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P:\2308 ECDOH Hospital Maintenance\2030 Tender Documents\Fire Protection\RNA Documents\Cluster 2 CHRIS HANI &amp; JOE GQABI DISTRICT\"/>
    </mc:Choice>
  </mc:AlternateContent>
  <xr:revisionPtr revIDLastSave="0" documentId="13_ncr:1_{2356299A-C8E5-49FA-AE8C-2560368E73C0}" xr6:coauthVersionLast="47" xr6:coauthVersionMax="47" xr10:uidLastSave="{00000000-0000-0000-0000-000000000000}"/>
  <bookViews>
    <workbookView xWindow="-120" yWindow="-120" windowWidth="29040" windowHeight="15840" tabRatio="835" xr2:uid="{00000000-000D-0000-FFFF-FFFF00000000}"/>
  </bookViews>
  <sheets>
    <sheet name="SUMMARY" sheetId="8" r:id="rId1"/>
    <sheet name="SCHED 1A-1_JG_CH" sheetId="4" r:id="rId2"/>
    <sheet name="SCHED 1A-2_JG_CH" sheetId="154" r:id="rId3"/>
    <sheet name="SCHED 1A-3_JG_CH" sheetId="156" r:id="rId4"/>
    <sheet name="SCHED 1A-4_JG_CH" sheetId="158" r:id="rId5"/>
    <sheet name="SCHED 1A-5_JG_CH" sheetId="160" r:id="rId6"/>
    <sheet name="SCHED 1A-6_JG_CH" sheetId="173" r:id="rId7"/>
    <sheet name="SCHED 1B-1_JG_CH" sheetId="167" r:id="rId8"/>
    <sheet name="SCHED 1B-2_JG_CH" sheetId="168" r:id="rId9"/>
    <sheet name="SCHED 1B-3_JG_CH" sheetId="169" r:id="rId10"/>
    <sheet name="SCHED 1B-4_JG_CH" sheetId="170" r:id="rId11"/>
    <sheet name="SCHED 2A-1_JG_CH" sheetId="9" r:id="rId12"/>
    <sheet name="SCHED 2A-2_JG_CH" sheetId="162" r:id="rId13"/>
    <sheet name="SCHED 2A-3_JG_CH" sheetId="164" r:id="rId14"/>
    <sheet name="SCHED 2B-1_JG_CH" sheetId="178" r:id="rId15"/>
    <sheet name="SCHED 2B-2_JG_CH " sheetId="179" r:id="rId16"/>
    <sheet name="SCHEDULE 3A_JG_CH" sheetId="151" r:id="rId17"/>
    <sheet name="SCHEDULE 3B_JG_CH" sheetId="153" r:id="rId18"/>
    <sheet name="SCHEDULE 3C_JG" sheetId="174" r:id="rId19"/>
    <sheet name="SCHEDULE 3D_CH" sheetId="175" r:id="rId20"/>
    <sheet name="SCHEDULE 4" sheetId="11" r:id="rId21"/>
    <sheet name="SCHEDULE 5" sheetId="176" r:id="rId22"/>
    <sheet name="SCHEDULE 6" sheetId="177" r:id="rId23"/>
    <sheet name="WORK ORDERS  01 LAETITIA BAM CH" sheetId="27" state="hidden" r:id="rId24"/>
    <sheet name="JOSE PEARSON TB HOSPITAL (02)" sheetId="31" state="hidden" r:id="rId25"/>
    <sheet name="NEW BRIGHTON MORTUARY (03)" sheetId="32" state="hidden" r:id="rId26"/>
    <sheet name="DORA NGIZA HOSPITAL (04)" sheetId="33" state="hidden" r:id="rId27"/>
    <sheet name="LAETITIA BAM CHC (05)" sheetId="34" state="hidden" r:id="rId28"/>
    <sheet name="MOTHERWELL CHC (06)" sheetId="35" state="hidden" r:id="rId29"/>
    <sheet name="MOTHERWEL CHC (07)" sheetId="36" state="hidden" r:id="rId30"/>
    <sheet name="ORSMOND TB HOSPITAL (08)" sheetId="37" state="hidden" r:id="rId31"/>
    <sheet name="JOSE PEARSON TB HOSPITAL (09)" sheetId="38" state="hidden" r:id="rId32"/>
    <sheet name="LIVINGSTONE HOSPITAL (10)" sheetId="39" state="hidden" r:id="rId33"/>
    <sheet name="LAETITIA BAM CHC (11)" sheetId="49" state="hidden" r:id="rId34"/>
    <sheet name="WEST END (12)" sheetId="48" state="hidden" r:id="rId35"/>
    <sheet name="PORT ELIZABETH PRO.(13)" sheetId="47" state="hidden" r:id="rId36"/>
    <sheet name="DORA NGIZA HOSP (14)" sheetId="46" state="hidden" r:id="rId37"/>
    <sheet name="ORSMOND TB HOSP (15)" sheetId="45" state="hidden" r:id="rId38"/>
    <sheet name="MOUNT RD MORT. (16)" sheetId="44" state="hidden" r:id="rId39"/>
    <sheet name="PARMACEUTICA DEP (17)" sheetId="43" state="hidden" r:id="rId40"/>
    <sheet name="DORA NGIZA HOSP (18)" sheetId="52" state="hidden" r:id="rId41"/>
    <sheet name="DORA NGIZA (19)" sheetId="51" state="hidden" r:id="rId42"/>
    <sheet name="LIVINGSTONE HOSPITAL (20)" sheetId="50" state="hidden" r:id="rId43"/>
    <sheet name="PE PROV. HOSPITAL (21)" sheetId="59" state="hidden" r:id="rId44"/>
    <sheet name="GQEBERA CHC (22)" sheetId="58" state="hidden" r:id="rId45"/>
    <sheet name="PORT EZIABERTH MEDIC DEPOT(23)" sheetId="57" state="hidden" r:id="rId46"/>
    <sheet name="LIVINGSTONE HOSPITAL (24)" sheetId="56" state="hidden" r:id="rId47"/>
    <sheet name="MOTHERWELL CHC (25)" sheetId="55" state="hidden" r:id="rId48"/>
    <sheet name="LIVINGSTONE HOSPITAL (26)" sheetId="42" state="hidden" r:id="rId49"/>
    <sheet name="GQEBERA CHC (27)" sheetId="66" state="hidden" r:id="rId50"/>
    <sheet name="DORA NGINZA HOSPITAL (28)" sheetId="65" state="hidden" r:id="rId51"/>
    <sheet name="ELIZABETH DOKIN HOSP(29)" sheetId="64" state="hidden" r:id="rId52"/>
    <sheet name="PORT ELIZABETH PROV (30)" sheetId="63" state="hidden" r:id="rId53"/>
    <sheet name="MOUNTROAD MORTUARY (31)" sheetId="67" state="hidden" r:id="rId54"/>
    <sheet name="UITENHAGE PRO.HOSPITAL (32)" sheetId="62" state="hidden" r:id="rId55"/>
    <sheet name="JOSE PEARSON TB HSPITAL (33)" sheetId="68" state="hidden" r:id="rId56"/>
    <sheet name="LAETITA BAM CHC (34)" sheetId="61" state="hidden" r:id="rId57"/>
    <sheet name="MOTHEWELL CHC (35)" sheetId="73" state="hidden" r:id="rId58"/>
    <sheet name="LAETITA BAM CHC (36)" sheetId="72" state="hidden" r:id="rId59"/>
    <sheet name="PE PROV. (37)" sheetId="71" state="hidden" r:id="rId60"/>
    <sheet name="ORSMOND TB HOSP. (38)" sheetId="70" state="hidden" r:id="rId61"/>
    <sheet name="Gqebera CHC (39)" sheetId="69" state="hidden" r:id="rId62"/>
    <sheet name="Dora Ngiza (40)" sheetId="74" state="hidden" r:id="rId63"/>
    <sheet name="PE Pronvincial Hospital (41)" sheetId="75" state="hidden" r:id="rId64"/>
    <sheet name="Motherwell CHC (42)" sheetId="76" state="hidden" r:id="rId65"/>
    <sheet name="Westend Clinic (43)" sheetId="77" state="hidden" r:id="rId66"/>
    <sheet name="Dora Ngiza (44)" sheetId="78" state="hidden" r:id="rId67"/>
    <sheet name="Elizabeth Hospital (45)" sheetId="79" state="hidden" r:id="rId68"/>
    <sheet name="Jose Pearson (46)" sheetId="80" state="hidden" r:id="rId69"/>
    <sheet name="Livingstone Hospital (47)" sheetId="85" state="hidden" r:id="rId70"/>
    <sheet name="PE Pro. Hosp (48)" sheetId="81" state="hidden" r:id="rId71"/>
    <sheet name="Elizabeth Donken hosp.(49)" sheetId="89" state="hidden" r:id="rId72"/>
    <sheet name="Dora Ngiza (50)" sheetId="90" state="hidden" r:id="rId73"/>
    <sheet name="Dora Ngiza (51)" sheetId="82" state="hidden" r:id="rId74"/>
    <sheet name="West End (52)" sheetId="83" state="hidden" r:id="rId75"/>
    <sheet name="Elizabeth Hospital (53)" sheetId="84" state="hidden" r:id="rId76"/>
    <sheet name="Orsmond TB Hosp.(54)" sheetId="91" state="hidden" r:id="rId77"/>
    <sheet name="Port Elizabeth (55)" sheetId="92" state="hidden" r:id="rId78"/>
    <sheet name="Livingston Hosp (56)" sheetId="93" state="hidden" r:id="rId79"/>
    <sheet name="New Brighton M.(57)" sheetId="94" state="hidden" r:id="rId80"/>
    <sheet name="West End (58)" sheetId="95" state="hidden" r:id="rId81"/>
    <sheet name="Dora Ngiza chc (59)" sheetId="96" state="hidden" r:id="rId82"/>
    <sheet name="New Brighston (60)" sheetId="97" state="hidden" r:id="rId83"/>
    <sheet name="Jose Pearson TB Hosp (61)" sheetId="98" state="hidden" r:id="rId84"/>
    <sheet name="Jose Pearson TB Hosp (62)" sheetId="99" state="hidden" r:id="rId85"/>
    <sheet name="Livingstone Hosp (63)" sheetId="100" state="hidden" r:id="rId86"/>
    <sheet name="Jose Pearson TB Hosp (64)" sheetId="101" state="hidden" r:id="rId87"/>
    <sheet name="Motherwell chc (65)" sheetId="102" state="hidden" r:id="rId88"/>
    <sheet name="Dora Ngiza (66)" sheetId="103" state="hidden" r:id="rId89"/>
    <sheet name="Orsmond TB Hosp (66)" sheetId="104" state="hidden" r:id="rId90"/>
    <sheet name="Dora Ngiza Hosp (67)" sheetId="105" state="hidden" r:id="rId91"/>
    <sheet name="Uitenhage Forensic (68)" sheetId="106" state="hidden" r:id="rId92"/>
    <sheet name="Dora Ngiza Hospital (70)" sheetId="109" state="hidden" r:id="rId93"/>
    <sheet name="Jose Pearson Sant (71)" sheetId="110" state="hidden" r:id="rId94"/>
    <sheet name="Gqebera chc (72)" sheetId="111" state="hidden" r:id="rId95"/>
    <sheet name="Dora Ngiza Hospital (73)" sheetId="112" state="hidden" r:id="rId96"/>
    <sheet name="Jose Pearson Sant (74)" sheetId="113" state="hidden" r:id="rId97"/>
    <sheet name="Livingston Hospital (75)" sheetId="114" state="hidden" r:id="rId98"/>
    <sheet name="Leticia Bam Hospital (76)" sheetId="108" state="hidden" r:id="rId99"/>
    <sheet name="Unitenhage Pro (69)" sheetId="107" state="hidden" r:id="rId100"/>
    <sheet name="Gqebera chc (77)" sheetId="116" state="hidden" r:id="rId101"/>
    <sheet name="PE Prov (78)" sheetId="122" state="hidden" r:id="rId102"/>
    <sheet name="Linvingston (79)" sheetId="121" state="hidden" r:id="rId103"/>
    <sheet name="Dora Ngiza (80)" sheetId="120" state="hidden" r:id="rId104"/>
    <sheet name="Dora Ngiza (81)" sheetId="119" state="hidden" r:id="rId105"/>
    <sheet name="Galvendale Foresic (83)" sheetId="124" state="hidden" r:id="rId106"/>
    <sheet name="Struandale Depot (84)" sheetId="125" state="hidden" r:id="rId107"/>
    <sheet name="PE Prov (85)" sheetId="126" state="hidden" r:id="rId108"/>
    <sheet name="West End (86)" sheetId="128" state="hidden" r:id="rId109"/>
    <sheet name="Livingston Hospital (87)" sheetId="127" state="hidden" r:id="rId110"/>
    <sheet name="Dora Ngiza (88)" sheetId="123" state="hidden" r:id="rId111"/>
    <sheet name="Mt Road (82)" sheetId="118" state="hidden" r:id="rId112"/>
    <sheet name="West End (89)" sheetId="131" state="hidden" r:id="rId113"/>
    <sheet name="Walton Conyng (90)" sheetId="135" state="hidden" r:id="rId114"/>
    <sheet name="Uitenhage Hospital  (91)" sheetId="134" state="hidden" r:id="rId115"/>
    <sheet name="Jose Pearson Hospital (92)" sheetId="133" state="hidden" r:id="rId116"/>
    <sheet name="Motherwell Hospital (93)" sheetId="132" state="hidden" r:id="rId117"/>
    <sheet name="West End chc (94)" sheetId="136" state="hidden" r:id="rId118"/>
    <sheet name="Qoutation " sheetId="137" state="hidden" r:id="rId119"/>
    <sheet name="Jose Pearson Hospital (95)" sheetId="130" state="hidden" r:id="rId120"/>
    <sheet name="Qoutation Jose Pearson" sheetId="140" state="hidden" r:id="rId121"/>
    <sheet name="Jose Pearson" sheetId="141" state="hidden" r:id="rId122"/>
    <sheet name="Dora Ngiza (96)" sheetId="142" state="hidden" r:id="rId123"/>
    <sheet name="Uitenhage Pro (97)" sheetId="143" state="hidden" r:id="rId124"/>
    <sheet name="Jose Pearson (98)" sheetId="144" state="hidden" r:id="rId125"/>
    <sheet name="Dora Ngiza (99)" sheetId="145" state="hidden" r:id="rId126"/>
    <sheet name="Gqebera chc (100)" sheetId="146" state="hidden" r:id="rId127"/>
    <sheet name="Jose Pearson (101)" sheetId="147" state="hidden" r:id="rId128"/>
    <sheet name="Dora Ngiza (102)" sheetId="148" state="hidden" r:id="rId129"/>
    <sheet name="PE PRO. (103)" sheetId="149" state="hidden" r:id="rId130"/>
    <sheet name="West End (104)" sheetId="150" state="hidden" r:id="rId131"/>
  </sheets>
  <externalReferences>
    <externalReference r:id="rId132"/>
    <externalReference r:id="rId133"/>
  </externalReferences>
  <definedNames>
    <definedName name="_xlnm._FilterDatabase" localSheetId="16" hidden="1">'SCHEDULE 3A_JG_CH'!$D$1:$D$381</definedName>
    <definedName name="_xlnm.Print_Area" localSheetId="110">'Dora Ngiza (88)'!$A$1:$I$63</definedName>
    <definedName name="_xlnm.Print_Area" localSheetId="81">'Dora Ngiza chc (59)'!$A$1:$I$64</definedName>
    <definedName name="_xlnm.Print_Area" localSheetId="26">'DORA NGIZA HOSPITAL (04)'!$A$1:$I$55</definedName>
    <definedName name="_xlnm.Print_Area" localSheetId="92">'Dora Ngiza Hospital (70)'!$A$1:$I$63</definedName>
    <definedName name="_xlnm.Print_Area" localSheetId="95">'Dora Ngiza Hospital (73)'!$A$1:$I$63</definedName>
    <definedName name="_xlnm.Print_Area" localSheetId="94">'Gqebera chc (72)'!$A$1:$I$63</definedName>
    <definedName name="_xlnm.Print_Area" localSheetId="100">'Gqebera chc (77)'!$A$1:$I$63</definedName>
    <definedName name="_xlnm.Print_Area" localSheetId="93">'Jose Pearson Sant (71)'!$A$1:$I$63</definedName>
    <definedName name="_xlnm.Print_Area" localSheetId="96">'Jose Pearson Sant (74)'!$A$1:$I$63</definedName>
    <definedName name="_xlnm.Print_Area" localSheetId="24">'JOSE PEARSON TB HOSPITAL (02)'!$A$1:$I$55</definedName>
    <definedName name="_xlnm.Print_Area" localSheetId="31">'JOSE PEARSON TB HOSPITAL (09)'!$A$1:$I$55</definedName>
    <definedName name="_xlnm.Print_Area" localSheetId="27">'LAETITIA BAM CHC (05)'!$A$1:$I$55</definedName>
    <definedName name="_xlnm.Print_Area" localSheetId="98">'Leticia Bam Hospital (76)'!$A$1:$I$63</definedName>
    <definedName name="_xlnm.Print_Area" localSheetId="97">'Livingston Hospital (75)'!$A$1:$I$63</definedName>
    <definedName name="_xlnm.Print_Area" localSheetId="32">'LIVINGSTONE HOSPITAL (10)'!$A$1:$I$55</definedName>
    <definedName name="_xlnm.Print_Area" localSheetId="29">'MOTHERWEL CHC (07)'!$A$1:$I$55</definedName>
    <definedName name="_xlnm.Print_Area" localSheetId="28">'MOTHERWELL CHC (06)'!$A$1:$I$55</definedName>
    <definedName name="_xlnm.Print_Area" localSheetId="79">'New Brighton M.(57)'!$A$1:$I$64</definedName>
    <definedName name="_xlnm.Print_Area" localSheetId="25">'NEW BRIGHTON MORTUARY (03)'!$A$1:$I$55</definedName>
    <definedName name="_xlnm.Print_Area" localSheetId="30">'ORSMOND TB HOSPITAL (08)'!$A$1:$I$55</definedName>
    <definedName name="_xlnm.Print_Area" localSheetId="1">'SCHED 1A-1_JG_CH'!$B$2:$H$48</definedName>
    <definedName name="_xlnm.Print_Area" localSheetId="2">'SCHED 1A-2_JG_CH'!$B$2:$H$46</definedName>
    <definedName name="_xlnm.Print_Area" localSheetId="3">'SCHED 1A-3_JG_CH'!$B$2:$H$48</definedName>
    <definedName name="_xlnm.Print_Area" localSheetId="4">'SCHED 1A-4_JG_CH'!$B$2:$H$51</definedName>
    <definedName name="_xlnm.Print_Area" localSheetId="5">'SCHED 1A-5_JG_CH'!$B$2:$H$54</definedName>
    <definedName name="_xlnm.Print_Area" localSheetId="6">'SCHED 1A-6_JG_CH'!$A$2:$I$54</definedName>
    <definedName name="_xlnm.Print_Area" localSheetId="7">'SCHED 1B-1_JG_CH'!$B$2:$H$48</definedName>
    <definedName name="_xlnm.Print_Area" localSheetId="8">'SCHED 1B-2_JG_CH'!$B$2:$H$48</definedName>
    <definedName name="_xlnm.Print_Area" localSheetId="9">'SCHED 1B-3_JG_CH'!$B$2:$H$52</definedName>
    <definedName name="_xlnm.Print_Area" localSheetId="10">'SCHED 1B-4_JG_CH'!$B$2:$H$53</definedName>
    <definedName name="_xlnm.Print_Area" localSheetId="11">'SCHED 2A-1_JG_CH'!$B$2:$H$47</definedName>
    <definedName name="_xlnm.Print_Area" localSheetId="12">'SCHED 2A-2_JG_CH'!$B$2:$H$47</definedName>
    <definedName name="_xlnm.Print_Area" localSheetId="13">'SCHED 2A-3_JG_CH'!$B$2:$H$47</definedName>
    <definedName name="_xlnm.Print_Area" localSheetId="14">'SCHED 2B-1_JG_CH'!$B$2:$H$47</definedName>
    <definedName name="_xlnm.Print_Area" localSheetId="15">'SCHED 2B-2_JG_CH '!$B$2:$H$47</definedName>
    <definedName name="_xlnm.Print_Area" localSheetId="16">'SCHEDULE 3A_JG_CH'!$B$2:$I$372</definedName>
    <definedName name="_xlnm.Print_Area" localSheetId="17">'SCHEDULE 3B_JG_CH'!$B$2:$I$152</definedName>
    <definedName name="_xlnm.Print_Area" localSheetId="18">'SCHEDULE 3C_JG'!$B$2:$I$54</definedName>
    <definedName name="_xlnm.Print_Area" localSheetId="19">'SCHEDULE 3D_CH'!$B$2:$I$48</definedName>
    <definedName name="_xlnm.Print_Area" localSheetId="20">'SCHEDULE 4'!$B$2:$H$43</definedName>
    <definedName name="_xlnm.Print_Area" localSheetId="21">'SCHEDULE 5'!$A$2:$I$120</definedName>
    <definedName name="_xlnm.Print_Area" localSheetId="22">'SCHEDULE 6'!$A$2:$I$83</definedName>
    <definedName name="_xlnm.Print_Area" localSheetId="0">SUMMARY!$B$1:$F$56</definedName>
    <definedName name="_xlnm.Print_Area" localSheetId="113">'Walton Conyng (90)'!$A$1:$I$146</definedName>
    <definedName name="_xlnm.Print_Area" localSheetId="80">'West End (58)'!$A$1:$I$64</definedName>
    <definedName name="_xlnm.Print_Area" localSheetId="23">'WORK ORDERS  01 LAETITIA BAM CH'!$A$1:$I$55</definedName>
    <definedName name="_xlnm.Print_Titles" localSheetId="16">'SCHEDULE 3A_JG_CH'!$2:$9</definedName>
    <definedName name="_xlnm.Print_Titles" localSheetId="17">'SCHEDULE 3B_JG_CH'!$2:$9</definedName>
    <definedName name="_xlnm.Print_Titles" localSheetId="18">'SCHEDULE 3C_JG'!$2:$9</definedName>
    <definedName name="_xlnm.Print_Titles" localSheetId="19">'SCHEDULE 3D_CH'!$2:$9</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2" i="164" l="1"/>
  <c r="F31" i="164"/>
  <c r="F30" i="164"/>
  <c r="F29" i="164"/>
  <c r="F28" i="164"/>
  <c r="F26" i="164"/>
  <c r="F25" i="164"/>
  <c r="F24" i="164"/>
  <c r="F23" i="164"/>
  <c r="F22" i="164"/>
  <c r="F21" i="164"/>
  <c r="F20" i="164"/>
  <c r="F19" i="164"/>
  <c r="F18" i="164"/>
  <c r="F17" i="164"/>
  <c r="F16" i="164"/>
  <c r="F15" i="164"/>
  <c r="F14" i="164"/>
  <c r="F13" i="164"/>
  <c r="F12" i="164"/>
  <c r="F11" i="164"/>
  <c r="F10" i="164"/>
  <c r="F32" i="162"/>
  <c r="F31" i="162"/>
  <c r="F30" i="162"/>
  <c r="F29" i="162"/>
  <c r="F28" i="162"/>
  <c r="F26" i="162"/>
  <c r="F25" i="162"/>
  <c r="F24" i="162"/>
  <c r="F23" i="162"/>
  <c r="F22" i="162"/>
  <c r="F21" i="162"/>
  <c r="F20" i="162"/>
  <c r="F19" i="162"/>
  <c r="F18" i="162"/>
  <c r="F17" i="162"/>
  <c r="F16" i="162"/>
  <c r="F15" i="162"/>
  <c r="F14" i="162"/>
  <c r="F13" i="162"/>
  <c r="F12" i="162"/>
  <c r="F11" i="162"/>
  <c r="F10" i="162"/>
  <c r="C38" i="8"/>
  <c r="C36" i="8"/>
  <c r="G46" i="179"/>
  <c r="G44" i="179"/>
  <c r="D32" i="179"/>
  <c r="D30" i="179"/>
  <c r="D28" i="179"/>
  <c r="D26" i="179"/>
  <c r="D24" i="179"/>
  <c r="D22" i="179"/>
  <c r="D20" i="179"/>
  <c r="B20" i="179"/>
  <c r="B21" i="179" s="1"/>
  <c r="B22" i="179" s="1"/>
  <c r="B23" i="179" s="1"/>
  <c r="B24" i="179" s="1"/>
  <c r="B25" i="179" s="1"/>
  <c r="B26" i="179" s="1"/>
  <c r="B27" i="179" s="1"/>
  <c r="B28" i="179" s="1"/>
  <c r="B29" i="179" s="1"/>
  <c r="B30" i="179" s="1"/>
  <c r="B31" i="179" s="1"/>
  <c r="B32" i="179" s="1"/>
  <c r="B34" i="179" s="1"/>
  <c r="B35" i="179" s="1"/>
  <c r="B36" i="179" s="1"/>
  <c r="B37" i="179" s="1"/>
  <c r="B38" i="179" s="1"/>
  <c r="B39" i="179" s="1"/>
  <c r="B40" i="179" s="1"/>
  <c r="B41" i="179" s="1"/>
  <c r="B42" i="179" s="1"/>
  <c r="B12" i="179"/>
  <c r="B13" i="179" s="1"/>
  <c r="B14" i="179" s="1"/>
  <c r="B15" i="179" s="1"/>
  <c r="B16" i="179" s="1"/>
  <c r="B17" i="179" s="1"/>
  <c r="B18" i="179" s="1"/>
  <c r="B11" i="179"/>
  <c r="B4" i="179"/>
  <c r="G3" i="179"/>
  <c r="D3" i="179"/>
  <c r="B3" i="179"/>
  <c r="D32" i="178"/>
  <c r="D31" i="178"/>
  <c r="D31" i="179" s="1"/>
  <c r="D30" i="178"/>
  <c r="D29" i="178"/>
  <c r="D29" i="179" s="1"/>
  <c r="D28" i="178"/>
  <c r="D27" i="178"/>
  <c r="D27" i="179" s="1"/>
  <c r="D26" i="178"/>
  <c r="D25" i="178"/>
  <c r="D25" i="179" s="1"/>
  <c r="D24" i="178"/>
  <c r="D23" i="178"/>
  <c r="D23" i="179" s="1"/>
  <c r="D22" i="178"/>
  <c r="D21" i="178"/>
  <c r="D21" i="179" s="1"/>
  <c r="D20" i="178"/>
  <c r="B20" i="178"/>
  <c r="B21" i="178" s="1"/>
  <c r="B22" i="178" s="1"/>
  <c r="B23" i="178" s="1"/>
  <c r="B24" i="178" s="1"/>
  <c r="B25" i="178" s="1"/>
  <c r="B26" i="178" s="1"/>
  <c r="B27" i="178" s="1"/>
  <c r="B28" i="178" s="1"/>
  <c r="B29" i="178" s="1"/>
  <c r="B30" i="178" s="1"/>
  <c r="B31" i="178" s="1"/>
  <c r="B32" i="178" s="1"/>
  <c r="B34" i="178" s="1"/>
  <c r="B35" i="178" s="1"/>
  <c r="B36" i="178" s="1"/>
  <c r="B37" i="178" s="1"/>
  <c r="B38" i="178" s="1"/>
  <c r="B39" i="178" s="1"/>
  <c r="B40" i="178" s="1"/>
  <c r="B41" i="178" s="1"/>
  <c r="B42" i="178" s="1"/>
  <c r="D19" i="178"/>
  <c r="D19" i="179" s="1"/>
  <c r="D18" i="178"/>
  <c r="D18" i="179" s="1"/>
  <c r="D17" i="178"/>
  <c r="D17" i="179" s="1"/>
  <c r="D16" i="178"/>
  <c r="D16" i="179" s="1"/>
  <c r="D15" i="178"/>
  <c r="D15" i="179" s="1"/>
  <c r="D14" i="178"/>
  <c r="D14" i="179" s="1"/>
  <c r="D13" i="178"/>
  <c r="D13" i="179" s="1"/>
  <c r="D12" i="178"/>
  <c r="D12" i="179" s="1"/>
  <c r="D11" i="178"/>
  <c r="D11" i="179" s="1"/>
  <c r="B11" i="178"/>
  <c r="B12" i="178" s="1"/>
  <c r="B13" i="178" s="1"/>
  <c r="B14" i="178" s="1"/>
  <c r="B15" i="178" s="1"/>
  <c r="B16" i="178" s="1"/>
  <c r="B17" i="178" s="1"/>
  <c r="B18" i="178" s="1"/>
  <c r="D10" i="178"/>
  <c r="D10" i="179" s="1"/>
  <c r="B4" i="178"/>
  <c r="G3" i="178"/>
  <c r="D3" i="178"/>
  <c r="B3" i="178"/>
  <c r="B2" i="178"/>
  <c r="B2" i="179" s="1"/>
  <c r="K17" i="153"/>
  <c r="K18" i="151"/>
  <c r="K9" i="153"/>
  <c r="K10" i="151"/>
  <c r="K15" i="153"/>
  <c r="K14" i="153"/>
  <c r="K13" i="153"/>
  <c r="K12" i="153"/>
  <c r="K11" i="153"/>
  <c r="K10" i="153"/>
  <c r="K16" i="151"/>
  <c r="K15" i="151"/>
  <c r="K14" i="151"/>
  <c r="K13" i="151"/>
  <c r="K12" i="151"/>
  <c r="K11" i="151"/>
  <c r="J42" i="167"/>
  <c r="J32" i="167"/>
  <c r="G38" i="11"/>
  <c r="F44" i="173"/>
  <c r="F44" i="154"/>
  <c r="C50" i="8" l="1"/>
  <c r="D3" i="177"/>
  <c r="D3" i="176"/>
  <c r="B46" i="177"/>
  <c r="B47" i="177" s="1"/>
  <c r="B48" i="177" s="1"/>
  <c r="B49" i="177" s="1"/>
  <c r="B50" i="177" s="1"/>
  <c r="B51" i="177" s="1"/>
  <c r="B52" i="177" s="1"/>
  <c r="B53" i="177" s="1"/>
  <c r="B54" i="177" s="1"/>
  <c r="B55" i="177" s="1"/>
  <c r="B56" i="177" s="1"/>
  <c r="B57" i="177" s="1"/>
  <c r="B58" i="177" s="1"/>
  <c r="B59" i="177" s="1"/>
  <c r="B60" i="177" s="1"/>
  <c r="B61" i="177" s="1"/>
  <c r="B62" i="177" s="1"/>
  <c r="B63" i="177" s="1"/>
  <c r="B64" i="177" s="1"/>
  <c r="B65" i="177" s="1"/>
  <c r="B20" i="177"/>
  <c r="B21" i="177" s="1"/>
  <c r="B22" i="177" s="1"/>
  <c r="B23" i="177" s="1"/>
  <c r="B24" i="177" s="1"/>
  <c r="B25" i="177" s="1"/>
  <c r="B26" i="177" s="1"/>
  <c r="B27" i="177" s="1"/>
  <c r="B28" i="177" s="1"/>
  <c r="B29" i="177" s="1"/>
  <c r="B30" i="177" s="1"/>
  <c r="B31" i="177" s="1"/>
  <c r="B32" i="177" s="1"/>
  <c r="B33" i="177" s="1"/>
  <c r="B34" i="177" s="1"/>
  <c r="B35" i="177" s="1"/>
  <c r="B36" i="177" s="1"/>
  <c r="B37" i="177" s="1"/>
  <c r="B38" i="177" s="1"/>
  <c r="B39" i="177" s="1"/>
  <c r="B40" i="177" s="1"/>
  <c r="B41" i="177" s="1"/>
  <c r="D4" i="177"/>
  <c r="F107" i="176"/>
  <c r="F106" i="176"/>
  <c r="F105" i="176"/>
  <c r="B105" i="176"/>
  <c r="B106" i="176" s="1"/>
  <c r="B107" i="176" s="1"/>
  <c r="F104" i="176"/>
  <c r="B104" i="176"/>
  <c r="F103" i="176"/>
  <c r="F100" i="176"/>
  <c r="F99" i="176"/>
  <c r="F98" i="176"/>
  <c r="B98" i="176"/>
  <c r="B99" i="176" s="1"/>
  <c r="B100" i="176" s="1"/>
  <c r="F97" i="176"/>
  <c r="F95" i="176"/>
  <c r="B95" i="176"/>
  <c r="F94" i="176"/>
  <c r="B94" i="176"/>
  <c r="F93" i="176"/>
  <c r="B82" i="176"/>
  <c r="B83" i="176" s="1"/>
  <c r="B81" i="176"/>
  <c r="B80" i="176"/>
  <c r="B76" i="176"/>
  <c r="B77" i="176" s="1"/>
  <c r="B67" i="176"/>
  <c r="B68" i="176" s="1"/>
  <c r="B69" i="176" s="1"/>
  <c r="B70" i="176" s="1"/>
  <c r="B71" i="176" s="1"/>
  <c r="B72" i="176" s="1"/>
  <c r="B73" i="176" s="1"/>
  <c r="B56" i="176"/>
  <c r="B57" i="176" s="1"/>
  <c r="B58" i="176" s="1"/>
  <c r="B59" i="176" s="1"/>
  <c r="B60" i="176" s="1"/>
  <c r="B61" i="176" s="1"/>
  <c r="B62" i="176" s="1"/>
  <c r="B63" i="176" s="1"/>
  <c r="B64" i="176" s="1"/>
  <c r="B55" i="176"/>
  <c r="B54" i="176"/>
  <c r="B46" i="176"/>
  <c r="B47" i="176" s="1"/>
  <c r="B48" i="176" s="1"/>
  <c r="B49" i="176" s="1"/>
  <c r="B50" i="176" s="1"/>
  <c r="B51" i="176" s="1"/>
  <c r="B45" i="176"/>
  <c r="B30" i="176"/>
  <c r="B31" i="176" s="1"/>
  <c r="B32" i="176" s="1"/>
  <c r="B33" i="176" s="1"/>
  <c r="B34" i="176" s="1"/>
  <c r="B35" i="176" s="1"/>
  <c r="B36" i="176" s="1"/>
  <c r="B21" i="176"/>
  <c r="B22" i="176" s="1"/>
  <c r="B23" i="176" s="1"/>
  <c r="B24" i="176" s="1"/>
  <c r="B25" i="176" s="1"/>
  <c r="B26" i="176" s="1"/>
  <c r="H38" i="11"/>
  <c r="H36" i="11"/>
  <c r="G37" i="11" s="1"/>
  <c r="G35" i="11"/>
  <c r="H35" i="11" s="1"/>
  <c r="H33" i="11"/>
  <c r="G34" i="11" s="1"/>
  <c r="G32" i="11"/>
  <c r="H32" i="11" s="1"/>
  <c r="H30" i="11"/>
  <c r="H31" i="11" s="1"/>
  <c r="H28" i="11"/>
  <c r="G29" i="11" s="1"/>
  <c r="G27" i="11"/>
  <c r="H27" i="11" s="1"/>
  <c r="H25" i="11"/>
  <c r="G26" i="11" s="1"/>
  <c r="G24" i="11"/>
  <c r="H24" i="11" s="1"/>
  <c r="H21" i="11"/>
  <c r="F20" i="11"/>
  <c r="F19" i="11"/>
  <c r="F17" i="11"/>
  <c r="F10" i="11"/>
  <c r="K12" i="175"/>
  <c r="K13" i="175" s="1"/>
  <c r="K14" i="175" s="1"/>
  <c r="K15" i="175" s="1"/>
  <c r="K16" i="175" s="1"/>
  <c r="K17" i="175" s="1"/>
  <c r="K18" i="175" s="1"/>
  <c r="K19" i="175" s="1"/>
  <c r="K20" i="175" s="1"/>
  <c r="K21" i="175" s="1"/>
  <c r="K22" i="175" s="1"/>
  <c r="K23" i="175" s="1"/>
  <c r="K24" i="175" s="1"/>
  <c r="K25" i="175" s="1"/>
  <c r="K26" i="175" s="1"/>
  <c r="K27" i="175" s="1"/>
  <c r="K28" i="175" s="1"/>
  <c r="K29" i="175" s="1"/>
  <c r="K30" i="175" s="1"/>
  <c r="K31" i="175" s="1"/>
  <c r="K32" i="175" s="1"/>
  <c r="K33" i="175" s="1"/>
  <c r="K34" i="175" s="1"/>
  <c r="K35" i="175" s="1"/>
  <c r="K36" i="175" s="1"/>
  <c r="K37" i="175" s="1"/>
  <c r="K38" i="175" s="1"/>
  <c r="K39" i="175" s="1"/>
  <c r="K40" i="175" s="1"/>
  <c r="K41" i="175" s="1"/>
  <c r="K11" i="175"/>
  <c r="K10" i="175"/>
  <c r="D36" i="175"/>
  <c r="D33" i="175"/>
  <c r="D30" i="175"/>
  <c r="D25" i="175"/>
  <c r="D22" i="175"/>
  <c r="D19" i="175"/>
  <c r="D16" i="175"/>
  <c r="D13" i="175"/>
  <c r="D10" i="175"/>
  <c r="D45" i="174"/>
  <c r="D42" i="174"/>
  <c r="D39" i="174"/>
  <c r="D36" i="174"/>
  <c r="D33" i="174"/>
  <c r="D30" i="174"/>
  <c r="D25" i="174"/>
  <c r="D22" i="174"/>
  <c r="D19" i="174"/>
  <c r="D16" i="174"/>
  <c r="D13" i="174"/>
  <c r="D10" i="174"/>
  <c r="D3" i="175"/>
  <c r="B3" i="175"/>
  <c r="D3" i="174"/>
  <c r="B3" i="174"/>
  <c r="B4" i="175"/>
  <c r="B4" i="174"/>
  <c r="B3" i="151"/>
  <c r="G46" i="164"/>
  <c r="G44" i="164"/>
  <c r="D20" i="8"/>
  <c r="D3" i="173"/>
  <c r="G51" i="160" l="1"/>
  <c r="B34" i="162" l="1"/>
  <c r="B35" i="162" s="1"/>
  <c r="B36" i="162" s="1"/>
  <c r="B37" i="162" s="1"/>
  <c r="B38" i="162" s="1"/>
  <c r="B39" i="162" s="1"/>
  <c r="B40" i="162" s="1"/>
  <c r="B41" i="162" s="1"/>
  <c r="B42" i="162" s="1"/>
  <c r="B34" i="9"/>
  <c r="B35" i="9" s="1"/>
  <c r="B36" i="9" s="1"/>
  <c r="B37" i="9" s="1"/>
  <c r="B38" i="9" s="1"/>
  <c r="B39" i="9" s="1"/>
  <c r="B40" i="9" s="1"/>
  <c r="B41" i="9" s="1"/>
  <c r="B42" i="9" s="1"/>
  <c r="B34" i="168"/>
  <c r="B35" i="168" s="1"/>
  <c r="B36" i="168" s="1"/>
  <c r="B37" i="168" s="1"/>
  <c r="B38" i="168" s="1"/>
  <c r="B39" i="168" s="1"/>
  <c r="B40" i="168" s="1"/>
  <c r="B41" i="168" s="1"/>
  <c r="B42" i="168" s="1"/>
  <c r="B34" i="156"/>
  <c r="L350" i="151" l="1"/>
  <c r="L319" i="151"/>
  <c r="B308" i="151"/>
  <c r="B310" i="151" s="1"/>
  <c r="B312" i="151" s="1"/>
  <c r="B314" i="151" s="1"/>
  <c r="B316" i="151" s="1"/>
  <c r="B318" i="151" s="1"/>
  <c r="B320" i="151" s="1"/>
  <c r="B322" i="151" s="1"/>
  <c r="B324" i="151" s="1"/>
  <c r="B326" i="151" s="1"/>
  <c r="B328" i="151" s="1"/>
  <c r="B333" i="151" s="1"/>
  <c r="B291" i="151"/>
  <c r="B293" i="151" s="1"/>
  <c r="B295" i="151" s="1"/>
  <c r="B297" i="151" s="1"/>
  <c r="B299" i="151" s="1"/>
  <c r="B301" i="151" s="1"/>
  <c r="L288" i="151"/>
  <c r="B335" i="151" l="1"/>
  <c r="B337" i="151" s="1"/>
  <c r="B339" i="151" s="1"/>
  <c r="B341" i="151" s="1"/>
  <c r="B343" i="151" s="1"/>
  <c r="B345" i="151" s="1"/>
  <c r="B347" i="151" s="1"/>
  <c r="B349" i="151" s="1"/>
  <c r="B351" i="151" s="1"/>
  <c r="B353" i="151" s="1"/>
  <c r="B358" i="151" s="1"/>
  <c r="B360" i="151" s="1"/>
  <c r="B362" i="151" s="1"/>
  <c r="B364" i="151" s="1"/>
  <c r="B20" i="164" l="1"/>
  <c r="B21" i="164" s="1"/>
  <c r="B22" i="164" s="1"/>
  <c r="B23" i="164" s="1"/>
  <c r="B24" i="164" s="1"/>
  <c r="B25" i="164" s="1"/>
  <c r="B26" i="164" s="1"/>
  <c r="B27" i="164" s="1"/>
  <c r="B28" i="164" s="1"/>
  <c r="B29" i="164" s="1"/>
  <c r="B30" i="164" s="1"/>
  <c r="B31" i="164" s="1"/>
  <c r="B32" i="164" s="1"/>
  <c r="B34" i="164" s="1"/>
  <c r="B35" i="164" s="1"/>
  <c r="B36" i="164" s="1"/>
  <c r="B37" i="164" s="1"/>
  <c r="B38" i="164" s="1"/>
  <c r="B39" i="164" s="1"/>
  <c r="B40" i="164" s="1"/>
  <c r="B41" i="164" s="1"/>
  <c r="B42" i="164" s="1"/>
  <c r="B11" i="164"/>
  <c r="B12" i="164" s="1"/>
  <c r="B13" i="164" s="1"/>
  <c r="B14" i="164" s="1"/>
  <c r="B15" i="164" s="1"/>
  <c r="B16" i="164" s="1"/>
  <c r="B17" i="164" s="1"/>
  <c r="B18" i="164" s="1"/>
  <c r="B29" i="162"/>
  <c r="B30" i="162" s="1"/>
  <c r="B31" i="162" s="1"/>
  <c r="B32" i="162" s="1"/>
  <c r="B21" i="162"/>
  <c r="B22" i="162"/>
  <c r="B23" i="162"/>
  <c r="B24" i="162"/>
  <c r="B25" i="162" s="1"/>
  <c r="B26" i="162" s="1"/>
  <c r="B27" i="162" s="1"/>
  <c r="B28" i="162" s="1"/>
  <c r="B20" i="162"/>
  <c r="B12" i="162"/>
  <c r="B13" i="162"/>
  <c r="B14" i="162" s="1"/>
  <c r="B15" i="162" s="1"/>
  <c r="B16" i="162" s="1"/>
  <c r="B17" i="162" s="1"/>
  <c r="B18" i="162" s="1"/>
  <c r="B11" i="162"/>
  <c r="B21" i="9"/>
  <c r="B22" i="9"/>
  <c r="B23" i="9" s="1"/>
  <c r="B24" i="9" s="1"/>
  <c r="B25" i="9" s="1"/>
  <c r="B26" i="9" s="1"/>
  <c r="B27" i="9" s="1"/>
  <c r="B28" i="9" s="1"/>
  <c r="B29" i="9" s="1"/>
  <c r="B30" i="9" s="1"/>
  <c r="B31" i="9" s="1"/>
  <c r="B32" i="9" s="1"/>
  <c r="B20" i="9"/>
  <c r="B12" i="9"/>
  <c r="B13" i="9"/>
  <c r="B14" i="9" s="1"/>
  <c r="B15" i="9" s="1"/>
  <c r="B16" i="9" s="1"/>
  <c r="B17" i="9" s="1"/>
  <c r="B18" i="9" s="1"/>
  <c r="B11" i="9"/>
  <c r="B21" i="170"/>
  <c r="B22" i="170" s="1"/>
  <c r="B23" i="170" s="1"/>
  <c r="B24" i="170" s="1"/>
  <c r="B25" i="170" s="1"/>
  <c r="B26" i="170" s="1"/>
  <c r="B27" i="170" s="1"/>
  <c r="B28" i="170" s="1"/>
  <c r="B29" i="170" s="1"/>
  <c r="B30" i="170" s="1"/>
  <c r="B31" i="170" s="1"/>
  <c r="B32" i="170" s="1"/>
  <c r="B34" i="170" s="1"/>
  <c r="B35" i="170" s="1"/>
  <c r="B36" i="170" s="1"/>
  <c r="B37" i="170" s="1"/>
  <c r="B38" i="170" s="1"/>
  <c r="B39" i="170" s="1"/>
  <c r="B40" i="170" s="1"/>
  <c r="B41" i="170" s="1"/>
  <c r="B42" i="170" s="1"/>
  <c r="B20" i="170"/>
  <c r="B11" i="170"/>
  <c r="B12" i="170" s="1"/>
  <c r="B13" i="170" s="1"/>
  <c r="B14" i="170" s="1"/>
  <c r="B15" i="170" s="1"/>
  <c r="B16" i="170" s="1"/>
  <c r="B17" i="170" s="1"/>
  <c r="B18" i="170" s="1"/>
  <c r="B20" i="169"/>
  <c r="B21" i="169" s="1"/>
  <c r="B22" i="169" s="1"/>
  <c r="B23" i="169" s="1"/>
  <c r="B24" i="169" s="1"/>
  <c r="B25" i="169" s="1"/>
  <c r="B26" i="169" s="1"/>
  <c r="B27" i="169" s="1"/>
  <c r="B28" i="169" s="1"/>
  <c r="B29" i="169" s="1"/>
  <c r="B30" i="169" s="1"/>
  <c r="B31" i="169" s="1"/>
  <c r="B32" i="169" s="1"/>
  <c r="B34" i="169" s="1"/>
  <c r="B35" i="169" s="1"/>
  <c r="B36" i="169" s="1"/>
  <c r="B37" i="169" s="1"/>
  <c r="B38" i="169" s="1"/>
  <c r="B39" i="169" s="1"/>
  <c r="B40" i="169" s="1"/>
  <c r="B41" i="169" s="1"/>
  <c r="B42" i="169" s="1"/>
  <c r="B12" i="169"/>
  <c r="B13" i="169"/>
  <c r="B14" i="169" s="1"/>
  <c r="B15" i="169" s="1"/>
  <c r="B16" i="169" s="1"/>
  <c r="B17" i="169" s="1"/>
  <c r="B18" i="169" s="1"/>
  <c r="B11" i="169"/>
  <c r="B21" i="168"/>
  <c r="B22" i="168" s="1"/>
  <c r="B23" i="168" s="1"/>
  <c r="B24" i="168" s="1"/>
  <c r="B25" i="168" s="1"/>
  <c r="B26" i="168" s="1"/>
  <c r="B27" i="168" s="1"/>
  <c r="B28" i="168" s="1"/>
  <c r="B29" i="168" s="1"/>
  <c r="B30" i="168" s="1"/>
  <c r="B31" i="168" s="1"/>
  <c r="B32" i="168" s="1"/>
  <c r="B20" i="168"/>
  <c r="B12" i="168"/>
  <c r="B13" i="168"/>
  <c r="B14" i="168"/>
  <c r="B15" i="168" s="1"/>
  <c r="B16" i="168" s="1"/>
  <c r="B17" i="168" s="1"/>
  <c r="B18" i="168" s="1"/>
  <c r="B11" i="168"/>
  <c r="B20" i="167"/>
  <c r="B21" i="167" s="1"/>
  <c r="B22" i="167" s="1"/>
  <c r="B23" i="167" s="1"/>
  <c r="B24" i="167" s="1"/>
  <c r="B25" i="167" s="1"/>
  <c r="B26" i="167" s="1"/>
  <c r="B27" i="167" s="1"/>
  <c r="B28" i="167" s="1"/>
  <c r="B29" i="167" s="1"/>
  <c r="B30" i="167" s="1"/>
  <c r="B31" i="167" s="1"/>
  <c r="B32" i="167" s="1"/>
  <c r="B34" i="167" s="1"/>
  <c r="B35" i="167" s="1"/>
  <c r="B36" i="167" s="1"/>
  <c r="B37" i="167" s="1"/>
  <c r="B38" i="167" s="1"/>
  <c r="B39" i="167" s="1"/>
  <c r="B40" i="167" s="1"/>
  <c r="B41" i="167" s="1"/>
  <c r="B42" i="167" s="1"/>
  <c r="B11" i="167"/>
  <c r="B12" i="167" s="1"/>
  <c r="B13" i="167" s="1"/>
  <c r="B14" i="167" s="1"/>
  <c r="B15" i="167" s="1"/>
  <c r="B16" i="167" s="1"/>
  <c r="B17" i="167" s="1"/>
  <c r="B18" i="167" s="1"/>
  <c r="B20" i="160"/>
  <c r="B21" i="160" s="1"/>
  <c r="B22" i="160" s="1"/>
  <c r="B23" i="160" s="1"/>
  <c r="B24" i="160" s="1"/>
  <c r="B25" i="160" s="1"/>
  <c r="B26" i="160" s="1"/>
  <c r="B27" i="160" s="1"/>
  <c r="B28" i="160" s="1"/>
  <c r="B29" i="160" s="1"/>
  <c r="B30" i="160" s="1"/>
  <c r="B31" i="160" s="1"/>
  <c r="B32" i="160" s="1"/>
  <c r="B34" i="160" s="1"/>
  <c r="B35" i="160" s="1"/>
  <c r="B36" i="160" s="1"/>
  <c r="B37" i="160" s="1"/>
  <c r="B38" i="160" s="1"/>
  <c r="B39" i="160" s="1"/>
  <c r="B40" i="160" s="1"/>
  <c r="B41" i="160" s="1"/>
  <c r="B42" i="160" s="1"/>
  <c r="B12" i="160"/>
  <c r="B13" i="160" s="1"/>
  <c r="B14" i="160" s="1"/>
  <c r="B15" i="160" s="1"/>
  <c r="B16" i="160" s="1"/>
  <c r="B17" i="160" s="1"/>
  <c r="B18" i="160" s="1"/>
  <c r="B11" i="160"/>
  <c r="B20" i="158"/>
  <c r="B21" i="158" s="1"/>
  <c r="B22" i="158" s="1"/>
  <c r="B23" i="158" s="1"/>
  <c r="B24" i="158" s="1"/>
  <c r="B25" i="158" s="1"/>
  <c r="B26" i="158" s="1"/>
  <c r="B27" i="158" s="1"/>
  <c r="B28" i="158" s="1"/>
  <c r="B29" i="158" s="1"/>
  <c r="B30" i="158" s="1"/>
  <c r="B31" i="158" s="1"/>
  <c r="B32" i="158" s="1"/>
  <c r="B11" i="158"/>
  <c r="B12" i="158" s="1"/>
  <c r="B13" i="158" s="1"/>
  <c r="B14" i="158" s="1"/>
  <c r="B15" i="158" s="1"/>
  <c r="B16" i="158" s="1"/>
  <c r="B17" i="158" s="1"/>
  <c r="B18" i="158" s="1"/>
  <c r="B21" i="156"/>
  <c r="B22" i="156" s="1"/>
  <c r="B23" i="156" s="1"/>
  <c r="B24" i="156" s="1"/>
  <c r="B25" i="156" s="1"/>
  <c r="B26" i="156" s="1"/>
  <c r="B27" i="156" s="1"/>
  <c r="B28" i="156" s="1"/>
  <c r="B29" i="156" s="1"/>
  <c r="B30" i="156" s="1"/>
  <c r="B31" i="156" s="1"/>
  <c r="B32" i="156" s="1"/>
  <c r="B20" i="156"/>
  <c r="B12" i="156"/>
  <c r="B13" i="156" s="1"/>
  <c r="B14" i="156" s="1"/>
  <c r="B15" i="156" s="1"/>
  <c r="B16" i="156" s="1"/>
  <c r="B17" i="156" s="1"/>
  <c r="B18" i="156" s="1"/>
  <c r="B11" i="156"/>
  <c r="D15" i="156"/>
  <c r="D15" i="158" s="1"/>
  <c r="D19" i="156"/>
  <c r="D19" i="158" s="1"/>
  <c r="B20" i="154"/>
  <c r="B21" i="154" s="1"/>
  <c r="B22" i="154" s="1"/>
  <c r="B23" i="154" s="1"/>
  <c r="B24" i="154" s="1"/>
  <c r="B25" i="154" s="1"/>
  <c r="B26" i="154" s="1"/>
  <c r="B27" i="154" s="1"/>
  <c r="B28" i="154" s="1"/>
  <c r="B29" i="154" s="1"/>
  <c r="B30" i="154" s="1"/>
  <c r="B31" i="154" s="1"/>
  <c r="B32" i="154" s="1"/>
  <c r="B12" i="154"/>
  <c r="B13" i="154" s="1"/>
  <c r="B14" i="154" s="1"/>
  <c r="B15" i="154" s="1"/>
  <c r="B16" i="154" s="1"/>
  <c r="B17" i="154" s="1"/>
  <c r="B18" i="154" s="1"/>
  <c r="B11" i="154"/>
  <c r="D11" i="154"/>
  <c r="D11" i="156" s="1"/>
  <c r="D11" i="158" s="1"/>
  <c r="D12" i="154"/>
  <c r="D12" i="156" s="1"/>
  <c r="D12" i="158" s="1"/>
  <c r="D13" i="154"/>
  <c r="D13" i="156" s="1"/>
  <c r="D13" i="158" s="1"/>
  <c r="D14" i="154"/>
  <c r="D14" i="156" s="1"/>
  <c r="D14" i="158" s="1"/>
  <c r="D15" i="154"/>
  <c r="D16" i="154"/>
  <c r="D16" i="156" s="1"/>
  <c r="D16" i="158" s="1"/>
  <c r="D17" i="154"/>
  <c r="D17" i="156" s="1"/>
  <c r="D17" i="158" s="1"/>
  <c r="D18" i="154"/>
  <c r="D18" i="156" s="1"/>
  <c r="D18" i="158" s="1"/>
  <c r="D19" i="154"/>
  <c r="D20" i="154"/>
  <c r="D20" i="156" s="1"/>
  <c r="D20" i="158" s="1"/>
  <c r="D21" i="154"/>
  <c r="D21" i="156" s="1"/>
  <c r="D21" i="158" s="1"/>
  <c r="D22" i="154"/>
  <c r="D22" i="156" s="1"/>
  <c r="D22" i="158" s="1"/>
  <c r="D23" i="154"/>
  <c r="D23" i="156" s="1"/>
  <c r="D23" i="158" s="1"/>
  <c r="D24" i="154"/>
  <c r="D24" i="156" s="1"/>
  <c r="D24" i="158" s="1"/>
  <c r="D25" i="154"/>
  <c r="D25" i="156" s="1"/>
  <c r="D25" i="158" s="1"/>
  <c r="D26" i="154"/>
  <c r="D26" i="156" s="1"/>
  <c r="D26" i="158" s="1"/>
  <c r="D27" i="154"/>
  <c r="D27" i="156" s="1"/>
  <c r="D27" i="158" s="1"/>
  <c r="D28" i="154"/>
  <c r="D28" i="156" s="1"/>
  <c r="D28" i="158" s="1"/>
  <c r="D29" i="154"/>
  <c r="D29" i="156" s="1"/>
  <c r="D29" i="158" s="1"/>
  <c r="D30" i="154"/>
  <c r="D30" i="156" s="1"/>
  <c r="D30" i="158" s="1"/>
  <c r="D31" i="154"/>
  <c r="D31" i="156" s="1"/>
  <c r="D31" i="158" s="1"/>
  <c r="D32" i="154"/>
  <c r="D32" i="156" s="1"/>
  <c r="D32" i="158" s="1"/>
  <c r="D10" i="154"/>
  <c r="D10" i="156" s="1"/>
  <c r="D10" i="158" s="1"/>
  <c r="B21" i="4"/>
  <c r="B22" i="4"/>
  <c r="B23" i="4"/>
  <c r="B24" i="4" s="1"/>
  <c r="B25" i="4" s="1"/>
  <c r="B26" i="4" s="1"/>
  <c r="B27" i="4" s="1"/>
  <c r="B28" i="4" s="1"/>
  <c r="B29" i="4" s="1"/>
  <c r="B30" i="4" s="1"/>
  <c r="B31" i="4" s="1"/>
  <c r="B32" i="4" s="1"/>
  <c r="B20" i="4"/>
  <c r="B12" i="4"/>
  <c r="B13" i="4" s="1"/>
  <c r="B14" i="4" s="1"/>
  <c r="B15" i="4" s="1"/>
  <c r="B16" i="4" s="1"/>
  <c r="B17" i="4" s="1"/>
  <c r="B18" i="4" s="1"/>
  <c r="B11" i="4"/>
  <c r="F15" i="11"/>
  <c r="F12" i="11"/>
  <c r="F13" i="11" s="1"/>
  <c r="F14" i="11" s="1"/>
  <c r="D27" i="160" l="1"/>
  <c r="D27" i="167" s="1"/>
  <c r="D27" i="168" s="1"/>
  <c r="D27" i="169" s="1"/>
  <c r="D27" i="170" s="1"/>
  <c r="D27" i="9" s="1"/>
  <c r="D27" i="173"/>
  <c r="D11" i="160"/>
  <c r="D11" i="167" s="1"/>
  <c r="D11" i="168" s="1"/>
  <c r="D11" i="169" s="1"/>
  <c r="D11" i="170" s="1"/>
  <c r="D11" i="9" s="1"/>
  <c r="D11" i="173"/>
  <c r="D23" i="160"/>
  <c r="D23" i="167" s="1"/>
  <c r="D23" i="168" s="1"/>
  <c r="D23" i="169" s="1"/>
  <c r="D23" i="170" s="1"/>
  <c r="D23" i="9" s="1"/>
  <c r="D23" i="173"/>
  <c r="D10" i="160"/>
  <c r="D10" i="167" s="1"/>
  <c r="D10" i="168" s="1"/>
  <c r="D10" i="169" s="1"/>
  <c r="D10" i="170" s="1"/>
  <c r="D10" i="9" s="1"/>
  <c r="D10" i="162" s="1"/>
  <c r="D10" i="164" s="1"/>
  <c r="D10" i="173"/>
  <c r="D29" i="160"/>
  <c r="D29" i="167" s="1"/>
  <c r="D29" i="168" s="1"/>
  <c r="D29" i="169" s="1"/>
  <c r="D29" i="170" s="1"/>
  <c r="D29" i="9" s="1"/>
  <c r="D29" i="173"/>
  <c r="D25" i="160"/>
  <c r="D25" i="167" s="1"/>
  <c r="D25" i="168" s="1"/>
  <c r="D25" i="169" s="1"/>
  <c r="D25" i="170" s="1"/>
  <c r="D25" i="9" s="1"/>
  <c r="D25" i="173"/>
  <c r="D17" i="160"/>
  <c r="D17" i="167" s="1"/>
  <c r="D17" i="168" s="1"/>
  <c r="D17" i="169" s="1"/>
  <c r="D17" i="170" s="1"/>
  <c r="D17" i="9" s="1"/>
  <c r="D17" i="162" s="1"/>
  <c r="D17" i="164" s="1"/>
  <c r="D17" i="173"/>
  <c r="D13" i="160"/>
  <c r="D13" i="167" s="1"/>
  <c r="D13" i="168" s="1"/>
  <c r="D13" i="169" s="1"/>
  <c r="D13" i="170" s="1"/>
  <c r="D13" i="9" s="1"/>
  <c r="D13" i="162" s="1"/>
  <c r="D13" i="164" s="1"/>
  <c r="D13" i="173"/>
  <c r="D19" i="160"/>
  <c r="D19" i="167" s="1"/>
  <c r="D19" i="168" s="1"/>
  <c r="D19" i="169" s="1"/>
  <c r="D19" i="170" s="1"/>
  <c r="D19" i="9" s="1"/>
  <c r="D19" i="173"/>
  <c r="D32" i="160"/>
  <c r="D32" i="167" s="1"/>
  <c r="D32" i="168" s="1"/>
  <c r="D32" i="169" s="1"/>
  <c r="D32" i="170" s="1"/>
  <c r="D32" i="9" s="1"/>
  <c r="D32" i="173"/>
  <c r="D20" i="160"/>
  <c r="D20" i="167" s="1"/>
  <c r="D20" i="168" s="1"/>
  <c r="D20" i="169" s="1"/>
  <c r="D20" i="170" s="1"/>
  <c r="D20" i="9" s="1"/>
  <c r="D20" i="173"/>
  <c r="D16" i="160"/>
  <c r="D16" i="167" s="1"/>
  <c r="D16" i="168" s="1"/>
  <c r="D16" i="169" s="1"/>
  <c r="D16" i="170" s="1"/>
  <c r="D16" i="9" s="1"/>
  <c r="D16" i="162" s="1"/>
  <c r="D16" i="164" s="1"/>
  <c r="D16" i="173"/>
  <c r="D15" i="160"/>
  <c r="D15" i="167" s="1"/>
  <c r="D15" i="168" s="1"/>
  <c r="D15" i="169" s="1"/>
  <c r="D15" i="170" s="1"/>
  <c r="D15" i="9" s="1"/>
  <c r="D15" i="162" s="1"/>
  <c r="D15" i="164" s="1"/>
  <c r="D15" i="173"/>
  <c r="D31" i="160"/>
  <c r="D31" i="167" s="1"/>
  <c r="D31" i="168" s="1"/>
  <c r="D31" i="169" s="1"/>
  <c r="D31" i="170" s="1"/>
  <c r="D31" i="9" s="1"/>
  <c r="D31" i="162" s="1"/>
  <c r="D31" i="164" s="1"/>
  <c r="D31" i="173"/>
  <c r="D21" i="160"/>
  <c r="D21" i="167" s="1"/>
  <c r="D21" i="168" s="1"/>
  <c r="D21" i="169" s="1"/>
  <c r="D21" i="170" s="1"/>
  <c r="D21" i="9" s="1"/>
  <c r="D21" i="173"/>
  <c r="D28" i="160"/>
  <c r="D28" i="167" s="1"/>
  <c r="D28" i="168" s="1"/>
  <c r="D28" i="169" s="1"/>
  <c r="D28" i="170" s="1"/>
  <c r="D28" i="9" s="1"/>
  <c r="D28" i="162" s="1"/>
  <c r="D28" i="164" s="1"/>
  <c r="D28" i="173"/>
  <c r="D24" i="160"/>
  <c r="D24" i="167" s="1"/>
  <c r="D24" i="168" s="1"/>
  <c r="D24" i="169" s="1"/>
  <c r="D24" i="170" s="1"/>
  <c r="D24" i="9" s="1"/>
  <c r="D24" i="162" s="1"/>
  <c r="D24" i="164" s="1"/>
  <c r="D24" i="173"/>
  <c r="D12" i="160"/>
  <c r="D12" i="167" s="1"/>
  <c r="D12" i="168" s="1"/>
  <c r="D12" i="169" s="1"/>
  <c r="D12" i="170" s="1"/>
  <c r="D12" i="9" s="1"/>
  <c r="D12" i="173"/>
  <c r="D30" i="160"/>
  <c r="D30" i="167" s="1"/>
  <c r="D30" i="168" s="1"/>
  <c r="D30" i="169" s="1"/>
  <c r="D30" i="170" s="1"/>
  <c r="D30" i="9" s="1"/>
  <c r="D30" i="173"/>
  <c r="D26" i="160"/>
  <c r="D26" i="167" s="1"/>
  <c r="D26" i="168" s="1"/>
  <c r="D26" i="169" s="1"/>
  <c r="D26" i="170" s="1"/>
  <c r="D26" i="9" s="1"/>
  <c r="D26" i="162" s="1"/>
  <c r="D26" i="164" s="1"/>
  <c r="D26" i="173"/>
  <c r="D22" i="160"/>
  <c r="D22" i="167" s="1"/>
  <c r="D22" i="168" s="1"/>
  <c r="D22" i="169" s="1"/>
  <c r="D22" i="170" s="1"/>
  <c r="D22" i="9" s="1"/>
  <c r="D22" i="162" s="1"/>
  <c r="D22" i="164" s="1"/>
  <c r="D22" i="173"/>
  <c r="D18" i="160"/>
  <c r="D18" i="167" s="1"/>
  <c r="D18" i="168" s="1"/>
  <c r="D18" i="169" s="1"/>
  <c r="D18" i="170" s="1"/>
  <c r="D18" i="9" s="1"/>
  <c r="D18" i="173"/>
  <c r="D14" i="160"/>
  <c r="D14" i="167" s="1"/>
  <c r="D14" i="168" s="1"/>
  <c r="D14" i="169" s="1"/>
  <c r="D14" i="170" s="1"/>
  <c r="D14" i="9" s="1"/>
  <c r="D14" i="162" s="1"/>
  <c r="D14" i="164" s="1"/>
  <c r="D14" i="173"/>
  <c r="B34" i="154"/>
  <c r="B35" i="154" s="1"/>
  <c r="B36" i="154" s="1"/>
  <c r="B37" i="154" s="1"/>
  <c r="B38" i="154" s="1"/>
  <c r="B39" i="154" s="1"/>
  <c r="B40" i="154" s="1"/>
  <c r="B41" i="154" s="1"/>
  <c r="B42" i="154" s="1"/>
  <c r="D12" i="162"/>
  <c r="D12" i="164" s="1"/>
  <c r="D18" i="162"/>
  <c r="D18" i="164" s="1"/>
  <c r="D21" i="162"/>
  <c r="D21" i="164" s="1"/>
  <c r="D25" i="162"/>
  <c r="D25" i="164" s="1"/>
  <c r="D20" i="162"/>
  <c r="D20" i="164" s="1"/>
  <c r="D11" i="162"/>
  <c r="D11" i="164" s="1"/>
  <c r="D32" i="162"/>
  <c r="D32" i="164" s="1"/>
  <c r="D23" i="162"/>
  <c r="D23" i="164" s="1"/>
  <c r="D19" i="162"/>
  <c r="D19" i="164" s="1"/>
  <c r="D27" i="162"/>
  <c r="D27" i="164" s="1"/>
  <c r="D30" i="162"/>
  <c r="D30" i="164" s="1"/>
  <c r="D29" i="162"/>
  <c r="D29" i="164" s="1"/>
  <c r="F51" i="167"/>
  <c r="L271" i="151" l="1"/>
  <c r="F26" i="9" l="1"/>
  <c r="L143" i="153"/>
  <c r="L129" i="153"/>
  <c r="L113" i="153"/>
  <c r="L99" i="153"/>
  <c r="L83" i="153"/>
  <c r="L69" i="153"/>
  <c r="L53" i="153"/>
  <c r="L37" i="153"/>
  <c r="B32" i="153"/>
  <c r="B34" i="153" s="1"/>
  <c r="B36" i="153" s="1"/>
  <c r="L23" i="153"/>
  <c r="B30" i="151"/>
  <c r="B32" i="151" s="1"/>
  <c r="B34" i="151" s="1"/>
  <c r="B38" i="151" s="1"/>
  <c r="B40" i="151" s="1"/>
  <c r="B42" i="151" s="1"/>
  <c r="B44" i="151" s="1"/>
  <c r="B46" i="151" s="1"/>
  <c r="B48" i="151" s="1"/>
  <c r="B50" i="151" s="1"/>
  <c r="B52" i="151" s="1"/>
  <c r="B56" i="151" s="1"/>
  <c r="B58" i="151" s="1"/>
  <c r="B63" i="151" s="1"/>
  <c r="B65" i="151" s="1"/>
  <c r="B67" i="151" s="1"/>
  <c r="B69" i="151" s="1"/>
  <c r="B71" i="151" s="1"/>
  <c r="B73" i="151" s="1"/>
  <c r="B75" i="151" s="1"/>
  <c r="B77" i="151" s="1"/>
  <c r="B79" i="151" s="1"/>
  <c r="B81" i="151" s="1"/>
  <c r="B83" i="151" s="1"/>
  <c r="B85" i="151" s="1"/>
  <c r="B89" i="151" s="1"/>
  <c r="B91" i="151" s="1"/>
  <c r="B93" i="151" s="1"/>
  <c r="B95" i="151" s="1"/>
  <c r="B97" i="151" s="1"/>
  <c r="B99" i="151" s="1"/>
  <c r="B101" i="151" s="1"/>
  <c r="B103" i="151" s="1"/>
  <c r="B105" i="151" s="1"/>
  <c r="B107" i="151" s="1"/>
  <c r="B109" i="151" s="1"/>
  <c r="B111" i="151" s="1"/>
  <c r="B115" i="151" s="1"/>
  <c r="B117" i="151" s="1"/>
  <c r="B119" i="151" s="1"/>
  <c r="B121" i="151" s="1"/>
  <c r="B123" i="151" s="1"/>
  <c r="B125" i="151" s="1"/>
  <c r="B127" i="151" s="1"/>
  <c r="B129" i="151" s="1"/>
  <c r="B131" i="151" s="1"/>
  <c r="B133" i="151" s="1"/>
  <c r="B135" i="151" s="1"/>
  <c r="B137" i="151" s="1"/>
  <c r="B141" i="151" s="1"/>
  <c r="B143" i="151" s="1"/>
  <c r="B149" i="151" s="1"/>
  <c r="B151" i="151" s="1"/>
  <c r="B153" i="151" s="1"/>
  <c r="B155" i="151" s="1"/>
  <c r="B157" i="151" s="1"/>
  <c r="L255" i="151"/>
  <c r="L241" i="151"/>
  <c r="L222" i="151"/>
  <c r="L205" i="151"/>
  <c r="L191" i="151"/>
  <c r="L174" i="151"/>
  <c r="L158" i="151"/>
  <c r="L144" i="151"/>
  <c r="L128" i="151"/>
  <c r="L98" i="151"/>
  <c r="L82" i="151"/>
  <c r="L68" i="151"/>
  <c r="L51" i="151"/>
  <c r="D3" i="170"/>
  <c r="G3" i="170"/>
  <c r="D3" i="169"/>
  <c r="G3" i="169"/>
  <c r="D3" i="168"/>
  <c r="G3" i="168"/>
  <c r="D3" i="167"/>
  <c r="G3" i="167"/>
  <c r="G3" i="158"/>
  <c r="G3" i="173" s="1"/>
  <c r="D28" i="8"/>
  <c r="D26" i="8"/>
  <c r="D24" i="8"/>
  <c r="D22" i="8"/>
  <c r="B2" i="170"/>
  <c r="B229" i="151" l="1"/>
  <c r="B236" i="151" s="1"/>
  <c r="B238" i="151" s="1"/>
  <c r="B240" i="151" s="1"/>
  <c r="B242" i="151" s="1"/>
  <c r="B244" i="151" s="1"/>
  <c r="B246" i="151" s="1"/>
  <c r="B248" i="151" s="1"/>
  <c r="B250" i="151" s="1"/>
  <c r="B252" i="151" s="1"/>
  <c r="B254" i="151" s="1"/>
  <c r="B258" i="151" s="1"/>
  <c r="B260" i="151" s="1"/>
  <c r="B262" i="151" s="1"/>
  <c r="B264" i="151" s="1"/>
  <c r="B266" i="151" s="1"/>
  <c r="B268" i="151" s="1"/>
  <c r="F11" i="9"/>
  <c r="F14" i="9"/>
  <c r="F16" i="9"/>
  <c r="B40" i="153"/>
  <c r="B42" i="153" s="1"/>
  <c r="B44" i="153" s="1"/>
  <c r="B46" i="153" s="1"/>
  <c r="B48" i="153" s="1"/>
  <c r="B50" i="153" s="1"/>
  <c r="B52" i="153" s="1"/>
  <c r="B54" i="153" s="1"/>
  <c r="B56" i="153" s="1"/>
  <c r="B58" i="153" s="1"/>
  <c r="B60" i="153" s="1"/>
  <c r="B62" i="153" s="1"/>
  <c r="B64" i="153" s="1"/>
  <c r="B68" i="153" s="1"/>
  <c r="B70" i="153" s="1"/>
  <c r="B72" i="153" s="1"/>
  <c r="B74" i="153" s="1"/>
  <c r="B76" i="153" s="1"/>
  <c r="B78" i="153" s="1"/>
  <c r="B80" i="153" s="1"/>
  <c r="B82" i="153" s="1"/>
  <c r="B84" i="153" s="1"/>
  <c r="B86" i="153" s="1"/>
  <c r="B88" i="153" s="1"/>
  <c r="B90" i="153" s="1"/>
  <c r="B92" i="153" s="1"/>
  <c r="B94" i="153" s="1"/>
  <c r="B98" i="153" s="1"/>
  <c r="B100" i="153" s="1"/>
  <c r="B102" i="153" s="1"/>
  <c r="B104" i="153" s="1"/>
  <c r="B106" i="153" s="1"/>
  <c r="B108" i="153" s="1"/>
  <c r="B110" i="153" s="1"/>
  <c r="B112" i="153" s="1"/>
  <c r="B114" i="153" s="1"/>
  <c r="B116" i="153" s="1"/>
  <c r="B118" i="153" s="1"/>
  <c r="B120" i="153" s="1"/>
  <c r="B122" i="153" s="1"/>
  <c r="B126" i="153" s="1"/>
  <c r="B128" i="153" s="1"/>
  <c r="B130" i="153" s="1"/>
  <c r="B132" i="153" s="1"/>
  <c r="B134" i="153" s="1"/>
  <c r="B136" i="153" s="1"/>
  <c r="B138" i="153" s="1"/>
  <c r="B140" i="153" s="1"/>
  <c r="F12" i="9"/>
  <c r="F15" i="9"/>
  <c r="F18" i="9"/>
  <c r="F20" i="9"/>
  <c r="F22" i="9"/>
  <c r="F24" i="9"/>
  <c r="F28" i="9"/>
  <c r="F30" i="9"/>
  <c r="F31" i="9"/>
  <c r="F32" i="9"/>
  <c r="F13" i="9"/>
  <c r="F17" i="9"/>
  <c r="F19" i="9"/>
  <c r="F21" i="9"/>
  <c r="F23" i="9"/>
  <c r="F25" i="9"/>
  <c r="F29" i="9"/>
  <c r="B161" i="151"/>
  <c r="B270" i="151" l="1"/>
  <c r="B274" i="151"/>
  <c r="B276" i="151" s="1"/>
  <c r="B278" i="151" s="1"/>
  <c r="B283" i="151" s="1"/>
  <c r="B285" i="151" s="1"/>
  <c r="B163" i="151"/>
  <c r="B165" i="151" s="1"/>
  <c r="B167" i="151" s="1"/>
  <c r="B169" i="151" s="1"/>
  <c r="B171" i="151" s="1"/>
  <c r="B173" i="151" s="1"/>
  <c r="B175" i="151" s="1"/>
  <c r="B177" i="151" s="1"/>
  <c r="B179" i="151" s="1"/>
  <c r="B181" i="151" s="1"/>
  <c r="B188" i="151" s="1"/>
  <c r="B190" i="151" s="1"/>
  <c r="B192" i="151" s="1"/>
  <c r="B194" i="151" l="1"/>
  <c r="B196" i="151" s="1"/>
  <c r="B198" i="151" s="1"/>
  <c r="B200" i="151" s="1"/>
  <c r="B202" i="151" s="1"/>
  <c r="B204" i="151" s="1"/>
  <c r="B206" i="151" s="1"/>
  <c r="B211" i="151" s="1"/>
  <c r="B213" i="151" s="1"/>
  <c r="B215" i="151" s="1"/>
  <c r="B217" i="151" s="1"/>
  <c r="B219" i="151" s="1"/>
  <c r="B221" i="151" s="1"/>
  <c r="B223" i="151" s="1"/>
  <c r="F10" i="9"/>
  <c r="G23" i="11"/>
  <c r="H23" i="11" l="1"/>
  <c r="D34" i="8" l="1"/>
  <c r="D32" i="8"/>
  <c r="D30" i="8"/>
  <c r="F4" i="8"/>
  <c r="C20" i="8" s="1"/>
  <c r="G3" i="160"/>
  <c r="G3" i="154"/>
  <c r="G3" i="156" s="1"/>
  <c r="B2" i="154"/>
  <c r="B2" i="156" s="1"/>
  <c r="B2" i="158" s="1"/>
  <c r="D3" i="160"/>
  <c r="D3" i="158"/>
  <c r="D3" i="156"/>
  <c r="D3" i="154"/>
  <c r="B2" i="160" l="1"/>
  <c r="B2" i="9" s="1"/>
  <c r="B2" i="162" s="1"/>
  <c r="B2" i="173"/>
  <c r="C44" i="8"/>
  <c r="C46" i="8"/>
  <c r="C42" i="8"/>
  <c r="C32" i="8"/>
  <c r="C24" i="8"/>
  <c r="C14" i="8"/>
  <c r="C28" i="8"/>
  <c r="C10" i="8"/>
  <c r="C34" i="8"/>
  <c r="C16" i="8"/>
  <c r="C40" i="8"/>
  <c r="C30" i="8"/>
  <c r="C22" i="8"/>
  <c r="C12" i="8"/>
  <c r="C18" i="8"/>
  <c r="C26" i="8"/>
  <c r="D18" i="8"/>
  <c r="D16" i="8"/>
  <c r="D14" i="8"/>
  <c r="D12" i="8"/>
  <c r="D4" i="164"/>
  <c r="B4" i="164"/>
  <c r="G3" i="164"/>
  <c r="D3" i="164"/>
  <c r="B3" i="164"/>
  <c r="D4" i="162"/>
  <c r="B4" i="162"/>
  <c r="G3" i="162"/>
  <c r="D3" i="162"/>
  <c r="B3" i="162"/>
  <c r="B2" i="164" l="1"/>
  <c r="B2" i="151"/>
  <c r="D42" i="8"/>
  <c r="D40" i="8"/>
  <c r="D3" i="11"/>
  <c r="D4" i="153"/>
  <c r="B4" i="153"/>
  <c r="D3" i="153"/>
  <c r="B3" i="153"/>
  <c r="D3" i="151"/>
  <c r="D3" i="9"/>
  <c r="D4" i="8"/>
  <c r="D4" i="151"/>
  <c r="B4" i="151"/>
  <c r="H3" i="151"/>
  <c r="H12" i="146"/>
  <c r="H11" i="146"/>
  <c r="H10" i="146"/>
  <c r="B2" i="175" l="1"/>
  <c r="B2" i="174"/>
  <c r="B2" i="153"/>
  <c r="G3" i="153"/>
  <c r="G3" i="175"/>
  <c r="G3" i="174"/>
  <c r="H12" i="150"/>
  <c r="H11" i="150"/>
  <c r="H10" i="150"/>
  <c r="H9" i="150"/>
  <c r="I59" i="150"/>
  <c r="I61" i="150" s="1"/>
  <c r="I54" i="150"/>
  <c r="I53" i="150"/>
  <c r="I52" i="150"/>
  <c r="I51" i="150"/>
  <c r="I50" i="150"/>
  <c r="I49" i="150"/>
  <c r="I47" i="150"/>
  <c r="I46" i="150"/>
  <c r="I45" i="150"/>
  <c r="I44" i="150"/>
  <c r="I43" i="150"/>
  <c r="I42" i="150"/>
  <c r="I40" i="150"/>
  <c r="I39" i="150"/>
  <c r="I38" i="150"/>
  <c r="I37" i="150"/>
  <c r="I36" i="150"/>
  <c r="I35" i="150"/>
  <c r="I30" i="150"/>
  <c r="H12" i="149"/>
  <c r="H11" i="149"/>
  <c r="H10" i="149"/>
  <c r="H9" i="149"/>
  <c r="I59" i="149"/>
  <c r="I61" i="149" s="1"/>
  <c r="I54" i="149"/>
  <c r="I53" i="149"/>
  <c r="I52" i="149"/>
  <c r="I51" i="149"/>
  <c r="I50" i="149"/>
  <c r="I49" i="149"/>
  <c r="I47" i="149"/>
  <c r="I46" i="149"/>
  <c r="I45" i="149"/>
  <c r="I44" i="149"/>
  <c r="I43" i="149"/>
  <c r="I42" i="149"/>
  <c r="I40" i="149"/>
  <c r="I39" i="149"/>
  <c r="I38" i="149"/>
  <c r="I37" i="149"/>
  <c r="I36" i="149"/>
  <c r="I35" i="149"/>
  <c r="I30" i="149"/>
  <c r="H12" i="148"/>
  <c r="H11" i="148"/>
  <c r="H10" i="148"/>
  <c r="H9" i="148"/>
  <c r="I59" i="148"/>
  <c r="I61" i="148" s="1"/>
  <c r="I54" i="148"/>
  <c r="I53" i="148"/>
  <c r="I52" i="148"/>
  <c r="I51" i="148"/>
  <c r="I50" i="148"/>
  <c r="I49" i="148"/>
  <c r="I47" i="148"/>
  <c r="I46" i="148"/>
  <c r="I45" i="148"/>
  <c r="I44" i="148"/>
  <c r="I43" i="148"/>
  <c r="I42" i="148"/>
  <c r="I40" i="148"/>
  <c r="I39" i="148"/>
  <c r="I38" i="148"/>
  <c r="I37" i="148"/>
  <c r="I36" i="148"/>
  <c r="I35" i="148"/>
  <c r="I30" i="148"/>
  <c r="I24" i="147"/>
  <c r="I26" i="147"/>
  <c r="I25" i="147"/>
  <c r="H12" i="147"/>
  <c r="H11" i="147"/>
  <c r="H10" i="147"/>
  <c r="H9" i="147"/>
  <c r="I59" i="147"/>
  <c r="I61" i="147" s="1"/>
  <c r="I54" i="147"/>
  <c r="I53" i="147"/>
  <c r="I52" i="147"/>
  <c r="I51" i="147"/>
  <c r="I50" i="147"/>
  <c r="I49" i="147"/>
  <c r="I47" i="147"/>
  <c r="I46" i="147"/>
  <c r="I45" i="147"/>
  <c r="I44" i="147"/>
  <c r="I43" i="147"/>
  <c r="I42" i="147"/>
  <c r="I40" i="147"/>
  <c r="I39" i="147"/>
  <c r="I38" i="147"/>
  <c r="I37" i="147"/>
  <c r="I36" i="147"/>
  <c r="I35" i="147"/>
  <c r="I24" i="146"/>
  <c r="H9" i="146"/>
  <c r="I59" i="146"/>
  <c r="I61" i="146" s="1"/>
  <c r="I54" i="146"/>
  <c r="I53" i="146"/>
  <c r="I52" i="146"/>
  <c r="I51" i="146"/>
  <c r="I50" i="146"/>
  <c r="I49" i="146"/>
  <c r="I47" i="146"/>
  <c r="I46" i="146"/>
  <c r="I45" i="146"/>
  <c r="I44" i="146"/>
  <c r="I43" i="146"/>
  <c r="I42" i="146"/>
  <c r="I40" i="146"/>
  <c r="I39" i="146"/>
  <c r="I38" i="146"/>
  <c r="I37" i="146"/>
  <c r="I36" i="146"/>
  <c r="I35" i="146"/>
  <c r="H12" i="145"/>
  <c r="H11" i="145"/>
  <c r="H10" i="145"/>
  <c r="H9" i="145"/>
  <c r="I59" i="145"/>
  <c r="I61" i="145" s="1"/>
  <c r="I54" i="145"/>
  <c r="I53" i="145"/>
  <c r="I52" i="145"/>
  <c r="I51" i="145"/>
  <c r="I50" i="145"/>
  <c r="I49" i="145"/>
  <c r="I47" i="145"/>
  <c r="I46" i="145"/>
  <c r="I45" i="145"/>
  <c r="I44" i="145"/>
  <c r="I43" i="145"/>
  <c r="I42" i="145"/>
  <c r="I40" i="145"/>
  <c r="I39" i="145"/>
  <c r="I38" i="145"/>
  <c r="I37" i="145"/>
  <c r="I36" i="145"/>
  <c r="I35" i="145"/>
  <c r="I30" i="145"/>
  <c r="H12" i="144"/>
  <c r="H11" i="144"/>
  <c r="H10" i="144"/>
  <c r="H9" i="144"/>
  <c r="I59" i="144"/>
  <c r="I61" i="144" s="1"/>
  <c r="I54" i="144"/>
  <c r="I53" i="144"/>
  <c r="I52" i="144"/>
  <c r="I51" i="144"/>
  <c r="I50" i="144"/>
  <c r="I49" i="144"/>
  <c r="I47" i="144"/>
  <c r="I46" i="144"/>
  <c r="I45" i="144"/>
  <c r="I44" i="144"/>
  <c r="I43" i="144"/>
  <c r="I42" i="144"/>
  <c r="I40" i="144"/>
  <c r="I39" i="144"/>
  <c r="I38" i="144"/>
  <c r="I37" i="144"/>
  <c r="I36" i="144"/>
  <c r="I35" i="144"/>
  <c r="I25" i="144"/>
  <c r="I24" i="144"/>
  <c r="H11" i="143"/>
  <c r="H10" i="143"/>
  <c r="H9" i="143"/>
  <c r="H11" i="142"/>
  <c r="H10" i="142"/>
  <c r="H9" i="142"/>
  <c r="B2" i="11" l="1"/>
  <c r="B2" i="176"/>
  <c r="B2" i="177"/>
  <c r="G3" i="11"/>
  <c r="G3" i="176"/>
  <c r="G3" i="177"/>
  <c r="I48" i="145"/>
  <c r="I55" i="146"/>
  <c r="I55" i="145"/>
  <c r="I41" i="146"/>
  <c r="I48" i="146"/>
  <c r="I41" i="150"/>
  <c r="I48" i="150"/>
  <c r="I55" i="150"/>
  <c r="I48" i="144"/>
  <c r="I55" i="144"/>
  <c r="I55" i="147"/>
  <c r="I55" i="148"/>
  <c r="I48" i="149"/>
  <c r="I55" i="149"/>
  <c r="I31" i="150"/>
  <c r="I32" i="150" s="1"/>
  <c r="I41" i="149"/>
  <c r="I31" i="149"/>
  <c r="I32" i="149" s="1"/>
  <c r="I41" i="148"/>
  <c r="I48" i="148"/>
  <c r="I31" i="148"/>
  <c r="I32" i="148" s="1"/>
  <c r="I48" i="147"/>
  <c r="I41" i="147"/>
  <c r="I30" i="147"/>
  <c r="I31" i="147" s="1"/>
  <c r="I32" i="147" s="1"/>
  <c r="I30" i="146"/>
  <c r="I31" i="146" s="1"/>
  <c r="I32" i="146" s="1"/>
  <c r="I63" i="146" s="1"/>
  <c r="I65" i="146" s="1"/>
  <c r="I41" i="145"/>
  <c r="I31" i="145"/>
  <c r="I32" i="145" s="1"/>
  <c r="I41" i="144"/>
  <c r="I30" i="144"/>
  <c r="I31" i="144" s="1"/>
  <c r="I32" i="144" s="1"/>
  <c r="I59" i="143"/>
  <c r="I61" i="143" s="1"/>
  <c r="I54" i="143"/>
  <c r="I53" i="143"/>
  <c r="I52" i="143"/>
  <c r="I51" i="143"/>
  <c r="I50" i="143"/>
  <c r="I49" i="143"/>
  <c r="I47" i="143"/>
  <c r="I46" i="143"/>
  <c r="I45" i="143"/>
  <c r="I44" i="143"/>
  <c r="I43" i="143"/>
  <c r="I42" i="143"/>
  <c r="I40" i="143"/>
  <c r="I39" i="143"/>
  <c r="I38" i="143"/>
  <c r="I37" i="143"/>
  <c r="I36" i="143"/>
  <c r="I35" i="143"/>
  <c r="I26" i="143"/>
  <c r="I25" i="143"/>
  <c r="I24" i="143"/>
  <c r="I63" i="150" l="1"/>
  <c r="I65" i="150" s="1"/>
  <c r="I63" i="144"/>
  <c r="I65" i="144" s="1"/>
  <c r="I63" i="145"/>
  <c r="I65" i="145" s="1"/>
  <c r="I63" i="149"/>
  <c r="I65" i="149" s="1"/>
  <c r="I63" i="148"/>
  <c r="I65" i="148" s="1"/>
  <c r="I63" i="147"/>
  <c r="I65" i="147" s="1"/>
  <c r="I30" i="143"/>
  <c r="I31" i="143" s="1"/>
  <c r="I32" i="143" s="1"/>
  <c r="I48" i="143"/>
  <c r="I55" i="143"/>
  <c r="I41" i="143"/>
  <c r="I63" i="143" l="1"/>
  <c r="I65" i="143" s="1"/>
  <c r="I64" i="142" l="1"/>
  <c r="I66" i="142" s="1"/>
  <c r="I59" i="142"/>
  <c r="I58" i="142"/>
  <c r="I57" i="142"/>
  <c r="I56" i="142"/>
  <c r="I55" i="142"/>
  <c r="I54" i="142"/>
  <c r="I52" i="142"/>
  <c r="I51" i="142"/>
  <c r="I50" i="142"/>
  <c r="I49" i="142"/>
  <c r="I48" i="142"/>
  <c r="I47" i="142"/>
  <c r="I45" i="142"/>
  <c r="I44" i="142"/>
  <c r="I43" i="142"/>
  <c r="I42" i="142"/>
  <c r="I41" i="142"/>
  <c r="I40" i="142"/>
  <c r="I25" i="142"/>
  <c r="I35" i="142" s="1"/>
  <c r="I53" i="142" l="1"/>
  <c r="I60" i="142"/>
  <c r="I46" i="142"/>
  <c r="I36" i="142"/>
  <c r="I37" i="142" s="1"/>
  <c r="I64" i="141"/>
  <c r="I66" i="141" s="1"/>
  <c r="I59" i="141"/>
  <c r="I58" i="141"/>
  <c r="I57" i="141"/>
  <c r="I56" i="141"/>
  <c r="I55" i="141"/>
  <c r="I54" i="141"/>
  <c r="I52" i="141"/>
  <c r="I51" i="141"/>
  <c r="I50" i="141"/>
  <c r="I49" i="141"/>
  <c r="I48" i="141"/>
  <c r="I47" i="141"/>
  <c r="I45" i="141"/>
  <c r="I44" i="141"/>
  <c r="I43" i="141"/>
  <c r="I42" i="141"/>
  <c r="I41" i="141"/>
  <c r="I40" i="141"/>
  <c r="I25" i="141"/>
  <c r="I35" i="141" s="1"/>
  <c r="H11" i="141"/>
  <c r="H9" i="141"/>
  <c r="I53" i="141" l="1"/>
  <c r="I68" i="142"/>
  <c r="I70" i="142" s="1"/>
  <c r="I60" i="141"/>
  <c r="I46" i="141"/>
  <c r="I36" i="141"/>
  <c r="I37" i="141" s="1"/>
  <c r="I75" i="140"/>
  <c r="I77" i="140" s="1"/>
  <c r="I70" i="140"/>
  <c r="I69" i="140"/>
  <c r="I68" i="140"/>
  <c r="I67" i="140"/>
  <c r="I66" i="140"/>
  <c r="I65" i="140"/>
  <c r="I63" i="140"/>
  <c r="I62" i="140"/>
  <c r="I61" i="140"/>
  <c r="I60" i="140"/>
  <c r="I59" i="140"/>
  <c r="I58" i="140"/>
  <c r="I56" i="140"/>
  <c r="I55" i="140"/>
  <c r="I54" i="140"/>
  <c r="I53" i="140"/>
  <c r="I52" i="140"/>
  <c r="I51" i="140"/>
  <c r="I26" i="140"/>
  <c r="I25" i="140"/>
  <c r="H11" i="140"/>
  <c r="H9" i="140"/>
  <c r="I57" i="140" l="1"/>
  <c r="I71" i="140"/>
  <c r="I64" i="140"/>
  <c r="I68" i="141"/>
  <c r="I70" i="141" s="1"/>
  <c r="I46" i="140"/>
  <c r="I47" i="140" s="1"/>
  <c r="I64" i="137"/>
  <c r="I63" i="137"/>
  <c r="I62" i="137"/>
  <c r="I61" i="137"/>
  <c r="I60" i="137"/>
  <c r="I59" i="137"/>
  <c r="I57" i="137"/>
  <c r="I56" i="137"/>
  <c r="I55" i="137"/>
  <c r="I54" i="137"/>
  <c r="I53" i="137"/>
  <c r="I52" i="137"/>
  <c r="I48" i="140" l="1"/>
  <c r="I79" i="140" s="1"/>
  <c r="I81" i="140" s="1"/>
  <c r="I58" i="137"/>
  <c r="I65" i="137"/>
  <c r="I38" i="137"/>
  <c r="I37" i="137"/>
  <c r="I36" i="137"/>
  <c r="I35" i="137"/>
  <c r="I34" i="137"/>
  <c r="I33" i="137"/>
  <c r="I32" i="137"/>
  <c r="I31" i="137"/>
  <c r="I30" i="137"/>
  <c r="I29" i="137"/>
  <c r="I28" i="137"/>
  <c r="I27" i="137"/>
  <c r="I26" i="137"/>
  <c r="I25" i="137"/>
  <c r="I24" i="137"/>
  <c r="I69" i="137"/>
  <c r="I71" i="137" s="1"/>
  <c r="I50" i="137"/>
  <c r="I49" i="137"/>
  <c r="I48" i="137"/>
  <c r="I47" i="137"/>
  <c r="I46" i="137"/>
  <c r="I45" i="137"/>
  <c r="H11" i="137"/>
  <c r="I51" i="137" l="1"/>
  <c r="I40" i="137"/>
  <c r="I41" i="137" s="1"/>
  <c r="I42" i="137" s="1"/>
  <c r="I73" i="137" s="1"/>
  <c r="I75" i="137" l="1"/>
  <c r="H12" i="130" l="1"/>
  <c r="H11" i="130"/>
  <c r="H10" i="130"/>
  <c r="H9" i="130"/>
  <c r="I63" i="130"/>
  <c r="I65" i="130" s="1"/>
  <c r="I56" i="130"/>
  <c r="I55" i="130"/>
  <c r="I54" i="130"/>
  <c r="I53" i="130"/>
  <c r="I52" i="130"/>
  <c r="I51" i="130"/>
  <c r="I46" i="130"/>
  <c r="I26" i="136"/>
  <c r="H12" i="136"/>
  <c r="H11" i="136"/>
  <c r="H10" i="136"/>
  <c r="H9" i="136"/>
  <c r="I63" i="136"/>
  <c r="I65" i="136" s="1"/>
  <c r="I56" i="136"/>
  <c r="I55" i="136"/>
  <c r="I54" i="136"/>
  <c r="I53" i="136"/>
  <c r="I52" i="136"/>
  <c r="I51" i="136"/>
  <c r="I25" i="136"/>
  <c r="H12" i="132"/>
  <c r="H11" i="132"/>
  <c r="H10" i="132"/>
  <c r="H9" i="132"/>
  <c r="I63" i="132"/>
  <c r="I65" i="132" s="1"/>
  <c r="I56" i="132"/>
  <c r="I55" i="132"/>
  <c r="I54" i="132"/>
  <c r="I53" i="132"/>
  <c r="I52" i="132"/>
  <c r="I51" i="132"/>
  <c r="I25" i="132"/>
  <c r="I46" i="132" s="1"/>
  <c r="I26" i="133"/>
  <c r="I25" i="133"/>
  <c r="H12" i="133"/>
  <c r="H11" i="133"/>
  <c r="H10" i="133"/>
  <c r="H9" i="133"/>
  <c r="I63" i="133"/>
  <c r="I65" i="133" s="1"/>
  <c r="I56" i="133"/>
  <c r="I55" i="133"/>
  <c r="I54" i="133"/>
  <c r="I53" i="133"/>
  <c r="I52" i="133"/>
  <c r="I51" i="133"/>
  <c r="H12" i="134"/>
  <c r="H11" i="134"/>
  <c r="H10" i="134"/>
  <c r="H9" i="134"/>
  <c r="I63" i="134"/>
  <c r="I65" i="134" s="1"/>
  <c r="I56" i="134"/>
  <c r="I55" i="134"/>
  <c r="I54" i="134"/>
  <c r="I53" i="134"/>
  <c r="I52" i="134"/>
  <c r="I51" i="134"/>
  <c r="I46" i="134"/>
  <c r="I46" i="136" l="1"/>
  <c r="I60" i="132"/>
  <c r="I60" i="134"/>
  <c r="I60" i="136"/>
  <c r="I60" i="130"/>
  <c r="I47" i="130"/>
  <c r="I48" i="130" s="1"/>
  <c r="I47" i="136"/>
  <c r="I48" i="136" s="1"/>
  <c r="I67" i="136" s="1"/>
  <c r="I69" i="136" s="1"/>
  <c r="I47" i="132"/>
  <c r="I48" i="132" s="1"/>
  <c r="I60" i="133"/>
  <c r="I46" i="133"/>
  <c r="I47" i="133" s="1"/>
  <c r="I48" i="133" s="1"/>
  <c r="I47" i="134"/>
  <c r="I48" i="134" s="1"/>
  <c r="I67" i="134" s="1"/>
  <c r="I69" i="134" s="1"/>
  <c r="I27" i="135"/>
  <c r="I119" i="135"/>
  <c r="I118" i="135"/>
  <c r="I117" i="135"/>
  <c r="I116" i="135"/>
  <c r="I114" i="135"/>
  <c r="I113" i="135"/>
  <c r="I112" i="135"/>
  <c r="I111" i="135"/>
  <c r="I110" i="135"/>
  <c r="I109" i="135"/>
  <c r="I108" i="135"/>
  <c r="I107" i="135"/>
  <c r="I106" i="135"/>
  <c r="I105" i="135"/>
  <c r="I104" i="135"/>
  <c r="I103" i="135"/>
  <c r="I28" i="135"/>
  <c r="I102" i="135"/>
  <c r="I101" i="135"/>
  <c r="I100" i="135"/>
  <c r="I99" i="135"/>
  <c r="I98" i="135"/>
  <c r="I97" i="135"/>
  <c r="I96" i="135"/>
  <c r="I95" i="135"/>
  <c r="I94" i="135"/>
  <c r="I93" i="135"/>
  <c r="I92" i="135"/>
  <c r="I91" i="135"/>
  <c r="I90" i="135"/>
  <c r="I89" i="135"/>
  <c r="I88" i="135"/>
  <c r="I87" i="135"/>
  <c r="I86" i="135"/>
  <c r="I85" i="135"/>
  <c r="I84" i="135"/>
  <c r="I83" i="135"/>
  <c r="I82" i="135"/>
  <c r="I81" i="135"/>
  <c r="I80" i="135"/>
  <c r="I79" i="135"/>
  <c r="I78" i="135"/>
  <c r="I77" i="135"/>
  <c r="I76" i="135"/>
  <c r="I75" i="135"/>
  <c r="I73" i="135"/>
  <c r="I72" i="135"/>
  <c r="I71" i="135"/>
  <c r="I70" i="135"/>
  <c r="I69" i="135"/>
  <c r="I68" i="135"/>
  <c r="I67" i="135"/>
  <c r="I66" i="135"/>
  <c r="I65" i="135"/>
  <c r="I64" i="135"/>
  <c r="I63" i="135"/>
  <c r="I62" i="135"/>
  <c r="I61" i="135"/>
  <c r="I60" i="135"/>
  <c r="I59" i="135"/>
  <c r="I58" i="135"/>
  <c r="I57" i="135"/>
  <c r="I56" i="135"/>
  <c r="I55" i="135"/>
  <c r="I54" i="135"/>
  <c r="I53" i="135"/>
  <c r="I52" i="135"/>
  <c r="I51" i="135"/>
  <c r="I50" i="135"/>
  <c r="I49" i="135"/>
  <c r="I48" i="135"/>
  <c r="I47" i="135"/>
  <c r="I46" i="135"/>
  <c r="I45" i="135"/>
  <c r="I44" i="135"/>
  <c r="I43" i="135"/>
  <c r="I42" i="135"/>
  <c r="I120" i="135"/>
  <c r="I115" i="135"/>
  <c r="I74" i="135"/>
  <c r="I25" i="135"/>
  <c r="I26" i="135"/>
  <c r="I29" i="135"/>
  <c r="I30" i="135"/>
  <c r="I31" i="135"/>
  <c r="I32" i="135"/>
  <c r="I33" i="135"/>
  <c r="H12" i="135"/>
  <c r="H11" i="135"/>
  <c r="H10" i="135"/>
  <c r="H9" i="135"/>
  <c r="I139" i="135"/>
  <c r="I141" i="135" s="1"/>
  <c r="I132" i="135"/>
  <c r="I131" i="135"/>
  <c r="I130" i="135"/>
  <c r="I129" i="135"/>
  <c r="I128" i="135"/>
  <c r="I127" i="135"/>
  <c r="I41" i="135"/>
  <c r="I40" i="135"/>
  <c r="I39" i="135"/>
  <c r="I38" i="135"/>
  <c r="I37" i="135"/>
  <c r="I36" i="135"/>
  <c r="I35" i="135"/>
  <c r="I34" i="135"/>
  <c r="I31" i="131"/>
  <c r="I41" i="131"/>
  <c r="I40" i="131"/>
  <c r="I39" i="131"/>
  <c r="I38" i="131"/>
  <c r="I37" i="131"/>
  <c r="I36" i="131"/>
  <c r="I35" i="131"/>
  <c r="I34" i="131"/>
  <c r="I33" i="131"/>
  <c r="I32" i="131"/>
  <c r="I30" i="131"/>
  <c r="I29" i="131"/>
  <c r="I28" i="131"/>
  <c r="I27" i="131"/>
  <c r="H12" i="131"/>
  <c r="H11" i="131"/>
  <c r="H10" i="131"/>
  <c r="H9" i="131"/>
  <c r="I63" i="131"/>
  <c r="I65" i="131" s="1"/>
  <c r="I56" i="131"/>
  <c r="I55" i="131"/>
  <c r="I54" i="131"/>
  <c r="I53" i="131"/>
  <c r="I52" i="131"/>
  <c r="I51" i="131"/>
  <c r="I26" i="131"/>
  <c r="I25" i="131"/>
  <c r="I67" i="132" l="1"/>
  <c r="I69" i="132" s="1"/>
  <c r="I67" i="130"/>
  <c r="I69" i="130" s="1"/>
  <c r="I67" i="133"/>
  <c r="I69" i="133" s="1"/>
  <c r="I136" i="135"/>
  <c r="I122" i="135"/>
  <c r="I123" i="135" s="1"/>
  <c r="I124" i="135" s="1"/>
  <c r="I60" i="131"/>
  <c r="I46" i="131"/>
  <c r="I47" i="131" s="1"/>
  <c r="I48" i="131" s="1"/>
  <c r="I143" i="135" l="1"/>
  <c r="I145" i="135"/>
  <c r="I67" i="131"/>
  <c r="I69" i="131" s="1"/>
  <c r="H12" i="123"/>
  <c r="H11" i="123"/>
  <c r="H10" i="123"/>
  <c r="H9" i="123"/>
  <c r="I56" i="123"/>
  <c r="I58" i="123" s="1"/>
  <c r="I49" i="123"/>
  <c r="I48" i="123"/>
  <c r="I47" i="123"/>
  <c r="I46" i="123"/>
  <c r="I45" i="123"/>
  <c r="I44" i="123"/>
  <c r="I25" i="123"/>
  <c r="I39" i="123" s="1"/>
  <c r="I40" i="123" s="1"/>
  <c r="I41" i="123" s="1"/>
  <c r="I25" i="127"/>
  <c r="I39" i="127" s="1"/>
  <c r="I40" i="127" s="1"/>
  <c r="I41" i="127" s="1"/>
  <c r="H12" i="127"/>
  <c r="H11" i="127"/>
  <c r="H10" i="127"/>
  <c r="H9" i="127"/>
  <c r="I56" i="127"/>
  <c r="I58" i="127" s="1"/>
  <c r="I49" i="127"/>
  <c r="I48" i="127"/>
  <c r="I47" i="127"/>
  <c r="I46" i="127"/>
  <c r="I45" i="127"/>
  <c r="I44" i="127"/>
  <c r="H12" i="128"/>
  <c r="H11" i="128"/>
  <c r="H10" i="128"/>
  <c r="H9" i="128"/>
  <c r="I56" i="128"/>
  <c r="I58" i="128" s="1"/>
  <c r="I49" i="128"/>
  <c r="I48" i="128"/>
  <c r="I47" i="128"/>
  <c r="I46" i="128"/>
  <c r="I45" i="128"/>
  <c r="I44" i="128"/>
  <c r="I39" i="128"/>
  <c r="I37" i="126"/>
  <c r="I36" i="126"/>
  <c r="I35" i="126"/>
  <c r="I34" i="126"/>
  <c r="I33" i="126"/>
  <c r="I32" i="126"/>
  <c r="I31" i="126"/>
  <c r="I30" i="126"/>
  <c r="I29" i="126"/>
  <c r="I28" i="126"/>
  <c r="I27" i="126"/>
  <c r="I26" i="126"/>
  <c r="H12" i="126"/>
  <c r="H11" i="126"/>
  <c r="H10" i="126"/>
  <c r="H9" i="126"/>
  <c r="I56" i="126"/>
  <c r="I58" i="126" s="1"/>
  <c r="I49" i="126"/>
  <c r="I48" i="126"/>
  <c r="I47" i="126"/>
  <c r="I46" i="126"/>
  <c r="I45" i="126"/>
  <c r="I44" i="126"/>
  <c r="I25" i="126"/>
  <c r="H12" i="125"/>
  <c r="H11" i="125"/>
  <c r="H10" i="125"/>
  <c r="H9" i="125"/>
  <c r="I56" i="125"/>
  <c r="I58" i="125" s="1"/>
  <c r="I49" i="125"/>
  <c r="I48" i="125"/>
  <c r="I47" i="125"/>
  <c r="I46" i="125"/>
  <c r="I45" i="125"/>
  <c r="I44" i="125"/>
  <c r="I39" i="125"/>
  <c r="H12" i="124"/>
  <c r="H11" i="124"/>
  <c r="H10" i="124"/>
  <c r="H9" i="124"/>
  <c r="I56" i="124"/>
  <c r="I58" i="124" s="1"/>
  <c r="I49" i="124"/>
  <c r="I48" i="124"/>
  <c r="I47" i="124"/>
  <c r="I46" i="124"/>
  <c r="I45" i="124"/>
  <c r="I44" i="124"/>
  <c r="I25" i="124"/>
  <c r="I39" i="124" s="1"/>
  <c r="I53" i="123" l="1"/>
  <c r="I60" i="123" s="1"/>
  <c r="I62" i="123" s="1"/>
  <c r="I53" i="127"/>
  <c r="I60" i="127" s="1"/>
  <c r="I62" i="127" s="1"/>
  <c r="I53" i="128"/>
  <c r="I40" i="128"/>
  <c r="I41" i="128" s="1"/>
  <c r="I53" i="126"/>
  <c r="I39" i="126"/>
  <c r="I40" i="126" s="1"/>
  <c r="I41" i="126" s="1"/>
  <c r="I53" i="125"/>
  <c r="I40" i="125"/>
  <c r="I41" i="125" s="1"/>
  <c r="I53" i="124"/>
  <c r="I40" i="124"/>
  <c r="I41" i="124" s="1"/>
  <c r="I60" i="128" l="1"/>
  <c r="I62" i="128" s="1"/>
  <c r="I60" i="126"/>
  <c r="I62" i="126" s="1"/>
  <c r="I60" i="125"/>
  <c r="I62" i="125" s="1"/>
  <c r="I60" i="124"/>
  <c r="I62" i="124" s="1"/>
  <c r="I26" i="118"/>
  <c r="H12" i="118"/>
  <c r="H11" i="118"/>
  <c r="H10" i="118"/>
  <c r="H9" i="118"/>
  <c r="I56" i="118"/>
  <c r="I58" i="118" s="1"/>
  <c r="I49" i="118"/>
  <c r="I48" i="118"/>
  <c r="I47" i="118"/>
  <c r="I46" i="118"/>
  <c r="I45" i="118"/>
  <c r="I44" i="118"/>
  <c r="I25" i="118"/>
  <c r="H12" i="119"/>
  <c r="H10" i="119"/>
  <c r="H9" i="119"/>
  <c r="I56" i="119"/>
  <c r="I58" i="119" s="1"/>
  <c r="I49" i="119"/>
  <c r="I48" i="119"/>
  <c r="I47" i="119"/>
  <c r="I46" i="119"/>
  <c r="I45" i="119"/>
  <c r="I44" i="119"/>
  <c r="I25" i="119"/>
  <c r="I39" i="119" s="1"/>
  <c r="H11" i="119"/>
  <c r="I25" i="120"/>
  <c r="I39" i="120" s="1"/>
  <c r="I40" i="120" s="1"/>
  <c r="I41" i="120" s="1"/>
  <c r="H11" i="120"/>
  <c r="H10" i="120"/>
  <c r="H9" i="120"/>
  <c r="I56" i="120"/>
  <c r="I58" i="120" s="1"/>
  <c r="I49" i="120"/>
  <c r="I48" i="120"/>
  <c r="I47" i="120"/>
  <c r="I46" i="120"/>
  <c r="I45" i="120"/>
  <c r="I44" i="120"/>
  <c r="H12" i="120"/>
  <c r="H12" i="121"/>
  <c r="H11" i="121"/>
  <c r="H10" i="121"/>
  <c r="I56" i="121"/>
  <c r="I58" i="121" s="1"/>
  <c r="I49" i="121"/>
  <c r="I48" i="121"/>
  <c r="I47" i="121"/>
  <c r="I46" i="121"/>
  <c r="I45" i="121"/>
  <c r="I44" i="121"/>
  <c r="I39" i="121"/>
  <c r="I25" i="122"/>
  <c r="I39" i="122" s="1"/>
  <c r="I40" i="122" s="1"/>
  <c r="H12" i="122"/>
  <c r="H11" i="122"/>
  <c r="H10" i="122"/>
  <c r="I56" i="122"/>
  <c r="I58" i="122" s="1"/>
  <c r="I49" i="122"/>
  <c r="I48" i="122"/>
  <c r="I47" i="122"/>
  <c r="I46" i="122"/>
  <c r="I45" i="122"/>
  <c r="I44" i="122"/>
  <c r="I41" i="122" l="1"/>
  <c r="I53" i="118"/>
  <c r="I39" i="118"/>
  <c r="I40" i="118" s="1"/>
  <c r="I41" i="118" s="1"/>
  <c r="I53" i="119"/>
  <c r="I40" i="119"/>
  <c r="I41" i="119" s="1"/>
  <c r="I53" i="120"/>
  <c r="I60" i="120" s="1"/>
  <c r="I62" i="120" s="1"/>
  <c r="I53" i="121"/>
  <c r="I40" i="121"/>
  <c r="I41" i="121" s="1"/>
  <c r="I53" i="122"/>
  <c r="I60" i="122" s="1"/>
  <c r="I62" i="122" s="1"/>
  <c r="I60" i="118" l="1"/>
  <c r="I62" i="118" s="1"/>
  <c r="I60" i="119"/>
  <c r="I62" i="119" s="1"/>
  <c r="I60" i="121"/>
  <c r="I62" i="121" s="1"/>
  <c r="I26" i="108"/>
  <c r="I26" i="114"/>
  <c r="I29" i="109"/>
  <c r="H12" i="108"/>
  <c r="H11" i="108"/>
  <c r="H10" i="108"/>
  <c r="H10" i="116" l="1"/>
  <c r="I56" i="116"/>
  <c r="I58" i="116" s="1"/>
  <c r="I49" i="116"/>
  <c r="I48" i="116"/>
  <c r="I47" i="116"/>
  <c r="I46" i="116"/>
  <c r="I45" i="116"/>
  <c r="I44" i="116"/>
  <c r="I39" i="116"/>
  <c r="I40" i="116" s="1"/>
  <c r="I41" i="116" s="1"/>
  <c r="H12" i="116"/>
  <c r="H11" i="116"/>
  <c r="I56" i="108"/>
  <c r="I58" i="108" s="1"/>
  <c r="I49" i="108"/>
  <c r="I48" i="108"/>
  <c r="I47" i="108"/>
  <c r="I46" i="108"/>
  <c r="I45" i="108"/>
  <c r="I44" i="108"/>
  <c r="I25" i="108"/>
  <c r="I39" i="108" s="1"/>
  <c r="I40" i="108" s="1"/>
  <c r="I41" i="108" s="1"/>
  <c r="I25" i="114"/>
  <c r="H12" i="114"/>
  <c r="H11" i="114"/>
  <c r="H10" i="114"/>
  <c r="I56" i="114"/>
  <c r="I58" i="114" s="1"/>
  <c r="I49" i="114"/>
  <c r="I48" i="114"/>
  <c r="I47" i="114"/>
  <c r="I46" i="114"/>
  <c r="I45" i="114"/>
  <c r="I44" i="114"/>
  <c r="H12" i="113"/>
  <c r="H11" i="113"/>
  <c r="H10" i="113"/>
  <c r="I56" i="113"/>
  <c r="I58" i="113" s="1"/>
  <c r="I49" i="113"/>
  <c r="I48" i="113"/>
  <c r="I47" i="113"/>
  <c r="I46" i="113"/>
  <c r="I45" i="113"/>
  <c r="I44" i="113"/>
  <c r="I39" i="113"/>
  <c r="I21" i="113"/>
  <c r="I20" i="113"/>
  <c r="I19" i="113"/>
  <c r="H12" i="112"/>
  <c r="H11" i="112"/>
  <c r="H10" i="112"/>
  <c r="I56" i="112"/>
  <c r="I58" i="112" s="1"/>
  <c r="I49" i="112"/>
  <c r="I48" i="112"/>
  <c r="I47" i="112"/>
  <c r="I46" i="112"/>
  <c r="I45" i="112"/>
  <c r="I44" i="112"/>
  <c r="I39" i="112"/>
  <c r="I40" i="112" s="1"/>
  <c r="I41" i="112" s="1"/>
  <c r="I21" i="112"/>
  <c r="I20" i="112"/>
  <c r="I19" i="112"/>
  <c r="H12" i="111"/>
  <c r="H11" i="111"/>
  <c r="H10" i="111"/>
  <c r="I56" i="111"/>
  <c r="I58" i="111" s="1"/>
  <c r="I49" i="111"/>
  <c r="I48" i="111"/>
  <c r="I47" i="111"/>
  <c r="I46" i="111"/>
  <c r="I45" i="111"/>
  <c r="I44" i="111"/>
  <c r="I39" i="111"/>
  <c r="I21" i="111"/>
  <c r="I20" i="111"/>
  <c r="I19" i="111"/>
  <c r="H12" i="110"/>
  <c r="H11" i="110"/>
  <c r="H10" i="110"/>
  <c r="I56" i="110"/>
  <c r="I58" i="110" s="1"/>
  <c r="I49" i="110"/>
  <c r="I48" i="110"/>
  <c r="I47" i="110"/>
  <c r="I46" i="110"/>
  <c r="I45" i="110"/>
  <c r="I44" i="110"/>
  <c r="I27" i="110"/>
  <c r="I26" i="110"/>
  <c r="I25" i="110"/>
  <c r="I21" i="110"/>
  <c r="I20" i="110"/>
  <c r="I19" i="110"/>
  <c r="I28" i="109"/>
  <c r="I27" i="109"/>
  <c r="I26" i="109"/>
  <c r="H12" i="109"/>
  <c r="H11" i="109"/>
  <c r="H10" i="109"/>
  <c r="H9" i="109"/>
  <c r="I56" i="109"/>
  <c r="I58" i="109" s="1"/>
  <c r="I49" i="109"/>
  <c r="I48" i="109"/>
  <c r="I47" i="109"/>
  <c r="I46" i="109"/>
  <c r="I45" i="109"/>
  <c r="I44" i="109"/>
  <c r="I25" i="109"/>
  <c r="I21" i="109"/>
  <c r="I20" i="109"/>
  <c r="I19" i="109"/>
  <c r="I22" i="109" l="1"/>
  <c r="I22" i="110"/>
  <c r="I53" i="110"/>
  <c r="I53" i="108"/>
  <c r="I60" i="108" s="1"/>
  <c r="I62" i="108" s="1"/>
  <c r="I22" i="111"/>
  <c r="I22" i="112"/>
  <c r="I22" i="113"/>
  <c r="I53" i="116"/>
  <c r="I60" i="116" s="1"/>
  <c r="I62" i="116" s="1"/>
  <c r="I39" i="114"/>
  <c r="I40" i="114" s="1"/>
  <c r="I41" i="114" s="1"/>
  <c r="I53" i="114"/>
  <c r="I53" i="113"/>
  <c r="I40" i="113"/>
  <c r="I41" i="113" s="1"/>
  <c r="I53" i="112"/>
  <c r="I60" i="112" s="1"/>
  <c r="I62" i="112" s="1"/>
  <c r="I53" i="111"/>
  <c r="I40" i="111"/>
  <c r="I41" i="111" s="1"/>
  <c r="I39" i="110"/>
  <c r="I40" i="110" s="1"/>
  <c r="I41" i="110" s="1"/>
  <c r="I53" i="109"/>
  <c r="I39" i="109"/>
  <c r="I40" i="109" s="1"/>
  <c r="I41" i="109" s="1"/>
  <c r="I60" i="110" l="1"/>
  <c r="I62" i="110" s="1"/>
  <c r="I60" i="114"/>
  <c r="I62" i="114" s="1"/>
  <c r="I60" i="113"/>
  <c r="I62" i="113" s="1"/>
  <c r="I60" i="111"/>
  <c r="I62" i="111" s="1"/>
  <c r="I60" i="109"/>
  <c r="I62" i="109" s="1"/>
  <c r="H12" i="107" l="1"/>
  <c r="H11" i="107"/>
  <c r="H10" i="107"/>
  <c r="H9" i="107"/>
  <c r="I56" i="107"/>
  <c r="I58" i="107" s="1"/>
  <c r="I49" i="107"/>
  <c r="I48" i="107"/>
  <c r="I47" i="107"/>
  <c r="I46" i="107"/>
  <c r="I45" i="107"/>
  <c r="I44" i="107"/>
  <c r="I25" i="107"/>
  <c r="I39" i="107" s="1"/>
  <c r="I40" i="107" s="1"/>
  <c r="I21" i="107"/>
  <c r="I20" i="107"/>
  <c r="I19" i="107"/>
  <c r="I25" i="106"/>
  <c r="I39" i="106" s="1"/>
  <c r="I40" i="106" s="1"/>
  <c r="I41" i="106" s="1"/>
  <c r="H12" i="106"/>
  <c r="H11" i="106"/>
  <c r="H10" i="106"/>
  <c r="H9" i="106"/>
  <c r="I56" i="106"/>
  <c r="I58" i="106" s="1"/>
  <c r="I49" i="106"/>
  <c r="I48" i="106"/>
  <c r="I47" i="106"/>
  <c r="I46" i="106"/>
  <c r="I45" i="106"/>
  <c r="I44" i="106"/>
  <c r="I21" i="106"/>
  <c r="I20" i="106"/>
  <c r="I19" i="106"/>
  <c r="I22" i="106" s="1"/>
  <c r="H12" i="105"/>
  <c r="H11" i="105"/>
  <c r="H10" i="105"/>
  <c r="H9" i="105"/>
  <c r="I56" i="105"/>
  <c r="I58" i="105" s="1"/>
  <c r="I49" i="105"/>
  <c r="I48" i="105"/>
  <c r="I47" i="105"/>
  <c r="I46" i="105"/>
  <c r="I45" i="105"/>
  <c r="I44" i="105"/>
  <c r="I39" i="105"/>
  <c r="I40" i="105" s="1"/>
  <c r="I41" i="105" s="1"/>
  <c r="I21" i="105"/>
  <c r="I20" i="105"/>
  <c r="I19" i="105"/>
  <c r="H12" i="104"/>
  <c r="H11" i="104"/>
  <c r="H10" i="104"/>
  <c r="I56" i="104"/>
  <c r="I58" i="104" s="1"/>
  <c r="I49" i="104"/>
  <c r="I48" i="104"/>
  <c r="I47" i="104"/>
  <c r="I46" i="104"/>
  <c r="I45" i="104"/>
  <c r="I44" i="104"/>
  <c r="I39" i="104"/>
  <c r="I21" i="104"/>
  <c r="I20" i="104"/>
  <c r="I19" i="104"/>
  <c r="I53" i="107" l="1"/>
  <c r="I22" i="105"/>
  <c r="I22" i="107"/>
  <c r="I22" i="104"/>
  <c r="I41" i="107"/>
  <c r="I60" i="107" s="1"/>
  <c r="I62" i="107" s="1"/>
  <c r="I53" i="106"/>
  <c r="I60" i="106" s="1"/>
  <c r="I62" i="106" s="1"/>
  <c r="I53" i="105"/>
  <c r="I60" i="105" s="1"/>
  <c r="I62" i="105" s="1"/>
  <c r="I53" i="104"/>
  <c r="I40" i="104"/>
  <c r="I41" i="104" s="1"/>
  <c r="I28" i="103"/>
  <c r="I56" i="103"/>
  <c r="I58" i="103" s="1"/>
  <c r="I49" i="103"/>
  <c r="I48" i="103"/>
  <c r="I47" i="103"/>
  <c r="I46" i="103"/>
  <c r="I45" i="103"/>
  <c r="I44" i="103"/>
  <c r="I27" i="103"/>
  <c r="I26" i="103"/>
  <c r="I25" i="103"/>
  <c r="I21" i="103"/>
  <c r="I20" i="103"/>
  <c r="I19" i="103"/>
  <c r="I22" i="103" l="1"/>
  <c r="I60" i="104"/>
  <c r="I62" i="104" s="1"/>
  <c r="I53" i="103"/>
  <c r="I39" i="103"/>
  <c r="I40" i="103" s="1"/>
  <c r="I41" i="103" s="1"/>
  <c r="H12" i="102"/>
  <c r="H11" i="102"/>
  <c r="H10" i="102"/>
  <c r="H9" i="102"/>
  <c r="I56" i="102"/>
  <c r="I58" i="102" s="1"/>
  <c r="I49" i="102"/>
  <c r="I48" i="102"/>
  <c r="I47" i="102"/>
  <c r="I46" i="102"/>
  <c r="I45" i="102"/>
  <c r="I44" i="102"/>
  <c r="I27" i="102"/>
  <c r="I26" i="102"/>
  <c r="I25" i="102"/>
  <c r="I21" i="102"/>
  <c r="I20" i="102"/>
  <c r="I19" i="102"/>
  <c r="I27" i="101"/>
  <c r="H11" i="101"/>
  <c r="H10" i="101"/>
  <c r="H9" i="101"/>
  <c r="I56" i="101"/>
  <c r="I58" i="101" s="1"/>
  <c r="I49" i="101"/>
  <c r="I48" i="101"/>
  <c r="I47" i="101"/>
  <c r="I46" i="101"/>
  <c r="I45" i="101"/>
  <c r="I44" i="101"/>
  <c r="I26" i="101"/>
  <c r="I25" i="101"/>
  <c r="I21" i="101"/>
  <c r="I20" i="101"/>
  <c r="I19" i="101"/>
  <c r="H12" i="101"/>
  <c r="I26" i="100"/>
  <c r="H11" i="100"/>
  <c r="H10" i="100"/>
  <c r="H9" i="100"/>
  <c r="I56" i="100"/>
  <c r="I58" i="100" s="1"/>
  <c r="I49" i="100"/>
  <c r="I48" i="100"/>
  <c r="I47" i="100"/>
  <c r="I46" i="100"/>
  <c r="I45" i="100"/>
  <c r="I44" i="100"/>
  <c r="I25" i="100"/>
  <c r="I21" i="100"/>
  <c r="I20" i="100"/>
  <c r="I19" i="100"/>
  <c r="H12" i="100"/>
  <c r="I25" i="99"/>
  <c r="I39" i="99" s="1"/>
  <c r="I40" i="99" s="1"/>
  <c r="I41" i="99" s="1"/>
  <c r="H12" i="99"/>
  <c r="H11" i="99"/>
  <c r="H10" i="99"/>
  <c r="H9" i="99"/>
  <c r="I57" i="99"/>
  <c r="I59" i="99" s="1"/>
  <c r="I49" i="99"/>
  <c r="I48" i="99"/>
  <c r="I47" i="99"/>
  <c r="I46" i="99"/>
  <c r="I45" i="99"/>
  <c r="I44" i="99"/>
  <c r="I21" i="99"/>
  <c r="I20" i="99"/>
  <c r="I19" i="99"/>
  <c r="H12" i="98"/>
  <c r="H11" i="98"/>
  <c r="H10" i="98"/>
  <c r="H9" i="98"/>
  <c r="I57" i="98"/>
  <c r="I59" i="98" s="1"/>
  <c r="I49" i="98"/>
  <c r="I48" i="98"/>
  <c r="I47" i="98"/>
  <c r="I46" i="98"/>
  <c r="I45" i="98"/>
  <c r="I44" i="98"/>
  <c r="I21" i="98"/>
  <c r="I20" i="98"/>
  <c r="I19" i="98"/>
  <c r="I27" i="97"/>
  <c r="H12" i="97"/>
  <c r="H11" i="97"/>
  <c r="H10" i="97"/>
  <c r="H9" i="97"/>
  <c r="I57" i="97"/>
  <c r="I59" i="97" s="1"/>
  <c r="I49" i="97"/>
  <c r="I48" i="97"/>
  <c r="I47" i="97"/>
  <c r="I46" i="97"/>
  <c r="I45" i="97"/>
  <c r="I44" i="97"/>
  <c r="I26" i="97"/>
  <c r="I25" i="97"/>
  <c r="I21" i="97"/>
  <c r="I20" i="97"/>
  <c r="I19" i="97"/>
  <c r="I22" i="98" l="1"/>
  <c r="I22" i="101"/>
  <c r="I22" i="100"/>
  <c r="I39" i="100"/>
  <c r="I40" i="100" s="1"/>
  <c r="I41" i="100" s="1"/>
  <c r="I22" i="102"/>
  <c r="I22" i="97"/>
  <c r="I22" i="99"/>
  <c r="I60" i="103"/>
  <c r="I62" i="103" s="1"/>
  <c r="I53" i="102"/>
  <c r="I39" i="102"/>
  <c r="I40" i="102" s="1"/>
  <c r="I41" i="102" s="1"/>
  <c r="I53" i="101"/>
  <c r="I39" i="101"/>
  <c r="I40" i="101" s="1"/>
  <c r="I41" i="101" s="1"/>
  <c r="I53" i="100"/>
  <c r="I53" i="99"/>
  <c r="I61" i="99" s="1"/>
  <c r="I63" i="99" s="1"/>
  <c r="I53" i="98"/>
  <c r="I61" i="98" s="1"/>
  <c r="I63" i="98" s="1"/>
  <c r="I53" i="97"/>
  <c r="I40" i="97"/>
  <c r="I41" i="97" s="1"/>
  <c r="I60" i="100" l="1"/>
  <c r="I62" i="100" s="1"/>
  <c r="I60" i="102"/>
  <c r="I62" i="102" s="1"/>
  <c r="I60" i="101"/>
  <c r="I62" i="101" s="1"/>
  <c r="I61" i="97"/>
  <c r="I63" i="97" s="1"/>
  <c r="I26" i="96"/>
  <c r="H11" i="96"/>
  <c r="H10" i="96"/>
  <c r="H9" i="96"/>
  <c r="I57" i="96"/>
  <c r="I59" i="96" s="1"/>
  <c r="I49" i="96"/>
  <c r="I48" i="96"/>
  <c r="I47" i="96"/>
  <c r="I46" i="96"/>
  <c r="I45" i="96"/>
  <c r="I44" i="96"/>
  <c r="I25" i="96"/>
  <c r="I21" i="96"/>
  <c r="I20" i="96"/>
  <c r="I19" i="96"/>
  <c r="H12" i="96"/>
  <c r="H12" i="95"/>
  <c r="H11" i="95"/>
  <c r="H10" i="95"/>
  <c r="H9" i="95"/>
  <c r="I57" i="95"/>
  <c r="I59" i="95" s="1"/>
  <c r="I49" i="95"/>
  <c r="I48" i="95"/>
  <c r="I47" i="95"/>
  <c r="I46" i="95"/>
  <c r="I45" i="95"/>
  <c r="I44" i="95"/>
  <c r="I25" i="95"/>
  <c r="I39" i="95" s="1"/>
  <c r="I21" i="95"/>
  <c r="I20" i="95"/>
  <c r="I19" i="95"/>
  <c r="I25" i="94"/>
  <c r="I39" i="94" s="1"/>
  <c r="I40" i="94" s="1"/>
  <c r="I41" i="94" s="1"/>
  <c r="H12" i="94"/>
  <c r="H11" i="94"/>
  <c r="H10" i="94"/>
  <c r="H9" i="94"/>
  <c r="I57" i="94"/>
  <c r="I59" i="94" s="1"/>
  <c r="I49" i="94"/>
  <c r="I48" i="94"/>
  <c r="I47" i="94"/>
  <c r="I46" i="94"/>
  <c r="I45" i="94"/>
  <c r="I44" i="94"/>
  <c r="I21" i="94"/>
  <c r="I20" i="94"/>
  <c r="I19" i="94"/>
  <c r="H12" i="93"/>
  <c r="H11" i="93"/>
  <c r="H10" i="93"/>
  <c r="H9" i="93"/>
  <c r="I57" i="93"/>
  <c r="I59" i="93" s="1"/>
  <c r="I49" i="93"/>
  <c r="I48" i="93"/>
  <c r="I47" i="93"/>
  <c r="I46" i="93"/>
  <c r="I45" i="93"/>
  <c r="I44" i="93"/>
  <c r="I39" i="93"/>
  <c r="I40" i="93" s="1"/>
  <c r="I41" i="93" s="1"/>
  <c r="I21" i="93"/>
  <c r="I20" i="93"/>
  <c r="I19" i="93"/>
  <c r="H12" i="92"/>
  <c r="H11" i="92"/>
  <c r="H10" i="92"/>
  <c r="H9" i="92"/>
  <c r="I57" i="92"/>
  <c r="I59" i="92" s="1"/>
  <c r="I49" i="92"/>
  <c r="I48" i="92"/>
  <c r="I47" i="92"/>
  <c r="I46" i="92"/>
  <c r="I45" i="92"/>
  <c r="I44" i="92"/>
  <c r="I39" i="92"/>
  <c r="I21" i="92"/>
  <c r="I20" i="92"/>
  <c r="I19" i="92"/>
  <c r="I27" i="91"/>
  <c r="I26" i="91"/>
  <c r="I25" i="91"/>
  <c r="H12" i="91"/>
  <c r="H11" i="91"/>
  <c r="H10" i="91"/>
  <c r="H9" i="91"/>
  <c r="I57" i="91"/>
  <c r="I59" i="91" s="1"/>
  <c r="I49" i="91"/>
  <c r="I48" i="91"/>
  <c r="I47" i="91"/>
  <c r="I46" i="91"/>
  <c r="I45" i="91"/>
  <c r="I44" i="91"/>
  <c r="I21" i="91"/>
  <c r="I20" i="91"/>
  <c r="I19" i="91"/>
  <c r="H12" i="84"/>
  <c r="H11" i="84"/>
  <c r="H10" i="84"/>
  <c r="H9" i="84"/>
  <c r="I57" i="84"/>
  <c r="I59" i="84" s="1"/>
  <c r="I49" i="84"/>
  <c r="I48" i="84"/>
  <c r="I47" i="84"/>
  <c r="I46" i="84"/>
  <c r="I45" i="84"/>
  <c r="I44" i="84"/>
  <c r="I39" i="84"/>
  <c r="I40" i="84" s="1"/>
  <c r="I41" i="84" s="1"/>
  <c r="I21" i="84"/>
  <c r="I20" i="84"/>
  <c r="I19" i="84"/>
  <c r="H12" i="83"/>
  <c r="H11" i="83"/>
  <c r="H10" i="83"/>
  <c r="H9" i="83"/>
  <c r="I57" i="83"/>
  <c r="I59" i="83" s="1"/>
  <c r="I49" i="83"/>
  <c r="I48" i="83"/>
  <c r="I47" i="83"/>
  <c r="I46" i="83"/>
  <c r="I45" i="83"/>
  <c r="I44" i="83"/>
  <c r="I39" i="83"/>
  <c r="I21" i="83"/>
  <c r="I20" i="83"/>
  <c r="I19" i="83"/>
  <c r="I22" i="83" l="1"/>
  <c r="I22" i="96"/>
  <c r="I22" i="92"/>
  <c r="I22" i="95"/>
  <c r="I22" i="84"/>
  <c r="I22" i="94"/>
  <c r="I53" i="95"/>
  <c r="I39" i="96"/>
  <c r="I40" i="96" s="1"/>
  <c r="I41" i="96" s="1"/>
  <c r="I22" i="91"/>
  <c r="I22" i="93"/>
  <c r="I53" i="94"/>
  <c r="I61" i="94" s="1"/>
  <c r="I63" i="94" s="1"/>
  <c r="I53" i="96"/>
  <c r="I40" i="95"/>
  <c r="I41" i="95" s="1"/>
  <c r="I53" i="93"/>
  <c r="I61" i="93" s="1"/>
  <c r="I63" i="93" s="1"/>
  <c r="I53" i="92"/>
  <c r="I40" i="92"/>
  <c r="I41" i="92" s="1"/>
  <c r="I53" i="91"/>
  <c r="I39" i="91"/>
  <c r="I40" i="91" s="1"/>
  <c r="I41" i="91" s="1"/>
  <c r="I53" i="84"/>
  <c r="I61" i="84" s="1"/>
  <c r="I63" i="84" s="1"/>
  <c r="I53" i="83"/>
  <c r="I40" i="83"/>
  <c r="I41" i="83" s="1"/>
  <c r="I61" i="95" l="1"/>
  <c r="I63" i="95" s="1"/>
  <c r="I61" i="96"/>
  <c r="I63" i="96" s="1"/>
  <c r="I61" i="92"/>
  <c r="I63" i="92" s="1"/>
  <c r="I61" i="91"/>
  <c r="I63" i="91" s="1"/>
  <c r="I61" i="83"/>
  <c r="I63" i="83" s="1"/>
  <c r="I25" i="82" l="1"/>
  <c r="H11" i="89" l="1"/>
  <c r="H10" i="89"/>
  <c r="H9" i="89"/>
  <c r="H12" i="82"/>
  <c r="H10" i="82"/>
  <c r="H9" i="82"/>
  <c r="H11" i="90"/>
  <c r="H10" i="90"/>
  <c r="H9" i="90"/>
  <c r="I57" i="90"/>
  <c r="I59" i="90" s="1"/>
  <c r="I49" i="90"/>
  <c r="I48" i="90"/>
  <c r="I47" i="90"/>
  <c r="I46" i="90"/>
  <c r="I45" i="90"/>
  <c r="I44" i="90"/>
  <c r="I26" i="90"/>
  <c r="I25" i="90"/>
  <c r="I21" i="90"/>
  <c r="I20" i="90"/>
  <c r="I19" i="90"/>
  <c r="H12" i="90"/>
  <c r="H12" i="89"/>
  <c r="I57" i="89"/>
  <c r="I59" i="89" s="1"/>
  <c r="I49" i="89"/>
  <c r="I48" i="89"/>
  <c r="I47" i="89"/>
  <c r="I46" i="89"/>
  <c r="I45" i="89"/>
  <c r="I44" i="89"/>
  <c r="I26" i="89"/>
  <c r="I25" i="89"/>
  <c r="I21" i="89"/>
  <c r="I20" i="89"/>
  <c r="I19" i="89"/>
  <c r="I27" i="85"/>
  <c r="H12" i="85"/>
  <c r="H11" i="85"/>
  <c r="H10" i="85"/>
  <c r="H9" i="85"/>
  <c r="I57" i="85"/>
  <c r="I59" i="85" s="1"/>
  <c r="I49" i="85"/>
  <c r="I48" i="85"/>
  <c r="I47" i="85"/>
  <c r="I46" i="85"/>
  <c r="I45" i="85"/>
  <c r="I44" i="85"/>
  <c r="I26" i="85"/>
  <c r="I25" i="85"/>
  <c r="I21" i="85"/>
  <c r="I20" i="85"/>
  <c r="I19" i="85"/>
  <c r="I22" i="85" l="1"/>
  <c r="I22" i="89"/>
  <c r="I39" i="90"/>
  <c r="I40" i="90" s="1"/>
  <c r="I41" i="90" s="1"/>
  <c r="I22" i="90"/>
  <c r="I53" i="89"/>
  <c r="I39" i="89"/>
  <c r="I40" i="89" s="1"/>
  <c r="I41" i="89" s="1"/>
  <c r="I53" i="90"/>
  <c r="I53" i="85"/>
  <c r="I39" i="85"/>
  <c r="I40" i="85" s="1"/>
  <c r="I41" i="85" s="1"/>
  <c r="I61" i="90" l="1"/>
  <c r="I63" i="90" s="1"/>
  <c r="I61" i="89"/>
  <c r="I63" i="89" s="1"/>
  <c r="I61" i="85"/>
  <c r="I63" i="85" s="1"/>
  <c r="H11" i="82"/>
  <c r="I57" i="82"/>
  <c r="I59" i="82" s="1"/>
  <c r="I49" i="82"/>
  <c r="I48" i="82"/>
  <c r="I47" i="82"/>
  <c r="I46" i="82"/>
  <c r="I45" i="82"/>
  <c r="I44" i="82"/>
  <c r="I39" i="82"/>
  <c r="I21" i="82"/>
  <c r="I20" i="82"/>
  <c r="I19" i="82"/>
  <c r="I22" i="82" l="1"/>
  <c r="I53" i="82"/>
  <c r="I40" i="82"/>
  <c r="I41" i="82" s="1"/>
  <c r="I61" i="82" l="1"/>
  <c r="I63" i="82" s="1"/>
  <c r="I26" i="81"/>
  <c r="H12" i="81"/>
  <c r="H11" i="81"/>
  <c r="H10" i="81"/>
  <c r="I57" i="81"/>
  <c r="I59" i="81" s="1"/>
  <c r="I49" i="81"/>
  <c r="I48" i="81"/>
  <c r="I47" i="81"/>
  <c r="I46" i="81"/>
  <c r="I45" i="81"/>
  <c r="I44" i="81"/>
  <c r="I25" i="81"/>
  <c r="I21" i="81"/>
  <c r="I20" i="81"/>
  <c r="I19" i="81"/>
  <c r="I22" i="81" l="1"/>
  <c r="I53" i="81"/>
  <c r="I39" i="81"/>
  <c r="I40" i="81" s="1"/>
  <c r="I41" i="81" s="1"/>
  <c r="I61" i="81" l="1"/>
  <c r="I63" i="81" s="1"/>
  <c r="I26" i="79"/>
  <c r="H11" i="80" l="1"/>
  <c r="H10" i="80"/>
  <c r="H9" i="80"/>
  <c r="I57" i="80"/>
  <c r="I59" i="80" s="1"/>
  <c r="I49" i="80"/>
  <c r="I48" i="80"/>
  <c r="I47" i="80"/>
  <c r="I46" i="80"/>
  <c r="I45" i="80"/>
  <c r="I44" i="80"/>
  <c r="I25" i="80"/>
  <c r="I39" i="80" s="1"/>
  <c r="I40" i="80" s="1"/>
  <c r="I21" i="80"/>
  <c r="I20" i="80"/>
  <c r="I19" i="80"/>
  <c r="I25" i="79"/>
  <c r="I39" i="79" s="1"/>
  <c r="I40" i="79" s="1"/>
  <c r="H11" i="79"/>
  <c r="H10" i="79"/>
  <c r="H9" i="79"/>
  <c r="I57" i="79"/>
  <c r="I59" i="79" s="1"/>
  <c r="I49" i="79"/>
  <c r="I48" i="79"/>
  <c r="I47" i="79"/>
  <c r="I46" i="79"/>
  <c r="I45" i="79"/>
  <c r="I44" i="79"/>
  <c r="I21" i="79"/>
  <c r="I20" i="79"/>
  <c r="I19" i="79"/>
  <c r="H11" i="78"/>
  <c r="H10" i="78"/>
  <c r="H9" i="78"/>
  <c r="I57" i="78"/>
  <c r="I59" i="78" s="1"/>
  <c r="I49" i="78"/>
  <c r="I48" i="78"/>
  <c r="I47" i="78"/>
  <c r="I46" i="78"/>
  <c r="I45" i="78"/>
  <c r="I44" i="78"/>
  <c r="I39" i="78"/>
  <c r="I40" i="78" s="1"/>
  <c r="I21" i="78"/>
  <c r="I20" i="78"/>
  <c r="I19" i="78"/>
  <c r="I25" i="77"/>
  <c r="I39" i="77" s="1"/>
  <c r="H11" i="77"/>
  <c r="H10" i="77"/>
  <c r="H9" i="77"/>
  <c r="I57" i="77"/>
  <c r="I59" i="77" s="1"/>
  <c r="I49" i="77"/>
  <c r="I48" i="77"/>
  <c r="I47" i="77"/>
  <c r="I46" i="77"/>
  <c r="I45" i="77"/>
  <c r="I44" i="77"/>
  <c r="I21" i="77"/>
  <c r="I20" i="77"/>
  <c r="I19" i="77"/>
  <c r="H11" i="76"/>
  <c r="H10" i="76"/>
  <c r="H9" i="76"/>
  <c r="I57" i="76"/>
  <c r="I59" i="76" s="1"/>
  <c r="I49" i="76"/>
  <c r="I48" i="76"/>
  <c r="I47" i="76"/>
  <c r="I46" i="76"/>
  <c r="I45" i="76"/>
  <c r="I44" i="76"/>
  <c r="I39" i="76"/>
  <c r="I40" i="76" s="1"/>
  <c r="I21" i="76"/>
  <c r="I20" i="76"/>
  <c r="I19" i="76"/>
  <c r="H11" i="75"/>
  <c r="H10" i="75"/>
  <c r="H9" i="75"/>
  <c r="I56" i="75"/>
  <c r="I58" i="75" s="1"/>
  <c r="I48" i="75"/>
  <c r="I47" i="75"/>
  <c r="I46" i="75"/>
  <c r="I45" i="75"/>
  <c r="I44" i="75"/>
  <c r="I43" i="75"/>
  <c r="I38" i="75"/>
  <c r="I39" i="75" s="1"/>
  <c r="I20" i="75"/>
  <c r="I19" i="75"/>
  <c r="I18" i="75"/>
  <c r="H11" i="74"/>
  <c r="H10" i="74"/>
  <c r="H9" i="74"/>
  <c r="I56" i="74"/>
  <c r="I58" i="74" s="1"/>
  <c r="I48" i="74"/>
  <c r="I47" i="74"/>
  <c r="I46" i="74"/>
  <c r="I45" i="74"/>
  <c r="I44" i="74"/>
  <c r="I43" i="74"/>
  <c r="I38" i="74"/>
  <c r="I39" i="74" s="1"/>
  <c r="I20" i="74"/>
  <c r="I19" i="74"/>
  <c r="I18" i="74"/>
  <c r="H12" i="69"/>
  <c r="H11" i="69"/>
  <c r="H10" i="69"/>
  <c r="H9" i="69"/>
  <c r="I56" i="69"/>
  <c r="I58" i="69" s="1"/>
  <c r="I48" i="69"/>
  <c r="I47" i="69"/>
  <c r="I46" i="69"/>
  <c r="I45" i="69"/>
  <c r="I44" i="69"/>
  <c r="I43" i="69"/>
  <c r="I38" i="69"/>
  <c r="I20" i="69"/>
  <c r="I19" i="69"/>
  <c r="I18" i="69"/>
  <c r="I30" i="71"/>
  <c r="I21" i="74" l="1"/>
  <c r="I22" i="79"/>
  <c r="I52" i="74"/>
  <c r="I53" i="80"/>
  <c r="I22" i="76"/>
  <c r="I53" i="76"/>
  <c r="I22" i="77"/>
  <c r="I53" i="78"/>
  <c r="I22" i="80"/>
  <c r="I53" i="77"/>
  <c r="I21" i="69"/>
  <c r="I21" i="75"/>
  <c r="I22" i="78"/>
  <c r="I41" i="80"/>
  <c r="I53" i="79"/>
  <c r="I41" i="79"/>
  <c r="I41" i="78"/>
  <c r="I40" i="77"/>
  <c r="I41" i="77" s="1"/>
  <c r="I41" i="76"/>
  <c r="I52" i="75"/>
  <c r="I40" i="75"/>
  <c r="I40" i="74"/>
  <c r="I52" i="69"/>
  <c r="I39" i="69"/>
  <c r="I40" i="69" s="1"/>
  <c r="H11" i="70"/>
  <c r="H10" i="70"/>
  <c r="H12" i="70"/>
  <c r="I60" i="69" l="1"/>
  <c r="I62" i="69" s="1"/>
  <c r="I61" i="77"/>
  <c r="I63" i="77" s="1"/>
  <c r="I61" i="80"/>
  <c r="I63" i="80" s="1"/>
  <c r="I60" i="74"/>
  <c r="I62" i="74" s="1"/>
  <c r="I61" i="76"/>
  <c r="I63" i="76" s="1"/>
  <c r="I61" i="78"/>
  <c r="I63" i="78" s="1"/>
  <c r="I61" i="79"/>
  <c r="I63" i="79" s="1"/>
  <c r="I60" i="75"/>
  <c r="I62" i="75" s="1"/>
  <c r="I29" i="71"/>
  <c r="I28" i="71"/>
  <c r="I27" i="71"/>
  <c r="I26" i="71"/>
  <c r="I25" i="71"/>
  <c r="I24" i="71"/>
  <c r="H12" i="71"/>
  <c r="H11" i="71"/>
  <c r="H10" i="71"/>
  <c r="I56" i="71"/>
  <c r="I58" i="71" s="1"/>
  <c r="I48" i="71"/>
  <c r="I47" i="71"/>
  <c r="I46" i="71"/>
  <c r="I45" i="71"/>
  <c r="I44" i="71"/>
  <c r="I43" i="71"/>
  <c r="I20" i="71"/>
  <c r="I19" i="71"/>
  <c r="I18" i="71"/>
  <c r="I56" i="70"/>
  <c r="I58" i="70" s="1"/>
  <c r="I48" i="70"/>
  <c r="I47" i="70"/>
  <c r="I46" i="70"/>
  <c r="I45" i="70"/>
  <c r="I44" i="70"/>
  <c r="I43" i="70"/>
  <c r="I38" i="70"/>
  <c r="I39" i="70" s="1"/>
  <c r="I20" i="70"/>
  <c r="I19" i="70"/>
  <c r="I18" i="70"/>
  <c r="H12" i="72"/>
  <c r="H11" i="72"/>
  <c r="H10" i="72"/>
  <c r="I56" i="72"/>
  <c r="I58" i="72" s="1"/>
  <c r="I48" i="72"/>
  <c r="I47" i="72"/>
  <c r="I46" i="72"/>
  <c r="I45" i="72"/>
  <c r="I44" i="72"/>
  <c r="I43" i="72"/>
  <c r="I38" i="72"/>
  <c r="I39" i="72" s="1"/>
  <c r="I20" i="72"/>
  <c r="I19" i="72"/>
  <c r="I18" i="72"/>
  <c r="H12" i="73"/>
  <c r="H11" i="73"/>
  <c r="H10" i="73"/>
  <c r="I56" i="73"/>
  <c r="I58" i="73" s="1"/>
  <c r="I48" i="73"/>
  <c r="I47" i="73"/>
  <c r="I46" i="73"/>
  <c r="I45" i="73"/>
  <c r="I44" i="73"/>
  <c r="I43" i="73"/>
  <c r="I38" i="73"/>
  <c r="I39" i="73" s="1"/>
  <c r="I20" i="73"/>
  <c r="I19" i="73"/>
  <c r="I18" i="73"/>
  <c r="I21" i="70" l="1"/>
  <c r="I52" i="70"/>
  <c r="I21" i="73"/>
  <c r="I52" i="71"/>
  <c r="I38" i="71"/>
  <c r="I39" i="71" s="1"/>
  <c r="I21" i="72"/>
  <c r="I52" i="72"/>
  <c r="I21" i="71"/>
  <c r="I40" i="70"/>
  <c r="I40" i="72"/>
  <c r="I52" i="73"/>
  <c r="I40" i="73"/>
  <c r="I60" i="72" l="1"/>
  <c r="I62" i="72" s="1"/>
  <c r="I60" i="70"/>
  <c r="I62" i="70" s="1"/>
  <c r="I40" i="71"/>
  <c r="I60" i="71" s="1"/>
  <c r="I62" i="71" s="1"/>
  <c r="I60" i="73"/>
  <c r="I62" i="73" s="1"/>
  <c r="H12" i="61" l="1"/>
  <c r="H11" i="61"/>
  <c r="H10" i="61"/>
  <c r="I56" i="61"/>
  <c r="I58" i="61" s="1"/>
  <c r="I48" i="61"/>
  <c r="I47" i="61"/>
  <c r="I46" i="61"/>
  <c r="I45" i="61"/>
  <c r="I44" i="61"/>
  <c r="I43" i="61"/>
  <c r="I24" i="61"/>
  <c r="I38" i="61" s="1"/>
  <c r="I20" i="61"/>
  <c r="I19" i="61"/>
  <c r="I18" i="61"/>
  <c r="I21" i="61" l="1"/>
  <c r="I52" i="61"/>
  <c r="I39" i="61"/>
  <c r="I40" i="61" s="1"/>
  <c r="I60" i="61" s="1"/>
  <c r="I62" i="61" s="1"/>
  <c r="I24" i="68" l="1"/>
  <c r="I38" i="68" s="1"/>
  <c r="I39" i="68" s="1"/>
  <c r="I40" i="68" s="1"/>
  <c r="H12" i="68"/>
  <c r="H11" i="68"/>
  <c r="H10" i="68"/>
  <c r="I56" i="68"/>
  <c r="I58" i="68" s="1"/>
  <c r="I48" i="68"/>
  <c r="I47" i="68"/>
  <c r="I46" i="68"/>
  <c r="I45" i="68"/>
  <c r="I44" i="68"/>
  <c r="I43" i="68"/>
  <c r="I20" i="68"/>
  <c r="I19" i="68"/>
  <c r="I18" i="68"/>
  <c r="H12" i="62"/>
  <c r="H11" i="62"/>
  <c r="H10" i="62"/>
  <c r="I56" i="62"/>
  <c r="I58" i="62" s="1"/>
  <c r="I48" i="62"/>
  <c r="I47" i="62"/>
  <c r="I46" i="62"/>
  <c r="I45" i="62"/>
  <c r="I44" i="62"/>
  <c r="I43" i="62"/>
  <c r="I38" i="62"/>
  <c r="I39" i="62" s="1"/>
  <c r="I40" i="62" s="1"/>
  <c r="I20" i="62"/>
  <c r="I19" i="62"/>
  <c r="I18" i="62"/>
  <c r="H12" i="67"/>
  <c r="H11" i="67"/>
  <c r="H10" i="67"/>
  <c r="I56" i="67"/>
  <c r="I58" i="67" s="1"/>
  <c r="I48" i="67"/>
  <c r="I47" i="67"/>
  <c r="I46" i="67"/>
  <c r="I45" i="67"/>
  <c r="I44" i="67"/>
  <c r="I43" i="67"/>
  <c r="I24" i="67"/>
  <c r="I38" i="67" s="1"/>
  <c r="I20" i="67"/>
  <c r="I19" i="67"/>
  <c r="I18" i="67"/>
  <c r="H12" i="63"/>
  <c r="H11" i="63"/>
  <c r="H10" i="63"/>
  <c r="I56" i="63"/>
  <c r="I58" i="63" s="1"/>
  <c r="I48" i="63"/>
  <c r="I47" i="63"/>
  <c r="I46" i="63"/>
  <c r="I45" i="63"/>
  <c r="I44" i="63"/>
  <c r="I43" i="63"/>
  <c r="I24" i="63"/>
  <c r="I38" i="63" s="1"/>
  <c r="I20" i="63"/>
  <c r="I19" i="63"/>
  <c r="I18" i="63"/>
  <c r="H11" i="64"/>
  <c r="H10" i="64"/>
  <c r="I56" i="64"/>
  <c r="I58" i="64" s="1"/>
  <c r="I48" i="64"/>
  <c r="I47" i="64"/>
  <c r="I46" i="64"/>
  <c r="I45" i="64"/>
  <c r="I44" i="64"/>
  <c r="I43" i="64"/>
  <c r="I24" i="64"/>
  <c r="I38" i="64" s="1"/>
  <c r="I20" i="64"/>
  <c r="I19" i="64"/>
  <c r="I18" i="64"/>
  <c r="H12" i="64"/>
  <c r="I24" i="65"/>
  <c r="H12" i="65"/>
  <c r="H11" i="65"/>
  <c r="H10" i="65"/>
  <c r="I56" i="65"/>
  <c r="I58" i="65" s="1"/>
  <c r="I48" i="65"/>
  <c r="I47" i="65"/>
  <c r="I46" i="65"/>
  <c r="I45" i="65"/>
  <c r="I44" i="65"/>
  <c r="I43" i="65"/>
  <c r="I25" i="65"/>
  <c r="I20" i="65"/>
  <c r="I19" i="65"/>
  <c r="I18" i="65"/>
  <c r="I27" i="66"/>
  <c r="I26" i="66"/>
  <c r="I25" i="66"/>
  <c r="H12" i="66"/>
  <c r="H11" i="66"/>
  <c r="H10" i="66"/>
  <c r="I56" i="66"/>
  <c r="I58" i="66" s="1"/>
  <c r="I48" i="66"/>
  <c r="I47" i="66"/>
  <c r="I46" i="66"/>
  <c r="I45" i="66"/>
  <c r="I44" i="66"/>
  <c r="I43" i="66"/>
  <c r="I24" i="66"/>
  <c r="I20" i="66"/>
  <c r="I19" i="66"/>
  <c r="I18" i="66"/>
  <c r="I21" i="68" l="1"/>
  <c r="I21" i="66"/>
  <c r="I21" i="62"/>
  <c r="I21" i="63"/>
  <c r="I52" i="63"/>
  <c r="I21" i="67"/>
  <c r="I21" i="65"/>
  <c r="I21" i="64"/>
  <c r="I52" i="64"/>
  <c r="I52" i="62"/>
  <c r="I60" i="62" s="1"/>
  <c r="I62" i="62" s="1"/>
  <c r="I52" i="68"/>
  <c r="I60" i="68" s="1"/>
  <c r="I62" i="68" s="1"/>
  <c r="I52" i="67"/>
  <c r="I39" i="67"/>
  <c r="I40" i="67" s="1"/>
  <c r="I39" i="63"/>
  <c r="I40" i="63" s="1"/>
  <c r="I39" i="64"/>
  <c r="I40" i="64" s="1"/>
  <c r="I52" i="65"/>
  <c r="I38" i="65"/>
  <c r="I39" i="65" s="1"/>
  <c r="I40" i="65" s="1"/>
  <c r="I52" i="66"/>
  <c r="I38" i="66"/>
  <c r="I39" i="66" s="1"/>
  <c r="I40" i="66" s="1"/>
  <c r="I60" i="63" l="1"/>
  <c r="I62" i="63" s="1"/>
  <c r="I60" i="64"/>
  <c r="I62" i="64" s="1"/>
  <c r="I60" i="66"/>
  <c r="I62" i="66" s="1"/>
  <c r="I60" i="67"/>
  <c r="I62" i="67" s="1"/>
  <c r="I60" i="65"/>
  <c r="I62" i="65" s="1"/>
  <c r="I56" i="42" l="1"/>
  <c r="I58" i="42" s="1"/>
  <c r="I48" i="42"/>
  <c r="I47" i="42"/>
  <c r="I46" i="42"/>
  <c r="I45" i="42"/>
  <c r="I44" i="42"/>
  <c r="I43" i="42"/>
  <c r="I24" i="42"/>
  <c r="I38" i="42" s="1"/>
  <c r="I39" i="42" s="1"/>
  <c r="I20" i="42"/>
  <c r="I19" i="42"/>
  <c r="I18" i="42"/>
  <c r="I25" i="55"/>
  <c r="I56" i="55"/>
  <c r="I58" i="55" s="1"/>
  <c r="I48" i="55"/>
  <c r="I47" i="55"/>
  <c r="I46" i="55"/>
  <c r="I45" i="55"/>
  <c r="I44" i="55"/>
  <c r="I43" i="55"/>
  <c r="I24" i="55"/>
  <c r="I38" i="55" s="1"/>
  <c r="I39" i="55" s="1"/>
  <c r="I20" i="55"/>
  <c r="I19" i="55"/>
  <c r="I18" i="55"/>
  <c r="I21" i="55" s="1"/>
  <c r="I56" i="56"/>
  <c r="I58" i="56" s="1"/>
  <c r="I48" i="56"/>
  <c r="I47" i="56"/>
  <c r="I46" i="56"/>
  <c r="I45" i="56"/>
  <c r="I44" i="56"/>
  <c r="I43" i="56"/>
  <c r="I24" i="56"/>
  <c r="I20" i="56"/>
  <c r="I19" i="56"/>
  <c r="I18" i="56"/>
  <c r="I56" i="57"/>
  <c r="I58" i="57" s="1"/>
  <c r="I48" i="57"/>
  <c r="I47" i="57"/>
  <c r="I46" i="57"/>
  <c r="I45" i="57"/>
  <c r="I44" i="57"/>
  <c r="I43" i="57"/>
  <c r="I28" i="57"/>
  <c r="I27" i="57"/>
  <c r="I26" i="57"/>
  <c r="I25" i="57"/>
  <c r="I24" i="57"/>
  <c r="I20" i="57"/>
  <c r="I19" i="57"/>
  <c r="I18" i="57"/>
  <c r="I21" i="42" l="1"/>
  <c r="I21" i="56"/>
  <c r="I21" i="57"/>
  <c r="I52" i="42"/>
  <c r="I40" i="42"/>
  <c r="I52" i="55"/>
  <c r="I40" i="55"/>
  <c r="I52" i="56"/>
  <c r="I38" i="56"/>
  <c r="I52" i="57"/>
  <c r="I38" i="57"/>
  <c r="I39" i="57" l="1"/>
  <c r="I40" i="57" s="1"/>
  <c r="I60" i="57" s="1"/>
  <c r="I62" i="57" s="1"/>
  <c r="I39" i="56"/>
  <c r="I40" i="56" s="1"/>
  <c r="I60" i="56" s="1"/>
  <c r="I62" i="56" s="1"/>
  <c r="I60" i="42"/>
  <c r="I62" i="42" s="1"/>
  <c r="I60" i="55"/>
  <c r="I62" i="55" s="1"/>
  <c r="I56" i="58"/>
  <c r="I58" i="58" s="1"/>
  <c r="I48" i="58"/>
  <c r="I47" i="58"/>
  <c r="I46" i="58"/>
  <c r="I45" i="58"/>
  <c r="I44" i="58"/>
  <c r="I43" i="58"/>
  <c r="I28" i="58"/>
  <c r="I27" i="58"/>
  <c r="I26" i="58"/>
  <c r="I25" i="58"/>
  <c r="I24" i="58"/>
  <c r="I20" i="58"/>
  <c r="I19" i="58"/>
  <c r="I18" i="58"/>
  <c r="I21" i="58" l="1"/>
  <c r="I52" i="58"/>
  <c r="I38" i="58"/>
  <c r="I37" i="59"/>
  <c r="I36" i="59"/>
  <c r="I35" i="59"/>
  <c r="I34" i="59"/>
  <c r="I33" i="59"/>
  <c r="I32" i="59"/>
  <c r="I31" i="59"/>
  <c r="I30" i="59"/>
  <c r="I29" i="59"/>
  <c r="I28" i="59"/>
  <c r="I27" i="59"/>
  <c r="I26" i="59"/>
  <c r="I56" i="59"/>
  <c r="I58" i="59" s="1"/>
  <c r="I48" i="59"/>
  <c r="I47" i="59"/>
  <c r="I46" i="59"/>
  <c r="I45" i="59"/>
  <c r="I44" i="59"/>
  <c r="I43" i="59"/>
  <c r="I25" i="59"/>
  <c r="I24" i="59"/>
  <c r="I20" i="59"/>
  <c r="I19" i="59"/>
  <c r="I18" i="59"/>
  <c r="I38" i="59" l="1"/>
  <c r="I39" i="59" s="1"/>
  <c r="I40" i="59" s="1"/>
  <c r="I21" i="59"/>
  <c r="I39" i="58"/>
  <c r="I40" i="58" s="1"/>
  <c r="I60" i="58" s="1"/>
  <c r="I62" i="58" s="1"/>
  <c r="I52" i="59"/>
  <c r="I60" i="59" l="1"/>
  <c r="I62" i="59" s="1"/>
  <c r="I50" i="50" l="1"/>
  <c r="I52" i="50" s="1"/>
  <c r="I42" i="50"/>
  <c r="I41" i="50"/>
  <c r="I40" i="50"/>
  <c r="I39" i="50"/>
  <c r="I38" i="50"/>
  <c r="I37" i="50"/>
  <c r="I25" i="50"/>
  <c r="I24" i="50"/>
  <c r="I20" i="50"/>
  <c r="I19" i="50"/>
  <c r="I18" i="50"/>
  <c r="I50" i="51"/>
  <c r="I52" i="51" s="1"/>
  <c r="I42" i="51"/>
  <c r="I41" i="51"/>
  <c r="I40" i="51"/>
  <c r="I39" i="51"/>
  <c r="I38" i="51"/>
  <c r="I37" i="51"/>
  <c r="I24" i="51"/>
  <c r="I32" i="51" s="1"/>
  <c r="I20" i="51"/>
  <c r="I19" i="51"/>
  <c r="I18" i="51"/>
  <c r="I50" i="52"/>
  <c r="I52" i="52" s="1"/>
  <c r="I42" i="52"/>
  <c r="I41" i="52"/>
  <c r="I40" i="52"/>
  <c r="I39" i="52"/>
  <c r="I38" i="52"/>
  <c r="I37" i="52"/>
  <c r="I32" i="52"/>
  <c r="I20" i="52"/>
  <c r="I19" i="52"/>
  <c r="I18" i="52"/>
  <c r="I50" i="43"/>
  <c r="I52" i="43" s="1"/>
  <c r="I42" i="43"/>
  <c r="I41" i="43"/>
  <c r="I40" i="43"/>
  <c r="I39" i="43"/>
  <c r="I38" i="43"/>
  <c r="I37" i="43"/>
  <c r="I25" i="43"/>
  <c r="I24" i="43"/>
  <c r="I32" i="43" s="1"/>
  <c r="I20" i="43"/>
  <c r="I19" i="43"/>
  <c r="I18" i="43"/>
  <c r="I50" i="44"/>
  <c r="I52" i="44" s="1"/>
  <c r="I42" i="44"/>
  <c r="I41" i="44"/>
  <c r="I40" i="44"/>
  <c r="I39" i="44"/>
  <c r="I38" i="44"/>
  <c r="I37" i="44"/>
  <c r="I24" i="44"/>
  <c r="I32" i="44" s="1"/>
  <c r="I20" i="44"/>
  <c r="I19" i="44"/>
  <c r="I18" i="44"/>
  <c r="I50" i="45"/>
  <c r="I52" i="45" s="1"/>
  <c r="I42" i="45"/>
  <c r="I41" i="45"/>
  <c r="I40" i="45"/>
  <c r="I39" i="45"/>
  <c r="I38" i="45"/>
  <c r="I37" i="45"/>
  <c r="I24" i="45"/>
  <c r="I32" i="45" s="1"/>
  <c r="I20" i="45"/>
  <c r="I19" i="45"/>
  <c r="I18" i="45"/>
  <c r="I50" i="46"/>
  <c r="I52" i="46" s="1"/>
  <c r="I42" i="46"/>
  <c r="I41" i="46"/>
  <c r="I40" i="46"/>
  <c r="I39" i="46"/>
  <c r="I38" i="46"/>
  <c r="I37" i="46"/>
  <c r="I30" i="46"/>
  <c r="I29" i="46"/>
  <c r="I28" i="46"/>
  <c r="I27" i="46"/>
  <c r="I26" i="46"/>
  <c r="I25" i="46"/>
  <c r="I24" i="46"/>
  <c r="I20" i="46"/>
  <c r="I19" i="46"/>
  <c r="I18" i="46"/>
  <c r="I50" i="47"/>
  <c r="I52" i="47" s="1"/>
  <c r="I42" i="47"/>
  <c r="I41" i="47"/>
  <c r="I40" i="47"/>
  <c r="I39" i="47"/>
  <c r="I38" i="47"/>
  <c r="I37" i="47"/>
  <c r="I24" i="47"/>
  <c r="I32" i="47" s="1"/>
  <c r="I33" i="47" s="1"/>
  <c r="I20" i="47"/>
  <c r="I19" i="47"/>
  <c r="I18" i="47"/>
  <c r="I50" i="48"/>
  <c r="I52" i="48" s="1"/>
  <c r="I42" i="48"/>
  <c r="I41" i="48"/>
  <c r="I40" i="48"/>
  <c r="I39" i="48"/>
  <c r="I38" i="48"/>
  <c r="I37" i="48"/>
  <c r="I25" i="48"/>
  <c r="I24" i="48"/>
  <c r="I20" i="48"/>
  <c r="I19" i="48"/>
  <c r="I18" i="48"/>
  <c r="I50" i="49"/>
  <c r="I52" i="49" s="1"/>
  <c r="I42" i="49"/>
  <c r="I41" i="49"/>
  <c r="I40" i="49"/>
  <c r="I39" i="49"/>
  <c r="I38" i="49"/>
  <c r="I37" i="49"/>
  <c r="I32" i="49"/>
  <c r="I20" i="49"/>
  <c r="I19" i="49"/>
  <c r="I18" i="49"/>
  <c r="I21" i="45" l="1"/>
  <c r="I46" i="45"/>
  <c r="I46" i="47"/>
  <c r="I46" i="48"/>
  <c r="I32" i="48"/>
  <c r="I33" i="48" s="1"/>
  <c r="I34" i="48" s="1"/>
  <c r="I21" i="44"/>
  <c r="I46" i="44"/>
  <c r="I46" i="43"/>
  <c r="I32" i="50"/>
  <c r="I33" i="50" s="1"/>
  <c r="I34" i="50" s="1"/>
  <c r="I46" i="46"/>
  <c r="I33" i="49"/>
  <c r="I34" i="49" s="1"/>
  <c r="I32" i="46"/>
  <c r="I21" i="50"/>
  <c r="I21" i="49"/>
  <c r="I46" i="49"/>
  <c r="I21" i="48"/>
  <c r="I21" i="47"/>
  <c r="I21" i="46"/>
  <c r="I21" i="43"/>
  <c r="I21" i="52"/>
  <c r="I21" i="51"/>
  <c r="I46" i="51"/>
  <c r="I46" i="50"/>
  <c r="I46" i="52"/>
  <c r="I33" i="51"/>
  <c r="I34" i="51" s="1"/>
  <c r="I33" i="52"/>
  <c r="I34" i="52" s="1"/>
  <c r="I33" i="43"/>
  <c r="I34" i="43" s="1"/>
  <c r="I33" i="44"/>
  <c r="I34" i="44" s="1"/>
  <c r="I33" i="45"/>
  <c r="I34" i="45" s="1"/>
  <c r="I33" i="46"/>
  <c r="I34" i="46" s="1"/>
  <c r="I34" i="47"/>
  <c r="I54" i="46" l="1"/>
  <c r="I56" i="46" s="1"/>
  <c r="I54" i="45"/>
  <c r="I56" i="45" s="1"/>
  <c r="I54" i="47"/>
  <c r="I56" i="47" s="1"/>
  <c r="I54" i="44"/>
  <c r="I56" i="44" s="1"/>
  <c r="I54" i="51"/>
  <c r="I56" i="51" s="1"/>
  <c r="I54" i="49"/>
  <c r="I56" i="49" s="1"/>
  <c r="I54" i="43"/>
  <c r="I56" i="43" s="1"/>
  <c r="I54" i="48"/>
  <c r="I56" i="48" s="1"/>
  <c r="I54" i="50"/>
  <c r="I56" i="50" s="1"/>
  <c r="I54" i="52"/>
  <c r="I56" i="52" s="1"/>
  <c r="I29" i="27" l="1"/>
  <c r="I28" i="27"/>
  <c r="I25" i="39" l="1"/>
  <c r="I24" i="39"/>
  <c r="I25" i="38"/>
  <c r="I24" i="38"/>
  <c r="I25" i="33"/>
  <c r="I24" i="33"/>
  <c r="I27" i="27"/>
  <c r="I26" i="27"/>
  <c r="I25" i="27"/>
  <c r="I24" i="27"/>
  <c r="I48" i="39" l="1"/>
  <c r="I48" i="38"/>
  <c r="I48" i="37"/>
  <c r="I48" i="36"/>
  <c r="I48" i="35"/>
  <c r="I48" i="34"/>
  <c r="I48" i="33"/>
  <c r="I48" i="32"/>
  <c r="I48" i="31"/>
  <c r="I32" i="27"/>
  <c r="I48" i="27"/>
  <c r="I50" i="39" l="1"/>
  <c r="I40" i="39"/>
  <c r="I39" i="39"/>
  <c r="I38" i="39"/>
  <c r="I37" i="39"/>
  <c r="I36" i="39"/>
  <c r="I35" i="39"/>
  <c r="I20" i="39"/>
  <c r="I19" i="39"/>
  <c r="I18" i="39"/>
  <c r="I21" i="39" l="1"/>
  <c r="I32" i="39"/>
  <c r="I44" i="39"/>
  <c r="I32" i="38"/>
  <c r="I50" i="38"/>
  <c r="I40" i="38"/>
  <c r="I39" i="38"/>
  <c r="I38" i="38"/>
  <c r="I37" i="38"/>
  <c r="I36" i="38"/>
  <c r="I35" i="38"/>
  <c r="I20" i="38"/>
  <c r="I19" i="38"/>
  <c r="I18" i="38"/>
  <c r="I50" i="37"/>
  <c r="I40" i="37"/>
  <c r="I39" i="37"/>
  <c r="I38" i="37"/>
  <c r="I37" i="37"/>
  <c r="I36" i="37"/>
  <c r="I35" i="37"/>
  <c r="I32" i="37"/>
  <c r="I20" i="37"/>
  <c r="I19" i="37"/>
  <c r="I18" i="37"/>
  <c r="I50" i="36"/>
  <c r="I40" i="36"/>
  <c r="I39" i="36"/>
  <c r="I38" i="36"/>
  <c r="I37" i="36"/>
  <c r="I36" i="36"/>
  <c r="I35" i="36"/>
  <c r="I32" i="36"/>
  <c r="I20" i="36"/>
  <c r="I19" i="36"/>
  <c r="I18" i="36"/>
  <c r="I50" i="35"/>
  <c r="I40" i="35"/>
  <c r="I39" i="35"/>
  <c r="I38" i="35"/>
  <c r="I37" i="35"/>
  <c r="I36" i="35"/>
  <c r="I35" i="35"/>
  <c r="I32" i="35"/>
  <c r="I20" i="35"/>
  <c r="I19" i="35"/>
  <c r="I18" i="35"/>
  <c r="I50" i="34"/>
  <c r="I40" i="34"/>
  <c r="I39" i="34"/>
  <c r="I38" i="34"/>
  <c r="I37" i="34"/>
  <c r="I36" i="34"/>
  <c r="I35" i="34"/>
  <c r="I32" i="34"/>
  <c r="I20" i="34"/>
  <c r="I19" i="34"/>
  <c r="I18" i="34"/>
  <c r="I50" i="33"/>
  <c r="I40" i="33"/>
  <c r="I39" i="33"/>
  <c r="I38" i="33"/>
  <c r="I37" i="33"/>
  <c r="I36" i="33"/>
  <c r="I35" i="33"/>
  <c r="I20" i="33"/>
  <c r="I19" i="33"/>
  <c r="I18" i="33"/>
  <c r="I50" i="32"/>
  <c r="I40" i="32"/>
  <c r="I39" i="32"/>
  <c r="I38" i="32"/>
  <c r="I37" i="32"/>
  <c r="I36" i="32"/>
  <c r="I35" i="32"/>
  <c r="I32" i="32"/>
  <c r="I20" i="32"/>
  <c r="I19" i="32"/>
  <c r="I18" i="32"/>
  <c r="I50" i="31"/>
  <c r="I40" i="31"/>
  <c r="I39" i="31"/>
  <c r="I38" i="31"/>
  <c r="I37" i="31"/>
  <c r="I36" i="31"/>
  <c r="I35" i="31"/>
  <c r="I32" i="31"/>
  <c r="I20" i="31"/>
  <c r="I19" i="31"/>
  <c r="I18" i="31"/>
  <c r="I21" i="33" l="1"/>
  <c r="I21" i="36"/>
  <c r="I21" i="37"/>
  <c r="I21" i="32"/>
  <c r="I21" i="35"/>
  <c r="I52" i="39"/>
  <c r="I54" i="39" s="1"/>
  <c r="I44" i="35"/>
  <c r="I21" i="31"/>
  <c r="I21" i="34"/>
  <c r="I21" i="38"/>
  <c r="I44" i="37"/>
  <c r="I44" i="31"/>
  <c r="I44" i="38"/>
  <c r="I44" i="36"/>
  <c r="I44" i="34"/>
  <c r="I44" i="33"/>
  <c r="I32" i="33"/>
  <c r="I44" i="32"/>
  <c r="I52" i="37" l="1"/>
  <c r="I52" i="32"/>
  <c r="I52" i="34"/>
  <c r="I54" i="34" s="1"/>
  <c r="I52" i="36"/>
  <c r="I54" i="36" s="1"/>
  <c r="I52" i="31"/>
  <c r="I54" i="31" s="1"/>
  <c r="I52" i="35"/>
  <c r="I54" i="35" s="1"/>
  <c r="I52" i="38"/>
  <c r="I54" i="38" s="1"/>
  <c r="I52" i="33"/>
  <c r="I54" i="33" s="1"/>
  <c r="I54" i="37"/>
  <c r="I54" i="32"/>
  <c r="I50" i="27" l="1"/>
  <c r="I40" i="27"/>
  <c r="I39" i="27"/>
  <c r="I38" i="27"/>
  <c r="I37" i="27"/>
  <c r="I36" i="27"/>
  <c r="I35" i="27"/>
  <c r="I20" i="27"/>
  <c r="I19" i="27"/>
  <c r="I18" i="27"/>
  <c r="I21" i="27" l="1"/>
  <c r="I44" i="27"/>
  <c r="I52" i="27" l="1"/>
  <c r="I54" i="27" s="1"/>
  <c r="C48" i="8" l="1"/>
  <c r="D10" i="8"/>
  <c r="B4" i="9" l="1"/>
  <c r="D4" i="9"/>
  <c r="G3" i="9"/>
  <c r="B3" i="9"/>
  <c r="B4" i="8" l="1"/>
  <c r="B6" i="8"/>
</calcChain>
</file>

<file path=xl/sharedStrings.xml><?xml version="1.0" encoding="utf-8"?>
<sst xmlns="http://schemas.openxmlformats.org/spreadsheetml/2006/main" count="10437" uniqueCount="1365">
  <si>
    <t>DESCRIPTION</t>
  </si>
  <si>
    <t>UNIT</t>
  </si>
  <si>
    <t>RATE</t>
  </si>
  <si>
    <t>%</t>
  </si>
  <si>
    <t>QTY</t>
  </si>
  <si>
    <t>AMOUNT</t>
  </si>
  <si>
    <t>PAYMENT REFERS</t>
  </si>
  <si>
    <t xml:space="preserve">TOTAL CARRIED FORWARD TO SUMMARY </t>
  </si>
  <si>
    <t>ASSET TYPE:</t>
  </si>
  <si>
    <t>CONTRACT REF. NO:</t>
  </si>
  <si>
    <t>Cluster/District:</t>
  </si>
  <si>
    <t>FIXED CHARGE AND VALUE RELATED ITEMS APPLICABLE TO ALL WORK</t>
  </si>
  <si>
    <t>ITEM Nr.</t>
  </si>
  <si>
    <t>SCHEDULE NUMBER</t>
  </si>
  <si>
    <t>GM 2.5</t>
  </si>
  <si>
    <t>GM 3.2</t>
  </si>
  <si>
    <t>2.1</t>
  </si>
  <si>
    <t>1.1</t>
  </si>
  <si>
    <t>1.2</t>
  </si>
  <si>
    <t>1.3</t>
  </si>
  <si>
    <t>1.4</t>
  </si>
  <si>
    <t>1.5</t>
  </si>
  <si>
    <t>3.1</t>
  </si>
  <si>
    <t>GM 2.8</t>
  </si>
  <si>
    <t xml:space="preserve">FUNCTIONAL REPAIR SCHEDULE </t>
  </si>
  <si>
    <t>MAINTENANCE SERVICE SCHEDULE</t>
  </si>
  <si>
    <t>3.2</t>
  </si>
  <si>
    <r>
      <t>TERM REPAIRS SUBJECT TO APPROVAL OF QUOTATION OF THE WORKS</t>
    </r>
    <r>
      <rPr>
        <sz val="10"/>
        <color rgb="FF000000"/>
        <rFont val="Arial"/>
        <family val="2"/>
      </rPr>
      <t xml:space="preserve"> </t>
    </r>
  </si>
  <si>
    <t>1.1.1</t>
  </si>
  <si>
    <t>1.2.1</t>
  </si>
  <si>
    <t>1.3.1</t>
  </si>
  <si>
    <t xml:space="preserve">SCHEDULE 4 : </t>
  </si>
  <si>
    <t>1.4.1</t>
  </si>
  <si>
    <t>1.5.1</t>
  </si>
  <si>
    <t xml:space="preserve">ECDOH GENERAL MECHANICAL AND ELECTRICAL REPAIR CONTRACT </t>
  </si>
  <si>
    <r>
      <t xml:space="preserve">FUNCTIONAL CONDITION ASSESSMENT : </t>
    </r>
    <r>
      <rPr>
        <sz val="10"/>
        <rFont val="Arial"/>
        <family val="2"/>
      </rPr>
      <t>Perform Functional Condition Assessment (Inspection and Testing) on all listed assets at all Health Facilities included in the Tender</t>
    </r>
  </si>
  <si>
    <r>
      <rPr>
        <b/>
        <sz val="10"/>
        <rFont val="Arial"/>
        <family val="2"/>
      </rPr>
      <t>LABOUR RATES APPLICABLE TO UNSCHEDULED WORK:</t>
    </r>
    <r>
      <rPr>
        <sz val="10"/>
        <rFont val="Arial"/>
        <family val="2"/>
      </rPr>
      <t xml:space="preserve"> Labour rates that Contractor will charge for additional adhoc work that is not contained in Schedules 1 to 3.</t>
    </r>
  </si>
  <si>
    <t>Technician</t>
  </si>
  <si>
    <t>Senior Artisan (Trade Tested &amp; Additional Certification)</t>
  </si>
  <si>
    <t>Artisan (Trade Tested)</t>
  </si>
  <si>
    <t>General Worker</t>
  </si>
  <si>
    <t>1.6</t>
  </si>
  <si>
    <t>Subsistence</t>
  </si>
  <si>
    <t>Accommodation</t>
  </si>
  <si>
    <r>
      <rPr>
        <b/>
        <sz val="10"/>
        <rFont val="Arial"/>
        <family val="2"/>
      </rPr>
      <t>TRAVELLING :</t>
    </r>
    <r>
      <rPr>
        <sz val="10"/>
        <rFont val="Arial"/>
        <family val="2"/>
      </rPr>
      <t xml:space="preserve"> Travelling cost will be as per the rates for reimbursable expenses published monthly by the National Department of Public Works at the time of rendering the service/repair.</t>
    </r>
  </si>
  <si>
    <t>1.7</t>
  </si>
  <si>
    <t>1.8</t>
  </si>
  <si>
    <t>1.9</t>
  </si>
  <si>
    <t>1.10</t>
  </si>
  <si>
    <t>1.6.1</t>
  </si>
  <si>
    <t>1.7.1</t>
  </si>
  <si>
    <t>1.8.1</t>
  </si>
  <si>
    <t>1.9.1</t>
  </si>
  <si>
    <t>1.10.1</t>
  </si>
  <si>
    <t>1.11.1</t>
  </si>
  <si>
    <t>3A</t>
  </si>
  <si>
    <t>3B</t>
  </si>
  <si>
    <t xml:space="preserve">SCHEDULE 3A : </t>
  </si>
  <si>
    <t xml:space="preserve">SCHEDULE 3B : </t>
  </si>
  <si>
    <t>West End CHC</t>
  </si>
  <si>
    <t>No</t>
  </si>
  <si>
    <t>Vehicle Travelling Estimate</t>
  </si>
  <si>
    <t>Item</t>
  </si>
  <si>
    <t>PSum</t>
  </si>
  <si>
    <t>GM 2.8.3</t>
  </si>
  <si>
    <r>
      <rPr>
        <b/>
        <sz val="10"/>
        <rFont val="Arial"/>
        <family val="2"/>
      </rPr>
      <t>ACCOMMODATION AND SUBSISTENCE :</t>
    </r>
    <r>
      <rPr>
        <sz val="10"/>
        <rFont val="Arial"/>
        <family val="2"/>
      </rPr>
      <t xml:space="preserve"> Daily Rates per person that the Contractor will claim for approved trips lasting more than one day at a time.</t>
    </r>
  </si>
  <si>
    <t>GM 2.5 (10), GM 2.8.1 &amp; GM 2.10.3</t>
  </si>
  <si>
    <r>
      <rPr>
        <b/>
        <sz val="10"/>
        <rFont val="Arial"/>
        <family val="2"/>
      </rPr>
      <t xml:space="preserve">PROVISION TO COVER REPAIRS DURING THE TERM OF THE CONTRACT : </t>
    </r>
    <r>
      <rPr>
        <sz val="10"/>
        <rFont val="Arial"/>
        <family val="2"/>
      </rPr>
      <t>Lump Sum Provision to cover repairs and breakdowns during the course of the Contract in addition to the agreed routine servicing of the Assets.</t>
    </r>
  </si>
  <si>
    <t>GM 2.8.1 &amp; Clause 11.2(8)</t>
  </si>
  <si>
    <r>
      <t xml:space="preserve">DIRECT FEE PERCENTAGE (MARK-UP) ON MATERIALS AND SERVICES THAT IS NOT INCLUDED IN PRICE LISTS : </t>
    </r>
    <r>
      <rPr>
        <sz val="10"/>
        <rFont val="Arial"/>
        <family val="2"/>
      </rPr>
      <t xml:space="preserve">Mark-up on proven cost for materials and/or Outsourced Services based on the Provisional sum listed in Item 4. above. </t>
    </r>
    <r>
      <rPr>
        <b/>
        <sz val="10"/>
        <color rgb="FFFF0000"/>
        <rFont val="Arial"/>
        <family val="2"/>
      </rPr>
      <t xml:space="preserve"> (Apply % to provisional sum in Item 4 above when pricing the tender)</t>
    </r>
  </si>
  <si>
    <t>ALLOWANCE FOR VAT AT 15.0%</t>
  </si>
  <si>
    <t>Department of Health</t>
  </si>
  <si>
    <t xml:space="preserve">Date                   </t>
  </si>
  <si>
    <t>717 Dukumbana Building</t>
  </si>
  <si>
    <t xml:space="preserve">Facility              </t>
  </si>
  <si>
    <t>Independent Avenue</t>
  </si>
  <si>
    <t xml:space="preserve">Work Order     </t>
  </si>
  <si>
    <t>Bhisho</t>
  </si>
  <si>
    <t xml:space="preserve">Tender No       </t>
  </si>
  <si>
    <t xml:space="preserve"> </t>
  </si>
  <si>
    <t xml:space="preserve">Contract Term </t>
  </si>
  <si>
    <t>24 MONTHS</t>
  </si>
  <si>
    <t>SCHEDULED WORK</t>
  </si>
  <si>
    <t>Item 1</t>
  </si>
  <si>
    <t>Discription</t>
  </si>
  <si>
    <t>Unit</t>
  </si>
  <si>
    <t>Sch No</t>
  </si>
  <si>
    <t>Quantity</t>
  </si>
  <si>
    <t>Rate</t>
  </si>
  <si>
    <t>Amount</t>
  </si>
  <si>
    <t>Sub Total A</t>
  </si>
  <si>
    <t>NON SCHEDULED WORK</t>
  </si>
  <si>
    <t>Item 2</t>
  </si>
  <si>
    <t>MarK UP</t>
  </si>
  <si>
    <t>Sub Total B</t>
  </si>
  <si>
    <t>LABOUR</t>
  </si>
  <si>
    <t>Item 3</t>
  </si>
  <si>
    <t xml:space="preserve"> (Normal Rate)</t>
  </si>
  <si>
    <t>Techinician</t>
  </si>
  <si>
    <t>HRS</t>
  </si>
  <si>
    <t xml:space="preserve"> Senior Artisan  </t>
  </si>
  <si>
    <t>Artisan  (Trade Tested)</t>
  </si>
  <si>
    <t>Utility Man (Non - Trade Tested)</t>
  </si>
  <si>
    <t>Artisan  Aid</t>
  </si>
  <si>
    <t>Sub Total C</t>
  </si>
  <si>
    <t>TRANSPORT</t>
  </si>
  <si>
    <t>Item 4</t>
  </si>
  <si>
    <t>Destinantion</t>
  </si>
  <si>
    <t>No of Trips</t>
  </si>
  <si>
    <t>KMs</t>
  </si>
  <si>
    <t>Sub Total D</t>
  </si>
  <si>
    <t xml:space="preserve"> Sub Total (A+B+C+D)</t>
  </si>
  <si>
    <t>SCMU3 - 17/18-0303 - HO</t>
  </si>
  <si>
    <t>LAETITIA BAM CHC</t>
  </si>
  <si>
    <t>RELAY 11 PIN 12V  DC</t>
  </si>
  <si>
    <t>DEEPSEA CONTROLLER</t>
  </si>
  <si>
    <t>MCB 6A SP</t>
  </si>
  <si>
    <t>and back.</t>
  </si>
  <si>
    <t>JOSE PEARSON TB HOSPITAL</t>
  </si>
  <si>
    <t>Port Elizabeth office to Jose Pearson</t>
  </si>
  <si>
    <t>NEW BRIGHTON MORTUARY</t>
  </si>
  <si>
    <r>
      <t xml:space="preserve">WORK  REQUEST : </t>
    </r>
    <r>
      <rPr>
        <b/>
        <sz val="11"/>
        <color theme="8" tint="-0.249977111117893"/>
        <rFont val="Calibri"/>
        <family val="2"/>
        <scheme val="minor"/>
      </rPr>
      <t>Gen  does not start.</t>
    </r>
  </si>
  <si>
    <t xml:space="preserve">Port Elizabeth office to New Brighton </t>
  </si>
  <si>
    <t xml:space="preserve"> Mortuary and back.</t>
  </si>
  <si>
    <t xml:space="preserve">ELECTRO PHASE FAILER RELAY 400V </t>
  </si>
  <si>
    <t>10 X 38mm FUSE 100KVA</t>
  </si>
  <si>
    <t>Hospital and back.</t>
  </si>
  <si>
    <r>
      <t>WORK  REQUEST :</t>
    </r>
    <r>
      <rPr>
        <b/>
        <sz val="11"/>
        <color theme="8" tint="-0.249977111117893"/>
        <rFont val="Calibri"/>
        <family val="2"/>
        <scheme val="minor"/>
      </rPr>
      <t xml:space="preserve"> Gen did not start.</t>
    </r>
  </si>
  <si>
    <t xml:space="preserve">Port Elizabeth office to Laetitia Bam </t>
  </si>
  <si>
    <t>CHC and back.</t>
  </si>
  <si>
    <t>13/2/2019</t>
  </si>
  <si>
    <t>MOTHERWELL CHC</t>
  </si>
  <si>
    <r>
      <t>WORK  REQUEST :</t>
    </r>
    <r>
      <rPr>
        <b/>
        <sz val="11"/>
        <color theme="8" tint="-0.249977111117893"/>
        <rFont val="Calibri"/>
        <family val="2"/>
        <scheme val="minor"/>
      </rPr>
      <t xml:space="preserve"> Request to repair gen ,not staring.</t>
    </r>
  </si>
  <si>
    <t xml:space="preserve">Port Elizabeth office to Motherwell </t>
  </si>
  <si>
    <t>18/2/2019</t>
  </si>
  <si>
    <r>
      <t>WORK  REQUEST :</t>
    </r>
    <r>
      <rPr>
        <b/>
        <sz val="11"/>
        <color theme="8" tint="-0.249977111117893"/>
        <rFont val="Calibri"/>
        <family val="2"/>
        <scheme val="minor"/>
      </rPr>
      <t xml:space="preserve"> Repair to faulty gen keeps on tripping.</t>
    </r>
  </si>
  <si>
    <t>16/2/2019</t>
  </si>
  <si>
    <t>ORSMOND TB HOSPITAL</t>
  </si>
  <si>
    <r>
      <t>WORK  REQUEST :</t>
    </r>
    <r>
      <rPr>
        <b/>
        <sz val="11"/>
        <color theme="8" tint="-0.249977111117893"/>
        <rFont val="Calibri"/>
        <family val="2"/>
        <scheme val="minor"/>
      </rPr>
      <t xml:space="preserve"> Gen faulty.</t>
    </r>
  </si>
  <si>
    <t xml:space="preserve">Port Elizabeth office to Orsmmon TB hospital </t>
  </si>
  <si>
    <t xml:space="preserve">Port Elizabeth office to Jose Pearson </t>
  </si>
  <si>
    <t xml:space="preserve">  TB and back.</t>
  </si>
  <si>
    <t>ROTARY PUMP</t>
  </si>
  <si>
    <t xml:space="preserve">BOND ADHESIVE </t>
  </si>
  <si>
    <t>LIVINGSTONE HOSPITAL</t>
  </si>
  <si>
    <r>
      <t xml:space="preserve">WORK  REQUEST : </t>
    </r>
    <r>
      <rPr>
        <b/>
        <sz val="11"/>
        <color theme="8" tint="-0.249977111117893"/>
        <rFont val="Calibri"/>
        <family val="2"/>
        <scheme val="minor"/>
      </rPr>
      <t>Repair to faulty gen.</t>
    </r>
  </si>
  <si>
    <t>BATTERY 689 SHD</t>
  </si>
  <si>
    <t xml:space="preserve">BATTERY 689 </t>
  </si>
  <si>
    <t>Port Elizabeth office to Livingstone</t>
  </si>
  <si>
    <t>Port Elizabeth office to Laetitia Bam</t>
  </si>
  <si>
    <t xml:space="preserve">  CHC and back.</t>
  </si>
  <si>
    <t xml:space="preserve"> TB Hospital and back.</t>
  </si>
  <si>
    <t>DORA NGINZA HOSPITAL</t>
  </si>
  <si>
    <t>Port Elizabeth office to Dora Nginza</t>
  </si>
  <si>
    <t>Sub Total</t>
  </si>
  <si>
    <t>WORK  REQUEST : Phamarcy building dep needs to be connected to the gen</t>
  </si>
  <si>
    <r>
      <t xml:space="preserve">WORK  REQUEST : </t>
    </r>
    <r>
      <rPr>
        <b/>
        <sz val="11"/>
        <color theme="8" tint="-0.249977111117893"/>
        <rFont val="Calibri"/>
        <family val="2"/>
        <scheme val="minor"/>
      </rPr>
      <t>Request to repair faulty cable connecting to thechange over switch.</t>
    </r>
  </si>
  <si>
    <r>
      <t>WORK  REQUEST :</t>
    </r>
    <r>
      <rPr>
        <b/>
        <sz val="11"/>
        <color theme="8" tint="-0.249977111117893"/>
        <rFont val="Calibri"/>
        <family val="2"/>
        <scheme val="minor"/>
      </rPr>
      <t xml:space="preserve"> Repair to a faulty  gen and diesel pump.</t>
    </r>
  </si>
  <si>
    <t>Mark -Up</t>
  </si>
  <si>
    <t>Mark - Up</t>
  </si>
  <si>
    <t xml:space="preserve">Qoute No           </t>
  </si>
  <si>
    <t>QUOTE TO :</t>
  </si>
  <si>
    <t xml:space="preserve"> Hospital  and back.</t>
  </si>
  <si>
    <t>RELAY BASE</t>
  </si>
  <si>
    <t>CONTACT BLOCK 1N/0 + 1N/C</t>
  </si>
  <si>
    <t>RED STOP TWIST RELEASE</t>
  </si>
  <si>
    <r>
      <t xml:space="preserve">WORK  REQUEST : </t>
    </r>
    <r>
      <rPr>
        <b/>
        <sz val="11"/>
        <color rgb="FFFF0000"/>
        <rFont val="Calibri"/>
        <family val="2"/>
        <scheme val="minor"/>
      </rPr>
      <t>Generator is faulty.</t>
    </r>
  </si>
  <si>
    <t>28/3/2019</t>
  </si>
  <si>
    <t xml:space="preserve">    SCMU3 - 17/18-0303 - HO</t>
  </si>
  <si>
    <r>
      <t xml:space="preserve">WORK  REQUEST : </t>
    </r>
    <r>
      <rPr>
        <b/>
        <sz val="11"/>
        <color theme="9" tint="-0.499984740745262"/>
        <rFont val="Calibri"/>
        <family val="2"/>
        <scheme val="minor"/>
      </rPr>
      <t>Generator does not kick start.</t>
    </r>
  </si>
  <si>
    <t>Description</t>
  </si>
  <si>
    <t>Sub  Total</t>
  </si>
  <si>
    <t>Mark - Up 15%</t>
  </si>
  <si>
    <t>SUb  Total  B</t>
  </si>
  <si>
    <t>Port Elizabeth office to Laetitia CHC</t>
  </si>
  <si>
    <t>22/3/2019</t>
  </si>
  <si>
    <r>
      <t xml:space="preserve">WORK  REQUEST : </t>
    </r>
    <r>
      <rPr>
        <sz val="11"/>
        <color theme="1"/>
        <rFont val="Calibri"/>
        <family val="2"/>
        <scheme val="minor"/>
      </rPr>
      <t>The generator is leaking oil.</t>
    </r>
  </si>
  <si>
    <t>REAR OIL SEAL  (6105)</t>
  </si>
  <si>
    <t xml:space="preserve">RIMULA R4 X 15W40 </t>
  </si>
  <si>
    <t>Port Elizabeth office to West End</t>
  </si>
  <si>
    <t>Mortuary and back.</t>
  </si>
  <si>
    <t>29/3/2019</t>
  </si>
  <si>
    <t>PORT ELIZABETH HOSPITAL PROV</t>
  </si>
  <si>
    <t>12 V REALY</t>
  </si>
  <si>
    <t>Port Elizabeth office to Prort Elizabeth Prov</t>
  </si>
  <si>
    <t>16/3/2019</t>
  </si>
  <si>
    <t>DORA  HOSPITAL PROVINCIAL</t>
  </si>
  <si>
    <r>
      <t xml:space="preserve">WORK  REQUEST : </t>
    </r>
    <r>
      <rPr>
        <sz val="11"/>
        <color theme="1"/>
        <rFont val="Calibri"/>
        <family val="2"/>
        <scheme val="minor"/>
      </rPr>
      <t>Casuality generator has a faulty pre - heater.</t>
    </r>
  </si>
  <si>
    <t>ELEMENT (2KW)</t>
  </si>
  <si>
    <t>THERMOSTAT</t>
  </si>
  <si>
    <t>ANTIFREEZE</t>
  </si>
  <si>
    <t>100A (MCB)</t>
  </si>
  <si>
    <t>SAMITE ADAPTOR PLATE</t>
  </si>
  <si>
    <t>WORK  REQUEST : Back up generator does not start.</t>
  </si>
  <si>
    <t>BATTERY (674)</t>
  </si>
  <si>
    <t>Port Elizabeth office to Orsmond</t>
  </si>
  <si>
    <t>MOUNT ROAD MORTAURY</t>
  </si>
  <si>
    <r>
      <t>WORK  REQUEST :</t>
    </r>
    <r>
      <rPr>
        <sz val="11"/>
        <color theme="1"/>
        <rFont val="Calibri"/>
        <family val="2"/>
        <scheme val="minor"/>
      </rPr>
      <t xml:space="preserve"> Diesel generator is making noise.</t>
    </r>
  </si>
  <si>
    <t>16/4/2019</t>
  </si>
  <si>
    <t xml:space="preserve">PHARMACEUTICAL DEPOT </t>
  </si>
  <si>
    <r>
      <t>WORK  REQUEST :</t>
    </r>
    <r>
      <rPr>
        <sz val="11"/>
        <color theme="1"/>
        <rFont val="Calibri"/>
        <family val="2"/>
        <scheme val="minor"/>
      </rPr>
      <t xml:space="preserve"> The alternator of the generator needs to be repaired.</t>
    </r>
  </si>
  <si>
    <t>24 v ALTERNATOR</t>
  </si>
  <si>
    <t>MAKE UP BRACKET FOR THE ALTERNATOR</t>
  </si>
  <si>
    <t xml:space="preserve">Port Elizabeth office to Pharmaceutical </t>
  </si>
  <si>
    <t>Depot  and back.</t>
  </si>
  <si>
    <t>26/4/2019</t>
  </si>
  <si>
    <t>DORA NGIZA HOSPITAL</t>
  </si>
  <si>
    <t>Port Elizabeth office to Dora Ngiza</t>
  </si>
  <si>
    <t>Hospital  and back.</t>
  </si>
  <si>
    <t>24/5/2019</t>
  </si>
  <si>
    <r>
      <t>WORK  REQUEST :</t>
    </r>
    <r>
      <rPr>
        <sz val="11"/>
        <color theme="1"/>
        <rFont val="Calibri"/>
        <family val="2"/>
        <scheme val="minor"/>
      </rPr>
      <t xml:space="preserve"> Repair the lovato control and replace the battery charger charger.</t>
    </r>
  </si>
  <si>
    <t xml:space="preserve">12V 5A BATTERY CHARGER </t>
  </si>
  <si>
    <t>29/5/2019</t>
  </si>
  <si>
    <t>FUEL FILTER</t>
  </si>
  <si>
    <t>HEAD ASSY</t>
  </si>
  <si>
    <r>
      <t xml:space="preserve">WORK  REQUEST : </t>
    </r>
    <r>
      <rPr>
        <sz val="11"/>
        <color theme="1"/>
        <rFont val="Calibri"/>
        <family val="2"/>
        <scheme val="minor"/>
      </rPr>
      <t>The back up generator is faulty.</t>
    </r>
  </si>
  <si>
    <t xml:space="preserve">Port Elizabeth office to  Dora   Ngiza </t>
  </si>
  <si>
    <t xml:space="preserve">Port Elizabeth office to Mount   Road </t>
  </si>
  <si>
    <r>
      <t>WORK  REQUEST :</t>
    </r>
    <r>
      <rPr>
        <sz val="11"/>
        <color theme="1"/>
        <rFont val="Calibri"/>
        <family val="2"/>
        <scheme val="minor"/>
      </rPr>
      <t xml:space="preserve"> Repair the lovato control and replace the battery charger .</t>
    </r>
  </si>
  <si>
    <r>
      <t>WORK  REQUEST :</t>
    </r>
    <r>
      <rPr>
        <sz val="11"/>
        <color theme="1"/>
        <rFont val="Calibri"/>
        <family val="2"/>
        <scheme val="minor"/>
      </rPr>
      <t xml:space="preserve"> Gen at nurses home needs fuel filter.</t>
    </r>
  </si>
  <si>
    <t>WORK  REQUEST : Exiting tank to be connected to the power generator.</t>
  </si>
  <si>
    <t>PE PROVINCIAL HOSPITAL</t>
  </si>
  <si>
    <t xml:space="preserve">Straight Coupler </t>
  </si>
  <si>
    <t>16mm Clear Thick Wall</t>
  </si>
  <si>
    <t>Jubilee Clamps</t>
  </si>
  <si>
    <t>25mm Galv Plug</t>
  </si>
  <si>
    <t>10mm Galv Plug</t>
  </si>
  <si>
    <t>G1000 Filter</t>
  </si>
  <si>
    <t>EQL ANG MS</t>
  </si>
  <si>
    <t>Masterbat 15mm</t>
  </si>
  <si>
    <t>Copper Tube 15x 5.5m</t>
  </si>
  <si>
    <t>Galv Hollow Plug</t>
  </si>
  <si>
    <t>Reducer</t>
  </si>
  <si>
    <t>Elbow</t>
  </si>
  <si>
    <t>Equal Tee</t>
  </si>
  <si>
    <t>Male Straight Coupler</t>
  </si>
  <si>
    <t>GQEBERA CHC</t>
  </si>
  <si>
    <t>WORK  REQUEST : Rpair faulty generator.</t>
  </si>
  <si>
    <t>Lifting of generator</t>
  </si>
  <si>
    <t xml:space="preserve">6120 Control Module </t>
  </si>
  <si>
    <t>Uni 12 AVR</t>
  </si>
  <si>
    <t>SX460 AVR</t>
  </si>
  <si>
    <t>82KVA Alternator</t>
  </si>
  <si>
    <t xml:space="preserve"> and back.</t>
  </si>
  <si>
    <t xml:space="preserve">  Prov.Hospital  and back.</t>
  </si>
  <si>
    <t xml:space="preserve"> Unit 2My konos, south end to Port Elizabeth</t>
  </si>
  <si>
    <t>Unit 2My konos, south end to Gqebera CHC</t>
  </si>
  <si>
    <t>PE PHARMACEUTICAL DEPOT</t>
  </si>
  <si>
    <t>WORK  REQUEST : They need the gen batteries to be replaced,the thermostat &amp;pre heated element needs replacement.</t>
  </si>
  <si>
    <t xml:space="preserve"> Pharmaceutical Depot  and back.</t>
  </si>
  <si>
    <t xml:space="preserve">Geyser Element </t>
  </si>
  <si>
    <t>Geyser Thermostat</t>
  </si>
  <si>
    <t>105Ah Battery</t>
  </si>
  <si>
    <t>Antifreeze 10L</t>
  </si>
  <si>
    <t>WORK  REQUEST : Replace laundry generator battery.</t>
  </si>
  <si>
    <t xml:space="preserve">Unit 2 Mykonos, south end to PE </t>
  </si>
  <si>
    <t>689 Battery</t>
  </si>
  <si>
    <t>WORK  REQUEST : Diesel leaks on the power generator.</t>
  </si>
  <si>
    <t>Fuel Hose</t>
  </si>
  <si>
    <t>Sealing Ring</t>
  </si>
  <si>
    <t>Livingstone Hospital  and back.</t>
  </si>
  <si>
    <t>Motherwell CHC  and back.</t>
  </si>
  <si>
    <t>WORK  REQUEST : Generator change over switch is faulty.</t>
  </si>
  <si>
    <t>Degreaser (5L)</t>
  </si>
  <si>
    <t>Allen plug</t>
  </si>
  <si>
    <t>Geyser element 1,5kw</t>
  </si>
  <si>
    <t>eyser thermostat</t>
  </si>
  <si>
    <t xml:space="preserve">  and back.</t>
  </si>
  <si>
    <t>Antifreeze (5L)</t>
  </si>
  <si>
    <t>Radiator hose (57mm)</t>
  </si>
  <si>
    <t>Battery (674)</t>
  </si>
  <si>
    <t>Battery (688) - 200Ah</t>
  </si>
  <si>
    <r>
      <t xml:space="preserve">WORK  REQUEST : </t>
    </r>
    <r>
      <rPr>
        <sz val="11"/>
        <color theme="1"/>
        <rFont val="Calibri"/>
        <family val="2"/>
        <scheme val="minor"/>
      </rPr>
      <t>Power generator battery burst.</t>
    </r>
  </si>
  <si>
    <r>
      <t>WORK  REQUEST :</t>
    </r>
    <r>
      <rPr>
        <sz val="11"/>
        <color theme="1"/>
        <rFont val="Calibri"/>
        <family val="2"/>
        <scheme val="minor"/>
      </rPr>
      <t xml:space="preserve"> Generator pre heater element &amp; oil filter cap to be replaced.</t>
    </r>
  </si>
  <si>
    <r>
      <t xml:space="preserve">WORK  REQUEST : </t>
    </r>
    <r>
      <rPr>
        <sz val="11"/>
        <color theme="1"/>
        <rFont val="Calibri"/>
        <family val="2"/>
        <scheme val="minor"/>
      </rPr>
      <t>The generator at B block is not starting.There is also a water leak on the radiator.</t>
    </r>
  </si>
  <si>
    <r>
      <t xml:space="preserve">WORK  REQUEST : </t>
    </r>
    <r>
      <rPr>
        <sz val="11"/>
        <color theme="1"/>
        <rFont val="Calibri"/>
        <family val="2"/>
        <scheme val="minor"/>
      </rPr>
      <t>Generator battery burst.</t>
    </r>
  </si>
  <si>
    <t xml:space="preserve"> Pump</t>
  </si>
  <si>
    <r>
      <t xml:space="preserve">WORK  REQUEST : </t>
    </r>
    <r>
      <rPr>
        <sz val="11"/>
        <color theme="1"/>
        <rFont val="Calibri"/>
        <family val="2"/>
        <scheme val="minor"/>
      </rPr>
      <t>The electronic diesel pump needs to be replaced.</t>
    </r>
  </si>
  <si>
    <t>18 pier St Southend to MountRoad Mortuary</t>
  </si>
  <si>
    <t>18 pier St Southend to Elizabeth Donkin  Hospital</t>
  </si>
  <si>
    <t>18 pier St Southend to Elizabeth Pro.  Hospital</t>
  </si>
  <si>
    <t>18 pier St Southend to Gqebera CHC</t>
  </si>
  <si>
    <t>18 pier St Southend to Dora Nginza Hospital</t>
  </si>
  <si>
    <r>
      <t xml:space="preserve">WORK  REQUEST : </t>
    </r>
    <r>
      <rPr>
        <sz val="11"/>
        <color theme="1"/>
        <rFont val="Calibri"/>
        <family val="2"/>
        <scheme val="minor"/>
      </rPr>
      <t>Standby generator is faulty.</t>
    </r>
  </si>
  <si>
    <t>18 pier St Southend to Uitenhage Hospital</t>
  </si>
  <si>
    <t>WORK  REQUEST : The generato keeps switching its self off.</t>
  </si>
  <si>
    <t>18 pier St Southend to Jose Pearson TB  Hospital</t>
  </si>
  <si>
    <t>Fuel hose</t>
  </si>
  <si>
    <r>
      <t xml:space="preserve">WORK  REQUEST : </t>
    </r>
    <r>
      <rPr>
        <sz val="11"/>
        <color theme="1"/>
        <rFont val="Calibri"/>
        <family val="2"/>
        <scheme val="minor"/>
      </rPr>
      <t>The generator is not working.</t>
    </r>
  </si>
  <si>
    <t>Battery (690) 150ah</t>
  </si>
  <si>
    <t>18 pier St Southend to Laetitia Bam CHC</t>
  </si>
  <si>
    <r>
      <t xml:space="preserve">WORK  REQUEST : </t>
    </r>
    <r>
      <rPr>
        <sz val="11"/>
        <color theme="1"/>
        <rFont val="Calibri"/>
        <family val="2"/>
        <scheme val="minor"/>
      </rPr>
      <t>Generator is not kicking in.</t>
    </r>
  </si>
  <si>
    <t>18 pier St Southend to Motherwell  CHC</t>
  </si>
  <si>
    <r>
      <t xml:space="preserve">WORK  REQUEST : </t>
    </r>
    <r>
      <rPr>
        <sz val="11"/>
        <color theme="1"/>
        <rFont val="Calibri"/>
        <family val="2"/>
        <scheme val="minor"/>
      </rPr>
      <t>Generator does does not kick in.</t>
    </r>
  </si>
  <si>
    <t>18 pier St Southend to Laetita  CHC</t>
  </si>
  <si>
    <r>
      <t xml:space="preserve">WORK  REQUEST : </t>
    </r>
    <r>
      <rPr>
        <sz val="11"/>
        <color theme="1"/>
        <rFont val="Calibri"/>
        <family val="2"/>
        <scheme val="minor"/>
      </rPr>
      <t>Request for repair of faulty power gen is not working.</t>
    </r>
  </si>
  <si>
    <t>18 pier St Southend to PE Prov Hospital</t>
  </si>
  <si>
    <r>
      <t xml:space="preserve">WORK  REQUEST : </t>
    </r>
    <r>
      <rPr>
        <sz val="11"/>
        <color theme="1"/>
        <rFont val="Calibri"/>
        <family val="2"/>
        <scheme val="minor"/>
      </rPr>
      <t>Back up generator delayed pick up by 30 seconds.</t>
    </r>
  </si>
  <si>
    <t>18 pier St Southend to Osmond TB Hospital</t>
  </si>
  <si>
    <t>12mm Terminal Yellow</t>
  </si>
  <si>
    <t>6 x 3 mm Lug</t>
  </si>
  <si>
    <t>Insulation Tape white</t>
  </si>
  <si>
    <t>Insulation Tape yellow</t>
  </si>
  <si>
    <t>Charging services</t>
  </si>
  <si>
    <t>AVR SX 440</t>
  </si>
  <si>
    <r>
      <t xml:space="preserve">WORK  REQUEST : </t>
    </r>
    <r>
      <rPr>
        <sz val="11"/>
        <color theme="1"/>
        <rFont val="Calibri"/>
        <family val="2"/>
        <scheme val="minor"/>
      </rPr>
      <t>Request for repair of faulty power generator is not kicking in.</t>
    </r>
  </si>
  <si>
    <r>
      <t xml:space="preserve">WORK  REQUEST : </t>
    </r>
    <r>
      <rPr>
        <sz val="11"/>
        <color theme="1"/>
        <rFont val="Calibri"/>
        <family val="2"/>
        <scheme val="minor"/>
      </rPr>
      <t>Generator fuel is leaking.</t>
    </r>
  </si>
  <si>
    <t>18 pier St Southend to Dora Nginza</t>
  </si>
  <si>
    <t>18 pier St Southend to PE Prov. Hospital</t>
  </si>
  <si>
    <t>18 pier St Southend to Motherwell CHC</t>
  </si>
  <si>
    <r>
      <t xml:space="preserve">WORK  REQUEST : </t>
    </r>
    <r>
      <rPr>
        <sz val="11"/>
        <color theme="1"/>
        <rFont val="Calibri"/>
        <family val="2"/>
        <scheme val="minor"/>
      </rPr>
      <t>Generator not working.</t>
    </r>
  </si>
  <si>
    <t>Battery 638</t>
  </si>
  <si>
    <t>GEN Id</t>
  </si>
  <si>
    <t>GEN/NMM/WES/01</t>
  </si>
  <si>
    <t>18 pier St Southend to West End CHC</t>
  </si>
  <si>
    <t>GEN/NMM/DOR/05</t>
  </si>
  <si>
    <t>18 pier St Southend to Dora Ngiza Hospital</t>
  </si>
  <si>
    <t>GEN/NMM/DON/01</t>
  </si>
  <si>
    <r>
      <t xml:space="preserve">WORK  REQUEST : </t>
    </r>
    <r>
      <rPr>
        <sz val="11"/>
        <color theme="1"/>
        <rFont val="Calibri"/>
        <family val="2"/>
        <scheme val="minor"/>
      </rPr>
      <t>Generator is faulty.</t>
    </r>
  </si>
  <si>
    <t>VDO Fuel sender unit 0 - 180 ohms</t>
  </si>
  <si>
    <t>18 pier St Southend to Elizabeth Donkin Hospital</t>
  </si>
  <si>
    <t>GEN/NMM/JOS/01</t>
  </si>
  <si>
    <r>
      <t xml:space="preserve">WORK  REQUEST : </t>
    </r>
    <r>
      <rPr>
        <sz val="11"/>
        <color theme="1"/>
        <rFont val="Calibri"/>
        <family val="2"/>
        <scheme val="minor"/>
      </rPr>
      <t>Generator not kicking in.</t>
    </r>
  </si>
  <si>
    <t>R120 ASS p/pump</t>
  </si>
  <si>
    <t>18 pier St Southend to Jose Pearson TB Hospital</t>
  </si>
  <si>
    <r>
      <t xml:space="preserve">WORK  REQUEST : </t>
    </r>
    <r>
      <rPr>
        <sz val="11"/>
        <color theme="1"/>
        <rFont val="Calibri"/>
        <family val="2"/>
        <scheme val="minor"/>
      </rPr>
      <t>Generator fuse blown .</t>
    </r>
  </si>
  <si>
    <t xml:space="preserve">GEN Id </t>
  </si>
  <si>
    <t>GEN/NMM/MOT/01</t>
  </si>
  <si>
    <r>
      <t xml:space="preserve">WORK  REQUEST : </t>
    </r>
    <r>
      <rPr>
        <sz val="11"/>
        <color theme="1"/>
        <rFont val="Calibri"/>
        <family val="2"/>
        <scheme val="minor"/>
      </rPr>
      <t>Change over switch is  faulty in lab.</t>
    </r>
  </si>
  <si>
    <t>Courer</t>
  </si>
  <si>
    <t>50 KVA Alternator  double bearings</t>
  </si>
  <si>
    <t>SX 460 AVR</t>
  </si>
  <si>
    <t>14 Milner Rd ,Mt Pleasant  PE to PE Prov. Hospital</t>
  </si>
  <si>
    <t>General Worker   (3)</t>
  </si>
  <si>
    <t>Approved Quotation</t>
  </si>
  <si>
    <t>GEN/NMM/DOR/01</t>
  </si>
  <si>
    <t>Office to Dora Ngiza Hospital</t>
  </si>
  <si>
    <t>GEN/NMM/LIV/02</t>
  </si>
  <si>
    <t>WORK  REQUEST : Request for repair of power generator GEN/NMM/LIV/01 ,GEN/NMM/LIV/02 faulty battery charger and                                             GEN/NMM/LIV/03 faulty earth leakage and battery charger.</t>
  </si>
  <si>
    <t>63A isolater</t>
  </si>
  <si>
    <t>Monitor</t>
  </si>
  <si>
    <t>Battery charger</t>
  </si>
  <si>
    <t xml:space="preserve">General Worker   </t>
  </si>
  <si>
    <t>14 Milner Rd ,Mt Pleasant   to  Living  Hospital</t>
  </si>
  <si>
    <t>General Worker   (2)</t>
  </si>
  <si>
    <r>
      <t xml:space="preserve">WORK  REQUEST : </t>
    </r>
    <r>
      <rPr>
        <sz val="11"/>
        <color theme="1"/>
        <rFont val="Calibri"/>
        <family val="2"/>
        <scheme val="minor"/>
      </rPr>
      <t>Repairs to fuel hose and heater hose for generator.</t>
    </r>
  </si>
  <si>
    <r>
      <t xml:space="preserve">WORK  REQUEST : </t>
    </r>
    <r>
      <rPr>
        <sz val="11"/>
        <color theme="1"/>
        <rFont val="Calibri"/>
        <family val="2"/>
        <scheme val="minor"/>
      </rPr>
      <t>Casual generator  is faulty at Dora Ngiza Hospital</t>
    </r>
    <r>
      <rPr>
        <b/>
        <sz val="11"/>
        <color theme="1"/>
        <rFont val="Calibri"/>
        <family val="2"/>
        <scheme val="minor"/>
      </rPr>
      <t>.</t>
    </r>
  </si>
  <si>
    <r>
      <t xml:space="preserve">WORK  REQUEST : </t>
    </r>
    <r>
      <rPr>
        <sz val="11"/>
        <color theme="1"/>
        <rFont val="Calibri"/>
        <family val="2"/>
        <scheme val="minor"/>
      </rPr>
      <t>Casualty generator is leaking oil.</t>
    </r>
  </si>
  <si>
    <t>Fuel line</t>
  </si>
  <si>
    <t>Hose (5m)</t>
  </si>
  <si>
    <t>14 Milner Rd ,Mt Pleasant  PE to Elizabeth Donkin Hospital</t>
  </si>
  <si>
    <t>Recondition of the engine (Subcob )</t>
  </si>
  <si>
    <r>
      <t xml:space="preserve">WORK  REQUEST : </t>
    </r>
    <r>
      <rPr>
        <sz val="11"/>
        <color theme="1"/>
        <rFont val="Calibri"/>
        <family val="2"/>
        <scheme val="minor"/>
      </rPr>
      <t>Generator leaking oil.</t>
    </r>
  </si>
  <si>
    <t>Office to West End CHC</t>
  </si>
  <si>
    <t>Office to Elizabeth Donking Hospital</t>
  </si>
  <si>
    <r>
      <t xml:space="preserve">WORK  REQUEST : </t>
    </r>
    <r>
      <rPr>
        <sz val="11"/>
        <color theme="1"/>
        <rFont val="Calibri"/>
        <family val="2"/>
        <scheme val="minor"/>
      </rPr>
      <t>Water jacket heater not working.</t>
    </r>
  </si>
  <si>
    <t>Thermostat</t>
  </si>
  <si>
    <t xml:space="preserve">Mini Geyser </t>
  </si>
  <si>
    <t>Office to Orsmond TB Hospital</t>
  </si>
  <si>
    <t>GEN/NMM/PEP/01</t>
  </si>
  <si>
    <t>Office to PE Prov. Hospital</t>
  </si>
  <si>
    <t>GEN/NMM/LIV/01</t>
  </si>
  <si>
    <r>
      <t xml:space="preserve">WORK  REQUEST : </t>
    </r>
    <r>
      <rPr>
        <sz val="11"/>
        <color theme="1"/>
        <rFont val="Calibri"/>
        <family val="2"/>
        <scheme val="minor"/>
      </rPr>
      <t>Generator not starting.</t>
    </r>
  </si>
  <si>
    <t>Office to Livingston Hospital</t>
  </si>
  <si>
    <t>GEN/NMM/NEW/01</t>
  </si>
  <si>
    <t>Battery 674</t>
  </si>
  <si>
    <t>Office to New Brighton Mortuary</t>
  </si>
  <si>
    <t>Battery 658</t>
  </si>
  <si>
    <t>Office to West End</t>
  </si>
  <si>
    <t>Battery 682</t>
  </si>
  <si>
    <t>60A Circuit Breaker</t>
  </si>
  <si>
    <r>
      <t xml:space="preserve">WORK  REQUEST : </t>
    </r>
    <r>
      <rPr>
        <sz val="11"/>
        <color theme="1"/>
        <rFont val="Calibri"/>
        <family val="2"/>
        <scheme val="minor"/>
      </rPr>
      <t>Connection of other areas to the generator.</t>
    </r>
  </si>
  <si>
    <t>Spray fast dry</t>
  </si>
  <si>
    <t>Water paper sheet grit</t>
  </si>
  <si>
    <t xml:space="preserve">Water  paper sheet </t>
  </si>
  <si>
    <t>Office to New Brighston Forensic</t>
  </si>
  <si>
    <r>
      <t xml:space="preserve">WORK  REQUEST : </t>
    </r>
    <r>
      <rPr>
        <sz val="11"/>
        <color theme="1"/>
        <rFont val="Calibri"/>
        <family val="2"/>
        <scheme val="minor"/>
      </rPr>
      <t>Generator not strting up.</t>
    </r>
  </si>
  <si>
    <t>Office to Jose Pearson TB Hospital</t>
  </si>
  <si>
    <r>
      <t xml:space="preserve">WORK  REQUEST : </t>
    </r>
    <r>
      <rPr>
        <sz val="11"/>
        <color theme="1"/>
        <rFont val="Calibri"/>
        <family val="2"/>
        <scheme val="minor"/>
      </rPr>
      <t>Stand by generator is faulty.</t>
    </r>
  </si>
  <si>
    <t>Control module (7320 Deep sea)</t>
  </si>
  <si>
    <t>Battery 689</t>
  </si>
  <si>
    <t>Battery terminals</t>
  </si>
  <si>
    <t>Office to  Livingston Hospital  and back.</t>
  </si>
  <si>
    <t>Water sep</t>
  </si>
  <si>
    <t>Diesel filter</t>
  </si>
  <si>
    <t>Diesel fix</t>
  </si>
  <si>
    <t>Office to Jose Pearson TB Hospital and back</t>
  </si>
  <si>
    <r>
      <t xml:space="preserve">WORK  REQUEST : </t>
    </r>
    <r>
      <rPr>
        <sz val="11"/>
        <color theme="1"/>
        <rFont val="Calibri"/>
        <family val="2"/>
        <scheme val="minor"/>
      </rPr>
      <t>Generator exhaust is faulty and battery tail is leaking.</t>
    </r>
  </si>
  <si>
    <t>Pipe flex</t>
  </si>
  <si>
    <t>Battery 683</t>
  </si>
  <si>
    <t>Office to Motherwell chc and back</t>
  </si>
  <si>
    <t>Dora Ngiza chc</t>
  </si>
  <si>
    <t>ECDOH   102875</t>
  </si>
  <si>
    <r>
      <t xml:space="preserve">WORK  REQUEST : </t>
    </r>
    <r>
      <rPr>
        <sz val="11"/>
        <color theme="1"/>
        <rFont val="Calibri"/>
        <family val="2"/>
        <scheme val="minor"/>
      </rPr>
      <t>4 X Generator batteries to bechanged.</t>
    </r>
  </si>
  <si>
    <t>695SHD (B183C) - 12V 220AH SMF</t>
  </si>
  <si>
    <t>683HC (B121C) - 12V 140AH SMF</t>
  </si>
  <si>
    <t>Office to Dora Ngiz aHospital and back</t>
  </si>
  <si>
    <t>GEN/NMM/ORS/01</t>
  </si>
  <si>
    <t>GEN ID</t>
  </si>
  <si>
    <t>Office to Orsmond TB Hospital and back</t>
  </si>
  <si>
    <t>GEN/NMM/DOR/04</t>
  </si>
  <si>
    <t>Office to EMS Dora Ngiza and back</t>
  </si>
  <si>
    <t>GEN/NMM/UFP/01</t>
  </si>
  <si>
    <r>
      <t xml:space="preserve">WORK  REQUEST : </t>
    </r>
    <r>
      <rPr>
        <sz val="11"/>
        <color theme="1"/>
        <rFont val="Calibri"/>
        <family val="2"/>
        <scheme val="minor"/>
      </rPr>
      <t>Generator battery is faulty</t>
    </r>
  </si>
  <si>
    <t>Battery 646</t>
  </si>
  <si>
    <t>Office to Unitenhage Frensic phat and back</t>
  </si>
  <si>
    <t>GEN/NMM/UIT/01</t>
  </si>
  <si>
    <t>Office to Unitenhage Prov Hospital and back</t>
  </si>
  <si>
    <r>
      <t xml:space="preserve">WORK  REQUEST : </t>
    </r>
    <r>
      <rPr>
        <sz val="11"/>
        <color theme="1"/>
        <rFont val="Calibri"/>
        <family val="2"/>
        <scheme val="minor"/>
      </rPr>
      <t>4 x generators batteries to be changed</t>
    </r>
  </si>
  <si>
    <t>Battery  (695)</t>
  </si>
  <si>
    <t>Battery  (683)</t>
  </si>
  <si>
    <t>Office to Dora Ngiza Hospital  and back</t>
  </si>
  <si>
    <t>Office to Jose Pearson Sant Hospital  and back</t>
  </si>
  <si>
    <r>
      <t xml:space="preserve">WORK  REQUEST : </t>
    </r>
    <r>
      <rPr>
        <sz val="11"/>
        <color theme="1"/>
        <rFont val="Calibri"/>
        <family val="2"/>
        <scheme val="minor"/>
      </rPr>
      <t>Repair of generator cover &amp; 2 generator batteries are not working.</t>
    </r>
  </si>
  <si>
    <t>Battery (683)</t>
  </si>
  <si>
    <t>Laser cut &amp; bend</t>
  </si>
  <si>
    <t>Consumables</t>
  </si>
  <si>
    <t>Office to Gqebera chc  and back</t>
  </si>
  <si>
    <r>
      <t xml:space="preserve">WORK  REQUEST : </t>
    </r>
    <r>
      <rPr>
        <sz val="11"/>
        <color theme="1"/>
        <rFont val="Calibri"/>
        <family val="2"/>
        <scheme val="minor"/>
      </rPr>
      <t>Generator leaking diesel at casualty</t>
    </r>
  </si>
  <si>
    <r>
      <t xml:space="preserve">WORK  REQUEST : </t>
    </r>
    <r>
      <rPr>
        <sz val="11"/>
        <color theme="1"/>
        <rFont val="Calibri"/>
        <family val="2"/>
        <scheme val="minor"/>
      </rPr>
      <t>Request -battery for theatre generator</t>
    </r>
  </si>
  <si>
    <t>Battery  683</t>
  </si>
  <si>
    <t>Office to Livingston Hospital  and back</t>
  </si>
  <si>
    <t>Office to Gqebera chc and back</t>
  </si>
  <si>
    <t xml:space="preserve">General Worker </t>
  </si>
  <si>
    <t>Office to Laetia Bam chc and back</t>
  </si>
  <si>
    <t>GEN/NMM/JOS/02</t>
  </si>
  <si>
    <t>GEN/NMM/GQE/01</t>
  </si>
  <si>
    <t>GEN/NMM/DOR/03</t>
  </si>
  <si>
    <t>GEN/NMM/LIV/04</t>
  </si>
  <si>
    <t>GEN/NMM/LAE/01</t>
  </si>
  <si>
    <t>GEN/NMM/DOR/01-04</t>
  </si>
  <si>
    <t>scrap value back</t>
  </si>
  <si>
    <t>GEN/NMM/PEP/04</t>
  </si>
  <si>
    <t>Office to PE provincial Hospital and back</t>
  </si>
  <si>
    <r>
      <t xml:space="preserve">WORK  REQUEST : </t>
    </r>
    <r>
      <rPr>
        <sz val="11"/>
        <color theme="1"/>
        <rFont val="Calibri"/>
        <family val="2"/>
        <scheme val="minor"/>
      </rPr>
      <t>Site side power generator is faulty.</t>
    </r>
  </si>
  <si>
    <r>
      <t xml:space="preserve">WORK  REQUEST : </t>
    </r>
    <r>
      <rPr>
        <sz val="11"/>
        <color theme="1"/>
        <rFont val="Calibri"/>
        <family val="2"/>
        <scheme val="minor"/>
      </rPr>
      <t>2 x generators faulty (ICU +Casualty)</t>
    </r>
  </si>
  <si>
    <t>Office to Livingston Hospital and back</t>
  </si>
  <si>
    <t>GEN/NMM/DOR/02</t>
  </si>
  <si>
    <r>
      <t xml:space="preserve">WORK  REQUEST : </t>
    </r>
    <r>
      <rPr>
        <sz val="11"/>
        <color theme="1"/>
        <rFont val="Calibri"/>
        <family val="2"/>
        <scheme val="minor"/>
      </rPr>
      <t>Power generator in main theatre is  faulty.</t>
    </r>
  </si>
  <si>
    <t>Water trap filter</t>
  </si>
  <si>
    <t>Office to Dora Ngiza  Hospital and back</t>
  </si>
  <si>
    <t>40 A CBI</t>
  </si>
  <si>
    <t>GEN/NMM/MOU/01</t>
  </si>
  <si>
    <t xml:space="preserve">Fuel filter </t>
  </si>
  <si>
    <t>Office toMt Road  Forensic and back</t>
  </si>
  <si>
    <t>SCRAP</t>
  </si>
  <si>
    <t>GEN/NMM/LIV/05&amp;02</t>
  </si>
  <si>
    <t>GEN/NMM/GEL/01</t>
  </si>
  <si>
    <r>
      <t xml:space="preserve">WORK  REQUEST : </t>
    </r>
    <r>
      <rPr>
        <sz val="11"/>
        <color theme="1"/>
        <rFont val="Calibri"/>
        <family val="2"/>
        <scheme val="minor"/>
      </rPr>
      <t>Request repairs for generator that is leaking diesel</t>
    </r>
  </si>
  <si>
    <r>
      <t xml:space="preserve">WORK  REQUEST : </t>
    </r>
    <r>
      <rPr>
        <sz val="11"/>
        <color theme="1"/>
        <rFont val="Calibri"/>
        <family val="2"/>
        <scheme val="minor"/>
      </rPr>
      <t>Generator needs repairs</t>
    </r>
  </si>
  <si>
    <t>N/A</t>
  </si>
  <si>
    <r>
      <t>WORK  REQUEST : G</t>
    </r>
    <r>
      <rPr>
        <sz val="11"/>
        <color theme="1"/>
        <rFont val="Calibri"/>
        <family val="2"/>
        <scheme val="minor"/>
      </rPr>
      <t>enerator diesel is leaking</t>
    </r>
  </si>
  <si>
    <t>GEN/NMM/PEP/02</t>
  </si>
  <si>
    <t>Straight rad hose 100mm</t>
  </si>
  <si>
    <t>Straight rad hose 50mm</t>
  </si>
  <si>
    <t>Straight rad hose 75mm</t>
  </si>
  <si>
    <t>Clamps (95 x131mm)</t>
  </si>
  <si>
    <t>Clamps (51 x76 mm)</t>
  </si>
  <si>
    <t>Clamps (70 x 95 mm)</t>
  </si>
  <si>
    <t>Clamps (76 x 102 mm)</t>
  </si>
  <si>
    <t>Staright rad hose (89mm)</t>
  </si>
  <si>
    <t xml:space="preserve">Coolant </t>
  </si>
  <si>
    <t>Bio d extra</t>
  </si>
  <si>
    <t>Office to PE Pronvicial and back</t>
  </si>
  <si>
    <r>
      <t xml:space="preserve">WORK  REQUEST : </t>
    </r>
    <r>
      <rPr>
        <sz val="11"/>
        <color theme="1"/>
        <rFont val="Calibri"/>
        <family val="2"/>
        <scheme val="minor"/>
      </rPr>
      <t>Generator stater is faulty</t>
    </r>
  </si>
  <si>
    <t>Office to West End and back</t>
  </si>
  <si>
    <r>
      <t xml:space="preserve">WORK  REQUEST : </t>
    </r>
    <r>
      <rPr>
        <sz val="11"/>
        <color theme="1"/>
        <rFont val="Calibri"/>
        <family val="2"/>
        <scheme val="minor"/>
      </rPr>
      <t>Casualty generator is fautly</t>
    </r>
  </si>
  <si>
    <t>Office to Struandale Clinic and back</t>
  </si>
  <si>
    <t>Office to Galvendale Phathology  and back</t>
  </si>
  <si>
    <r>
      <t xml:space="preserve">WORK  REQUEST : </t>
    </r>
    <r>
      <rPr>
        <sz val="11"/>
        <color theme="1"/>
        <rFont val="Calibri"/>
        <family val="2"/>
        <scheme val="minor"/>
      </rPr>
      <t>Generator is faulty</t>
    </r>
  </si>
  <si>
    <t>Rimula R4 W40</t>
  </si>
  <si>
    <t>Office to Dora Ngiza Hospital and back</t>
  </si>
  <si>
    <t>Repairs to the tank- welding</t>
  </si>
  <si>
    <t>Ducting</t>
  </si>
  <si>
    <t>Jointer</t>
  </si>
  <si>
    <t>Set screw</t>
  </si>
  <si>
    <t>Cement (25Kg)</t>
  </si>
  <si>
    <t>Bolts nuts &amp; washers</t>
  </si>
  <si>
    <t>Stud &amp; nut</t>
  </si>
  <si>
    <t>Fan belt</t>
  </si>
  <si>
    <t>Grun</t>
  </si>
  <si>
    <t>Spiral bing</t>
  </si>
  <si>
    <t>Flex conduict</t>
  </si>
  <si>
    <t>3/8 Fuel hose</t>
  </si>
  <si>
    <t>8 mm  fuel hose</t>
  </si>
  <si>
    <t>Clamps</t>
  </si>
  <si>
    <t>Alternator</t>
  </si>
  <si>
    <t>Degreaser</t>
  </si>
  <si>
    <t>3 KW barrel fan</t>
  </si>
  <si>
    <t>Office to West End  and back</t>
  </si>
  <si>
    <t>GEN/NMM/</t>
  </si>
  <si>
    <r>
      <t xml:space="preserve">WORK  REQUEST : </t>
    </r>
    <r>
      <rPr>
        <sz val="11"/>
        <color theme="1"/>
        <rFont val="Calibri"/>
        <family val="2"/>
        <scheme val="minor"/>
      </rPr>
      <t>Collection of generator from PE Medical stores to Walton Building Plus service</t>
    </r>
  </si>
  <si>
    <t>Hose (19mm)</t>
  </si>
  <si>
    <t>Clamps hose</t>
  </si>
  <si>
    <t>Cable tie</t>
  </si>
  <si>
    <t>Tape 48 mm</t>
  </si>
  <si>
    <t>Tape 18 x 40m</t>
  </si>
  <si>
    <t>Dulux 600ml</t>
  </si>
  <si>
    <t>Car gun bandage</t>
  </si>
  <si>
    <t>Lug 35 x 10</t>
  </si>
  <si>
    <t>Battery bax</t>
  </si>
  <si>
    <t>H/Clamp</t>
  </si>
  <si>
    <t>H/Clamp (16 -32)</t>
  </si>
  <si>
    <t>Sleeve 16mm</t>
  </si>
  <si>
    <t>Repair sil + clamp</t>
  </si>
  <si>
    <t>Channel (76 x 38)</t>
  </si>
  <si>
    <t>Lapp olflex classic</t>
  </si>
  <si>
    <t>Fuse ( 2x 58w)</t>
  </si>
  <si>
    <t>Led glass</t>
  </si>
  <si>
    <t>Gland</t>
  </si>
  <si>
    <t>Lock nut</t>
  </si>
  <si>
    <t>Flat twin earth 2,5 x 2</t>
  </si>
  <si>
    <t>Gland nr 0</t>
  </si>
  <si>
    <t>Enclouser (380x 600 x210)</t>
  </si>
  <si>
    <t>Lug (25x8)</t>
  </si>
  <si>
    <t>MCB 100A</t>
  </si>
  <si>
    <t>Panel Enclouser(3,5 x 3,5 x 2,4 m)</t>
  </si>
  <si>
    <t>Galv 300mm</t>
  </si>
  <si>
    <t xml:space="preserve">Shutterply pine </t>
  </si>
  <si>
    <t>Repairs to alternator</t>
  </si>
  <si>
    <t>Belt</t>
  </si>
  <si>
    <t>Screw set &amp; nut</t>
  </si>
  <si>
    <t>Cement (25kg)</t>
  </si>
  <si>
    <t>Tico Pad</t>
  </si>
  <si>
    <t>MCB 10A</t>
  </si>
  <si>
    <t>MCB 6A</t>
  </si>
  <si>
    <t>MCB 20A</t>
  </si>
  <si>
    <t>Motor Change Over Switch (160A)</t>
  </si>
  <si>
    <t xml:space="preserve">3p terminal shroud </t>
  </si>
  <si>
    <t xml:space="preserve">3P Bridge bar </t>
  </si>
  <si>
    <t>Control module 7320</t>
  </si>
  <si>
    <t xml:space="preserve">Vdo sensor </t>
  </si>
  <si>
    <t>Vdo sensor TEMP</t>
  </si>
  <si>
    <t>Shroud no.3</t>
  </si>
  <si>
    <t>Gland nr. 3</t>
  </si>
  <si>
    <t>Lugs (25x 12)</t>
  </si>
  <si>
    <t>Cable (16mm)</t>
  </si>
  <si>
    <t>Classic box (4x2) 1 way</t>
  </si>
  <si>
    <t>Classic box (4x2) cover</t>
  </si>
  <si>
    <t>Extension box (4x2)</t>
  </si>
  <si>
    <t>Extension box (4x4)</t>
  </si>
  <si>
    <t>Conduit 20mm</t>
  </si>
  <si>
    <t>Holesaw 20mm</t>
  </si>
  <si>
    <t>Saddle 20mm</t>
  </si>
  <si>
    <t>Adaptor male</t>
  </si>
  <si>
    <t>Onesto 63A</t>
  </si>
  <si>
    <t xml:space="preserve">Plate splice </t>
  </si>
  <si>
    <t>MCB 32A</t>
  </si>
  <si>
    <t>Relay base 11 pin</t>
  </si>
  <si>
    <t>Cable (25x4)</t>
  </si>
  <si>
    <t>Flange (100mm) bend</t>
  </si>
  <si>
    <t>Flange (100mm)</t>
  </si>
  <si>
    <t>Flange stright coupler</t>
  </si>
  <si>
    <t>Gutterbolt + nut</t>
  </si>
  <si>
    <t>Relay  11 pin</t>
  </si>
  <si>
    <t xml:space="preserve">Lube filter </t>
  </si>
  <si>
    <t xml:space="preserve">Air filter </t>
  </si>
  <si>
    <t>Sand paper Z20</t>
  </si>
  <si>
    <t>Sand paper 400 GRIT</t>
  </si>
  <si>
    <t>Spray blue</t>
  </si>
  <si>
    <t>Recondition to radiator</t>
  </si>
  <si>
    <t>Washer (M 8 X 22mm)</t>
  </si>
  <si>
    <t xml:space="preserve">Screw   </t>
  </si>
  <si>
    <t>Paint wood</t>
  </si>
  <si>
    <t>Bio extra</t>
  </si>
  <si>
    <t>Crane truck to reposition the gen set</t>
  </si>
  <si>
    <t>Manufacture of louvers</t>
  </si>
  <si>
    <t>Tinting (5L)</t>
  </si>
  <si>
    <t>Paint (5L)</t>
  </si>
  <si>
    <t>Prim Paint (5L)</t>
  </si>
  <si>
    <t>Paint wood primer (5L)</t>
  </si>
  <si>
    <t xml:space="preserve">Screw self </t>
  </si>
  <si>
    <t>Paint mate</t>
  </si>
  <si>
    <t>Sparay paint</t>
  </si>
  <si>
    <t>Hole saw (25mm)</t>
  </si>
  <si>
    <t>Hole saw (32mm)</t>
  </si>
  <si>
    <t>Gland 32</t>
  </si>
  <si>
    <t>Gland seal</t>
  </si>
  <si>
    <t>Tape insulation</t>
  </si>
  <si>
    <t>Lug insulation</t>
  </si>
  <si>
    <t>Silicon (260ml)</t>
  </si>
  <si>
    <t>Office to Walton Conyngham &amp; Back</t>
  </si>
  <si>
    <t>Crane hire</t>
  </si>
  <si>
    <r>
      <t xml:space="preserve">WORK  REQUEST : </t>
    </r>
    <r>
      <rPr>
        <sz val="11"/>
        <color theme="1"/>
        <rFont val="Calibri"/>
        <family val="2"/>
        <scheme val="minor"/>
      </rPr>
      <t>Power generator is faulty</t>
    </r>
  </si>
  <si>
    <r>
      <t xml:space="preserve">WORK  REQUEST : </t>
    </r>
    <r>
      <rPr>
        <sz val="11"/>
        <color theme="1"/>
        <rFont val="Calibri"/>
        <family val="2"/>
        <scheme val="minor"/>
      </rPr>
      <t>Power generator is faulty.</t>
    </r>
  </si>
  <si>
    <t>Fuse 10A</t>
  </si>
  <si>
    <t>Relay 11 pin</t>
  </si>
  <si>
    <t>Office to Jose Pearson Hospital and back</t>
  </si>
  <si>
    <t>Office to Uitenhage Hospital  and back</t>
  </si>
  <si>
    <r>
      <t>WORK  REQUEST : G</t>
    </r>
    <r>
      <rPr>
        <sz val="11"/>
        <color theme="1"/>
        <rFont val="Calibri"/>
        <family val="2"/>
        <scheme val="minor"/>
      </rPr>
      <t>enerator is faulty.</t>
    </r>
  </si>
  <si>
    <t>Pump</t>
  </si>
  <si>
    <t>Office to Motherwell Hospital and back</t>
  </si>
  <si>
    <r>
      <t>WORK  REQUEST : F</t>
    </r>
    <r>
      <rPr>
        <sz val="11"/>
        <color theme="1"/>
        <rFont val="Calibri"/>
        <family val="2"/>
        <scheme val="minor"/>
      </rPr>
      <t>aulty generator</t>
    </r>
  </si>
  <si>
    <t>Relay</t>
  </si>
  <si>
    <t>Blue piggy</t>
  </si>
  <si>
    <t>Office to West End chc and back</t>
  </si>
  <si>
    <t>Repairs to batteyr charger alternator</t>
  </si>
  <si>
    <t>Major service  0 - 200KVA</t>
  </si>
  <si>
    <t>Artisan  Aid (2)</t>
  </si>
  <si>
    <t xml:space="preserve">ECDOH   </t>
  </si>
  <si>
    <t>NO.6 COOLER</t>
  </si>
  <si>
    <t>MANIFOLD</t>
  </si>
  <si>
    <t>NO.2 TURBO</t>
  </si>
  <si>
    <t>NO.24 TURBO</t>
  </si>
  <si>
    <t>NO.29 TURBO</t>
  </si>
  <si>
    <t xml:space="preserve">NO.2 GASKET INTAKE TURBO </t>
  </si>
  <si>
    <t>NO.3 STUD INTAKE</t>
  </si>
  <si>
    <t>NO.13 EXHAUST GASKET</t>
  </si>
  <si>
    <t>NO.7 FLANGE NUT</t>
  </si>
  <si>
    <t>NO11 SEALING KIT</t>
  </si>
  <si>
    <t>NO.12 SEALING RING</t>
  </si>
  <si>
    <t>NO.14 MANIFOLD GASKET</t>
  </si>
  <si>
    <t>NO.15 MANIFOLD SPACER</t>
  </si>
  <si>
    <t>NO.16 MANIFOLD STUD</t>
  </si>
  <si>
    <t>ANTIFREEZE 20L</t>
  </si>
  <si>
    <r>
      <t xml:space="preserve">WORK  REQUEST : </t>
    </r>
    <r>
      <rPr>
        <sz val="11"/>
        <color theme="1"/>
        <rFont val="Calibri"/>
        <family val="2"/>
        <scheme val="minor"/>
      </rPr>
      <t>Coolant is leaking from the generator</t>
    </r>
  </si>
  <si>
    <t>(Overtime 1.5)</t>
  </si>
  <si>
    <t>(Overtime 2)</t>
  </si>
  <si>
    <t>ECDOH  027760</t>
  </si>
  <si>
    <r>
      <t xml:space="preserve">WORK  REQUEST : </t>
    </r>
    <r>
      <rPr>
        <sz val="11"/>
        <color theme="1"/>
        <rFont val="Calibri"/>
        <family val="2"/>
        <scheme val="minor"/>
      </rPr>
      <t>Faulty generator cuts off ,hospital has no electricity</t>
    </r>
  </si>
  <si>
    <t>Fuel regulater</t>
  </si>
  <si>
    <t>ECDOH  029047</t>
  </si>
  <si>
    <t>Motorised change over switch 400A</t>
  </si>
  <si>
    <r>
      <t xml:space="preserve">WORK  REQUEST : </t>
    </r>
    <r>
      <rPr>
        <sz val="11"/>
        <color theme="1"/>
        <rFont val="Calibri"/>
        <family val="2"/>
        <scheme val="minor"/>
      </rPr>
      <t>Generator is  faulty (auto change over)</t>
    </r>
  </si>
  <si>
    <t xml:space="preserve">Motorised change over switch </t>
  </si>
  <si>
    <t xml:space="preserve">General Worker  </t>
  </si>
  <si>
    <t>GEN/NMM/DON/05</t>
  </si>
  <si>
    <t>Antifreeze (20)</t>
  </si>
  <si>
    <t>Gaskets</t>
  </si>
  <si>
    <r>
      <t xml:space="preserve">WORK  REQUEST : </t>
    </r>
    <r>
      <rPr>
        <sz val="11"/>
        <color theme="1"/>
        <rFont val="Calibri"/>
        <family val="2"/>
        <scheme val="minor"/>
      </rPr>
      <t>Power generator is not starting.</t>
    </r>
  </si>
  <si>
    <t>Powder bond kit</t>
  </si>
  <si>
    <t>Filter and cover seals</t>
  </si>
  <si>
    <r>
      <t xml:space="preserve">WORK  REQUEST : </t>
    </r>
    <r>
      <rPr>
        <sz val="11"/>
        <color theme="1"/>
        <rFont val="Calibri"/>
        <family val="2"/>
        <scheme val="minor"/>
      </rPr>
      <t>Faulty generator ( High temperature reading)</t>
    </r>
  </si>
  <si>
    <t>GEN/NMM/QGE/01</t>
  </si>
  <si>
    <t>Vdo senser</t>
  </si>
  <si>
    <t>Office to Gqebera CHC  and back</t>
  </si>
  <si>
    <r>
      <t>WORK  REQUEST :</t>
    </r>
    <r>
      <rPr>
        <sz val="11"/>
        <color theme="1"/>
        <rFont val="Calibri"/>
        <family val="2"/>
        <scheme val="minor"/>
      </rPr>
      <t xml:space="preserve">Faulty generator - cuts off ,hospital has no electricity </t>
    </r>
  </si>
  <si>
    <t>Fuel Regulator</t>
  </si>
  <si>
    <t>AVR SX440</t>
  </si>
  <si>
    <t>Office to Jose Pearson  and back</t>
  </si>
  <si>
    <r>
      <t xml:space="preserve">WORK  REQUEST : </t>
    </r>
    <r>
      <rPr>
        <sz val="11"/>
        <color theme="1"/>
        <rFont val="Calibri"/>
        <family val="2"/>
        <scheme val="minor"/>
      </rPr>
      <t>Faulty generator</t>
    </r>
  </si>
  <si>
    <t>Office to PE Provincial Hospital  and back</t>
  </si>
  <si>
    <r>
      <t xml:space="preserve">WORK  REQUEST : </t>
    </r>
    <r>
      <rPr>
        <sz val="11"/>
        <color theme="1"/>
        <rFont val="Calibri"/>
        <family val="2"/>
        <scheme val="minor"/>
      </rPr>
      <t>Faulty generator ( not starting)</t>
    </r>
  </si>
  <si>
    <t>ECDOH  024023</t>
  </si>
  <si>
    <t>ECDOH 24700</t>
  </si>
  <si>
    <t xml:space="preserve">Quote No           </t>
  </si>
  <si>
    <t>Spares from Deutz</t>
  </si>
  <si>
    <t>Office to Jose Pearson Hospital  and back</t>
  </si>
  <si>
    <t xml:space="preserve">TOTAL FROM PREVIOUS PAGE </t>
  </si>
  <si>
    <t>TOTAL CARRIED TO NEXT PAGE</t>
  </si>
  <si>
    <t>TENDER AMOUNT</t>
  </si>
  <si>
    <t>TOTAL AMOUNT OF WORKS (INCL VAT) - ENTER THIS AMOUNT TO FORM OF OFFER</t>
  </si>
  <si>
    <t>SUBTOTAL AMOUNT OF WORKS (EXCL VAT)</t>
  </si>
  <si>
    <r>
      <t xml:space="preserve">MAINTENANCE WORKS : </t>
    </r>
    <r>
      <rPr>
        <sz val="10"/>
        <rFont val="Arial"/>
        <family val="2"/>
      </rPr>
      <t>Standard servicing and planned Maintenance Costs including all parts, consumables and lubricants, labour, travelling, accommodation and subsistence allowances</t>
    </r>
    <r>
      <rPr>
        <b/>
        <sz val="10"/>
        <rFont val="Arial"/>
        <family val="2"/>
      </rPr>
      <t xml:space="preserve"> </t>
    </r>
    <r>
      <rPr>
        <b/>
        <sz val="10"/>
        <color rgb="FFFF0000"/>
        <rFont val="Arial"/>
        <family val="2"/>
      </rPr>
      <t>(Price per machine)</t>
    </r>
  </si>
  <si>
    <t>GM 2.5 &amp; 3.2</t>
  </si>
  <si>
    <t xml:space="preserve">SCHEDULE 1A-2: </t>
  </si>
  <si>
    <t xml:space="preserve">SCHEDULE 1A-1: </t>
  </si>
  <si>
    <t>GM 2.7</t>
  </si>
  <si>
    <r>
      <rPr>
        <b/>
        <sz val="10"/>
        <color theme="1"/>
        <rFont val="Arial"/>
        <family val="2"/>
      </rPr>
      <t xml:space="preserve">COMPILING OF OPERATING AND MAINTENANCE MANUALS : </t>
    </r>
    <r>
      <rPr>
        <sz val="10"/>
        <color theme="1"/>
        <rFont val="Arial"/>
        <family val="2"/>
      </rPr>
      <t>Compile three sets of O&amp;M Manuals per site per asset type and asset model as per information from the Asset Register C4.1</t>
    </r>
  </si>
  <si>
    <t xml:space="preserve">SCHEDULE 1A-3: </t>
  </si>
  <si>
    <t>SS 8 &amp; 9</t>
  </si>
  <si>
    <r>
      <t xml:space="preserve">OPERATOR AND MAINTAINER TRAINING : </t>
    </r>
    <r>
      <rPr>
        <sz val="10"/>
        <color theme="1"/>
        <rFont val="Arial"/>
        <family val="2"/>
      </rPr>
      <t>Provide Operator and Maintainer training as per SS8 and SS9</t>
    </r>
  </si>
  <si>
    <t xml:space="preserve">SCHEDULE 1A-4: </t>
  </si>
  <si>
    <t>GM 3</t>
  </si>
  <si>
    <r>
      <t xml:space="preserve">MAINTENANCE CONTROL PLAN </t>
    </r>
    <r>
      <rPr>
        <sz val="10"/>
        <color theme="1"/>
        <rFont val="Arial"/>
        <family val="2"/>
      </rPr>
      <t>: Compiling of a detailed Maintenance Control Plan for each Health Facility included in this Tender (See SS 3 for facility listing)</t>
    </r>
  </si>
  <si>
    <t xml:space="preserve">SCHEDULE 1A-5: </t>
  </si>
  <si>
    <t>SS15</t>
  </si>
  <si>
    <r>
      <t xml:space="preserve">IN-SERVICE TRAINING OF GRADUATES AND INTERNS : </t>
    </r>
    <r>
      <rPr>
        <sz val="10"/>
        <rFont val="Arial"/>
        <family val="2"/>
      </rPr>
      <t>Provisional Sum to pay the costs associated with employing nominated Interns and Graduates for the duration of the Contract</t>
    </r>
  </si>
  <si>
    <t>Interns</t>
  </si>
  <si>
    <t>Months</t>
  </si>
  <si>
    <t>Graduates</t>
  </si>
  <si>
    <t>SS16</t>
  </si>
  <si>
    <r>
      <t xml:space="preserve">PROVISION OF ASSET APPLICABLE ACCREDITED TRAINING : </t>
    </r>
    <r>
      <rPr>
        <sz val="10"/>
        <rFont val="Arial"/>
        <family val="2"/>
      </rPr>
      <t>Arranging of Accredited Asset Applicable Training for Operating and Maintenance Staff as per SS16</t>
    </r>
  </si>
  <si>
    <t>Psum</t>
  </si>
  <si>
    <t>Clause 11.2(8)</t>
  </si>
  <si>
    <t>Direct Fee Percentage (Mark-up) to be charged by Contractor on amount above</t>
  </si>
  <si>
    <t>5.1</t>
  </si>
  <si>
    <t>6.1</t>
  </si>
  <si>
    <t>6.2</t>
  </si>
  <si>
    <t>7.1</t>
  </si>
  <si>
    <t>GM 2.15</t>
  </si>
  <si>
    <r>
      <t xml:space="preserve">ENVIRONMENTAL MANAGEMENT PLAN : </t>
    </r>
    <r>
      <rPr>
        <sz val="10"/>
        <rFont val="Arial"/>
        <family val="2"/>
      </rPr>
      <t>The Contractor must compile a basic Environmental plan specific to the type of work that he will be performing at the Health Facilities as per C3.2</t>
    </r>
  </si>
  <si>
    <r>
      <t xml:space="preserve">OCCUPATIONAL HEALTH AND SAFETY ACT COMPLIANCE COST : </t>
    </r>
    <r>
      <rPr>
        <sz val="10"/>
        <rFont val="Arial"/>
        <family val="2"/>
      </rPr>
      <t>The Contractor must comply to the project Health and Safety Specification specific to the type of work that he will be performing on site as per C3.2</t>
    </r>
  </si>
  <si>
    <t>Month</t>
  </si>
  <si>
    <t>Clause 83.1</t>
  </si>
  <si>
    <r>
      <t xml:space="preserve">INSURANCE : LIMITATION OF LIABILITY </t>
    </r>
    <r>
      <rPr>
        <sz val="10"/>
        <color theme="1"/>
        <rFont val="Arial"/>
        <family val="2"/>
      </rPr>
      <t>(Amounts applicable for whole Contract)</t>
    </r>
  </si>
  <si>
    <r>
      <t>Provision for General Contractor's Insurance (Minimum liability limit must be equal to</t>
    </r>
    <r>
      <rPr>
        <sz val="10"/>
        <color rgb="FFFF0000"/>
        <rFont val="Arial"/>
        <family val="2"/>
      </rPr>
      <t xml:space="preserve"> </t>
    </r>
    <r>
      <rPr>
        <b/>
        <sz val="10"/>
        <color rgb="FFFF0000"/>
        <rFont val="Arial"/>
        <family val="2"/>
      </rPr>
      <t>R2,000 000</t>
    </r>
    <r>
      <rPr>
        <sz val="10"/>
        <rFont val="Arial"/>
        <family val="2"/>
      </rPr>
      <t>)</t>
    </r>
    <r>
      <rPr>
        <b/>
        <sz val="10"/>
        <color rgb="FFFF0000"/>
        <rFont val="Arial"/>
        <family val="2"/>
      </rPr>
      <t xml:space="preserve"> </t>
    </r>
    <r>
      <rPr>
        <sz val="10"/>
        <rFont val="Arial"/>
        <family val="2"/>
      </rPr>
      <t>to cover requirements of Clause 83.1 in Contract Data</t>
    </r>
  </si>
  <si>
    <t>X13</t>
  </si>
  <si>
    <r>
      <rPr>
        <b/>
        <sz val="10"/>
        <color theme="1"/>
        <rFont val="Arial"/>
        <family val="2"/>
      </rPr>
      <t>PERFORMANCE BOND</t>
    </r>
    <r>
      <rPr>
        <sz val="10"/>
        <color theme="1"/>
        <rFont val="Arial"/>
        <family val="2"/>
      </rPr>
      <t xml:space="preserve"> (Amounts applicable for whole Contract)</t>
    </r>
  </si>
  <si>
    <r>
      <t>Provision for a Performance bond of not less than</t>
    </r>
    <r>
      <rPr>
        <b/>
        <sz val="10"/>
        <rFont val="Arial"/>
        <family val="2"/>
      </rPr>
      <t xml:space="preserve"> 2,5%</t>
    </r>
    <r>
      <rPr>
        <sz val="10"/>
        <rFont val="Arial"/>
        <family val="2"/>
      </rPr>
      <t xml:space="preserve"> of the Tender Value</t>
    </r>
  </si>
  <si>
    <t xml:space="preserve">SCHEDULE 2A-1: </t>
  </si>
  <si>
    <t xml:space="preserve">SCHEDULE 2A-2: </t>
  </si>
  <si>
    <t>GM 2.5.(5)</t>
  </si>
  <si>
    <t xml:space="preserve">SCHEDULE 2A-3: </t>
  </si>
  <si>
    <r>
      <t xml:space="preserve">COMPILING OF DETAILED REPAIR SCHEDULE : </t>
    </r>
    <r>
      <rPr>
        <sz val="10"/>
        <rFont val="Arial"/>
        <family val="2"/>
      </rPr>
      <t>Compile detailed, comprehensive repair schedule including defect description, recommended repair method, detailed quote including priced spare parts, outsourced work, and provisional work program, for each Health Facility and asset type.</t>
    </r>
  </si>
  <si>
    <t>FUNCTIONAL REPAIR SCHEDULE (continued)</t>
  </si>
  <si>
    <t>FIXED CHARGE AND VALUE RELATED ITEMS APPLICABLE TO ALL WORK (continued)</t>
  </si>
  <si>
    <t>GM 2.6</t>
  </si>
  <si>
    <r>
      <t xml:space="preserve">COMPILE FUNCTIONAL CONDITION ASSESSMENT REPORT: </t>
    </r>
    <r>
      <rPr>
        <sz val="10"/>
        <rFont val="Arial"/>
        <family val="2"/>
      </rPr>
      <t>Compile Functional Condition Assessment Report for all asset types at all Health Facilities included in the Tender</t>
    </r>
  </si>
  <si>
    <t>GM 6</t>
  </si>
  <si>
    <r>
      <t xml:space="preserve">PROVISION FOR SPECIAL TESTING BY SERVICE MANAGER : </t>
    </r>
    <r>
      <rPr>
        <sz val="10"/>
        <rFont val="Arial"/>
        <family val="2"/>
      </rPr>
      <t>Lump sum provision for doing special tests at the  Health Facilities as per the prerogative of the Service Manager</t>
    </r>
  </si>
  <si>
    <t>Direct Fee Percentage (Mark-up) to be charged by Contractor on amounts above</t>
  </si>
  <si>
    <r>
      <t xml:space="preserve">MAINTENANCE DOCUMENTATION SITE STORAGE CONSOLE: </t>
    </r>
    <r>
      <rPr>
        <sz val="10"/>
        <rFont val="Arial"/>
        <family val="2"/>
      </rPr>
      <t>Provisional sum to supply and install O&amp;M Manual, Log Books, and site Maintenance Records at each equipment type location as directed by the Service Manager</t>
    </r>
  </si>
  <si>
    <t>1A-1</t>
  </si>
  <si>
    <t>1A-2</t>
  </si>
  <si>
    <t>1A-3</t>
  </si>
  <si>
    <t>1A-4</t>
  </si>
  <si>
    <t>1A-5</t>
  </si>
  <si>
    <t>2A-1</t>
  </si>
  <si>
    <t>2A-2</t>
  </si>
  <si>
    <t>2A-3</t>
  </si>
  <si>
    <t>Hr</t>
  </si>
  <si>
    <t>Km</t>
  </si>
  <si>
    <t>Per/night</t>
  </si>
  <si>
    <t>Per/day</t>
  </si>
  <si>
    <t>1.24</t>
  </si>
  <si>
    <t>1.25</t>
  </si>
  <si>
    <t>1.26</t>
  </si>
  <si>
    <t>1.27</t>
  </si>
  <si>
    <t>1.28</t>
  </si>
  <si>
    <t>3.25</t>
  </si>
  <si>
    <t>3.26</t>
  </si>
  <si>
    <t>3.27</t>
  </si>
  <si>
    <t>4.24</t>
  </si>
  <si>
    <t>4.25</t>
  </si>
  <si>
    <t>4.26</t>
  </si>
  <si>
    <t>4.27</t>
  </si>
  <si>
    <t>4.28</t>
  </si>
  <si>
    <t>MACHINE QTY</t>
  </si>
  <si>
    <t>1.29</t>
  </si>
  <si>
    <t>1.30</t>
  </si>
  <si>
    <t>1.31</t>
  </si>
  <si>
    <t>1.32</t>
  </si>
  <si>
    <t>FIRE PROTECTION EQUIPMENT</t>
  </si>
  <si>
    <r>
      <rPr>
        <b/>
        <sz val="10"/>
        <rFont val="Arial"/>
        <family val="2"/>
      </rPr>
      <t xml:space="preserve">Major Service Cost : </t>
    </r>
    <r>
      <rPr>
        <sz val="10"/>
        <rFont val="Arial"/>
        <family val="2"/>
      </rPr>
      <t>Price per Annual Service / Inspection per machine, as per tasks from the Annual Service Inspection Guideline in C6.</t>
    </r>
  </si>
  <si>
    <r>
      <rPr>
        <b/>
        <sz val="10"/>
        <rFont val="Arial"/>
        <family val="2"/>
      </rPr>
      <t xml:space="preserve">PROVISION TO COVER TESTING OF FIRE DETECTION SYSTEM AND PROVIDING A COMPREHENSIVE REPORT : </t>
    </r>
    <r>
      <rPr>
        <sz val="10"/>
        <rFont val="Arial"/>
        <family val="2"/>
      </rPr>
      <t>Lump Sum Provision to cover testing of fire detection system and providing a comprehensive report during the course of the Contract in addition to the agreed routine servicing of the Assets.</t>
    </r>
  </si>
  <si>
    <t>Semi-skilled Labourer (Non-Trade Tested)</t>
  </si>
  <si>
    <t>Unskilled Labourer</t>
  </si>
  <si>
    <t xml:space="preserve"> QTY</t>
  </si>
  <si>
    <t>NO. OF SERVICE</t>
  </si>
  <si>
    <t>4.29</t>
  </si>
  <si>
    <t>6.3</t>
  </si>
  <si>
    <t>6.4</t>
  </si>
  <si>
    <t>Artisan aid</t>
  </si>
  <si>
    <r>
      <t>VERIFICATION OF FIRE PROTECTION ASSETS ON SITE :</t>
    </r>
    <r>
      <rPr>
        <sz val="10"/>
        <rFont val="Arial"/>
        <family val="2"/>
      </rPr>
      <t xml:space="preserve"> Verify assets on site  vs Asset Register (C4.1), and compile plant layout line drawings as per GM 2.5 (1) and (2).</t>
    </r>
  </si>
  <si>
    <t>EARLY WARNING SMOKE DETECTION EQUIPMENT</t>
  </si>
  <si>
    <r>
      <t>VERIFICATION OF EARLY WARNING SMOKE DETECTION ASSETS ON SITE :</t>
    </r>
    <r>
      <rPr>
        <sz val="10"/>
        <rFont val="Arial"/>
        <family val="2"/>
      </rPr>
      <t xml:space="preserve"> Verify assets on site via a downloaded fire panel systems report vs Asset Register (C4.1), and compile plant layout line drawings as per GM 2.5 (1).</t>
    </r>
  </si>
  <si>
    <t xml:space="preserve">Number of Fire Control Panels </t>
  </si>
  <si>
    <t xml:space="preserve">SCHEDULE 1B-1: </t>
  </si>
  <si>
    <t xml:space="preserve">SCHEDULE 1B-2: </t>
  </si>
  <si>
    <t xml:space="preserve">SCHEDULE 1B-3: </t>
  </si>
  <si>
    <t xml:space="preserve">SCHEDULE 1B-4: </t>
  </si>
  <si>
    <t>FIRE PROTECTION AND EARLY WARNING SMOKE DETECTION EQUIPMENT</t>
  </si>
  <si>
    <r>
      <rPr>
        <b/>
        <sz val="10"/>
        <rFont val="Arial"/>
        <family val="2"/>
      </rPr>
      <t>EQUIPMENT RATES:</t>
    </r>
    <r>
      <rPr>
        <sz val="10"/>
        <rFont val="Arial"/>
        <family val="2"/>
      </rPr>
      <t xml:space="preserve"> Equipment rates that Contractor will charge for early warning smoke detection equpiment.</t>
    </r>
  </si>
  <si>
    <t>Conventional Panel 2 zone (EN54-2; 4 &amp; 13)</t>
  </si>
  <si>
    <t>Conventional Panel 4 zone (EN54-2; 4 &amp; 13)</t>
  </si>
  <si>
    <t>Addressable Panel 2 zone (EN54-2; 4 &amp; 13)</t>
  </si>
  <si>
    <t>Addressable Panel 4 zone (EN54-2; 4 &amp; 13)</t>
  </si>
  <si>
    <t>Fire and Extinguishing Combination Panel 3 zone (EN 12094-1; EN54-2; 4 &amp; 13)</t>
  </si>
  <si>
    <t>Conventional Repeater Panel 2 zone (EN54-2 &amp; 4)</t>
  </si>
  <si>
    <t>Conventional Repeater Panel 4 zone (EN54-2 &amp; 4)</t>
  </si>
  <si>
    <t>Addressable Repeater Panel 2 zone (EN54-2 &amp; 4) Basic Control Functions</t>
  </si>
  <si>
    <t>Addressable Loop Expansion Printed Circuit Board 2 Loop</t>
  </si>
  <si>
    <t>Optical Beam (OSID)</t>
  </si>
  <si>
    <t>Conventional Smoke Detector</t>
  </si>
  <si>
    <t>Conventional Heat Detector</t>
  </si>
  <si>
    <t>Conventional Smoke Detector Base</t>
  </si>
  <si>
    <t>Conventional Heat Detector Base</t>
  </si>
  <si>
    <t>Addressable Optical Smoke Detector</t>
  </si>
  <si>
    <t>Addressable Heat Detector</t>
  </si>
  <si>
    <t>Addressable Multi-sensor Detector</t>
  </si>
  <si>
    <t>Addressable Mounting Base</t>
  </si>
  <si>
    <t>Manual Call Point Resettable</t>
  </si>
  <si>
    <t>Conventional Sounder Beacon</t>
  </si>
  <si>
    <t>Addressable Sounder Beacon</t>
  </si>
  <si>
    <t>Conventional Beacon</t>
  </si>
  <si>
    <t>Addressable Beacon</t>
  </si>
  <si>
    <t>DIN Rail I/O Unit</t>
  </si>
  <si>
    <t>I/O Units</t>
  </si>
  <si>
    <t>Mains Switching I/O Unit</t>
  </si>
  <si>
    <t>Conventional Remote Alarm Indicator</t>
  </si>
  <si>
    <t>Addressable Remote Alarm Indicator</t>
  </si>
  <si>
    <t>Electromagnetic fire door holder</t>
  </si>
  <si>
    <t>Door contactor</t>
  </si>
  <si>
    <t>Relay Interface</t>
  </si>
  <si>
    <t>Isolator Base</t>
  </si>
  <si>
    <t>Power Supply 2 Output 24V DC</t>
  </si>
  <si>
    <t>Dual Channel Fibre Optic Converter</t>
  </si>
  <si>
    <t>12 V DC 1.2 AH sealed lead-acid battery</t>
  </si>
  <si>
    <t>12 V DC 3.2 AH sealed lead-acid battery</t>
  </si>
  <si>
    <t>12 V DC 7,5 AH sealed lead-acid battery</t>
  </si>
  <si>
    <t>12 V DC 12 AH sealed lead-acid battery</t>
  </si>
  <si>
    <t>Fire Resistant cable PH30</t>
  </si>
  <si>
    <t>Meter</t>
  </si>
  <si>
    <t>Fire Resistant cable PH60</t>
  </si>
  <si>
    <t>Fire Resistant cable PH120</t>
  </si>
  <si>
    <t>RS485 cable</t>
  </si>
  <si>
    <t>Fire Document Holder A4 + Log Book</t>
  </si>
  <si>
    <t>A4 Frames Zone Drawing (Framed)</t>
  </si>
  <si>
    <t>A3 Frames Zone Drawing (Framed)</t>
  </si>
  <si>
    <t>A2 Frames Zone Drawing (Framed)</t>
  </si>
  <si>
    <t>A1 Frames Zone Drawing (Framed)</t>
  </si>
  <si>
    <t>25mm diameter conduit</t>
  </si>
  <si>
    <t>32mm diameter conduit</t>
  </si>
  <si>
    <t>63mm diameter round box</t>
  </si>
  <si>
    <t>25mm diameter galvanised saddles</t>
  </si>
  <si>
    <t>32mm diameter galvanised saddles</t>
  </si>
  <si>
    <t>1B-1</t>
  </si>
  <si>
    <t>1B-2</t>
  </si>
  <si>
    <t>1B-3</t>
  </si>
  <si>
    <t>1B-4</t>
  </si>
  <si>
    <t xml:space="preserve">SCHEDULE 5 : </t>
  </si>
  <si>
    <t>SCMU3-22/23-0518-HO</t>
  </si>
  <si>
    <t xml:space="preserve">SCHEDULED MAINTENANCE OF FIRE PROTECTION AND EARLY WARNING SMOKE DETECTION  EQUIPMENT AT CLUSTER FOUR (4) </t>
  </si>
  <si>
    <t>4.30</t>
  </si>
  <si>
    <t>4.31</t>
  </si>
  <si>
    <t>4.32</t>
  </si>
  <si>
    <t>FIRE PROTECTION EQUIPMENT &amp; EARLY WARNING SMOKE DETECTION EQUIPMENT</t>
  </si>
  <si>
    <t>West End CHC:    Hose Reel</t>
  </si>
  <si>
    <t>1,12,1</t>
  </si>
  <si>
    <t>1,13,1</t>
  </si>
  <si>
    <t>1,14,1</t>
  </si>
  <si>
    <t>1,15,1</t>
  </si>
  <si>
    <t>1,16,1</t>
  </si>
  <si>
    <t>1,17,1</t>
  </si>
  <si>
    <t>1,18,1</t>
  </si>
  <si>
    <t>1,19,1</t>
  </si>
  <si>
    <t>1,20,1</t>
  </si>
  <si>
    <t>1,21,1</t>
  </si>
  <si>
    <t>1,22,1</t>
  </si>
  <si>
    <t>1,23,1</t>
  </si>
  <si>
    <t>1,24,1</t>
  </si>
  <si>
    <t>1,25,1</t>
  </si>
  <si>
    <t>1,26,1</t>
  </si>
  <si>
    <t>1,27,1</t>
  </si>
  <si>
    <t>1,28,1</t>
  </si>
  <si>
    <t>1,29,1</t>
  </si>
  <si>
    <t>1,30,1</t>
  </si>
  <si>
    <t>1,31,1</t>
  </si>
  <si>
    <t>1,32,1</t>
  </si>
  <si>
    <t>1,33,1</t>
  </si>
  <si>
    <t>1,34,1</t>
  </si>
  <si>
    <t>1,35,1</t>
  </si>
  <si>
    <t>1,36,1</t>
  </si>
  <si>
    <t>1,37,1</t>
  </si>
  <si>
    <t>1,38,1</t>
  </si>
  <si>
    <t>1,39,1</t>
  </si>
  <si>
    <t>1,40,1</t>
  </si>
  <si>
    <t>1,41,1</t>
  </si>
  <si>
    <t>1,42,1</t>
  </si>
  <si>
    <t>1,44,1</t>
  </si>
  <si>
    <t>1,45,1</t>
  </si>
  <si>
    <t>1,46,1</t>
  </si>
  <si>
    <t>1,47,1</t>
  </si>
  <si>
    <t>1,48,1</t>
  </si>
  <si>
    <t>1,49,1</t>
  </si>
  <si>
    <t>1,50,1</t>
  </si>
  <si>
    <t>1,51,1</t>
  </si>
  <si>
    <t>1,52,1</t>
  </si>
  <si>
    <t>1,53,1</t>
  </si>
  <si>
    <t>1,54,1</t>
  </si>
  <si>
    <t>1,55,1</t>
  </si>
  <si>
    <t>1,56,1</t>
  </si>
  <si>
    <t>1,57,1</t>
  </si>
  <si>
    <t>1,58,1</t>
  </si>
  <si>
    <t>1,95,1</t>
  </si>
  <si>
    <t>1,59,1</t>
  </si>
  <si>
    <t>1,60,1</t>
  </si>
  <si>
    <t>1,61,1</t>
  </si>
  <si>
    <t>1,62,1</t>
  </si>
  <si>
    <t>1,63,1</t>
  </si>
  <si>
    <t>1,64,1</t>
  </si>
  <si>
    <t>1,65,1</t>
  </si>
  <si>
    <t>1,66,1</t>
  </si>
  <si>
    <t>1,67,1</t>
  </si>
  <si>
    <t>1,68,1</t>
  </si>
  <si>
    <t>1,69,1</t>
  </si>
  <si>
    <t>1,70,1</t>
  </si>
  <si>
    <t>1,71,1</t>
  </si>
  <si>
    <t>1,72,1</t>
  </si>
  <si>
    <t>1,73,1</t>
  </si>
  <si>
    <t>1,75,1</t>
  </si>
  <si>
    <t>1,77,1</t>
  </si>
  <si>
    <t>1,76,1</t>
  </si>
  <si>
    <t>1,78,1</t>
  </si>
  <si>
    <t>1,79,1</t>
  </si>
  <si>
    <t>1,80,1</t>
  </si>
  <si>
    <t>1,81,1</t>
  </si>
  <si>
    <t>1,82,1</t>
  </si>
  <si>
    <t>1,83,1</t>
  </si>
  <si>
    <t>1,84,1</t>
  </si>
  <si>
    <t>1,85,1</t>
  </si>
  <si>
    <t>1,86,1</t>
  </si>
  <si>
    <t>1,87,1</t>
  </si>
  <si>
    <t>1,88,1</t>
  </si>
  <si>
    <t>1,89,1</t>
  </si>
  <si>
    <t>1,91,1</t>
  </si>
  <si>
    <t>1,90,1</t>
  </si>
  <si>
    <t>1,92,1</t>
  </si>
  <si>
    <t>1,93,1</t>
  </si>
  <si>
    <t>1,94,1</t>
  </si>
  <si>
    <t>1,96,1</t>
  </si>
  <si>
    <t>1,97,1</t>
  </si>
  <si>
    <t>1,98,1</t>
  </si>
  <si>
    <t>1,99,1</t>
  </si>
  <si>
    <t>1,101,1</t>
  </si>
  <si>
    <t>1,102,1</t>
  </si>
  <si>
    <t>1,103,1</t>
  </si>
  <si>
    <t>1,104,1</t>
  </si>
  <si>
    <t>1,105,1</t>
  </si>
  <si>
    <t>1,106,1</t>
  </si>
  <si>
    <t>1,107,1</t>
  </si>
  <si>
    <t>1,108,1</t>
  </si>
  <si>
    <t>1,110,1</t>
  </si>
  <si>
    <t>1,111,1</t>
  </si>
  <si>
    <t>1,113,1</t>
  </si>
  <si>
    <t>1,114,1</t>
  </si>
  <si>
    <t>1,115,1</t>
  </si>
  <si>
    <t>1,116,1</t>
  </si>
  <si>
    <t>1,117,1</t>
  </si>
  <si>
    <t>1,118,1</t>
  </si>
  <si>
    <t>1,119,1</t>
  </si>
  <si>
    <t>1,120,1</t>
  </si>
  <si>
    <t>1,121,1</t>
  </si>
  <si>
    <t>1,125,1</t>
  </si>
  <si>
    <t>1,126,1</t>
  </si>
  <si>
    <t>JOE GQABI &amp; CHRIS HANI</t>
  </si>
  <si>
    <t xml:space="preserve">Frontier </t>
  </si>
  <si>
    <t>Komani</t>
  </si>
  <si>
    <t>Glen Grey</t>
  </si>
  <si>
    <t>Ngonyama</t>
  </si>
  <si>
    <t>Dordrecht</t>
  </si>
  <si>
    <t>Elliot</t>
  </si>
  <si>
    <t>Cala</t>
  </si>
  <si>
    <t>Indwe</t>
  </si>
  <si>
    <t>Kuyasa</t>
  </si>
  <si>
    <t>All Saints</t>
  </si>
  <si>
    <t>Ngcobo CHC</t>
  </si>
  <si>
    <t xml:space="preserve">Mjanyana </t>
  </si>
  <si>
    <t>Molteno</t>
  </si>
  <si>
    <t>Thornill</t>
  </si>
  <si>
    <t>Nomzamo</t>
  </si>
  <si>
    <t>Sterkstroom</t>
  </si>
  <si>
    <t>Whittlesea</t>
  </si>
  <si>
    <t>Marjie Venter</t>
  </si>
  <si>
    <t>Hewu</t>
  </si>
  <si>
    <t>Cradock</t>
  </si>
  <si>
    <t>Cofimvaba</t>
  </si>
  <si>
    <t>Wilhelm Stahl</t>
  </si>
  <si>
    <t>Zwelakhe</t>
  </si>
  <si>
    <t xml:space="preserve">SCHEDULED MAINTENANCE OF FIRE PROTECTION AND EARLY WARNING SMOKE DETECTION  EQUIPMENT AT CLUSTER TWO (2) </t>
  </si>
  <si>
    <t>Frontier Hospital:     4.5kg DCP Fire Extinguisher</t>
  </si>
  <si>
    <t>Frontier Hospital:    9kg DCP Fire Extinguisher</t>
  </si>
  <si>
    <t>Frontier Hospital:   Fire Hose Reel</t>
  </si>
  <si>
    <t>Frontier  Hospital:    Fire Hydrant</t>
  </si>
  <si>
    <t>1,3,1</t>
  </si>
  <si>
    <t>1,4,1</t>
  </si>
  <si>
    <t>1,5,1</t>
  </si>
  <si>
    <t>Komani Hospital: :     Fire Blanket</t>
  </si>
  <si>
    <t>1,6,1</t>
  </si>
  <si>
    <t>Komani:     4.5kg DCP Fire Extinguisher</t>
  </si>
  <si>
    <t>1,7,1</t>
  </si>
  <si>
    <t>Komani Hospital:    9kg DCP Fire Extinguisher</t>
  </si>
  <si>
    <t>1,8,1</t>
  </si>
  <si>
    <t>Komani Hospital:     2kg CO2 Fire Extinguisher</t>
  </si>
  <si>
    <t>1,9,1</t>
  </si>
  <si>
    <t>Komani Hospital:    5kg CO2 Fire Extinguisher</t>
  </si>
  <si>
    <t>1,10,1</t>
  </si>
  <si>
    <t>Komani Hospital:    Hose Reel</t>
  </si>
  <si>
    <t>Komani Nginza Hospital:    Hydrant</t>
  </si>
  <si>
    <t>1,11,1</t>
  </si>
  <si>
    <t>Glen Grey Hospital:     Fire Blanket</t>
  </si>
  <si>
    <t>Glen Grey Hospital:     4.5kg DCP Fire Extinguisher</t>
  </si>
  <si>
    <t>Glen Grey Hospital:    9kg DCP Fire Extinguisher</t>
  </si>
  <si>
    <t>Glen Grey Hospital:     2,5kg CO2 Fire Extinguisher</t>
  </si>
  <si>
    <t>Glen Grey Hospital:    5kg CO2 Fire Extinguisher</t>
  </si>
  <si>
    <t>Glen Grey Hospital:    Hose Reel</t>
  </si>
  <si>
    <t>Glen Grey Hospital:    Hydrant</t>
  </si>
  <si>
    <t>Ngonyama CHC :     Fire Blanket</t>
  </si>
  <si>
    <t>Ngonyama CHC :     4.5kg DCP Fire Extinguisher</t>
  </si>
  <si>
    <t>Ngonyama CHC :    9kg DCP Fire Extinguisher</t>
  </si>
  <si>
    <t>Ngonyama CHC :     2kg CO2 Fire Extinguisher</t>
  </si>
  <si>
    <t>Ngonyama CHC :    5kg CO2 Fire Extinguisher</t>
  </si>
  <si>
    <t>Ngonyama CHC :    Hose Reel</t>
  </si>
  <si>
    <t>Ngonyama CHC :    Hydrant</t>
  </si>
  <si>
    <t>Dordrecht Hospital :     Fire Blanket</t>
  </si>
  <si>
    <t>Dordrecht Hospital :     4.5kg DCP Fire Extinguisher</t>
  </si>
  <si>
    <t>Dordrecht Hospital :    9kg DCP Fire Extinguisher</t>
  </si>
  <si>
    <t>Dordrecht Hospital:     2,5kg CO2 Fire Extinguisher</t>
  </si>
  <si>
    <t>Dordrecht Hospital :    5kg CO2 Fire Extinguisher</t>
  </si>
  <si>
    <t>Dordrecht Hospital :    Hose Reel</t>
  </si>
  <si>
    <t>Dordrecht Hospital :    Hydrant</t>
  </si>
  <si>
    <t>Elliot Hospital :     Fire Blanket</t>
  </si>
  <si>
    <t>Elliot Hospital :     4.5kg DCP Fire Extinguisher</t>
  </si>
  <si>
    <t>Elliot Hospital :   9kg DCP Fire Extinguisher</t>
  </si>
  <si>
    <t>Elliot Hospital :     2,5kg CO2 Fire Extinguisher</t>
  </si>
  <si>
    <t>Elliot Hospital :    5kg CO2 Fire Extinguisher</t>
  </si>
  <si>
    <t>Elliot Hospital :   Hose Reel</t>
  </si>
  <si>
    <t>Elliot Hospital :    Hydrant</t>
  </si>
  <si>
    <t>Cala Hospital:    Fire Blanket</t>
  </si>
  <si>
    <t>1,42,2</t>
  </si>
  <si>
    <t>Cala Hospital:     4.5kg DCP Fire Extinguisher</t>
  </si>
  <si>
    <t>1,43,1</t>
  </si>
  <si>
    <t>Cala Hospital:    9kg DCP Fire Extinguisher</t>
  </si>
  <si>
    <t>Cala Hospital:    2kg CO2 Fire Extinguisher</t>
  </si>
  <si>
    <t>Cala Hospital:    5kg CO2 Fire Extinguisher</t>
  </si>
  <si>
    <t>Cala Hospital:    Hose Reel</t>
  </si>
  <si>
    <t>Cala Hospital:   Hydrant</t>
  </si>
  <si>
    <t>Indwe Hospital:     Fire Blanket</t>
  </si>
  <si>
    <t>Indwe Hospital:     4.5kg DCP Fire Extinguisher</t>
  </si>
  <si>
    <t>Indwe Hospital:    9kg DCP Fire Extinguisher</t>
  </si>
  <si>
    <t>Indwe Hospital:     2kg CO2 Fire Extinguisher</t>
  </si>
  <si>
    <t>Indwe Hospital:    5kg CO2 Fire Extinguisher</t>
  </si>
  <si>
    <t>Indwe Hospital:    Hose Reel</t>
  </si>
  <si>
    <t>Indwe Hospital:    Hydrant</t>
  </si>
  <si>
    <t>Kuyasa CHC:     Fire Blanket</t>
  </si>
  <si>
    <t>Kuyasa CHC:     4.5kg DCP Fire Extinguisher</t>
  </si>
  <si>
    <t>Kuyasa CHC:    9kg DCP Fire Extinguisher</t>
  </si>
  <si>
    <t>Kuyasa CHC:     2kg CO2 Fire Extinguisher</t>
  </si>
  <si>
    <t>Kuyasa CHC:    5kg CO2 Fire Extinguisher</t>
  </si>
  <si>
    <t>Kuyasa CHC:    Hydrant</t>
  </si>
  <si>
    <t>All Saints Hospital:     Fire Blanket</t>
  </si>
  <si>
    <t>All Saints Hospital:     4.5kg DCP Fire Extinguisher</t>
  </si>
  <si>
    <t>All Saints Hospital:    9kg DCP Fire Extinguisher</t>
  </si>
  <si>
    <t>All Saints Hospital:     2kg CO2 Fire Extinguisher</t>
  </si>
  <si>
    <t>All Saints Hospital:    5kg CO2 Fire Extinguisher</t>
  </si>
  <si>
    <t>All Saints Hospital:    Hose Reel</t>
  </si>
  <si>
    <t>All Saints Hospital:    Hydrant</t>
  </si>
  <si>
    <t>Ngcobo CHC:     Fire Blanket</t>
  </si>
  <si>
    <t>Ngcobo CHC:     4.5kg DCP Fire Extinguisher</t>
  </si>
  <si>
    <t>Ngcobo CHC:    9kg DCP Fire Extinguisher</t>
  </si>
  <si>
    <t>Ngcobo CHC:     2kg CO2 Fire Extinguisher</t>
  </si>
  <si>
    <t>Ngcobo CHC:    5kg CO2 Fire Extinguisher</t>
  </si>
  <si>
    <t>Ngcobo CHC:    Hose Reel</t>
  </si>
  <si>
    <t>Ngcobo CHC:    Hydrant</t>
  </si>
  <si>
    <t>Mjanyana Hospital:     Fire Blanket</t>
  </si>
  <si>
    <t>Mjanyana Hospital:    4.5kg DCP Fire Extinguisher</t>
  </si>
  <si>
    <t>Mjanyana Hospital:    9kg DCP Fire Extinguisher</t>
  </si>
  <si>
    <t>Mjanyana Hospital:     2kg CO2 Fire Extinguisher</t>
  </si>
  <si>
    <t>Mjanyana Hospital:    5kg CO2 Fire Extinguisher</t>
  </si>
  <si>
    <t>Mjanyana Hospital:    Hose Reel</t>
  </si>
  <si>
    <t>Mjanyana Hospital:    Hydrant</t>
  </si>
  <si>
    <t>Molteno CHC:     Fire Blanket</t>
  </si>
  <si>
    <t>Molteno CHC:     4.5kg DCP Fire Extinguisher</t>
  </si>
  <si>
    <t>Molteno CHC:    9kg DCP Fire Extinguisher</t>
  </si>
  <si>
    <t>Molteno CHC:     2kg CO2 Fire Extinguisher</t>
  </si>
  <si>
    <t>Molteno CHC:    5kg CO2 Fire Extinguisher</t>
  </si>
  <si>
    <t>Molteno CHC:    Hose Reel</t>
  </si>
  <si>
    <t>Molteno CHC:    Hydrant</t>
  </si>
  <si>
    <t>Thornhill CHC:     Fire Blanket</t>
  </si>
  <si>
    <t>Thornhill CHC:     4.5kg DCP Fire Extinguisher</t>
  </si>
  <si>
    <t>Thornhill CHC:    9kg DCP Fire Extinguisher</t>
  </si>
  <si>
    <t>Thornhill CHC:     2kg CO2 Fire Extinguisher</t>
  </si>
  <si>
    <t>Thornhill CHC::    5kg CO2 Fire Extinguisher</t>
  </si>
  <si>
    <t>Thornhill CHC:    Hose Reel</t>
  </si>
  <si>
    <t>Thornhill CHC:    Hydrant</t>
  </si>
  <si>
    <t>Nomzamo CHC:     Fire Blanket</t>
  </si>
  <si>
    <t>Nomzamo CHC:     4.5kg DCP Fire Extinguisher</t>
  </si>
  <si>
    <t>Nomzamo CHC:   9kg DCP Fire Extinguisher</t>
  </si>
  <si>
    <t>Nomzamo CHC:     2kg CO2 Fire Extinguisher</t>
  </si>
  <si>
    <t>Nomzamo CHC:    5kg CO2 Fire Extinguisher</t>
  </si>
  <si>
    <t>Nomzamo CHC:    Hose Reel</t>
  </si>
  <si>
    <t>Nomzamo CHC:    Hydrant</t>
  </si>
  <si>
    <t>1,102,3</t>
  </si>
  <si>
    <t>Sterkstroom Hospital:      Fire Blanket</t>
  </si>
  <si>
    <t>Sterkstroom Hospital:     4.5kg DCP Fire Extinguisher</t>
  </si>
  <si>
    <t>Sterkstroom Hospital:    9kg DCP Fire Extinguisher</t>
  </si>
  <si>
    <t>Sterkstroom Hospital:     2kg CO2 Fire Extinguisher</t>
  </si>
  <si>
    <t>Sterkstroom Hospital:    5kg CO2 Fire Extinguisher</t>
  </si>
  <si>
    <t>Sterkstroom Hospital:    Hose Reel</t>
  </si>
  <si>
    <t>Sterkstroom Hospital:    Hydrant</t>
  </si>
  <si>
    <t>1,109,11</t>
  </si>
  <si>
    <t>Whittlesea CHC:     Fire Blanket</t>
  </si>
  <si>
    <t>Whittlesea CHC::    9kg DCP Fire Extinguisher</t>
  </si>
  <si>
    <t>Whittlesea CHC:    2kg CO2 Fire Extinguisher</t>
  </si>
  <si>
    <t>Whittlesea CHC:    5kg CO2 Fire Extinguisher</t>
  </si>
  <si>
    <t>Whittlesea CHC:    Hose Reel</t>
  </si>
  <si>
    <t>Whittlesea CHC:    Hydrant</t>
  </si>
  <si>
    <t xml:space="preserve">Whittlesea CHC::     4.5kg </t>
  </si>
  <si>
    <t>Martje Venter (Tarkastad) Hospital:     Fire Blanket</t>
  </si>
  <si>
    <t>1,122,2</t>
  </si>
  <si>
    <t>1,123,3</t>
  </si>
  <si>
    <t>1,124,4</t>
  </si>
  <si>
    <t xml:space="preserve">Martje Venter (Tarkastad) Hospital:     4.5kg </t>
  </si>
  <si>
    <t>Martje Venter (Tarkastad) Hospital:    9kg DCP Fire Extinguisher</t>
  </si>
  <si>
    <t>Martje Venter (Tarkastad) Hospital:    2kg CO2 Fire Extinguisher</t>
  </si>
  <si>
    <t>Martje Venter (Tarkastad) Hospital:    5kg CO2 Fire Extinguisher</t>
  </si>
  <si>
    <t>Martje Venter (Tarkastad) Hospital:    Hose Reel</t>
  </si>
  <si>
    <t>Martje Venter (Tarkastad) Hospital:    Hydrant</t>
  </si>
  <si>
    <t>1,127,1</t>
  </si>
  <si>
    <t>1,128,1</t>
  </si>
  <si>
    <t>1,129,1</t>
  </si>
  <si>
    <t>1,131,1</t>
  </si>
  <si>
    <t>Hewu Hospital:     Fire Blanket</t>
  </si>
  <si>
    <t xml:space="preserve">Hewu Hospital:     4.5kg </t>
  </si>
  <si>
    <t>Hewu Hospital:    9kg DCP Fire Extinguisher</t>
  </si>
  <si>
    <t>Hewu Hospital:    2kg CO2 Fire Extinguisher</t>
  </si>
  <si>
    <t>Hewu Hospital:     5kg CO2 Fire Extinguisher</t>
  </si>
  <si>
    <t>Hewu Hospital:     Hose Reel</t>
  </si>
  <si>
    <t>Hewu Hospital:      Hydrant</t>
  </si>
  <si>
    <t>Cradock Hospital:     Fire Blanket</t>
  </si>
  <si>
    <t xml:space="preserve">Cradock Hospital:     4.5kg </t>
  </si>
  <si>
    <t>Cradock Hospital:    9kg DCP Fire Extinguisher</t>
  </si>
  <si>
    <t>Cradock Hospital:    2kg CO2 Fire Extinguisher</t>
  </si>
  <si>
    <t>Cradock Hospital:     5kg CO2 Fire Extinguisher</t>
  </si>
  <si>
    <t>Cradock Hospital:    Hose Reel</t>
  </si>
  <si>
    <t>Cradock Hospital:    Hydrant</t>
  </si>
  <si>
    <t>1,330,1</t>
  </si>
  <si>
    <t>1,331,1</t>
  </si>
  <si>
    <t>1,332,2</t>
  </si>
  <si>
    <t>1,33,3</t>
  </si>
  <si>
    <t>1,334,4</t>
  </si>
  <si>
    <t>1,335,1</t>
  </si>
  <si>
    <t>1,336,1</t>
  </si>
  <si>
    <t>Cofimvaba Hospital:     Fire Blanket</t>
  </si>
  <si>
    <t xml:space="preserve">Cofimvaba Hospital:     4.5kg </t>
  </si>
  <si>
    <t>Cofimvaba Hospital:     9kg DCP Fire Extinguisher</t>
  </si>
  <si>
    <t>Cofimvaba Hospital:     2kg CO2 Fire Extinguisher</t>
  </si>
  <si>
    <t>Cofimvaba Hospital:     5kg CO2 Fire Extinguisher</t>
  </si>
  <si>
    <t>Cofimvaba Hospital:     Hose Reel</t>
  </si>
  <si>
    <t>Cofimvaba Hospital:      Hydrant</t>
  </si>
  <si>
    <t>Wilhelm Stahl Hospital:     Fire Blanket</t>
  </si>
  <si>
    <t xml:space="preserve">Wilhelm Stahl Hospital:     4.5kg </t>
  </si>
  <si>
    <t>Wilhelm Stahl Hospital:    9kg DCP Fire Extinguisher</t>
  </si>
  <si>
    <t>Wilhelm Stahl Hospital:    2kg CO2 Fire Extinguisher</t>
  </si>
  <si>
    <t>Wilhelm Stahl Hospital:     5kg CO2 Fire Extinguisher</t>
  </si>
  <si>
    <t>Wilhelm Stahl Hospital:    Hose Reel</t>
  </si>
  <si>
    <t>Wilhelm Stahl Hospital:    Hydrant</t>
  </si>
  <si>
    <t>1,343,1</t>
  </si>
  <si>
    <t>1,344,1</t>
  </si>
  <si>
    <t>1,345,1</t>
  </si>
  <si>
    <t>1,346,1</t>
  </si>
  <si>
    <t>1,347,1</t>
  </si>
  <si>
    <t>1,348,1</t>
  </si>
  <si>
    <t>1,349,1</t>
  </si>
  <si>
    <t>Zwelakhe CHC:     Fire Blanket</t>
  </si>
  <si>
    <t xml:space="preserve">Zwelakhe CHC:     4.5kg </t>
  </si>
  <si>
    <t>Zwelakhe CHC:    9kg DCP Fire Extinguisher</t>
  </si>
  <si>
    <t>Zwelakhe CHC:    2kg CO2 Fire Extinguisher</t>
  </si>
  <si>
    <t>Zwelakhe CHC:     5kg CO2 Fire Extinguisher</t>
  </si>
  <si>
    <t>Zwelakhe CHC:     Hose Reel</t>
  </si>
  <si>
    <t>Zwelakhe CHC:      Hydrant</t>
  </si>
  <si>
    <t>1,356,1</t>
  </si>
  <si>
    <t>1,355,1</t>
  </si>
  <si>
    <t>1,350,1</t>
  </si>
  <si>
    <t>1,351,1</t>
  </si>
  <si>
    <t>1,352,1</t>
  </si>
  <si>
    <t>1,353,1</t>
  </si>
  <si>
    <t>1,354,1</t>
  </si>
  <si>
    <t>Burgersdorp Hospital:     4.5kg DCP Fire Extinguisher</t>
  </si>
  <si>
    <t>Jamestown Hospital:    9kg DCP Fire Extinguisher</t>
  </si>
  <si>
    <t>Burgersdorp Hospital:    9kg DCP Fire Extinguisher</t>
  </si>
  <si>
    <t>Burgersdorp Hospital:     2kg CO2 Fire Extinguisher</t>
  </si>
  <si>
    <t>Burgersdorp Hospital:    5kg CO2 Fire Extinguisher</t>
  </si>
  <si>
    <t>Burgersdorp Hospital:    Hose Reel</t>
  </si>
  <si>
    <t>Burgersdorp Hospital:    Hydrant</t>
  </si>
  <si>
    <t>Jamestown Hospital:     Fire Blanket</t>
  </si>
  <si>
    <t>Jamestown Hospital:     4.5kg DCP Fire Extinguisher</t>
  </si>
  <si>
    <t>Jamestown Hospital:     2kg CO2 Fire Extinguisher</t>
  </si>
  <si>
    <t>Jamestown Hospital:    Hydrant</t>
  </si>
  <si>
    <t>Jamestown Hospital:    Hose Reel</t>
  </si>
  <si>
    <t>Jamestown Hospital:    5kg CO2 Fire Extinguisher</t>
  </si>
  <si>
    <t>Maclear Hospital:     Fire Blanket</t>
  </si>
  <si>
    <t>Maclear Hospital:      4.5kg DCP Fire Extinguisher</t>
  </si>
  <si>
    <t>Maclear Hospital:     9kg DCP Fire Extinguisher</t>
  </si>
  <si>
    <t>Maclear Hospital:      2kg CO2 Fire Extinguisher</t>
  </si>
  <si>
    <t>Maclear Hospital:     5kg CO2 Fire Extinguisher</t>
  </si>
  <si>
    <t>Maclear Hospital:     Hose Reel</t>
  </si>
  <si>
    <t>Maclear Hospital:     Hydrant</t>
  </si>
  <si>
    <t>Barkly East Hospital:     Fire Blanket</t>
  </si>
  <si>
    <t>Barkly East Hospital:     4.5kg DCP Fire Extinguisher</t>
  </si>
  <si>
    <t>Barkly East Hospital:   9kg DCP Fire Extinguisher</t>
  </si>
  <si>
    <t>Barkly East Hospital:     2kg CO2 Fire Extinguisher</t>
  </si>
  <si>
    <t>Barkly East Hospital:    5kg CO2 Fire Extinguisher</t>
  </si>
  <si>
    <t>Barkly East Hospital:    Hose Reel</t>
  </si>
  <si>
    <t>Barkly East Hospital:    Hydrant</t>
  </si>
  <si>
    <t>Lady Grey Hospital:     Fire Blanket</t>
  </si>
  <si>
    <t>Lady Grey Hospital:     4.5kg DCP Fire Extinguisher</t>
  </si>
  <si>
    <t>Lady Grey Hospital:    9kg DCP Fire Extinguisher</t>
  </si>
  <si>
    <t>Lady Grey Hospital:     2kg CO2 Fire Extinguisher</t>
  </si>
  <si>
    <t>Lady Grey Hospital:    5kg CO2 Fire Extinguisher</t>
  </si>
  <si>
    <t>Lady Grey Hospital:    Hose Reel</t>
  </si>
  <si>
    <t>Lady Grey Hospital:    Hydrant</t>
  </si>
  <si>
    <t>Umlamli Hospital:     Fire Blanket</t>
  </si>
  <si>
    <t>Umlamli Hospital:     4.5kg DCP Fire Extinguisher</t>
  </si>
  <si>
    <t>Umlamli Hospital:    9kg DCP Fire Extinguisher</t>
  </si>
  <si>
    <t>Umlamli Hospital:     2kg CO2 Fire Extinguisher</t>
  </si>
  <si>
    <t>Umlamli Hospital:    5kg CO2 Fire Extinguisher</t>
  </si>
  <si>
    <t>Umlamli Hospital:    Hose Reel</t>
  </si>
  <si>
    <t>Umlamli Hospital:    Hydrant</t>
  </si>
  <si>
    <t>Empilisweni CHC:     Fire Blanket</t>
  </si>
  <si>
    <t>Empilisweni CHC:     4.5kg DCP Fire Extinguisher</t>
  </si>
  <si>
    <t>Empilisweni CHC:    9kg DCP Fire Extinguisher</t>
  </si>
  <si>
    <t>Empilisweni CHC:     2kg CO2 Fire Extinguisher</t>
  </si>
  <si>
    <t>Empilisweni CHC:    5kg CO2 Fire Extinguisher</t>
  </si>
  <si>
    <t>Empilisweni CHC:    Hose Reel</t>
  </si>
  <si>
    <t>Empilisweni CHC:    Hydrant</t>
  </si>
  <si>
    <t>Taylor Bequest Hospital:     Fire Blanket</t>
  </si>
  <si>
    <t>Taylor Bequest Hospital:     4.5kg DCP Fire Extinguisher</t>
  </si>
  <si>
    <t>Taylor Bequest Hospital:    9kg DCP Fire Extinguisher</t>
  </si>
  <si>
    <t>Taylor Bequest Hospital:     2kg CO2 Fire Extinguisher</t>
  </si>
  <si>
    <t>Taylor Bequest Hospital:    5kg CO2 Fire Extinguisher</t>
  </si>
  <si>
    <t>Taylor Bequest Hospital:    Hose Reel</t>
  </si>
  <si>
    <t>Taylor Bequest Hospital:    Hydrant</t>
  </si>
  <si>
    <t>Aliwal North Hospital:      Fire Blanket</t>
  </si>
  <si>
    <t>Aliwal North Hospital:    4.5kg DCP Fire Extinguisher</t>
  </si>
  <si>
    <t>Aliwal North Hospital:    9kg DCP Fire Extinguisher</t>
  </si>
  <si>
    <t>Aliwal North Hospital:     2kg CO2 Fire Extinguisher</t>
  </si>
  <si>
    <t>Aliwal North Hospital:    5kg CO2 Fire Extinguisher</t>
  </si>
  <si>
    <t>Aliwal North Hospital:    Hose Reel</t>
  </si>
  <si>
    <t>Aliwal North Hospital:    Hydrant</t>
  </si>
  <si>
    <t>Burgersdorp Hospital</t>
  </si>
  <si>
    <t>Jamestown Hospital</t>
  </si>
  <si>
    <t>Maclear Hospiatl</t>
  </si>
  <si>
    <t>Barkly East Hospital</t>
  </si>
  <si>
    <t>Lady Grey Hospital</t>
  </si>
  <si>
    <t>Umlamli Hospital</t>
  </si>
  <si>
    <t>Empilisweni CHC</t>
  </si>
  <si>
    <t>Taylor Bequest Hospital</t>
  </si>
  <si>
    <t>Aliiwal North Hospital</t>
  </si>
  <si>
    <t>3.28</t>
  </si>
  <si>
    <t>3.29</t>
  </si>
  <si>
    <t>3.30</t>
  </si>
  <si>
    <t>3.31</t>
  </si>
  <si>
    <t>3.32</t>
  </si>
  <si>
    <t>3C</t>
  </si>
  <si>
    <t>3D</t>
  </si>
  <si>
    <t xml:space="preserve">TERM REPAIRS SUBJECT TO APPROVAL OF QUOTATION OF THE WORKS </t>
  </si>
  <si>
    <t>hrs</t>
  </si>
  <si>
    <r>
      <t xml:space="preserve">PROVISION TO COMPILE &amp; PROVIDING A COMPREHENSIVE REPORT OF FIRE ESCAPE &amp; EMERGENCY ROUTES:  </t>
    </r>
    <r>
      <rPr>
        <sz val="10"/>
        <rFont val="Arial"/>
        <family val="2"/>
      </rPr>
      <t>Lump Sum to cover comprehensive report on number of fire escapes, emergency escape routes, widths of routes, types of exit, escape &amp; fire doors located along the aforementioned routes, type of opening mechanisms on afore mentioned doors</t>
    </r>
  </si>
  <si>
    <t>Hrs</t>
  </si>
  <si>
    <t xml:space="preserve">SCHEDULE 1A-6: </t>
  </si>
  <si>
    <r>
      <t xml:space="preserve">FIRE ESCAPE PLAN (Drawing) </t>
    </r>
    <r>
      <rPr>
        <sz val="10"/>
        <color theme="1"/>
        <rFont val="Arial"/>
        <family val="2"/>
      </rPr>
      <t>: Compiling of a detailed Fire Escape Plan for each Health Facility included in this Tender (See SS 3 for facility listing)</t>
    </r>
  </si>
  <si>
    <t>6.5</t>
  </si>
  <si>
    <t>6.6</t>
  </si>
  <si>
    <t>6.7</t>
  </si>
  <si>
    <t>6.8</t>
  </si>
  <si>
    <t>6.9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</si>
  <si>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</si>
  <si>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</si>
  <si>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</si>
  <si>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</si>
  <si>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</si>
  <si>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</si>
  <si>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</si>
  <si>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</si>
  <si>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</si>
  <si>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</si>
  <si>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</si>
  <si>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</si>
  <si>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</si>
  <si>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</si>
  <si>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</si>
  <si>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</si>
  <si>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</si>
  <si>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</si>
  <si>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</si>
  <si>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</si>
  <si>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</si>
  <si>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</si>
  <si>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</si>
  <si>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Clinics</t>
  </si>
  <si>
    <t>1A-6</t>
  </si>
  <si>
    <r>
      <t xml:space="preserve">MAINTENANCE WORKS : </t>
    </r>
    <r>
      <rPr>
        <sz val="10"/>
        <rFont val="Arial"/>
        <family val="2"/>
      </rPr>
      <t>Standard servicing and planned Maintenance Costs including all parts, consumables, labour, travelling, accommodation and subsistence allowances</t>
    </r>
    <r>
      <rPr>
        <b/>
        <sz val="10"/>
        <rFont val="Arial"/>
        <family val="2"/>
      </rPr>
      <t xml:space="preserve"> </t>
    </r>
    <r>
      <rPr>
        <b/>
        <sz val="10"/>
        <color rgb="FFFF0000"/>
        <rFont val="Arial"/>
        <family val="2"/>
      </rPr>
      <t>(Price per system)</t>
    </r>
  </si>
  <si>
    <r>
      <rPr>
        <b/>
        <sz val="10"/>
        <rFont val="Arial"/>
        <family val="2"/>
      </rPr>
      <t xml:space="preserve">Annual Service Cost : </t>
    </r>
    <r>
      <rPr>
        <sz val="10"/>
        <rFont val="Arial"/>
        <family val="2"/>
      </rPr>
      <t>Price per Annual Service / Inspection per syste,, as per tasks from the Annual Service Inspection Guideline in C6.</t>
    </r>
  </si>
  <si>
    <t>1,1,2</t>
  </si>
  <si>
    <r>
      <rPr>
        <b/>
        <sz val="10"/>
        <rFont val="Arial"/>
        <family val="2"/>
      </rPr>
      <t xml:space="preserve">6 Months Service Cost : </t>
    </r>
    <r>
      <rPr>
        <sz val="10"/>
        <rFont val="Arial"/>
        <family val="2"/>
      </rPr>
      <t>Price per Annual Service / Inspection per system, as per tasks from the Annual Service Inspection Guideline in C6.</t>
    </r>
  </si>
  <si>
    <t>1,2,1</t>
  </si>
  <si>
    <t>1,2,2</t>
  </si>
  <si>
    <t>1,3,2</t>
  </si>
  <si>
    <t>1,4,2</t>
  </si>
  <si>
    <t>1,5,2</t>
  </si>
  <si>
    <t>1,6,2</t>
  </si>
  <si>
    <t>1,7,2</t>
  </si>
  <si>
    <t>1,8,2</t>
  </si>
  <si>
    <t>1,9,2</t>
  </si>
  <si>
    <t>1,10</t>
  </si>
  <si>
    <t>1,10,2</t>
  </si>
  <si>
    <t>1,11,2</t>
  </si>
  <si>
    <t>1,12,2</t>
  </si>
  <si>
    <t xml:space="preserve">SCHEDULE 3C : </t>
  </si>
  <si>
    <t>SYSTEM QTY</t>
  </si>
  <si>
    <r>
      <rPr>
        <b/>
        <sz val="10"/>
        <rFont val="Arial"/>
        <family val="2"/>
      </rPr>
      <t xml:space="preserve">PROVISION TO COVER TESTING OF FIRE DETECTION SYSTEM AND PROVIDING A COMPREHENSIVE REPORT : </t>
    </r>
    <r>
      <rPr>
        <sz val="10"/>
        <rFont val="Arial"/>
        <family val="2"/>
      </rPr>
      <t>Lump Sum Provision to cover testing of fire detection system and providing a comprehensive report, referencing SANS 10139 &amp; 322, during the course of the Contract in addition to the agreed routine servicing of the Assets.</t>
    </r>
  </si>
  <si>
    <r>
      <rPr>
        <b/>
        <sz val="10"/>
        <rFont val="Arial"/>
        <family val="2"/>
      </rPr>
      <t xml:space="preserve">PROVISION TO COVER REPAIRS FOR FIRE DETECTION SYSTEMS DURING THE TERM OF THE CONTRACT : </t>
    </r>
    <r>
      <rPr>
        <sz val="10"/>
        <rFont val="Arial"/>
        <family val="2"/>
      </rPr>
      <t>Lump Sum Provision to cover repairs and breakdowns during the course of the Contract in addition to the agreed routine servicing of the Assets.</t>
    </r>
  </si>
  <si>
    <r>
      <rPr>
        <b/>
        <sz val="10"/>
        <rFont val="Arial"/>
        <family val="2"/>
      </rPr>
      <t xml:space="preserve">PROVISION TO COMPILE &amp; PROVIDING A COMPREHENSIVE REPORT OF SPRINKLER SYSTEMS:  </t>
    </r>
    <r>
      <rPr>
        <sz val="10"/>
        <rFont val="Arial"/>
        <family val="2"/>
      </rPr>
      <t>Lump Sum to cover comprehensive report on existing sprinkler systems, to include water supply, storage, pumps, flow and pressure tests, alarm apparatus etc., including visual inspection of entire system for compliance with SABS 0287. Included in this will be a hydraulic calculation to determine the reference flow and pressure required for area of remote operation to test the system operation against.</t>
    </r>
  </si>
  <si>
    <t>R25000 per ICV for System engineering confirmation</t>
  </si>
  <si>
    <t>R5000 for walk through visual inspections</t>
  </si>
  <si>
    <r>
      <rPr>
        <b/>
        <sz val="10"/>
        <rFont val="Arial"/>
        <family val="2"/>
      </rPr>
      <t xml:space="preserve">PROVISION TO COVER REPAIRS FOR SPRINKLER SYSTEM DURING THE TERM OF THE CONTRACT : </t>
    </r>
    <r>
      <rPr>
        <sz val="10"/>
        <rFont val="Arial"/>
        <family val="2"/>
      </rPr>
      <t>Lump Sum Provision to cover repairs and breakdowns during the course of the Contract in addition to the agreed routine servicing of the Assets.</t>
    </r>
  </si>
  <si>
    <r>
      <rPr>
        <b/>
        <sz val="10"/>
        <rFont val="Arial"/>
        <family val="2"/>
      </rPr>
      <t xml:space="preserve">PROVISION TO COMPILE &amp; PROVIDING A COMPREHENSIVE REPORT OF GASESOUS FIRE SUPPRESSION SYSTEMS:  </t>
    </r>
    <r>
      <rPr>
        <sz val="10"/>
        <rFont val="Arial"/>
        <family val="2"/>
      </rPr>
      <t>Lump Sum to cover comprehensive report on existing gas suppression systems. In terms of SANS 10139; 14520 &amp; 246.</t>
    </r>
  </si>
  <si>
    <t>R10000 per pump investigation and report</t>
  </si>
  <si>
    <r>
      <rPr>
        <b/>
        <sz val="10"/>
        <rFont val="Arial"/>
        <family val="2"/>
      </rPr>
      <t xml:space="preserve">PROVISION TO COVER REPAIRS FOR GASEOUS FIRE SUPPRESSION SYSTEMS DURING THE TERM OF THE CONTRACT : </t>
    </r>
    <r>
      <rPr>
        <sz val="10"/>
        <rFont val="Arial"/>
        <family val="2"/>
      </rPr>
      <t>Lump Sum Provision to cover repairs and breakdowns during the course of the Contract in addition to the agreed routine servicing of the Assets.</t>
    </r>
  </si>
  <si>
    <r>
      <rPr>
        <b/>
        <sz val="10"/>
        <rFont val="Arial"/>
        <family val="2"/>
      </rPr>
      <t xml:space="preserve">PROVISION TO COMPILE &amp; PROVIDING A COMPREHENSIVE REPORT OF FIRE PUMP SYSTEMS:  </t>
    </r>
    <r>
      <rPr>
        <sz val="10"/>
        <rFont val="Arial"/>
        <family val="2"/>
      </rPr>
      <t>Lump Sum to cover comprehensive report on existing Fire Pumps.</t>
    </r>
  </si>
  <si>
    <r>
      <rPr>
        <b/>
        <sz val="10"/>
        <rFont val="Arial"/>
        <family val="2"/>
      </rPr>
      <t xml:space="preserve">PROVISION TO COVER REPAIRS FOR FIRE PUMP SYSTEMS DURING THE TERM OF THE CONTRACT : </t>
    </r>
    <r>
      <rPr>
        <sz val="10"/>
        <rFont val="Arial"/>
        <family val="2"/>
      </rPr>
      <t>Lump Sum Provision to cover repairs and breakdowns during the course of the Contract in addition to the agreed routine servicing of the Assets.</t>
    </r>
  </si>
  <si>
    <r>
      <rPr>
        <b/>
        <sz val="10"/>
        <rFont val="Arial"/>
        <family val="2"/>
      </rPr>
      <t xml:space="preserve">PROVISION TO COVER REPAIRS TO CLINICS DURING THE TERM OF THE CONTRACT : </t>
    </r>
    <r>
      <rPr>
        <sz val="10"/>
        <rFont val="Arial"/>
        <family val="2"/>
      </rPr>
      <t>Lump Sum Provision to cover repairs and breakdowns during the course of the Contract in addition to the agreed routine servicing of the Assets.</t>
    </r>
  </si>
  <si>
    <t>per clinic</t>
  </si>
  <si>
    <t>99 clinics</t>
  </si>
  <si>
    <r>
      <rPr>
        <b/>
        <sz val="10"/>
        <rFont val="Arial"/>
        <family val="2"/>
      </rPr>
      <t>EQUIPMENT RATES:</t>
    </r>
    <r>
      <rPr>
        <sz val="10"/>
        <rFont val="Arial"/>
        <family val="2"/>
      </rPr>
      <t xml:space="preserve"> Equipment rates that Contractor will charge for galvanized steel pipes that comply with SANS 62-1
medium class</t>
    </r>
  </si>
  <si>
    <t>25 mm diam</t>
  </si>
  <si>
    <t>m</t>
  </si>
  <si>
    <t>32 mm diam</t>
  </si>
  <si>
    <t>40 mm diam</t>
  </si>
  <si>
    <t>50 mm diam</t>
  </si>
  <si>
    <t>65 mm diam</t>
  </si>
  <si>
    <t>80 mm diam</t>
  </si>
  <si>
    <t>100 mm diam</t>
  </si>
  <si>
    <t>150 mm diam</t>
  </si>
  <si>
    <t xml:space="preserve">Pipe Hangers &amp; Brackets(steel piping) </t>
  </si>
  <si>
    <t>Galvanized steel pipes that comply with SANS 62-1 medium Class 90 deg Elbows</t>
  </si>
  <si>
    <t>Galvanized steel pipes that comply with SANS 62-1 medium Class Equal Tees</t>
  </si>
  <si>
    <t>Galvanized steel pipes that comply with SANS 62-1 medium Reducers</t>
  </si>
  <si>
    <t>32 to 25 mm</t>
  </si>
  <si>
    <t>40 to 32 mm</t>
  </si>
  <si>
    <t>50 to 40 mm</t>
  </si>
  <si>
    <t>65 to 50 mm</t>
  </si>
  <si>
    <t>80 to 100 mm</t>
  </si>
  <si>
    <t>150 to 100 mm</t>
  </si>
  <si>
    <t>80 to 25 mm</t>
  </si>
  <si>
    <t>100 to 25 mm</t>
  </si>
  <si>
    <t>100 to 32 mm</t>
  </si>
  <si>
    <t>100 to 50 mm</t>
  </si>
  <si>
    <t>100 to 65 mm</t>
  </si>
  <si>
    <t>100 to 80 mm</t>
  </si>
  <si>
    <t>Isolating Valves</t>
  </si>
  <si>
    <t>Painting and Finishing</t>
  </si>
  <si>
    <t>Etching primer coat</t>
  </si>
  <si>
    <t>Litres</t>
  </si>
  <si>
    <t>Undercoat (different colour to primer)</t>
  </si>
  <si>
    <t>Final coat - colour as specified by</t>
  </si>
  <si>
    <t>Fire Extinguishers</t>
  </si>
  <si>
    <t>4,5 kg DCP hand held fire extinguisher.</t>
  </si>
  <si>
    <t>5 kg CO2 hand held fire extinguisher.</t>
  </si>
  <si>
    <t>9 kg DCP hand held fire extinguisher.</t>
  </si>
  <si>
    <t>6 kg Wet Chemical (Class F)hand held fire extinguisher.</t>
  </si>
  <si>
    <t>9 kg Foam hand held fire extinguisher.</t>
  </si>
  <si>
    <t>Fire Hose Reels</t>
  </si>
  <si>
    <t>30 m length of fibre braid reinforced neoprene hose of 20 mm  internal diameter, c/w pressure gauge</t>
  </si>
  <si>
    <t>Hydrant</t>
  </si>
  <si>
    <t>65 mm</t>
  </si>
  <si>
    <t>All internal signage to be SANS 1186/5</t>
  </si>
  <si>
    <t>Aluminium Framed Wall Mounted Brackets ABS PVC 150 mm Signs</t>
  </si>
  <si>
    <t>2 compartment</t>
  </si>
  <si>
    <t>3 compartment</t>
  </si>
  <si>
    <t>4 compartment</t>
  </si>
  <si>
    <t>Aluminium Framed Wall Mounted Brackets ABS PVC 190 mm Signs</t>
  </si>
  <si>
    <t>Illuminated battery back up exit sign</t>
  </si>
  <si>
    <t>Fire Blanket (430gr/m²)</t>
  </si>
  <si>
    <t>0,9 x 0,9</t>
  </si>
  <si>
    <t>1 x 1</t>
  </si>
  <si>
    <t>1,2 x 1,2</t>
  </si>
  <si>
    <t>1,2 x 1,8</t>
  </si>
  <si>
    <t>1,8 x 1,8</t>
  </si>
  <si>
    <t xml:space="preserve">SCHEDULE 6 : </t>
  </si>
  <si>
    <t>Frontier Hospital:    5kg CO2 Fire Extinguisher</t>
  </si>
  <si>
    <t>4.5 kg</t>
  </si>
  <si>
    <t>9 kg</t>
  </si>
  <si>
    <t>5 kg</t>
  </si>
  <si>
    <t>FHR</t>
  </si>
  <si>
    <t>HYD</t>
  </si>
  <si>
    <t>FB</t>
  </si>
  <si>
    <t>2kg</t>
  </si>
  <si>
    <t>Fire panels</t>
  </si>
  <si>
    <t>Fire Pnels</t>
  </si>
  <si>
    <t>2B-1</t>
  </si>
  <si>
    <t>2B-2</t>
  </si>
  <si>
    <t xml:space="preserve">SCHEDULE 2B-2: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</si>
</sst>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R&quot;* #,##0.00_-;\-&quot;R&quot;* #,##0.00_-;_-&quot;R&quot;* &quot;-&quot;??_-;_-@_-"/>
    <numFmt numFmtId="43" formatCode="_-* #,##0.00_-;\-* #,##0.00_-;_-* &quot;-&quot;??_-;_-@_-"/>
    <numFmt numFmtId="164" formatCode="_ &quot;R&quot;\ * #,##0.00_ ;_ &quot;R&quot;\ * \-#,##0.00_ ;_ &quot;R&quot;\ * &quot;-&quot;??_ ;_ @_ "/>
    <numFmt numFmtId="165" formatCode="_ * #,##0.00_ ;_ * \-#,##0.00_ ;_ * &quot;-&quot;??_ ;_ @_ "/>
    <numFmt numFmtId="166" formatCode="&quot;R&quot;\ #,##0.00"/>
    <numFmt numFmtId="167" formatCode="_ [$R-1C09]\ * #,##0.00_ ;_ [$R-1C09]\ * \-#,##0.00_ ;_ [$R-1C09]\ * &quot;-&quot;??_ ;_ @_ "/>
    <numFmt numFmtId="168" formatCode="_(&quot;R&quot;* #,##0.00_);_(&quot;R&quot;* \(#,##0.00\);_(&quot;R&quot;* &quot;-&quot;??_);_(@_)"/>
    <numFmt numFmtId="169" formatCode="0.000000%"/>
    <numFmt numFmtId="170" formatCode="_(* #,##0.000000000_);_(* \(#,##0.000000000\);_(* &quot;-&quot;??_);_(@_)"/>
    <numFmt numFmtId="171" formatCode="0.0000000"/>
    <numFmt numFmtId="172" formatCode="&quot;R&quot;#,##0.00"/>
    <numFmt numFmtId="173" formatCode="_-[$R-1C09]* #,##0.00_-;\-[$R-1C09]* #,##0.00_-;_-[$R-1C09]* &quot;-&quot;??_-;_-@_-"/>
    <numFmt numFmtId="174" formatCode="0.000"/>
  </numFmts>
  <fonts count="41" x14ac:knownFonts="1">
    <font>
      <sz val="11"/>
      <color theme="1"/>
      <name val="Calibri"/>
      <family val="2"/>
      <scheme val="minor"/>
    </font>
    <font>
      <sz val="11"/>
      <color theme="1"/>
      <name val="Arial"/>
      <family val="2"/>
    </font>
    <font>
      <sz val="11"/>
      <color theme="1"/>
      <name val="Calibri"/>
      <family val="2"/>
      <scheme val="minor"/>
    </font>
    <font>
      <b/>
      <sz val="10"/>
      <color theme="1"/>
      <name val="Arial"/>
      <family val="2"/>
    </font>
    <font>
      <sz val="10"/>
      <color theme="1"/>
      <name val="Arial"/>
      <family val="2"/>
    </font>
    <font>
      <sz val="10"/>
      <name val="Arial"/>
      <family val="2"/>
    </font>
    <font>
      <b/>
      <sz val="10"/>
      <name val="Arial"/>
      <family val="2"/>
    </font>
    <font>
      <b/>
      <sz val="14"/>
      <name val="Arial"/>
      <family val="2"/>
    </font>
    <font>
      <sz val="11"/>
      <color theme="1"/>
      <name val="Arial"/>
      <family val="2"/>
    </font>
    <font>
      <sz val="10"/>
      <color indexed="8"/>
      <name val="Arial"/>
      <family val="2"/>
    </font>
    <font>
      <b/>
      <sz val="10"/>
      <color indexed="8"/>
      <name val="Arial"/>
      <family val="2"/>
    </font>
    <font>
      <b/>
      <sz val="11"/>
      <color theme="1"/>
      <name val="Calibri"/>
      <family val="2"/>
      <scheme val="minor"/>
    </font>
    <font>
      <b/>
      <sz val="11"/>
      <name val="Arial"/>
      <family val="2"/>
    </font>
    <font>
      <b/>
      <sz val="10"/>
      <color rgb="FF000000"/>
      <name val="Arial"/>
      <family val="2"/>
    </font>
    <font>
      <sz val="10"/>
      <color rgb="FF000000"/>
      <name val="Arial"/>
      <family val="2"/>
    </font>
    <font>
      <b/>
      <sz val="10"/>
      <color rgb="FFFF0000"/>
      <name val="Arial"/>
      <family val="2"/>
    </font>
    <font>
      <sz val="11"/>
      <color rgb="FF000000"/>
      <name val="Arial"/>
      <family val="2"/>
    </font>
    <font>
      <sz val="11"/>
      <color theme="1"/>
      <name val="Calibri"/>
      <family val="2"/>
    </font>
    <font>
      <b/>
      <sz val="11"/>
      <color rgb="FF000000"/>
      <name val="Calibri"/>
      <family val="2"/>
    </font>
    <font>
      <sz val="11"/>
      <name val="Arial"/>
      <family val="2"/>
    </font>
    <font>
      <sz val="11"/>
      <name val="Calibri"/>
      <family val="2"/>
    </font>
    <font>
      <b/>
      <sz val="11"/>
      <color rgb="FFFF0000"/>
      <name val="Calibri"/>
      <family val="2"/>
      <scheme val="minor"/>
    </font>
    <font>
      <b/>
      <sz val="10"/>
      <color rgb="FFFF0000"/>
      <name val="Calibri"/>
      <family val="2"/>
      <scheme val="minor"/>
    </font>
    <font>
      <b/>
      <sz val="10"/>
      <color theme="1"/>
      <name val="Calibri"/>
      <family val="2"/>
      <scheme val="minor"/>
    </font>
    <font>
      <b/>
      <i/>
      <sz val="11"/>
      <color theme="1"/>
      <name val="Calibri"/>
      <family val="2"/>
      <scheme val="minor"/>
    </font>
    <font>
      <b/>
      <sz val="11"/>
      <color theme="8" tint="-0.249977111117893"/>
      <name val="Calibri"/>
      <family val="2"/>
      <scheme val="minor"/>
    </font>
    <font>
      <b/>
      <sz val="18"/>
      <color rgb="FF000000"/>
      <name val="Arial"/>
      <family val="2"/>
    </font>
    <font>
      <sz val="16"/>
      <color rgb="FF000000"/>
      <name val="Arial"/>
      <family val="2"/>
    </font>
    <font>
      <sz val="11"/>
      <color rgb="FFFF0000"/>
      <name val="Calibri"/>
      <family val="2"/>
      <scheme val="minor"/>
    </font>
    <font>
      <b/>
      <sz val="11"/>
      <color theme="9" tint="-0.499984740745262"/>
      <name val="Calibri"/>
      <family val="2"/>
      <scheme val="minor"/>
    </font>
    <font>
      <sz val="11"/>
      <name val="Calibri"/>
      <family val="2"/>
      <scheme val="minor"/>
    </font>
    <font>
      <b/>
      <sz val="10"/>
      <name val="Calibri"/>
      <family val="2"/>
      <scheme val="minor"/>
    </font>
    <font>
      <sz val="8"/>
      <name val="Calibri"/>
      <family val="2"/>
      <scheme val="minor"/>
    </font>
    <font>
      <sz val="10"/>
      <color theme="1"/>
      <name val="Calibri"/>
      <family val="2"/>
      <scheme val="minor"/>
    </font>
    <font>
      <b/>
      <sz val="11"/>
      <color theme="1"/>
      <name val="Arial"/>
      <family val="2"/>
    </font>
    <font>
      <sz val="10"/>
      <color rgb="FFFF0000"/>
      <name val="Arial"/>
      <family val="2"/>
    </font>
    <font>
      <b/>
      <sz val="8"/>
      <color theme="1"/>
      <name val="Arial"/>
      <family val="2"/>
    </font>
    <font>
      <sz val="10"/>
      <color rgb="FF0000FF"/>
      <name val="Arial"/>
      <family val="2"/>
    </font>
    <font>
      <b/>
      <sz val="11"/>
      <color rgb="FF000000"/>
      <name val="Arial"/>
      <family val="2"/>
    </font>
    <font>
      <b/>
      <sz val="9"/>
      <name val="Arial"/>
      <family val="2"/>
    </font>
    <font>
      <b/>
      <u/>
      <sz val="10"/>
      <name val="Arial"/>
      <family val="2"/>
    </font>
  </fonts>
  <fills count="13">
    <fill>
      <patternFill patternType="none"/>
    </fill>
    <fill>
      <patternFill patternType="gray125"/>
    </fill>
    <fill>
      <patternFill patternType="solid">
        <fgColor theme="0" tint="-0.14999847407452621"/>
        <bgColor indexed="64"/>
      </patternFill>
    </fill>
    <fill>
      <patternFill patternType="solid">
        <fgColor rgb="FFD9D9D9"/>
        <bgColor rgb="FF000000"/>
      </patternFill>
    </fill>
    <fill>
      <patternFill patternType="solid">
        <fgColor theme="0" tint="-4.9989318521683403E-2"/>
        <bgColor indexed="64"/>
      </patternFill>
    </fill>
    <fill>
      <patternFill patternType="solid">
        <fgColor rgb="FFF2F2F2"/>
        <bgColor rgb="FF000000"/>
      </patternFill>
    </fill>
    <fill>
      <patternFill patternType="solid">
        <fgColor theme="0"/>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2" tint="-9.9978637043366805E-2"/>
        <bgColor rgb="FF000000"/>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bottom/>
      <diagonal/>
    </border>
    <border>
      <left style="thin">
        <color indexed="64"/>
      </left>
      <right style="double">
        <color indexed="64"/>
      </right>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double">
        <color indexed="64"/>
      </right>
      <top/>
      <bottom style="double">
        <color indexed="64"/>
      </bottom>
      <diagonal/>
    </border>
    <border>
      <left/>
      <right style="double">
        <color indexed="64"/>
      </right>
      <top style="thin">
        <color indexed="64"/>
      </top>
      <bottom style="thin">
        <color indexed="64"/>
      </bottom>
      <diagonal/>
    </border>
    <border>
      <left/>
      <right style="double">
        <color indexed="64"/>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bottom style="thin">
        <color auto="1"/>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top style="thin">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top style="double">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double">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bottom/>
      <diagonal/>
    </border>
    <border>
      <left/>
      <right style="thin">
        <color indexed="64"/>
      </right>
      <top style="double">
        <color indexed="64"/>
      </top>
      <bottom/>
      <diagonal/>
    </border>
    <border>
      <left style="double">
        <color indexed="64"/>
      </left>
      <right/>
      <top/>
      <bottom style="thin">
        <color indexed="64"/>
      </bottom>
      <diagonal/>
    </border>
    <border>
      <left style="double">
        <color indexed="64"/>
      </left>
      <right/>
      <top style="thin">
        <color indexed="64"/>
      </top>
      <bottom style="double">
        <color indexed="64"/>
      </bottom>
      <diagonal/>
    </border>
    <border>
      <left style="double">
        <color indexed="64"/>
      </left>
      <right/>
      <top style="double">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4">
    <xf numFmtId="0" fontId="0" fillId="0" borderId="0"/>
    <xf numFmtId="44" fontId="2" fillId="0" borderId="0" applyFont="0" applyFill="0" applyBorder="0" applyAlignment="0" applyProtection="0"/>
    <xf numFmtId="0" fontId="5"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4" fontId="5"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5" fillId="0" borderId="0"/>
    <xf numFmtId="165" fontId="5" fillId="0" borderId="0" applyFont="0" applyFill="0" applyBorder="0" applyAlignment="0" applyProtection="0"/>
    <xf numFmtId="0" fontId="5" fillId="0" borderId="0"/>
  </cellStyleXfs>
  <cellXfs count="632">
    <xf numFmtId="0" fontId="0" fillId="0" borderId="0" xfId="0"/>
    <xf numFmtId="14" fontId="7" fillId="0" borderId="0" xfId="0" applyNumberFormat="1" applyFont="1" applyAlignment="1">
      <alignment horizontal="center"/>
    </xf>
    <xf numFmtId="0" fontId="6" fillId="0" borderId="0" xfId="0" applyFont="1" applyAlignment="1">
      <alignment horizontal="left"/>
    </xf>
    <xf numFmtId="0" fontId="7" fillId="0" borderId="0" xfId="0" applyFont="1" applyAlignment="1">
      <alignment horizontal="center"/>
    </xf>
    <xf numFmtId="0" fontId="6" fillId="0" borderId="0" xfId="0" applyFont="1"/>
    <xf numFmtId="0" fontId="5" fillId="0" borderId="0" xfId="0" applyFont="1"/>
    <xf numFmtId="0" fontId="8" fillId="0" borderId="0" xfId="0" applyFont="1"/>
    <xf numFmtId="0" fontId="4" fillId="0" borderId="0" xfId="0" applyFont="1"/>
    <xf numFmtId="14" fontId="7" fillId="0" borderId="0" xfId="0" applyNumberFormat="1" applyFont="1" applyAlignment="1">
      <alignment horizontal="left"/>
    </xf>
    <xf numFmtId="0" fontId="8" fillId="0" borderId="0" xfId="0" applyFont="1" applyAlignment="1">
      <alignment vertical="center"/>
    </xf>
    <xf numFmtId="166" fontId="8" fillId="0" borderId="0" xfId="0" applyNumberFormat="1" applyFont="1"/>
    <xf numFmtId="0" fontId="6" fillId="2" borderId="23" xfId="0" applyFont="1" applyFill="1" applyBorder="1" applyAlignment="1">
      <alignment horizontal="center" vertical="center" wrapText="1"/>
    </xf>
    <xf numFmtId="0" fontId="1" fillId="0" borderId="0" xfId="0" applyFont="1"/>
    <xf numFmtId="0" fontId="13" fillId="0" borderId="0" xfId="0" applyFont="1"/>
    <xf numFmtId="0" fontId="16" fillId="0" borderId="0" xfId="0" applyFont="1"/>
    <xf numFmtId="0" fontId="14" fillId="0" borderId="0" xfId="0" applyFont="1"/>
    <xf numFmtId="0" fontId="13" fillId="0" borderId="0" xfId="0" applyFont="1" applyAlignment="1">
      <alignment horizontal="left" vertical="center"/>
    </xf>
    <xf numFmtId="0" fontId="18" fillId="0" borderId="0" xfId="0" applyFont="1"/>
    <xf numFmtId="0" fontId="6" fillId="3" borderId="23" xfId="0" applyFont="1" applyFill="1" applyBorder="1" applyAlignment="1">
      <alignment horizontal="center" vertical="center" wrapText="1"/>
    </xf>
    <xf numFmtId="0" fontId="5" fillId="0" borderId="25" xfId="0" applyFont="1" applyBorder="1" applyAlignment="1">
      <alignment horizontal="center" vertical="center" wrapText="1"/>
    </xf>
    <xf numFmtId="0" fontId="5" fillId="0" borderId="25" xfId="0" applyFont="1" applyBorder="1" applyAlignment="1">
      <alignment horizontal="justify" vertical="center" wrapText="1"/>
    </xf>
    <xf numFmtId="0" fontId="5" fillId="0" borderId="26" xfId="0" applyFont="1" applyBorder="1" applyAlignment="1">
      <alignment horizontal="center" vertical="center" wrapText="1"/>
    </xf>
    <xf numFmtId="0" fontId="5" fillId="0" borderId="27" xfId="0" applyFont="1" applyBorder="1" applyAlignment="1">
      <alignment horizontal="justify" vertical="center" wrapText="1"/>
    </xf>
    <xf numFmtId="44" fontId="4" fillId="0" borderId="25" xfId="1" applyFont="1" applyFill="1" applyBorder="1" applyAlignment="1">
      <alignment horizontal="center" vertical="center"/>
    </xf>
    <xf numFmtId="0" fontId="5" fillId="0" borderId="26" xfId="0" applyFont="1" applyBorder="1" applyAlignment="1">
      <alignment horizontal="justify" vertical="center" wrapText="1"/>
    </xf>
    <xf numFmtId="44" fontId="4" fillId="0" borderId="26" xfId="1" applyFont="1" applyFill="1" applyBorder="1" applyAlignment="1">
      <alignment horizontal="center" vertical="center"/>
    </xf>
    <xf numFmtId="0" fontId="6" fillId="0" borderId="23" xfId="0" applyFont="1" applyBorder="1" applyAlignment="1">
      <alignment vertical="center"/>
    </xf>
    <xf numFmtId="44" fontId="4" fillId="0" borderId="23" xfId="1" applyFont="1" applyFill="1" applyBorder="1" applyAlignment="1">
      <alignment vertical="center"/>
    </xf>
    <xf numFmtId="44" fontId="3" fillId="0" borderId="23" xfId="1" applyFont="1" applyFill="1" applyBorder="1" applyAlignment="1">
      <alignment vertical="center"/>
    </xf>
    <xf numFmtId="0" fontId="6" fillId="4" borderId="24" xfId="0" applyFont="1" applyFill="1" applyBorder="1" applyAlignment="1">
      <alignment horizontal="center" vertical="center" wrapText="1"/>
    </xf>
    <xf numFmtId="0" fontId="6" fillId="4" borderId="24" xfId="0" quotePrefix="1" applyFont="1" applyFill="1" applyBorder="1" applyAlignment="1">
      <alignment horizontal="left" vertical="center" wrapText="1"/>
    </xf>
    <xf numFmtId="44" fontId="3" fillId="4" borderId="24" xfId="1" applyFont="1" applyFill="1" applyBorder="1" applyAlignment="1">
      <alignment horizontal="center" vertical="center"/>
    </xf>
    <xf numFmtId="0" fontId="6" fillId="0" borderId="25"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0" xfId="0" quotePrefix="1" applyFont="1" applyBorder="1" applyAlignment="1">
      <alignment horizontal="left" vertical="center" wrapText="1"/>
    </xf>
    <xf numFmtId="44" fontId="3" fillId="0" borderId="30" xfId="1" applyFont="1" applyFill="1" applyBorder="1" applyAlignment="1">
      <alignment horizontal="center" vertical="center"/>
    </xf>
    <xf numFmtId="0" fontId="5" fillId="0" borderId="0" xfId="0" applyFont="1" applyAlignment="1">
      <alignment vertical="center"/>
    </xf>
    <xf numFmtId="0" fontId="4" fillId="0" borderId="0" xfId="0" applyFont="1" applyAlignment="1">
      <alignment vertical="center"/>
    </xf>
    <xf numFmtId="0" fontId="6" fillId="4" borderId="29" xfId="0" applyFont="1" applyFill="1" applyBorder="1" applyAlignment="1">
      <alignment horizontal="center" vertical="center" wrapText="1"/>
    </xf>
    <xf numFmtId="0" fontId="6" fillId="4" borderId="29" xfId="0" applyFont="1" applyFill="1" applyBorder="1" applyAlignment="1">
      <alignment horizontal="justify" vertical="center" wrapText="1"/>
    </xf>
    <xf numFmtId="0" fontId="5" fillId="4" borderId="29" xfId="0" applyFont="1" applyFill="1" applyBorder="1" applyAlignment="1">
      <alignment horizontal="center" vertical="center" wrapText="1"/>
    </xf>
    <xf numFmtId="44" fontId="4" fillId="4" borderId="29" xfId="1" applyFont="1" applyFill="1" applyBorder="1" applyAlignment="1">
      <alignment vertical="center"/>
    </xf>
    <xf numFmtId="0" fontId="16" fillId="0" borderId="0" xfId="0" applyFont="1" applyAlignment="1">
      <alignment vertical="center"/>
    </xf>
    <xf numFmtId="44" fontId="14" fillId="0" borderId="25" xfId="1" applyFont="1" applyFill="1" applyBorder="1" applyAlignment="1">
      <alignment horizontal="center" vertical="center"/>
    </xf>
    <xf numFmtId="0" fontId="14" fillId="0" borderId="25" xfId="0" applyFont="1" applyBorder="1" applyAlignment="1">
      <alignment vertical="center"/>
    </xf>
    <xf numFmtId="44" fontId="5" fillId="0" borderId="25" xfId="1" applyFont="1" applyFill="1" applyBorder="1" applyAlignment="1">
      <alignment horizontal="center" vertical="center"/>
    </xf>
    <xf numFmtId="0" fontId="14" fillId="0" borderId="27" xfId="0" applyFont="1" applyBorder="1" applyAlignment="1">
      <alignment vertical="center"/>
    </xf>
    <xf numFmtId="44" fontId="14" fillId="0" borderId="27" xfId="1" applyFont="1" applyFill="1" applyBorder="1" applyAlignment="1">
      <alignment horizontal="center" vertical="center"/>
    </xf>
    <xf numFmtId="44" fontId="14" fillId="0" borderId="23" xfId="1" applyFont="1" applyFill="1" applyBorder="1" applyAlignment="1">
      <alignment vertical="center"/>
    </xf>
    <xf numFmtId="0" fontId="14" fillId="0" borderId="0" xfId="0" applyFont="1" applyAlignment="1">
      <alignment vertical="center"/>
    </xf>
    <xf numFmtId="0" fontId="5" fillId="0" borderId="12" xfId="0" quotePrefix="1" applyFont="1" applyBorder="1" applyAlignment="1">
      <alignment horizontal="center" vertical="center"/>
    </xf>
    <xf numFmtId="0" fontId="6" fillId="0" borderId="5" xfId="0" applyFont="1" applyBorder="1" applyAlignment="1">
      <alignment vertical="center"/>
    </xf>
    <xf numFmtId="0" fontId="6" fillId="0" borderId="16" xfId="0" applyFont="1" applyBorder="1" applyAlignment="1">
      <alignment vertical="center"/>
    </xf>
    <xf numFmtId="166" fontId="8" fillId="0" borderId="0" xfId="0" applyNumberFormat="1" applyFont="1" applyAlignment="1">
      <alignment vertical="center"/>
    </xf>
    <xf numFmtId="0" fontId="5" fillId="0" borderId="27" xfId="0" applyFont="1" applyBorder="1" applyAlignment="1">
      <alignment horizontal="center" vertical="center" wrapText="1"/>
    </xf>
    <xf numFmtId="0" fontId="5" fillId="0" borderId="23" xfId="0" applyFont="1" applyBorder="1" applyAlignment="1">
      <alignment horizontal="center" vertical="center" wrapText="1"/>
    </xf>
    <xf numFmtId="0" fontId="6" fillId="5" borderId="28" xfId="0" applyFont="1" applyFill="1" applyBorder="1" applyAlignment="1">
      <alignment horizontal="center" vertical="center" wrapText="1"/>
    </xf>
    <xf numFmtId="0" fontId="13" fillId="5" borderId="28" xfId="0" applyFont="1" applyFill="1" applyBorder="1" applyAlignment="1">
      <alignment horizontal="center" vertical="center"/>
    </xf>
    <xf numFmtId="0" fontId="5" fillId="5" borderId="28" xfId="0" applyFont="1" applyFill="1" applyBorder="1" applyAlignment="1">
      <alignment horizontal="justify" vertical="center" wrapText="1"/>
    </xf>
    <xf numFmtId="0" fontId="5" fillId="5" borderId="28" xfId="0" applyFont="1" applyFill="1" applyBorder="1" applyAlignment="1">
      <alignment horizontal="center" vertical="center" wrapText="1"/>
    </xf>
    <xf numFmtId="44" fontId="5" fillId="5" borderId="28" xfId="1" applyFont="1" applyFill="1" applyBorder="1" applyAlignment="1">
      <alignment horizontal="center" vertical="center"/>
    </xf>
    <xf numFmtId="44" fontId="14" fillId="5" borderId="28" xfId="1" applyFont="1" applyFill="1" applyBorder="1" applyAlignment="1">
      <alignment horizontal="center" vertical="center"/>
    </xf>
    <xf numFmtId="0" fontId="6" fillId="5" borderId="23" xfId="0" applyFont="1" applyFill="1" applyBorder="1" applyAlignment="1">
      <alignment horizontal="center" vertical="center" wrapText="1"/>
    </xf>
    <xf numFmtId="0" fontId="6" fillId="5" borderId="23" xfId="0" quotePrefix="1" applyFont="1" applyFill="1" applyBorder="1" applyAlignment="1">
      <alignment horizontal="left" vertical="center" wrapText="1"/>
    </xf>
    <xf numFmtId="44" fontId="14" fillId="0" borderId="23" xfId="1" applyFont="1" applyFill="1" applyBorder="1" applyAlignment="1">
      <alignment horizontal="center" vertical="center"/>
    </xf>
    <xf numFmtId="44" fontId="5" fillId="0" borderId="27" xfId="1" applyFont="1" applyFill="1" applyBorder="1" applyAlignment="1">
      <alignment horizontal="center" vertical="center"/>
    </xf>
    <xf numFmtId="44" fontId="4" fillId="0" borderId="25" xfId="1" applyFont="1" applyFill="1" applyBorder="1" applyAlignment="1">
      <alignment vertical="center"/>
    </xf>
    <xf numFmtId="44" fontId="4" fillId="0" borderId="27" xfId="1" applyFont="1" applyFill="1" applyBorder="1" applyAlignment="1">
      <alignment vertical="center"/>
    </xf>
    <xf numFmtId="44" fontId="4" fillId="0" borderId="27" xfId="1" applyFont="1" applyFill="1" applyBorder="1" applyAlignment="1">
      <alignment horizontal="center" vertical="center"/>
    </xf>
    <xf numFmtId="0" fontId="5" fillId="5" borderId="23" xfId="0" quotePrefix="1" applyFont="1" applyFill="1" applyBorder="1" applyAlignment="1">
      <alignment horizontal="left" vertical="center" wrapText="1"/>
    </xf>
    <xf numFmtId="0" fontId="15" fillId="0" borderId="0" xfId="0" applyFont="1" applyAlignment="1">
      <alignment horizontal="left" vertical="top"/>
    </xf>
    <xf numFmtId="0" fontId="6" fillId="5" borderId="25" xfId="0" applyFont="1" applyFill="1" applyBorder="1" applyAlignment="1">
      <alignment horizontal="center" vertical="center" wrapText="1"/>
    </xf>
    <xf numFmtId="0" fontId="5" fillId="5" borderId="25" xfId="0" applyFont="1" applyFill="1" applyBorder="1" applyAlignment="1">
      <alignment horizontal="justify" vertical="center" wrapText="1"/>
    </xf>
    <xf numFmtId="0" fontId="5" fillId="5" borderId="25" xfId="0" applyFont="1" applyFill="1" applyBorder="1" applyAlignment="1">
      <alignment horizontal="center" vertical="center" wrapText="1"/>
    </xf>
    <xf numFmtId="44" fontId="14" fillId="5" borderId="25" xfId="1" applyFont="1" applyFill="1" applyBorder="1" applyAlignment="1">
      <alignment horizontal="center" vertical="center"/>
    </xf>
    <xf numFmtId="0" fontId="5" fillId="0" borderId="33" xfId="0" applyFont="1" applyBorder="1" applyAlignment="1">
      <alignment horizontal="center" vertical="center" wrapText="1"/>
    </xf>
    <xf numFmtId="0" fontId="6" fillId="4" borderId="25" xfId="0" applyFont="1" applyFill="1" applyBorder="1" applyAlignment="1">
      <alignment horizontal="center" vertical="center" wrapText="1"/>
    </xf>
    <xf numFmtId="0" fontId="6" fillId="4" borderId="25" xfId="0" applyFont="1" applyFill="1" applyBorder="1" applyAlignment="1">
      <alignment horizontal="justify" vertical="center" wrapText="1"/>
    </xf>
    <xf numFmtId="0" fontId="5" fillId="4" borderId="25" xfId="0" applyFont="1" applyFill="1" applyBorder="1" applyAlignment="1">
      <alignment horizontal="center" vertical="center" wrapText="1"/>
    </xf>
    <xf numFmtId="44" fontId="4" fillId="4" borderId="25" xfId="1" applyFont="1" applyFill="1" applyBorder="1" applyAlignment="1">
      <alignment vertical="center"/>
    </xf>
    <xf numFmtId="44" fontId="4" fillId="4" borderId="25" xfId="1" applyFont="1" applyFill="1" applyBorder="1" applyAlignment="1">
      <alignment horizontal="center" vertical="center"/>
    </xf>
    <xf numFmtId="0" fontId="5" fillId="4" borderId="24" xfId="0" applyFont="1" applyFill="1" applyBorder="1" applyAlignment="1">
      <alignment horizontal="center" vertical="center" wrapText="1"/>
    </xf>
    <xf numFmtId="44" fontId="4" fillId="4" borderId="24" xfId="1" applyFont="1" applyFill="1" applyBorder="1" applyAlignment="1">
      <alignment vertical="center"/>
    </xf>
    <xf numFmtId="0" fontId="20" fillId="0" borderId="26" xfId="3" applyFont="1" applyBorder="1" applyAlignment="1">
      <alignment vertical="center" wrapText="1"/>
    </xf>
    <xf numFmtId="44" fontId="4" fillId="0" borderId="26" xfId="1" applyFont="1" applyFill="1" applyBorder="1" applyAlignment="1">
      <alignment vertical="center"/>
    </xf>
    <xf numFmtId="44" fontId="14" fillId="4" borderId="24" xfId="1" applyFont="1" applyFill="1" applyBorder="1" applyAlignment="1">
      <alignment vertical="center"/>
    </xf>
    <xf numFmtId="166" fontId="1" fillId="0" borderId="0" xfId="0" applyNumberFormat="1" applyFont="1"/>
    <xf numFmtId="0" fontId="11" fillId="0" borderId="0" xfId="0" applyFont="1" applyAlignment="1">
      <alignment wrapText="1"/>
    </xf>
    <xf numFmtId="165" fontId="8" fillId="0" borderId="0" xfId="4" applyFont="1" applyFill="1"/>
    <xf numFmtId="165" fontId="1" fillId="0" borderId="0" xfId="4" applyFont="1" applyFill="1"/>
    <xf numFmtId="165" fontId="6" fillId="0" borderId="0" xfId="4" applyFont="1" applyFill="1"/>
    <xf numFmtId="165" fontId="8" fillId="0" borderId="0" xfId="4" applyFont="1" applyFill="1" applyAlignment="1">
      <alignment vertical="center"/>
    </xf>
    <xf numFmtId="0" fontId="0" fillId="0" borderId="46" xfId="0" applyBorder="1"/>
    <xf numFmtId="0" fontId="0" fillId="0" borderId="47" xfId="0" applyBorder="1"/>
    <xf numFmtId="0" fontId="0" fillId="0" borderId="54" xfId="0" applyBorder="1"/>
    <xf numFmtId="0" fontId="0" fillId="0" borderId="38" xfId="0" applyBorder="1"/>
    <xf numFmtId="0" fontId="0" fillId="0" borderId="31" xfId="0" applyBorder="1"/>
    <xf numFmtId="0" fontId="11" fillId="0" borderId="0" xfId="0" applyFont="1"/>
    <xf numFmtId="0" fontId="11" fillId="0" borderId="31" xfId="0" applyFont="1" applyBorder="1"/>
    <xf numFmtId="0" fontId="11" fillId="0" borderId="38" xfId="0" applyFont="1" applyBorder="1"/>
    <xf numFmtId="0" fontId="0" fillId="0" borderId="5" xfId="0" applyBorder="1"/>
    <xf numFmtId="0" fontId="0" fillId="0" borderId="55" xfId="0" applyBorder="1"/>
    <xf numFmtId="0" fontId="0" fillId="0" borderId="34" xfId="0" applyBorder="1"/>
    <xf numFmtId="0" fontId="0" fillId="0" borderId="50" xfId="0" applyBorder="1"/>
    <xf numFmtId="0" fontId="0" fillId="0" borderId="57" xfId="0" applyBorder="1"/>
    <xf numFmtId="0" fontId="0" fillId="0" borderId="6" xfId="0" applyBorder="1"/>
    <xf numFmtId="0" fontId="0" fillId="0" borderId="58" xfId="0" applyBorder="1"/>
    <xf numFmtId="0" fontId="0" fillId="0" borderId="59" xfId="0" applyBorder="1"/>
    <xf numFmtId="0" fontId="0" fillId="0" borderId="32" xfId="0" applyBorder="1"/>
    <xf numFmtId="0" fontId="0" fillId="0" borderId="60" xfId="0" applyBorder="1"/>
    <xf numFmtId="0" fontId="0" fillId="0" borderId="44" xfId="0" applyBorder="1"/>
    <xf numFmtId="0" fontId="0" fillId="0" borderId="52" xfId="0" applyBorder="1"/>
    <xf numFmtId="167" fontId="0" fillId="0" borderId="44" xfId="4" applyNumberFormat="1" applyFont="1" applyBorder="1"/>
    <xf numFmtId="167" fontId="0" fillId="0" borderId="31" xfId="1" applyNumberFormat="1" applyFont="1" applyBorder="1"/>
    <xf numFmtId="0" fontId="0" fillId="0" borderId="61" xfId="0" applyBorder="1"/>
    <xf numFmtId="0" fontId="0" fillId="0" borderId="62" xfId="0" applyBorder="1"/>
    <xf numFmtId="167" fontId="0" fillId="0" borderId="62" xfId="4" applyNumberFormat="1" applyFont="1" applyBorder="1"/>
    <xf numFmtId="0" fontId="0" fillId="0" borderId="53" xfId="0" applyBorder="1"/>
    <xf numFmtId="167" fontId="0" fillId="0" borderId="53" xfId="4" applyNumberFormat="1" applyFont="1" applyBorder="1"/>
    <xf numFmtId="167" fontId="0" fillId="0" borderId="63" xfId="1" applyNumberFormat="1" applyFont="1" applyBorder="1"/>
    <xf numFmtId="0" fontId="0" fillId="0" borderId="64" xfId="0" applyBorder="1"/>
    <xf numFmtId="0" fontId="0" fillId="0" borderId="2" xfId="0" applyBorder="1"/>
    <xf numFmtId="0" fontId="0" fillId="0" borderId="3" xfId="0" applyBorder="1"/>
    <xf numFmtId="0" fontId="0" fillId="0" borderId="1" xfId="0" applyBorder="1"/>
    <xf numFmtId="0" fontId="0" fillId="0" borderId="37" xfId="0" applyBorder="1"/>
    <xf numFmtId="0" fontId="0" fillId="0" borderId="61" xfId="0" applyBorder="1" applyAlignment="1">
      <alignment horizontal="center"/>
    </xf>
    <xf numFmtId="0" fontId="0" fillId="0" borderId="62" xfId="0" applyBorder="1" applyAlignment="1">
      <alignment horizontal="center"/>
    </xf>
    <xf numFmtId="9" fontId="0" fillId="0" borderId="62" xfId="0" applyNumberFormat="1" applyBorder="1" applyAlignment="1">
      <alignment horizontal="center"/>
    </xf>
    <xf numFmtId="167" fontId="0" fillId="0" borderId="62" xfId="1" applyNumberFormat="1" applyFont="1" applyBorder="1"/>
    <xf numFmtId="167" fontId="0" fillId="0" borderId="31" xfId="4" applyNumberFormat="1" applyFont="1" applyBorder="1"/>
    <xf numFmtId="44" fontId="0" fillId="0" borderId="0" xfId="1" applyFont="1"/>
    <xf numFmtId="167" fontId="11" fillId="0" borderId="37" xfId="1" applyNumberFormat="1" applyFont="1" applyBorder="1" applyAlignment="1"/>
    <xf numFmtId="167" fontId="0" fillId="0" borderId="41" xfId="4" applyNumberFormat="1" applyFont="1" applyBorder="1"/>
    <xf numFmtId="0" fontId="0" fillId="0" borderId="4" xfId="0" applyBorder="1"/>
    <xf numFmtId="0" fontId="0" fillId="0" borderId="65" xfId="0" applyBorder="1"/>
    <xf numFmtId="167" fontId="11" fillId="0" borderId="37" xfId="0" applyNumberFormat="1" applyFont="1" applyBorder="1"/>
    <xf numFmtId="0" fontId="0" fillId="0" borderId="1" xfId="0" applyBorder="1" applyAlignment="1">
      <alignment horizontal="center"/>
    </xf>
    <xf numFmtId="0" fontId="0" fillId="0" borderId="37" xfId="0" applyBorder="1" applyAlignment="1">
      <alignment horizontal="center"/>
    </xf>
    <xf numFmtId="167" fontId="0" fillId="0" borderId="62" xfId="1" applyNumberFormat="1" applyFont="1" applyBorder="1" applyAlignment="1">
      <alignment horizontal="center"/>
    </xf>
    <xf numFmtId="0" fontId="0" fillId="0" borderId="65" xfId="0" applyBorder="1" applyAlignment="1">
      <alignment horizontal="center"/>
    </xf>
    <xf numFmtId="167" fontId="0" fillId="0" borderId="37" xfId="0" applyNumberFormat="1" applyBorder="1"/>
    <xf numFmtId="0" fontId="0" fillId="0" borderId="38" xfId="0" applyBorder="1" applyAlignment="1">
      <alignment horizontal="center"/>
    </xf>
    <xf numFmtId="0" fontId="0" fillId="0" borderId="0" xfId="0" applyAlignment="1">
      <alignment horizontal="center"/>
    </xf>
    <xf numFmtId="0" fontId="11" fillId="0" borderId="52" xfId="0" applyFont="1" applyBorder="1"/>
    <xf numFmtId="0" fontId="11" fillId="0" borderId="42" xfId="0" applyFont="1" applyBorder="1"/>
    <xf numFmtId="0" fontId="0" fillId="0" borderId="41" xfId="0" applyBorder="1" applyAlignment="1">
      <alignment horizontal="center"/>
    </xf>
    <xf numFmtId="0" fontId="11" fillId="0" borderId="5" xfId="0" applyFont="1" applyBorder="1"/>
    <xf numFmtId="167" fontId="0" fillId="0" borderId="31" xfId="0" applyNumberFormat="1" applyBorder="1"/>
    <xf numFmtId="0" fontId="11" fillId="0" borderId="4" xfId="0" applyFont="1" applyBorder="1" applyAlignment="1">
      <alignment horizontal="center"/>
    </xf>
    <xf numFmtId="44" fontId="0" fillId="0" borderId="0" xfId="1" applyFont="1" applyBorder="1" applyAlignment="1"/>
    <xf numFmtId="167" fontId="0" fillId="0" borderId="31" xfId="1" applyNumberFormat="1" applyFont="1" applyBorder="1" applyAlignment="1"/>
    <xf numFmtId="0" fontId="11" fillId="0" borderId="67" xfId="0" applyFont="1" applyBorder="1"/>
    <xf numFmtId="0" fontId="11" fillId="0" borderId="68" xfId="0" applyFont="1" applyBorder="1"/>
    <xf numFmtId="0" fontId="0" fillId="0" borderId="68" xfId="0" applyBorder="1"/>
    <xf numFmtId="0" fontId="0" fillId="0" borderId="43" xfId="0" applyBorder="1"/>
    <xf numFmtId="44" fontId="5" fillId="0" borderId="52" xfId="1" applyFont="1" applyFill="1" applyBorder="1" applyAlignment="1"/>
    <xf numFmtId="44" fontId="5" fillId="0" borderId="5" xfId="1" applyFont="1" applyFill="1" applyBorder="1" applyAlignment="1"/>
    <xf numFmtId="0" fontId="0" fillId="0" borderId="44" xfId="0" applyBorder="1" applyAlignment="1">
      <alignment horizontal="center"/>
    </xf>
    <xf numFmtId="44" fontId="5" fillId="0" borderId="62" xfId="1" applyFont="1" applyFill="1" applyBorder="1" applyAlignment="1"/>
    <xf numFmtId="167" fontId="11" fillId="0" borderId="66" xfId="0" applyNumberFormat="1" applyFont="1" applyBorder="1"/>
    <xf numFmtId="0" fontId="0" fillId="0" borderId="49" xfId="0" applyBorder="1"/>
    <xf numFmtId="0" fontId="0" fillId="0" borderId="5" xfId="0" applyBorder="1" applyAlignment="1">
      <alignment horizontal="center"/>
    </xf>
    <xf numFmtId="9" fontId="0" fillId="0" borderId="5" xfId="0" applyNumberFormat="1" applyBorder="1" applyAlignment="1">
      <alignment horizontal="center"/>
    </xf>
    <xf numFmtId="9" fontId="0" fillId="0" borderId="50" xfId="0" applyNumberFormat="1" applyBorder="1" applyAlignment="1">
      <alignment horizontal="center"/>
    </xf>
    <xf numFmtId="0" fontId="0" fillId="0" borderId="3" xfId="0" applyBorder="1" applyAlignment="1">
      <alignment horizontal="center"/>
    </xf>
    <xf numFmtId="0" fontId="0" fillId="0" borderId="51" xfId="0" applyBorder="1"/>
    <xf numFmtId="9" fontId="0" fillId="0" borderId="52" xfId="0" applyNumberFormat="1" applyBorder="1" applyAlignment="1">
      <alignment horizontal="center"/>
    </xf>
    <xf numFmtId="44" fontId="0" fillId="0" borderId="0" xfId="1" applyFont="1" applyBorder="1"/>
    <xf numFmtId="0" fontId="0" fillId="0" borderId="6" xfId="0" applyBorder="1" applyAlignment="1">
      <alignment horizontal="center"/>
    </xf>
    <xf numFmtId="0" fontId="0" fillId="0" borderId="58" xfId="0" applyBorder="1" applyAlignment="1">
      <alignment horizontal="center"/>
    </xf>
    <xf numFmtId="0" fontId="0" fillId="0" borderId="59" xfId="0" applyBorder="1" applyAlignment="1">
      <alignment horizontal="center"/>
    </xf>
    <xf numFmtId="0" fontId="0" fillId="0" borderId="32" xfId="0" applyBorder="1" applyAlignment="1">
      <alignment horizontal="center"/>
    </xf>
    <xf numFmtId="167" fontId="2" fillId="0" borderId="37" xfId="1" applyNumberFormat="1" applyFont="1" applyBorder="1" applyAlignment="1"/>
    <xf numFmtId="0" fontId="0" fillId="0" borderId="45" xfId="0" applyBorder="1"/>
    <xf numFmtId="9" fontId="0" fillId="0" borderId="53" xfId="0" applyNumberFormat="1" applyBorder="1" applyAlignment="1">
      <alignment horizontal="center"/>
    </xf>
    <xf numFmtId="0" fontId="26" fillId="0" borderId="0" xfId="0" applyFont="1" applyAlignment="1">
      <alignment vertical="center"/>
    </xf>
    <xf numFmtId="169" fontId="27" fillId="0" borderId="0" xfId="4" applyNumberFormat="1" applyFont="1" applyFill="1" applyBorder="1" applyAlignment="1">
      <alignment vertical="center"/>
    </xf>
    <xf numFmtId="0" fontId="28" fillId="0" borderId="44" xfId="0" applyFont="1" applyBorder="1" applyAlignment="1">
      <alignment horizontal="center"/>
    </xf>
    <xf numFmtId="0" fontId="28" fillId="0" borderId="62" xfId="0" applyFont="1" applyBorder="1" applyAlignment="1">
      <alignment horizontal="center"/>
    </xf>
    <xf numFmtId="167" fontId="28" fillId="0" borderId="62" xfId="1" applyNumberFormat="1" applyFont="1" applyBorder="1"/>
    <xf numFmtId="0" fontId="0" fillId="0" borderId="51" xfId="0" applyBorder="1" applyAlignment="1">
      <alignment horizontal="center"/>
    </xf>
    <xf numFmtId="0" fontId="11" fillId="0" borderId="51" xfId="0" applyFont="1" applyBorder="1" applyAlignment="1">
      <alignment horizontal="left"/>
    </xf>
    <xf numFmtId="0" fontId="11" fillId="0" borderId="3" xfId="0" applyFont="1" applyBorder="1" applyAlignment="1">
      <alignment horizontal="left"/>
    </xf>
    <xf numFmtId="0" fontId="0" fillId="0" borderId="52" xfId="0" applyBorder="1" applyAlignment="1">
      <alignment horizontal="center"/>
    </xf>
    <xf numFmtId="2" fontId="16" fillId="0" borderId="0" xfId="0" applyNumberFormat="1" applyFont="1"/>
    <xf numFmtId="2" fontId="1" fillId="0" borderId="0" xfId="0" applyNumberFormat="1" applyFont="1"/>
    <xf numFmtId="2" fontId="6" fillId="0" borderId="0" xfId="0" applyNumberFormat="1" applyFont="1"/>
    <xf numFmtId="2" fontId="16" fillId="0" borderId="0" xfId="0" applyNumberFormat="1" applyFont="1" applyAlignment="1">
      <alignment vertical="center"/>
    </xf>
    <xf numFmtId="167" fontId="30" fillId="0" borderId="62" xfId="1" applyNumberFormat="1" applyFont="1" applyBorder="1"/>
    <xf numFmtId="167" fontId="0" fillId="0" borderId="69" xfId="4" applyNumberFormat="1" applyFont="1" applyBorder="1"/>
    <xf numFmtId="167" fontId="0" fillId="0" borderId="63" xfId="4" applyNumberFormat="1" applyFont="1" applyBorder="1"/>
    <xf numFmtId="0" fontId="0" fillId="6" borderId="0" xfId="0" applyFill="1"/>
    <xf numFmtId="170" fontId="14" fillId="0" borderId="0" xfId="0" applyNumberFormat="1" applyFont="1" applyAlignment="1">
      <alignment vertical="center"/>
    </xf>
    <xf numFmtId="1" fontId="0" fillId="0" borderId="44" xfId="0" applyNumberFormat="1" applyBorder="1" applyAlignment="1">
      <alignment horizontal="center"/>
    </xf>
    <xf numFmtId="167" fontId="30" fillId="0" borderId="5" xfId="1" applyNumberFormat="1" applyFont="1" applyBorder="1"/>
    <xf numFmtId="1" fontId="0" fillId="0" borderId="62" xfId="0" applyNumberFormat="1" applyBorder="1" applyAlignment="1">
      <alignment horizontal="center"/>
    </xf>
    <xf numFmtId="167" fontId="0" fillId="0" borderId="5" xfId="1" applyNumberFormat="1" applyFont="1" applyBorder="1"/>
    <xf numFmtId="44" fontId="0" fillId="0" borderId="5" xfId="5" applyNumberFormat="1" applyFont="1" applyBorder="1"/>
    <xf numFmtId="1" fontId="0" fillId="0" borderId="52" xfId="0" applyNumberFormat="1" applyBorder="1" applyAlignment="1">
      <alignment horizontal="center"/>
    </xf>
    <xf numFmtId="1" fontId="0" fillId="0" borderId="5" xfId="0" applyNumberFormat="1" applyBorder="1" applyAlignment="1">
      <alignment horizontal="center"/>
    </xf>
    <xf numFmtId="171" fontId="16" fillId="0" borderId="0" xfId="0" applyNumberFormat="1" applyFont="1" applyAlignment="1">
      <alignment vertical="center"/>
    </xf>
    <xf numFmtId="44" fontId="0" fillId="6" borderId="0" xfId="1" applyFont="1" applyFill="1"/>
    <xf numFmtId="0" fontId="11" fillId="6" borderId="0" xfId="0" applyFont="1" applyFill="1"/>
    <xf numFmtId="2" fontId="16" fillId="6" borderId="0" xfId="0" applyNumberFormat="1" applyFont="1" applyFill="1" applyAlignment="1">
      <alignment vertical="center"/>
    </xf>
    <xf numFmtId="165" fontId="16" fillId="6" borderId="0" xfId="4" applyFont="1" applyFill="1" applyBorder="1" applyAlignment="1">
      <alignment vertical="center"/>
    </xf>
    <xf numFmtId="44" fontId="13" fillId="0" borderId="23" xfId="1" applyFont="1" applyFill="1" applyBorder="1" applyAlignment="1">
      <alignment vertical="center"/>
    </xf>
    <xf numFmtId="0" fontId="5" fillId="0" borderId="39" xfId="0" applyFont="1" applyBorder="1" applyAlignment="1">
      <alignment horizontal="center" vertical="center" wrapText="1"/>
    </xf>
    <xf numFmtId="0" fontId="14" fillId="0" borderId="39" xfId="0" applyFont="1" applyBorder="1" applyAlignment="1">
      <alignment horizontal="center" vertical="center"/>
    </xf>
    <xf numFmtId="0" fontId="6" fillId="5" borderId="24" xfId="0" applyFont="1" applyFill="1" applyBorder="1" applyAlignment="1">
      <alignment horizontal="center" vertical="center" wrapText="1"/>
    </xf>
    <xf numFmtId="0" fontId="13" fillId="5" borderId="24" xfId="0" applyFont="1" applyFill="1" applyBorder="1" applyAlignment="1">
      <alignment horizontal="center" vertical="center"/>
    </xf>
    <xf numFmtId="0" fontId="5" fillId="0" borderId="39" xfId="0" applyFont="1" applyBorder="1" applyAlignment="1">
      <alignment horizontal="justify" vertical="center" wrapText="1"/>
    </xf>
    <xf numFmtId="3" fontId="5" fillId="0" borderId="39" xfId="0" applyNumberFormat="1" applyFont="1" applyBorder="1" applyAlignment="1">
      <alignment horizontal="center" vertical="center" wrapText="1"/>
    </xf>
    <xf numFmtId="44" fontId="5" fillId="0" borderId="39" xfId="1" applyFont="1" applyFill="1" applyBorder="1" applyAlignment="1">
      <alignment horizontal="center" vertical="center"/>
    </xf>
    <xf numFmtId="44" fontId="14" fillId="0" borderId="39" xfId="1" applyFont="1" applyFill="1" applyBorder="1" applyAlignment="1">
      <alignment horizontal="center" vertical="center"/>
    </xf>
    <xf numFmtId="0" fontId="5" fillId="5" borderId="24" xfId="0" applyFont="1" applyFill="1" applyBorder="1" applyAlignment="1">
      <alignment horizontal="justify" vertical="center" wrapText="1"/>
    </xf>
    <xf numFmtId="0" fontId="5" fillId="5" borderId="24" xfId="0" applyFont="1" applyFill="1" applyBorder="1" applyAlignment="1">
      <alignment horizontal="center" vertical="center" wrapText="1"/>
    </xf>
    <xf numFmtId="44" fontId="5" fillId="5" borderId="24" xfId="1" applyFont="1" applyFill="1" applyBorder="1" applyAlignment="1">
      <alignment horizontal="center" vertical="center"/>
    </xf>
    <xf numFmtId="44" fontId="14" fillId="5" borderId="24" xfId="1" applyFont="1" applyFill="1" applyBorder="1" applyAlignment="1">
      <alignment horizontal="center" vertical="center"/>
    </xf>
    <xf numFmtId="0" fontId="0" fillId="6" borderId="62" xfId="0" applyFill="1" applyBorder="1" applyAlignment="1">
      <alignment horizontal="center"/>
    </xf>
    <xf numFmtId="0" fontId="6" fillId="8" borderId="24" xfId="0" applyFont="1" applyFill="1" applyBorder="1" applyAlignment="1">
      <alignment horizontal="justify" vertical="center" wrapText="1"/>
    </xf>
    <xf numFmtId="0" fontId="6" fillId="9" borderId="24" xfId="0" applyFont="1" applyFill="1" applyBorder="1" applyAlignment="1">
      <alignment horizontal="justify" vertical="center" wrapText="1"/>
    </xf>
    <xf numFmtId="0" fontId="0" fillId="10" borderId="62" xfId="0" applyFill="1" applyBorder="1" applyAlignment="1">
      <alignment horizontal="center"/>
    </xf>
    <xf numFmtId="167" fontId="11" fillId="10" borderId="37" xfId="0" applyNumberFormat="1" applyFont="1" applyFill="1" applyBorder="1"/>
    <xf numFmtId="0" fontId="5" fillId="0" borderId="73" xfId="0" applyFont="1" applyBorder="1" applyAlignment="1">
      <alignment horizontal="center" vertical="center"/>
    </xf>
    <xf numFmtId="0" fontId="0" fillId="6" borderId="0" xfId="0" applyFill="1" applyAlignment="1">
      <alignment horizontal="center"/>
    </xf>
    <xf numFmtId="2" fontId="30" fillId="0" borderId="44" xfId="0" applyNumberFormat="1" applyFont="1" applyBorder="1" applyAlignment="1">
      <alignment horizontal="center" vertical="center" wrapText="1"/>
    </xf>
    <xf numFmtId="2" fontId="30" fillId="0" borderId="62" xfId="0" applyNumberFormat="1" applyFont="1" applyBorder="1" applyAlignment="1">
      <alignment horizontal="center" vertical="center" wrapText="1"/>
    </xf>
    <xf numFmtId="1" fontId="0" fillId="10" borderId="44" xfId="0" applyNumberFormat="1" applyFill="1" applyBorder="1" applyAlignment="1">
      <alignment horizontal="center"/>
    </xf>
    <xf numFmtId="44" fontId="30" fillId="0" borderId="44" xfId="0" applyNumberFormat="1" applyFont="1" applyBorder="1" applyAlignment="1">
      <alignment horizontal="center" vertical="center" wrapText="1"/>
    </xf>
    <xf numFmtId="44" fontId="30" fillId="0" borderId="62" xfId="0" applyNumberFormat="1" applyFont="1" applyBorder="1" applyAlignment="1">
      <alignment horizontal="center" vertical="center" wrapText="1"/>
    </xf>
    <xf numFmtId="0" fontId="0" fillId="6" borderId="61" xfId="0" applyFill="1" applyBorder="1" applyAlignment="1">
      <alignment horizontal="center"/>
    </xf>
    <xf numFmtId="1" fontId="0" fillId="6" borderId="62" xfId="0" applyNumberFormat="1" applyFill="1" applyBorder="1" applyAlignment="1">
      <alignment horizontal="center"/>
    </xf>
    <xf numFmtId="44" fontId="30" fillId="6" borderId="44" xfId="0" applyNumberFormat="1" applyFont="1" applyFill="1" applyBorder="1" applyAlignment="1">
      <alignment horizontal="center" vertical="center" wrapText="1"/>
    </xf>
    <xf numFmtId="167" fontId="0" fillId="6" borderId="31" xfId="4" applyNumberFormat="1" applyFont="1" applyFill="1" applyBorder="1"/>
    <xf numFmtId="44" fontId="30" fillId="6" borderId="62" xfId="0" applyNumberFormat="1" applyFont="1" applyFill="1" applyBorder="1" applyAlignment="1">
      <alignment horizontal="center" vertical="center" wrapText="1"/>
    </xf>
    <xf numFmtId="2" fontId="30" fillId="6" borderId="62" xfId="0" applyNumberFormat="1" applyFont="1" applyFill="1" applyBorder="1" applyAlignment="1">
      <alignment horizontal="center" vertical="center" wrapText="1"/>
    </xf>
    <xf numFmtId="167" fontId="0" fillId="6" borderId="5" xfId="1" applyNumberFormat="1" applyFont="1" applyFill="1" applyBorder="1"/>
    <xf numFmtId="167" fontId="0" fillId="6" borderId="69" xfId="4" applyNumberFormat="1" applyFont="1" applyFill="1" applyBorder="1"/>
    <xf numFmtId="167" fontId="0" fillId="6" borderId="62" xfId="1" applyNumberFormat="1" applyFont="1" applyFill="1" applyBorder="1" applyAlignment="1">
      <alignment horizontal="center"/>
    </xf>
    <xf numFmtId="0" fontId="0" fillId="6" borderId="65" xfId="0" applyFill="1" applyBorder="1" applyAlignment="1">
      <alignment horizontal="center"/>
    </xf>
    <xf numFmtId="167" fontId="0" fillId="6" borderId="37" xfId="0" applyNumberFormat="1" applyFill="1" applyBorder="1"/>
    <xf numFmtId="0" fontId="0" fillId="6" borderId="38" xfId="0" applyFill="1" applyBorder="1" applyAlignment="1">
      <alignment horizontal="center"/>
    </xf>
    <xf numFmtId="0" fontId="11" fillId="6" borderId="52" xfId="0" applyFont="1" applyFill="1" applyBorder="1"/>
    <xf numFmtId="0" fontId="11" fillId="6" borderId="42" xfId="0" applyFont="1" applyFill="1" applyBorder="1"/>
    <xf numFmtId="0" fontId="0" fillId="6" borderId="41" xfId="0" applyFill="1" applyBorder="1" applyAlignment="1">
      <alignment horizontal="center"/>
    </xf>
    <xf numFmtId="0" fontId="11" fillId="6" borderId="5" xfId="0" applyFont="1" applyFill="1" applyBorder="1"/>
    <xf numFmtId="167" fontId="0" fillId="6" borderId="31" xfId="0" applyNumberFormat="1" applyFill="1" applyBorder="1"/>
    <xf numFmtId="0" fontId="0" fillId="6" borderId="5" xfId="0" applyFill="1" applyBorder="1"/>
    <xf numFmtId="0" fontId="11" fillId="6" borderId="4" xfId="0" applyFont="1" applyFill="1" applyBorder="1" applyAlignment="1">
      <alignment horizontal="center"/>
    </xf>
    <xf numFmtId="44" fontId="0" fillId="6" borderId="0" xfId="1" applyFont="1" applyFill="1" applyBorder="1" applyAlignment="1"/>
    <xf numFmtId="167" fontId="0" fillId="6" borderId="31" xfId="1" applyNumberFormat="1" applyFont="1" applyFill="1" applyBorder="1" applyAlignment="1"/>
    <xf numFmtId="167" fontId="11" fillId="6" borderId="66" xfId="0" applyNumberFormat="1" applyFont="1" applyFill="1" applyBorder="1"/>
    <xf numFmtId="167" fontId="2" fillId="6" borderId="37" xfId="1" applyNumberFormat="1" applyFont="1" applyFill="1" applyBorder="1" applyAlignment="1"/>
    <xf numFmtId="1" fontId="30" fillId="0" borderId="62" xfId="0" applyNumberFormat="1" applyFont="1" applyBorder="1" applyAlignment="1">
      <alignment horizontal="center"/>
    </xf>
    <xf numFmtId="167" fontId="30" fillId="0" borderId="31" xfId="4" applyNumberFormat="1" applyFont="1" applyBorder="1"/>
    <xf numFmtId="173" fontId="0" fillId="0" borderId="0" xfId="0" applyNumberFormat="1"/>
    <xf numFmtId="0" fontId="0" fillId="10" borderId="0" xfId="0" applyFill="1"/>
    <xf numFmtId="44" fontId="0" fillId="10" borderId="0" xfId="1" applyFont="1" applyFill="1"/>
    <xf numFmtId="0" fontId="11" fillId="10" borderId="0" xfId="0" applyFont="1" applyFill="1"/>
    <xf numFmtId="0" fontId="0" fillId="0" borderId="60" xfId="0" applyBorder="1" applyAlignment="1">
      <alignment horizontal="center"/>
    </xf>
    <xf numFmtId="44" fontId="30" fillId="0" borderId="5" xfId="0" applyNumberFormat="1" applyFont="1" applyBorder="1" applyAlignment="1">
      <alignment horizontal="center" vertical="center" wrapText="1"/>
    </xf>
    <xf numFmtId="0" fontId="30" fillId="0" borderId="62" xfId="0" applyFont="1" applyBorder="1" applyAlignment="1">
      <alignment horizontal="center" vertical="center" wrapText="1"/>
    </xf>
    <xf numFmtId="167" fontId="0" fillId="0" borderId="36" xfId="4" applyNumberFormat="1" applyFont="1" applyBorder="1"/>
    <xf numFmtId="44" fontId="5" fillId="0" borderId="53" xfId="1" applyFont="1" applyFill="1" applyBorder="1" applyAlignment="1"/>
    <xf numFmtId="0" fontId="0" fillId="0" borderId="53" xfId="0" applyBorder="1" applyAlignment="1">
      <alignment horizontal="center"/>
    </xf>
    <xf numFmtId="172" fontId="0" fillId="0" borderId="0" xfId="0" applyNumberFormat="1"/>
    <xf numFmtId="0" fontId="30" fillId="0" borderId="4" xfId="0" applyFont="1" applyBorder="1" applyAlignment="1">
      <alignment vertical="center"/>
    </xf>
    <xf numFmtId="0" fontId="30" fillId="0" borderId="0" xfId="0" applyFont="1" applyAlignment="1">
      <alignment vertical="center"/>
    </xf>
    <xf numFmtId="0" fontId="0" fillId="6" borderId="44" xfId="0" applyFill="1" applyBorder="1" applyAlignment="1">
      <alignment horizontal="center"/>
    </xf>
    <xf numFmtId="44" fontId="5" fillId="6" borderId="52" xfId="1" applyFont="1" applyFill="1" applyBorder="1" applyAlignment="1"/>
    <xf numFmtId="44" fontId="5" fillId="6" borderId="5" xfId="1" applyFont="1" applyFill="1" applyBorder="1" applyAlignment="1"/>
    <xf numFmtId="44" fontId="5" fillId="6" borderId="62" xfId="1" applyFont="1" applyFill="1" applyBorder="1" applyAlignment="1"/>
    <xf numFmtId="0" fontId="0" fillId="6" borderId="53" xfId="0" applyFill="1" applyBorder="1" applyAlignment="1">
      <alignment horizontal="center"/>
    </xf>
    <xf numFmtId="44" fontId="5" fillId="6" borderId="53" xfId="1" applyFont="1" applyFill="1" applyBorder="1" applyAlignment="1"/>
    <xf numFmtId="2" fontId="6" fillId="4" borderId="24" xfId="0" applyNumberFormat="1" applyFont="1" applyFill="1" applyBorder="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center"/>
    </xf>
    <xf numFmtId="14" fontId="6" fillId="0" borderId="0" xfId="0" applyNumberFormat="1" applyFont="1" applyAlignment="1">
      <alignment horizontal="center"/>
    </xf>
    <xf numFmtId="0" fontId="6" fillId="0" borderId="0" xfId="0" applyFont="1" applyAlignment="1">
      <alignment horizontal="right"/>
    </xf>
    <xf numFmtId="0" fontId="4" fillId="0" borderId="12"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14" xfId="0" applyFont="1" applyBorder="1" applyAlignment="1">
      <alignment vertical="center"/>
    </xf>
    <xf numFmtId="0" fontId="4" fillId="0" borderId="15" xfId="0" applyFont="1" applyBorder="1" applyAlignment="1">
      <alignment vertical="center"/>
    </xf>
    <xf numFmtId="0" fontId="6" fillId="4" borderId="7" xfId="0" applyFont="1" applyFill="1" applyBorder="1" applyAlignment="1">
      <alignment horizontal="center" vertical="center" wrapText="1"/>
    </xf>
    <xf numFmtId="166" fontId="6" fillId="4" borderId="11" xfId="0" applyNumberFormat="1" applyFont="1" applyFill="1" applyBorder="1" applyAlignment="1">
      <alignment horizontal="center" vertical="center" wrapText="1"/>
    </xf>
    <xf numFmtId="44" fontId="6" fillId="0" borderId="13" xfId="1" applyFont="1" applyFill="1" applyBorder="1" applyAlignment="1">
      <alignment vertical="center"/>
    </xf>
    <xf numFmtId="44" fontId="6" fillId="0" borderId="13" xfId="1" applyFont="1" applyFill="1" applyBorder="1" applyAlignment="1">
      <alignment horizontal="center" vertical="center"/>
    </xf>
    <xf numFmtId="44" fontId="6" fillId="0" borderId="17" xfId="1" applyFont="1" applyFill="1" applyBorder="1" applyAlignment="1">
      <alignment vertical="center"/>
    </xf>
    <xf numFmtId="167" fontId="10" fillId="0" borderId="19" xfId="1" applyNumberFormat="1" applyFont="1" applyFill="1" applyBorder="1" applyAlignment="1">
      <alignment horizontal="right" vertical="center"/>
    </xf>
    <xf numFmtId="167" fontId="9" fillId="0" borderId="18" xfId="1" applyNumberFormat="1" applyFont="1" applyFill="1" applyBorder="1" applyAlignment="1">
      <alignment horizontal="right" vertical="center"/>
    </xf>
    <xf numFmtId="167" fontId="10" fillId="0" borderId="22" xfId="1" applyNumberFormat="1" applyFont="1" applyFill="1" applyBorder="1" applyAlignment="1">
      <alignment horizontal="right" vertical="center"/>
    </xf>
    <xf numFmtId="0" fontId="14" fillId="0" borderId="0" xfId="0" applyFont="1" applyAlignment="1">
      <alignment wrapText="1"/>
    </xf>
    <xf numFmtId="0" fontId="6" fillId="0" borderId="0" xfId="0" applyFont="1" applyAlignment="1">
      <alignment horizontal="right" vertical="center"/>
    </xf>
    <xf numFmtId="0" fontId="6" fillId="0" borderId="0" xfId="0" applyFont="1" applyAlignment="1">
      <alignment horizontal="center" vertical="center"/>
    </xf>
    <xf numFmtId="0" fontId="6" fillId="4" borderId="24" xfId="0" applyFont="1" applyFill="1" applyBorder="1" applyAlignment="1">
      <alignment horizontal="justify" vertical="center" wrapText="1"/>
    </xf>
    <xf numFmtId="0" fontId="4" fillId="4" borderId="24" xfId="0" applyFont="1" applyFill="1" applyBorder="1" applyAlignment="1">
      <alignment vertical="center" wrapText="1"/>
    </xf>
    <xf numFmtId="0" fontId="3" fillId="4" borderId="24" xfId="0" applyFont="1" applyFill="1" applyBorder="1" applyAlignment="1">
      <alignment vertical="center" wrapText="1"/>
    </xf>
    <xf numFmtId="0" fontId="34" fillId="4" borderId="6" xfId="0" applyFont="1" applyFill="1" applyBorder="1" applyAlignment="1">
      <alignment vertical="center" wrapText="1"/>
    </xf>
    <xf numFmtId="0" fontId="1" fillId="0" borderId="0" xfId="0" applyFont="1" applyAlignment="1">
      <alignment vertical="center"/>
    </xf>
    <xf numFmtId="0" fontId="6" fillId="4" borderId="28" xfId="0" quotePrefix="1" applyFont="1" applyFill="1" applyBorder="1" applyAlignment="1">
      <alignment horizontal="left" vertical="center" wrapText="1"/>
    </xf>
    <xf numFmtId="0" fontId="5" fillId="6" borderId="28" xfId="0" applyFont="1" applyFill="1" applyBorder="1" applyAlignment="1">
      <alignment horizontal="center" vertical="center" wrapText="1"/>
    </xf>
    <xf numFmtId="165" fontId="1" fillId="0" borderId="0" xfId="4" applyFont="1" applyFill="1" applyAlignment="1">
      <alignment vertical="center"/>
    </xf>
    <xf numFmtId="0" fontId="5" fillId="0" borderId="25" xfId="0" quotePrefix="1" applyFont="1" applyBorder="1" applyAlignment="1">
      <alignment horizontal="left" vertical="center" wrapText="1"/>
    </xf>
    <xf numFmtId="0" fontId="5" fillId="0" borderId="28" xfId="0" applyFont="1" applyBorder="1" applyAlignment="1">
      <alignment horizontal="center" vertical="center" wrapText="1"/>
    </xf>
    <xf numFmtId="165" fontId="4" fillId="0" borderId="28" xfId="4" applyFont="1" applyFill="1" applyBorder="1" applyAlignment="1">
      <alignment vertical="center"/>
    </xf>
    <xf numFmtId="44" fontId="4" fillId="0" borderId="28" xfId="1" applyFont="1" applyFill="1" applyBorder="1" applyAlignment="1">
      <alignment vertical="center"/>
    </xf>
    <xf numFmtId="0" fontId="1" fillId="6" borderId="0" xfId="0" applyFont="1" applyFill="1" applyAlignment="1">
      <alignment vertical="center"/>
    </xf>
    <xf numFmtId="0" fontId="6" fillId="4" borderId="23" xfId="0" applyFont="1" applyFill="1" applyBorder="1" applyAlignment="1">
      <alignment horizontal="center" vertical="center" wrapText="1"/>
    </xf>
    <xf numFmtId="0" fontId="6" fillId="4" borderId="23" xfId="0" applyFont="1" applyFill="1" applyBorder="1" applyAlignment="1">
      <alignment horizontal="justify" vertical="center" wrapText="1"/>
    </xf>
    <xf numFmtId="0" fontId="34" fillId="0" borderId="0" xfId="0" applyFont="1" applyAlignment="1">
      <alignment vertical="center"/>
    </xf>
    <xf numFmtId="0" fontId="34" fillId="6" borderId="0" xfId="0" applyFont="1" applyFill="1" applyAlignment="1">
      <alignment vertical="center"/>
    </xf>
    <xf numFmtId="0" fontId="5" fillId="4" borderId="27" xfId="0" applyFont="1" applyFill="1" applyBorder="1" applyAlignment="1">
      <alignment horizontal="center" vertical="center" wrapText="1"/>
    </xf>
    <xf numFmtId="0" fontId="5" fillId="0" borderId="24" xfId="0" applyFont="1" applyBorder="1" applyAlignment="1">
      <alignment horizontal="center" vertical="center" wrapText="1"/>
    </xf>
    <xf numFmtId="44" fontId="4" fillId="0" borderId="24" xfId="1" applyFont="1" applyFill="1" applyBorder="1" applyAlignment="1">
      <alignment horizontal="center" vertical="center"/>
    </xf>
    <xf numFmtId="44" fontId="4" fillId="0" borderId="30" xfId="1" applyFont="1" applyFill="1" applyBorder="1" applyAlignment="1">
      <alignment horizontal="center" vertical="center"/>
    </xf>
    <xf numFmtId="0" fontId="6" fillId="6" borderId="29" xfId="0" applyFont="1" applyFill="1" applyBorder="1" applyAlignment="1">
      <alignment horizontal="center" vertical="center" wrapText="1"/>
    </xf>
    <xf numFmtId="0" fontId="6" fillId="6" borderId="29" xfId="0" applyFont="1" applyFill="1" applyBorder="1" applyAlignment="1">
      <alignment horizontal="justify" vertical="center" wrapText="1"/>
    </xf>
    <xf numFmtId="0" fontId="5" fillId="6" borderId="29" xfId="0" applyFont="1" applyFill="1" applyBorder="1" applyAlignment="1">
      <alignment horizontal="center" vertical="center" wrapText="1"/>
    </xf>
    <xf numFmtId="0" fontId="6" fillId="6" borderId="23" xfId="0" applyFont="1" applyFill="1" applyBorder="1" applyAlignment="1">
      <alignment vertical="center"/>
    </xf>
    <xf numFmtId="0" fontId="12" fillId="0" borderId="0" xfId="0" applyFont="1" applyAlignment="1">
      <alignment horizontal="center"/>
    </xf>
    <xf numFmtId="44" fontId="16" fillId="0" borderId="0" xfId="1" applyFont="1" applyAlignment="1">
      <alignment vertical="center"/>
    </xf>
    <xf numFmtId="1" fontId="6" fillId="2" borderId="23" xfId="0" applyNumberFormat="1" applyFont="1" applyFill="1" applyBorder="1" applyAlignment="1">
      <alignment horizontal="center" vertical="center" wrapText="1"/>
    </xf>
    <xf numFmtId="1" fontId="4" fillId="0" borderId="0" xfId="0" applyNumberFormat="1" applyFont="1" applyAlignment="1">
      <alignment horizontal="center" vertical="center"/>
    </xf>
    <xf numFmtId="1" fontId="3" fillId="0" borderId="0" xfId="0" applyNumberFormat="1" applyFont="1" applyAlignment="1">
      <alignment horizontal="center" vertical="center"/>
    </xf>
    <xf numFmtId="1" fontId="6" fillId="0" borderId="0" xfId="0" applyNumberFormat="1" applyFont="1" applyAlignment="1">
      <alignment horizontal="center" vertical="center"/>
    </xf>
    <xf numFmtId="1" fontId="4" fillId="4" borderId="29" xfId="1" applyNumberFormat="1" applyFont="1" applyFill="1" applyBorder="1" applyAlignment="1">
      <alignment horizontal="center" vertical="center"/>
    </xf>
    <xf numFmtId="1" fontId="4" fillId="0" borderId="23" xfId="1" applyNumberFormat="1" applyFont="1" applyFill="1" applyBorder="1" applyAlignment="1">
      <alignment horizontal="center" vertical="center"/>
    </xf>
    <xf numFmtId="1" fontId="8" fillId="0" borderId="0" xfId="0" applyNumberFormat="1" applyFont="1" applyAlignment="1">
      <alignment horizontal="center" vertical="center"/>
    </xf>
    <xf numFmtId="0" fontId="4" fillId="0" borderId="0" xfId="0" applyFont="1" applyAlignment="1">
      <alignment horizontal="center"/>
    </xf>
    <xf numFmtId="0" fontId="3" fillId="0" borderId="0" xfId="0" applyFont="1" applyAlignment="1">
      <alignment horizontal="center"/>
    </xf>
    <xf numFmtId="0" fontId="4" fillId="4" borderId="29" xfId="1" applyNumberFormat="1" applyFont="1" applyFill="1" applyBorder="1" applyAlignment="1">
      <alignment horizontal="center" vertical="center"/>
    </xf>
    <xf numFmtId="0" fontId="4" fillId="4" borderId="24" xfId="1" applyNumberFormat="1" applyFont="1" applyFill="1" applyBorder="1" applyAlignment="1">
      <alignment horizontal="center" vertical="center"/>
    </xf>
    <xf numFmtId="0" fontId="4" fillId="0" borderId="25" xfId="1" applyNumberFormat="1" applyFont="1" applyFill="1" applyBorder="1" applyAlignment="1">
      <alignment horizontal="center" vertical="center"/>
    </xf>
    <xf numFmtId="0" fontId="14" fillId="4" borderId="24" xfId="1" applyNumberFormat="1" applyFont="1" applyFill="1" applyBorder="1" applyAlignment="1">
      <alignment horizontal="center" vertical="center"/>
    </xf>
    <xf numFmtId="0" fontId="4" fillId="0" borderId="23" xfId="1" applyNumberFormat="1" applyFont="1" applyFill="1" applyBorder="1" applyAlignment="1">
      <alignment horizontal="center" vertical="center"/>
    </xf>
    <xf numFmtId="0" fontId="4" fillId="6" borderId="29" xfId="1" applyNumberFormat="1" applyFont="1" applyFill="1" applyBorder="1" applyAlignment="1">
      <alignment horizontal="center" vertical="center"/>
    </xf>
    <xf numFmtId="0" fontId="8" fillId="0" borderId="0" xfId="0" applyFont="1" applyAlignment="1">
      <alignment horizontal="center"/>
    </xf>
    <xf numFmtId="44" fontId="8" fillId="0" borderId="0" xfId="1" applyFont="1"/>
    <xf numFmtId="44" fontId="1" fillId="0" borderId="0" xfId="1" applyFont="1"/>
    <xf numFmtId="44" fontId="6" fillId="0" borderId="0" xfId="1" applyFont="1"/>
    <xf numFmtId="44" fontId="6" fillId="2" borderId="23" xfId="1" applyFont="1" applyFill="1" applyBorder="1" applyAlignment="1">
      <alignment horizontal="center" vertical="center" wrapText="1"/>
    </xf>
    <xf numFmtId="44" fontId="4" fillId="0" borderId="0" xfId="1" applyFont="1"/>
    <xf numFmtId="1" fontId="3" fillId="0" borderId="0" xfId="0" applyNumberFormat="1" applyFont="1" applyAlignment="1">
      <alignment horizontal="left" vertical="center"/>
    </xf>
    <xf numFmtId="44" fontId="3" fillId="6" borderId="29" xfId="1" applyFont="1" applyFill="1" applyBorder="1" applyAlignment="1">
      <alignment vertical="center"/>
    </xf>
    <xf numFmtId="0" fontId="5" fillId="0" borderId="1" xfId="0" applyFont="1" applyBorder="1"/>
    <xf numFmtId="9" fontId="4" fillId="0" borderId="27" xfId="5" quotePrefix="1" applyFont="1" applyFill="1" applyBorder="1" applyAlignment="1">
      <alignment horizontal="center" vertical="center"/>
    </xf>
    <xf numFmtId="9" fontId="4" fillId="0" borderId="25" xfId="5" applyFont="1" applyFill="1" applyBorder="1" applyAlignment="1">
      <alignment horizontal="center" vertical="center"/>
    </xf>
    <xf numFmtId="44" fontId="5" fillId="0" borderId="23" xfId="1" applyFont="1" applyFill="1" applyBorder="1" applyAlignment="1">
      <alignment horizontal="left" vertical="center"/>
    </xf>
    <xf numFmtId="2" fontId="5" fillId="0" borderId="25" xfId="0" applyNumberFormat="1" applyFont="1" applyBorder="1" applyAlignment="1">
      <alignment horizontal="center" vertical="center" wrapText="1"/>
    </xf>
    <xf numFmtId="0" fontId="6" fillId="0" borderId="23" xfId="0" applyFont="1" applyBorder="1" applyAlignment="1">
      <alignment horizontal="center" vertical="center" wrapText="1"/>
    </xf>
    <xf numFmtId="0" fontId="6" fillId="0" borderId="23" xfId="0" applyFont="1" applyBorder="1" applyAlignment="1">
      <alignment horizontal="justify" vertical="center" wrapText="1"/>
    </xf>
    <xf numFmtId="0" fontId="36" fillId="0" borderId="0" xfId="0" applyFont="1"/>
    <xf numFmtId="2" fontId="5" fillId="0" borderId="26" xfId="0" applyNumberFormat="1" applyFont="1" applyBorder="1" applyAlignment="1">
      <alignment horizontal="center" vertical="center" wrapText="1"/>
    </xf>
    <xf numFmtId="0" fontId="5" fillId="0" borderId="34" xfId="0" applyFont="1" applyBorder="1"/>
    <xf numFmtId="0" fontId="4" fillId="0" borderId="44" xfId="0" applyFont="1" applyBorder="1"/>
    <xf numFmtId="165" fontId="4" fillId="0" borderId="23" xfId="4" applyFont="1" applyFill="1" applyBorder="1" applyAlignment="1">
      <alignment vertical="center"/>
    </xf>
    <xf numFmtId="0" fontId="5" fillId="0" borderId="28" xfId="0" applyFont="1" applyBorder="1" applyAlignment="1">
      <alignment horizontal="justify" vertical="center" wrapText="1"/>
    </xf>
    <xf numFmtId="0" fontId="3" fillId="4" borderId="23" xfId="0" applyFont="1" applyFill="1" applyBorder="1" applyAlignment="1">
      <alignment vertical="center" wrapText="1"/>
    </xf>
    <xf numFmtId="165" fontId="4" fillId="0" borderId="26" xfId="4" applyFont="1" applyFill="1" applyBorder="1" applyAlignment="1">
      <alignment vertical="center"/>
    </xf>
    <xf numFmtId="0" fontId="4" fillId="4" borderId="23" xfId="0" applyFont="1" applyFill="1" applyBorder="1" applyAlignment="1">
      <alignment vertical="center" wrapText="1"/>
    </xf>
    <xf numFmtId="0" fontId="5" fillId="4" borderId="23" xfId="0" applyFont="1" applyFill="1" applyBorder="1" applyAlignment="1">
      <alignment horizontal="center" vertical="center" wrapText="1"/>
    </xf>
    <xf numFmtId="2" fontId="5" fillId="6" borderId="25" xfId="0" applyNumberFormat="1" applyFont="1" applyFill="1" applyBorder="1" applyAlignment="1">
      <alignment horizontal="center" vertical="center" wrapText="1"/>
    </xf>
    <xf numFmtId="0" fontId="5" fillId="6" borderId="25" xfId="0" applyFont="1" applyFill="1" applyBorder="1" applyAlignment="1">
      <alignment horizontal="center" vertical="center" wrapText="1"/>
    </xf>
    <xf numFmtId="0" fontId="5" fillId="6" borderId="1" xfId="0" applyFont="1" applyFill="1" applyBorder="1"/>
    <xf numFmtId="44" fontId="4" fillId="6" borderId="25" xfId="1" applyFont="1" applyFill="1" applyBorder="1" applyAlignment="1">
      <alignment vertical="center"/>
    </xf>
    <xf numFmtId="44" fontId="4" fillId="6" borderId="25" xfId="1" applyFont="1" applyFill="1" applyBorder="1" applyAlignment="1">
      <alignment horizontal="center" vertical="center"/>
    </xf>
    <xf numFmtId="165" fontId="8" fillId="6" borderId="0" xfId="4" applyFont="1" applyFill="1" applyAlignment="1">
      <alignment vertical="center"/>
    </xf>
    <xf numFmtId="0" fontId="8" fillId="6" borderId="0" xfId="0" applyFont="1" applyFill="1" applyAlignment="1">
      <alignment vertical="center"/>
    </xf>
    <xf numFmtId="165" fontId="1" fillId="6" borderId="0" xfId="4" applyFont="1" applyFill="1" applyAlignment="1">
      <alignment vertical="center"/>
    </xf>
    <xf numFmtId="0" fontId="5" fillId="6" borderId="27" xfId="0" applyFont="1" applyFill="1" applyBorder="1" applyAlignment="1">
      <alignment horizontal="center" vertical="center" wrapText="1"/>
    </xf>
    <xf numFmtId="0" fontId="6" fillId="0" borderId="28" xfId="0" applyFont="1" applyBorder="1" applyAlignment="1">
      <alignment horizontal="center" vertical="center" wrapText="1"/>
    </xf>
    <xf numFmtId="0" fontId="6" fillId="6" borderId="23" xfId="0" applyFont="1" applyFill="1" applyBorder="1" applyAlignment="1">
      <alignment horizontal="center" vertical="center" wrapText="1"/>
    </xf>
    <xf numFmtId="0" fontId="6" fillId="6" borderId="23" xfId="0" applyFont="1" applyFill="1" applyBorder="1" applyAlignment="1">
      <alignment horizontal="justify" vertical="center" wrapText="1"/>
    </xf>
    <xf numFmtId="0" fontId="5" fillId="6" borderId="23" xfId="0" applyFont="1" applyFill="1" applyBorder="1" applyAlignment="1">
      <alignment horizontal="center" vertical="center" wrapText="1"/>
    </xf>
    <xf numFmtId="0" fontId="4" fillId="6" borderId="23" xfId="1" applyNumberFormat="1" applyFont="1" applyFill="1" applyBorder="1" applyAlignment="1">
      <alignment horizontal="center" vertical="center"/>
    </xf>
    <xf numFmtId="44" fontId="3" fillId="6" borderId="23" xfId="1" applyFont="1" applyFill="1" applyBorder="1" applyAlignment="1">
      <alignment vertical="center"/>
    </xf>
    <xf numFmtId="0" fontId="6" fillId="8" borderId="28" xfId="0" applyFont="1" applyFill="1" applyBorder="1" applyAlignment="1">
      <alignment horizontal="justify" vertical="center" wrapText="1"/>
    </xf>
    <xf numFmtId="0" fontId="5" fillId="4" borderId="28" xfId="0" applyFont="1" applyFill="1" applyBorder="1" applyAlignment="1">
      <alignment horizontal="center" vertical="center" wrapText="1"/>
    </xf>
    <xf numFmtId="0" fontId="4" fillId="4" borderId="28" xfId="1" applyNumberFormat="1" applyFont="1" applyFill="1" applyBorder="1" applyAlignment="1">
      <alignment horizontal="center" vertical="center"/>
    </xf>
    <xf numFmtId="44" fontId="4" fillId="4" borderId="28" xfId="1" applyFont="1" applyFill="1" applyBorder="1" applyAlignment="1">
      <alignment vertical="center"/>
    </xf>
    <xf numFmtId="0" fontId="5" fillId="0" borderId="30" xfId="0" applyFont="1" applyBorder="1" applyAlignment="1">
      <alignment horizontal="center" vertical="center" wrapText="1"/>
    </xf>
    <xf numFmtId="0" fontId="5" fillId="0" borderId="30" xfId="0" applyFont="1" applyBorder="1" applyAlignment="1">
      <alignment horizontal="justify" vertical="center" wrapText="1"/>
    </xf>
    <xf numFmtId="0" fontId="4" fillId="0" borderId="30" xfId="1" applyNumberFormat="1" applyFont="1" applyFill="1" applyBorder="1" applyAlignment="1">
      <alignment horizontal="center" vertical="center"/>
    </xf>
    <xf numFmtId="44" fontId="4" fillId="0" borderId="30" xfId="1" applyFont="1" applyFill="1" applyBorder="1" applyAlignment="1">
      <alignment vertical="center"/>
    </xf>
    <xf numFmtId="0" fontId="6" fillId="0" borderId="24" xfId="0" applyFont="1" applyBorder="1" applyAlignment="1">
      <alignment horizontal="center" vertical="center" wrapText="1"/>
    </xf>
    <xf numFmtId="0" fontId="6" fillId="0" borderId="39" xfId="0" applyFont="1" applyBorder="1" applyAlignment="1">
      <alignment horizontal="center" vertical="center" wrapText="1"/>
    </xf>
    <xf numFmtId="0" fontId="6" fillId="9" borderId="28" xfId="0" applyFont="1" applyFill="1" applyBorder="1" applyAlignment="1">
      <alignment horizontal="justify" vertical="center" wrapText="1"/>
    </xf>
    <xf numFmtId="0" fontId="6" fillId="4" borderId="28" xfId="0" applyFont="1" applyFill="1" applyBorder="1" applyAlignment="1">
      <alignment horizontal="center" vertical="center" wrapText="1"/>
    </xf>
    <xf numFmtId="174" fontId="5" fillId="0" borderId="30" xfId="0" applyNumberFormat="1" applyFont="1" applyBorder="1" applyAlignment="1">
      <alignment horizontal="center" vertical="center" wrapText="1"/>
    </xf>
    <xf numFmtId="174" fontId="5" fillId="0" borderId="39" xfId="0" applyNumberFormat="1" applyFont="1" applyBorder="1" applyAlignment="1">
      <alignment horizontal="center" vertical="center" wrapText="1"/>
    </xf>
    <xf numFmtId="174" fontId="5" fillId="0" borderId="25" xfId="0" applyNumberFormat="1" applyFont="1" applyBorder="1" applyAlignment="1">
      <alignment horizontal="center" vertical="center" wrapText="1"/>
    </xf>
    <xf numFmtId="174" fontId="6" fillId="0" borderId="23" xfId="0" applyNumberFormat="1" applyFont="1" applyBorder="1" applyAlignment="1">
      <alignment vertical="center"/>
    </xf>
    <xf numFmtId="174" fontId="6" fillId="6" borderId="23" xfId="0" applyNumberFormat="1" applyFont="1" applyFill="1" applyBorder="1" applyAlignment="1">
      <alignment vertical="center"/>
    </xf>
    <xf numFmtId="174" fontId="6" fillId="4" borderId="24" xfId="0" applyNumberFormat="1" applyFont="1" applyFill="1" applyBorder="1" applyAlignment="1">
      <alignment horizontal="center" vertical="center" wrapText="1"/>
    </xf>
    <xf numFmtId="2" fontId="5" fillId="4" borderId="25" xfId="0" applyNumberFormat="1" applyFont="1" applyFill="1" applyBorder="1" applyAlignment="1">
      <alignment horizontal="center" vertical="center" wrapText="1"/>
    </xf>
    <xf numFmtId="0" fontId="5" fillId="4" borderId="1" xfId="0" applyFont="1" applyFill="1" applyBorder="1"/>
    <xf numFmtId="165" fontId="8" fillId="4" borderId="0" xfId="4" applyFont="1" applyFill="1" applyAlignment="1">
      <alignment vertical="center"/>
    </xf>
    <xf numFmtId="0" fontId="8" fillId="4" borderId="0" xfId="0" applyFont="1" applyFill="1" applyAlignment="1">
      <alignment vertical="center"/>
    </xf>
    <xf numFmtId="0" fontId="5" fillId="0" borderId="73" xfId="0" quotePrefix="1" applyFont="1" applyBorder="1" applyAlignment="1">
      <alignment horizontal="center" vertical="center"/>
    </xf>
    <xf numFmtId="0" fontId="5" fillId="0" borderId="1" xfId="0" applyFont="1" applyBorder="1" applyAlignment="1">
      <alignment horizontal="left"/>
    </xf>
    <xf numFmtId="0" fontId="35" fillId="4" borderId="24" xfId="0" applyFont="1" applyFill="1" applyBorder="1" applyAlignment="1">
      <alignment horizontal="center" vertical="center" wrapText="1"/>
    </xf>
    <xf numFmtId="0" fontId="35" fillId="4" borderId="24" xfId="1" applyNumberFormat="1" applyFont="1" applyFill="1" applyBorder="1" applyAlignment="1">
      <alignment horizontal="center" vertical="center"/>
    </xf>
    <xf numFmtId="44" fontId="35" fillId="4" borderId="24" xfId="1" applyFont="1" applyFill="1" applyBorder="1" applyAlignment="1">
      <alignment vertical="center"/>
    </xf>
    <xf numFmtId="0" fontId="5" fillId="0" borderId="25" xfId="1" applyNumberFormat="1" applyFont="1" applyFill="1" applyBorder="1" applyAlignment="1">
      <alignment horizontal="center" vertical="center"/>
    </xf>
    <xf numFmtId="44" fontId="5" fillId="0" borderId="25" xfId="1" applyFont="1" applyFill="1" applyBorder="1" applyAlignment="1">
      <alignment vertical="center"/>
    </xf>
    <xf numFmtId="2" fontId="6" fillId="0" borderId="24" xfId="0" applyNumberFormat="1" applyFont="1" applyBorder="1" applyAlignment="1">
      <alignment horizontal="center" vertical="center" wrapText="1"/>
    </xf>
    <xf numFmtId="0" fontId="37" fillId="0" borderId="30" xfId="0" applyFont="1" applyBorder="1" applyAlignment="1">
      <alignment horizontal="center" vertical="center" wrapText="1"/>
    </xf>
    <xf numFmtId="2" fontId="6" fillId="0" borderId="28" xfId="0" applyNumberFormat="1" applyFont="1" applyBorder="1" applyAlignment="1">
      <alignment horizontal="center" vertical="center" wrapText="1"/>
    </xf>
    <xf numFmtId="0" fontId="37" fillId="0" borderId="25" xfId="0" applyFont="1" applyBorder="1" applyAlignment="1">
      <alignment horizontal="center" vertical="center" wrapText="1"/>
    </xf>
    <xf numFmtId="0" fontId="4" fillId="0" borderId="28" xfId="1" applyNumberFormat="1" applyFont="1" applyFill="1" applyBorder="1" applyAlignment="1">
      <alignment horizontal="center" vertical="center"/>
    </xf>
    <xf numFmtId="0" fontId="6" fillId="0" borderId="26" xfId="0" applyFont="1" applyBorder="1" applyAlignment="1">
      <alignment horizontal="center" vertical="center" wrapText="1"/>
    </xf>
    <xf numFmtId="0" fontId="4" fillId="0" borderId="26" xfId="1" applyNumberFormat="1" applyFont="1" applyFill="1" applyBorder="1" applyAlignment="1">
      <alignment horizontal="center" vertical="center"/>
    </xf>
    <xf numFmtId="0" fontId="6" fillId="6" borderId="29" xfId="0" applyFont="1" applyFill="1" applyBorder="1" applyAlignment="1">
      <alignment vertical="center"/>
    </xf>
    <xf numFmtId="0" fontId="6" fillId="9" borderId="25" xfId="0" applyFont="1" applyFill="1" applyBorder="1" applyAlignment="1">
      <alignment horizontal="justify" vertical="center" wrapText="1"/>
    </xf>
    <xf numFmtId="0" fontId="4" fillId="4" borderId="25" xfId="1" applyNumberFormat="1" applyFont="1" applyFill="1" applyBorder="1" applyAlignment="1">
      <alignment horizontal="center" vertical="center"/>
    </xf>
    <xf numFmtId="174" fontId="6" fillId="4" borderId="26" xfId="0" applyNumberFormat="1" applyFont="1" applyFill="1" applyBorder="1" applyAlignment="1">
      <alignment horizontal="center" vertical="center" wrapText="1"/>
    </xf>
    <xf numFmtId="174" fontId="6" fillId="0" borderId="26" xfId="0" applyNumberFormat="1" applyFont="1" applyBorder="1" applyAlignment="1">
      <alignment horizontal="center" vertical="center" wrapText="1"/>
    </xf>
    <xf numFmtId="0" fontId="6" fillId="0" borderId="28" xfId="0" applyFont="1" applyBorder="1" applyAlignment="1">
      <alignment horizontal="justify" vertical="center" wrapText="1"/>
    </xf>
    <xf numFmtId="44" fontId="5" fillId="11" borderId="23" xfId="1" applyFont="1" applyFill="1" applyBorder="1" applyAlignment="1">
      <alignment horizontal="left" vertical="center"/>
    </xf>
    <xf numFmtId="44" fontId="14" fillId="11" borderId="23" xfId="1" applyFont="1" applyFill="1" applyBorder="1" applyAlignment="1">
      <alignment horizontal="left" vertical="center"/>
    </xf>
    <xf numFmtId="0" fontId="34" fillId="0" borderId="0" xfId="0" applyFont="1"/>
    <xf numFmtId="0" fontId="3" fillId="0" borderId="0" xfId="0" applyFont="1"/>
    <xf numFmtId="0" fontId="13" fillId="0" borderId="0" xfId="0" applyFont="1" applyAlignment="1">
      <alignment vertical="center" wrapText="1"/>
    </xf>
    <xf numFmtId="0" fontId="39" fillId="0" borderId="0" xfId="0" applyFont="1" applyAlignment="1">
      <alignment horizontal="left"/>
    </xf>
    <xf numFmtId="44" fontId="4" fillId="0" borderId="39" xfId="1" applyFont="1" applyFill="1" applyBorder="1" applyAlignment="1">
      <alignment horizontal="center" vertical="center"/>
    </xf>
    <xf numFmtId="0" fontId="6" fillId="4" borderId="24" xfId="0" quotePrefix="1" applyFont="1" applyFill="1" applyBorder="1" applyAlignment="1">
      <alignment horizontal="justify" vertical="center" wrapText="1"/>
    </xf>
    <xf numFmtId="44" fontId="4" fillId="0" borderId="25" xfId="5" applyNumberFormat="1" applyFont="1" applyFill="1" applyBorder="1" applyAlignment="1">
      <alignment horizontal="center" vertical="center"/>
    </xf>
    <xf numFmtId="0" fontId="6" fillId="2" borderId="29" xfId="0" applyFont="1" applyFill="1" applyBorder="1" applyAlignment="1">
      <alignment horizontal="center" vertical="center" wrapText="1"/>
    </xf>
    <xf numFmtId="0" fontId="1" fillId="0" borderId="46" xfId="0" applyFont="1" applyBorder="1" applyAlignment="1">
      <alignment vertical="center"/>
    </xf>
    <xf numFmtId="44" fontId="4" fillId="4" borderId="24" xfId="1" applyFont="1" applyFill="1" applyBorder="1" applyAlignment="1">
      <alignment horizontal="center" vertical="center"/>
    </xf>
    <xf numFmtId="0" fontId="1" fillId="0" borderId="38" xfId="0" applyFont="1" applyBorder="1" applyAlignment="1">
      <alignment vertical="center"/>
    </xf>
    <xf numFmtId="0" fontId="1" fillId="6" borderId="38" xfId="0" applyFont="1" applyFill="1" applyBorder="1" applyAlignment="1">
      <alignment vertical="center"/>
    </xf>
    <xf numFmtId="0" fontId="1" fillId="0" borderId="67" xfId="0" applyFont="1" applyBorder="1" applyAlignment="1">
      <alignment vertical="center"/>
    </xf>
    <xf numFmtId="44" fontId="4" fillId="0" borderId="27" xfId="5" quotePrefix="1" applyNumberFormat="1" applyFont="1" applyFill="1" applyBorder="1" applyAlignment="1">
      <alignment horizontal="center" vertical="center"/>
    </xf>
    <xf numFmtId="0" fontId="6" fillId="4" borderId="24" xfId="0" quotePrefix="1" applyFont="1" applyFill="1" applyBorder="1" applyAlignment="1">
      <alignment horizontal="center" vertical="center" wrapText="1"/>
    </xf>
    <xf numFmtId="0" fontId="1" fillId="0" borderId="0" xfId="0" applyFont="1" applyAlignment="1">
      <alignment horizontal="center"/>
    </xf>
    <xf numFmtId="0" fontId="5" fillId="11" borderId="25" xfId="0" applyFont="1" applyFill="1" applyBorder="1" applyAlignment="1">
      <alignment horizontal="center" vertical="center" wrapText="1"/>
    </xf>
    <xf numFmtId="0" fontId="6" fillId="11" borderId="25" xfId="0" applyFont="1" applyFill="1" applyBorder="1" applyAlignment="1">
      <alignment horizontal="center" vertical="center" wrapText="1"/>
    </xf>
    <xf numFmtId="0" fontId="5" fillId="11" borderId="25" xfId="0" applyFont="1" applyFill="1" applyBorder="1" applyAlignment="1">
      <alignment horizontal="justify" vertical="center" wrapText="1"/>
    </xf>
    <xf numFmtId="44" fontId="4" fillId="11" borderId="25" xfId="1" applyFont="1" applyFill="1" applyBorder="1" applyAlignment="1">
      <alignment vertical="center"/>
    </xf>
    <xf numFmtId="0" fontId="1" fillId="11" borderId="0" xfId="0" applyFont="1" applyFill="1" applyAlignment="1">
      <alignment vertical="center"/>
    </xf>
    <xf numFmtId="1" fontId="1" fillId="0" borderId="0" xfId="0" applyNumberFormat="1" applyFont="1" applyAlignment="1">
      <alignment horizontal="center" vertical="center"/>
    </xf>
    <xf numFmtId="44" fontId="5" fillId="12" borderId="23" xfId="1" applyFont="1" applyFill="1" applyBorder="1" applyAlignment="1">
      <alignment horizontal="left" vertical="center"/>
    </xf>
    <xf numFmtId="44" fontId="14" fillId="12" borderId="23" xfId="1" applyFont="1" applyFill="1" applyBorder="1" applyAlignment="1">
      <alignment horizontal="left" vertical="center"/>
    </xf>
    <xf numFmtId="9" fontId="5" fillId="0" borderId="23" xfId="0" quotePrefix="1" applyNumberFormat="1" applyFont="1" applyBorder="1" applyAlignment="1">
      <alignment horizontal="center" vertical="center" wrapText="1"/>
    </xf>
    <xf numFmtId="0" fontId="19" fillId="0" borderId="0" xfId="0" applyFont="1" applyAlignment="1">
      <alignment vertical="center"/>
    </xf>
    <xf numFmtId="0" fontId="6" fillId="0" borderId="25" xfId="0" applyFont="1" applyBorder="1" applyAlignment="1">
      <alignment horizontal="justify" vertical="center" wrapText="1"/>
    </xf>
    <xf numFmtId="0" fontId="6" fillId="0" borderId="26" xfId="0" applyFont="1" applyBorder="1" applyAlignment="1">
      <alignment vertical="center"/>
    </xf>
    <xf numFmtId="1" fontId="4" fillId="0" borderId="38" xfId="1" applyNumberFormat="1" applyFont="1" applyFill="1" applyBorder="1" applyAlignment="1">
      <alignment horizontal="center" vertical="center"/>
    </xf>
    <xf numFmtId="1" fontId="4" fillId="0" borderId="26" xfId="1" applyNumberFormat="1" applyFont="1" applyFill="1" applyBorder="1" applyAlignment="1">
      <alignment horizontal="center" vertical="center"/>
    </xf>
    <xf numFmtId="44" fontId="3" fillId="0" borderId="26" xfId="1" applyFont="1" applyFill="1" applyBorder="1" applyAlignment="1">
      <alignment vertical="center"/>
    </xf>
    <xf numFmtId="0" fontId="40" fillId="0" borderId="0" xfId="13" applyFont="1" applyAlignment="1">
      <alignment horizontal="left" wrapText="1"/>
    </xf>
    <xf numFmtId="174" fontId="5" fillId="0" borderId="26" xfId="0" applyNumberFormat="1" applyFont="1" applyBorder="1" applyAlignment="1">
      <alignment horizontal="center" vertical="center" wrapText="1"/>
    </xf>
    <xf numFmtId="0" fontId="5" fillId="4" borderId="0" xfId="0" applyFont="1" applyFill="1" applyAlignment="1">
      <alignment horizontal="center" vertical="center" wrapText="1"/>
    </xf>
    <xf numFmtId="0" fontId="6" fillId="0" borderId="76"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0" borderId="0" xfId="0" applyFont="1" applyAlignment="1">
      <alignment horizontal="left"/>
    </xf>
    <xf numFmtId="0" fontId="6" fillId="0" borderId="0" xfId="0" applyFont="1" applyAlignment="1">
      <alignment horizontal="left" vertical="top" wrapText="1"/>
    </xf>
    <xf numFmtId="0" fontId="33" fillId="0" borderId="0" xfId="0" applyFont="1" applyAlignment="1">
      <alignment horizontal="left" vertical="top" wrapText="1"/>
    </xf>
    <xf numFmtId="0" fontId="33" fillId="0" borderId="0" xfId="0" applyFont="1" applyAlignment="1">
      <alignment wrapText="1"/>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5" xfId="0" applyFont="1" applyBorder="1" applyAlignment="1">
      <alignment horizontal="left" vertical="center"/>
    </xf>
    <xf numFmtId="0" fontId="6" fillId="0" borderId="77" xfId="0" applyFont="1" applyBorder="1" applyAlignment="1">
      <alignment horizontal="left" vertical="center"/>
    </xf>
    <xf numFmtId="0" fontId="6" fillId="0" borderId="48" xfId="0" applyFont="1" applyBorder="1" applyAlignment="1">
      <alignment horizontal="left" vertical="center"/>
    </xf>
    <xf numFmtId="0" fontId="6" fillId="0" borderId="74" xfId="0" applyFont="1" applyBorder="1" applyAlignment="1">
      <alignment horizontal="left" vertical="center"/>
    </xf>
    <xf numFmtId="0" fontId="5" fillId="0" borderId="75" xfId="0" applyFont="1" applyBorder="1" applyAlignment="1">
      <alignment horizontal="left" vertical="center"/>
    </xf>
    <xf numFmtId="0" fontId="5" fillId="0" borderId="34" xfId="0" applyFont="1" applyBorder="1" applyAlignment="1">
      <alignment horizontal="left" vertical="center"/>
    </xf>
    <xf numFmtId="0" fontId="5" fillId="0" borderId="50" xfId="0" applyFont="1" applyBorder="1" applyAlignment="1">
      <alignment horizontal="left" vertical="center"/>
    </xf>
    <xf numFmtId="0" fontId="12" fillId="0" borderId="0" xfId="0" applyFont="1" applyAlignment="1">
      <alignment horizontal="center"/>
    </xf>
    <xf numFmtId="0" fontId="0" fillId="0" borderId="0" xfId="0" applyAlignment="1">
      <alignment horizontal="center"/>
    </xf>
    <xf numFmtId="0" fontId="6" fillId="4" borderId="35" xfId="0" applyFont="1" applyFill="1" applyBorder="1" applyAlignment="1">
      <alignment horizontal="left" vertical="center" wrapText="1"/>
    </xf>
    <xf numFmtId="0" fontId="6" fillId="4" borderId="78" xfId="0" applyFont="1" applyFill="1" applyBorder="1" applyAlignment="1">
      <alignment horizontal="left" vertical="center" wrapText="1"/>
    </xf>
    <xf numFmtId="0" fontId="6" fillId="4" borderId="79" xfId="0" applyFont="1" applyFill="1" applyBorder="1" applyAlignment="1">
      <alignment horizontal="left" vertical="center" wrapText="1"/>
    </xf>
    <xf numFmtId="0" fontId="12" fillId="0" borderId="0" xfId="0" applyFont="1" applyAlignment="1">
      <alignment horizontal="center" vertical="center" wrapText="1"/>
    </xf>
    <xf numFmtId="0" fontId="17" fillId="0" borderId="0" xfId="0" applyFont="1" applyAlignment="1">
      <alignment horizontal="center" vertical="center" wrapText="1"/>
    </xf>
    <xf numFmtId="0" fontId="38" fillId="0" borderId="0" xfId="0" applyFont="1" applyAlignment="1">
      <alignment horizontal="left" vertical="center" wrapText="1"/>
    </xf>
    <xf numFmtId="0" fontId="11" fillId="0" borderId="14" xfId="0" applyFont="1" applyBorder="1" applyAlignment="1">
      <alignment horizontal="center"/>
    </xf>
    <xf numFmtId="0" fontId="11" fillId="0" borderId="15" xfId="0" applyFont="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1" fillId="0" borderId="33" xfId="0" applyFont="1" applyBorder="1" applyAlignment="1">
      <alignment horizontal="center"/>
    </xf>
    <xf numFmtId="0" fontId="0" fillId="0" borderId="5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51" xfId="0" applyBorder="1" applyAlignment="1">
      <alignment horizontal="center"/>
    </xf>
    <xf numFmtId="0" fontId="0" fillId="0" borderId="3" xfId="0" applyBorder="1" applyAlignment="1">
      <alignment horizontal="center"/>
    </xf>
    <xf numFmtId="0" fontId="11" fillId="7" borderId="33" xfId="0" applyFont="1" applyFill="1" applyBorder="1" applyAlignment="1">
      <alignment horizontal="center"/>
    </xf>
    <xf numFmtId="0" fontId="11" fillId="7" borderId="2" xfId="0" applyFont="1" applyFill="1" applyBorder="1" applyAlignment="1">
      <alignment horizontal="center"/>
    </xf>
    <xf numFmtId="0" fontId="11" fillId="7" borderId="37" xfId="0" applyFont="1" applyFill="1" applyBorder="1" applyAlignment="1">
      <alignment horizontal="center"/>
    </xf>
    <xf numFmtId="0" fontId="0" fillId="0" borderId="45" xfId="0" applyBorder="1" applyAlignment="1">
      <alignment horizontal="left"/>
    </xf>
    <xf numFmtId="0" fontId="0" fillId="0" borderId="42" xfId="0" applyBorder="1" applyAlignment="1">
      <alignment horizontal="left"/>
    </xf>
    <xf numFmtId="0" fontId="0" fillId="0" borderId="52" xfId="0" applyBorder="1" applyAlignment="1">
      <alignment horizontal="left"/>
    </xf>
    <xf numFmtId="0" fontId="0" fillId="0" borderId="4" xfId="0" applyBorder="1" applyAlignment="1">
      <alignment horizontal="left"/>
    </xf>
    <xf numFmtId="0" fontId="0" fillId="0" borderId="0" xfId="0" applyAlignment="1">
      <alignment horizontal="left"/>
    </xf>
    <xf numFmtId="0" fontId="0" fillId="0" borderId="5" xfId="0" applyBorder="1" applyAlignment="1">
      <alignment horizontal="left"/>
    </xf>
    <xf numFmtId="0" fontId="0" fillId="0" borderId="49" xfId="0" applyBorder="1" applyAlignment="1">
      <alignment horizontal="left"/>
    </xf>
    <xf numFmtId="0" fontId="0" fillId="0" borderId="34" xfId="0" applyBorder="1" applyAlignment="1">
      <alignment horizontal="left"/>
    </xf>
    <xf numFmtId="0" fontId="0" fillId="0" borderId="50" xfId="0" applyBorder="1" applyAlignment="1">
      <alignment horizontal="left"/>
    </xf>
    <xf numFmtId="0" fontId="0" fillId="0" borderId="4" xfId="0" applyBorder="1"/>
    <xf numFmtId="0" fontId="0" fillId="0" borderId="0" xfId="0"/>
    <xf numFmtId="0" fontId="0" fillId="0" borderId="5" xfId="0" applyBorder="1"/>
    <xf numFmtId="0" fontId="11" fillId="7" borderId="3" xfId="0" applyFont="1" applyFill="1" applyBorder="1" applyAlignment="1">
      <alignment horizontal="center"/>
    </xf>
    <xf numFmtId="0" fontId="11" fillId="0" borderId="51" xfId="0" applyFont="1" applyBorder="1" applyAlignment="1">
      <alignment horizontal="left"/>
    </xf>
    <xf numFmtId="0" fontId="11" fillId="0" borderId="3" xfId="0" applyFont="1" applyBorder="1" applyAlignment="1">
      <alignment horizontal="left"/>
    </xf>
    <xf numFmtId="1" fontId="22" fillId="0" borderId="1" xfId="0" applyNumberFormat="1" applyFont="1" applyBorder="1" applyAlignment="1">
      <alignment horizontal="center"/>
    </xf>
    <xf numFmtId="1" fontId="22" fillId="0" borderId="69" xfId="0" applyNumberFormat="1" applyFont="1" applyBorder="1" applyAlignment="1">
      <alignment horizontal="center"/>
    </xf>
    <xf numFmtId="14" fontId="23" fillId="0" borderId="1" xfId="0" applyNumberFormat="1" applyFont="1" applyBorder="1" applyAlignment="1">
      <alignment horizontal="center"/>
    </xf>
    <xf numFmtId="0" fontId="23" fillId="0" borderId="69" xfId="0" applyFont="1" applyBorder="1" applyAlignment="1">
      <alignment horizontal="center"/>
    </xf>
    <xf numFmtId="0" fontId="23" fillId="0" borderId="1" xfId="0" applyFont="1" applyBorder="1" applyAlignment="1">
      <alignment horizontal="center"/>
    </xf>
    <xf numFmtId="0" fontId="0" fillId="0" borderId="45" xfId="0" applyBorder="1" applyAlignment="1">
      <alignment horizontal="center"/>
    </xf>
    <xf numFmtId="0" fontId="0" fillId="0" borderId="42" xfId="0" applyBorder="1" applyAlignment="1">
      <alignment horizontal="center"/>
    </xf>
    <xf numFmtId="0" fontId="0" fillId="0" borderId="52" xfId="0" applyBorder="1" applyAlignment="1">
      <alignment horizontal="center"/>
    </xf>
    <xf numFmtId="0" fontId="0" fillId="0" borderId="49" xfId="0" applyBorder="1" applyAlignment="1">
      <alignment horizontal="center"/>
    </xf>
    <xf numFmtId="0" fontId="0" fillId="0" borderId="34" xfId="0" applyBorder="1" applyAlignment="1">
      <alignment horizontal="center"/>
    </xf>
    <xf numFmtId="0" fontId="0" fillId="0" borderId="50" xfId="0" applyBorder="1" applyAlignment="1">
      <alignment horizontal="center"/>
    </xf>
    <xf numFmtId="0" fontId="11" fillId="0" borderId="33" xfId="0" applyFont="1" applyBorder="1" applyAlignment="1">
      <alignment horizontal="left"/>
    </xf>
    <xf numFmtId="0" fontId="11" fillId="0" borderId="2" xfId="0" applyFont="1" applyBorder="1" applyAlignment="1">
      <alignment horizontal="left"/>
    </xf>
    <xf numFmtId="0" fontId="11" fillId="0" borderId="37" xfId="0" applyFont="1" applyBorder="1" applyAlignment="1">
      <alignment horizontal="left"/>
    </xf>
    <xf numFmtId="0" fontId="11" fillId="7" borderId="56" xfId="0" applyFont="1" applyFill="1" applyBorder="1" applyAlignment="1">
      <alignment horizontal="center"/>
    </xf>
    <xf numFmtId="0" fontId="11" fillId="7" borderId="42" xfId="0" applyFont="1" applyFill="1" applyBorder="1" applyAlignment="1">
      <alignment horizontal="center"/>
    </xf>
    <xf numFmtId="0" fontId="11" fillId="7" borderId="41" xfId="0" applyFont="1" applyFill="1" applyBorder="1" applyAlignment="1">
      <alignment horizontal="center"/>
    </xf>
    <xf numFmtId="0" fontId="0" fillId="0" borderId="45" xfId="0" applyBorder="1"/>
    <xf numFmtId="0" fontId="0" fillId="0" borderId="42" xfId="0" applyBorder="1"/>
    <xf numFmtId="0" fontId="0" fillId="0" borderId="52" xfId="0" applyBorder="1"/>
    <xf numFmtId="0" fontId="11" fillId="0" borderId="38" xfId="0" applyFont="1" applyBorder="1" applyAlignment="1">
      <alignment horizontal="left"/>
    </xf>
    <xf numFmtId="0" fontId="11" fillId="0" borderId="0" xfId="0" applyFont="1" applyAlignment="1">
      <alignment horizontal="left"/>
    </xf>
    <xf numFmtId="0" fontId="11" fillId="0" borderId="4" xfId="0" applyFont="1" applyBorder="1" applyAlignment="1">
      <alignment horizontal="left"/>
    </xf>
    <xf numFmtId="0" fontId="0" fillId="0" borderId="49" xfId="0" applyBorder="1"/>
    <xf numFmtId="0" fontId="0" fillId="0" borderId="34" xfId="0" applyBorder="1"/>
    <xf numFmtId="0" fontId="0" fillId="0" borderId="50" xfId="0" applyBorder="1"/>
    <xf numFmtId="0" fontId="0" fillId="0" borderId="2" xfId="0" applyBorder="1" applyAlignment="1">
      <alignment horizontal="center"/>
    </xf>
    <xf numFmtId="0" fontId="24" fillId="0" borderId="68" xfId="0" applyFont="1" applyBorder="1" applyAlignment="1">
      <alignment horizontal="center"/>
    </xf>
    <xf numFmtId="0" fontId="11" fillId="0" borderId="68" xfId="0" applyFont="1" applyBorder="1" applyAlignment="1">
      <alignment horizontal="center"/>
    </xf>
    <xf numFmtId="0" fontId="11" fillId="7" borderId="71" xfId="0" applyFont="1" applyFill="1" applyBorder="1" applyAlignment="1">
      <alignment horizontal="center"/>
    </xf>
    <xf numFmtId="0" fontId="11" fillId="7" borderId="72" xfId="0" applyFont="1" applyFill="1" applyBorder="1" applyAlignment="1">
      <alignment horizontal="center"/>
    </xf>
    <xf numFmtId="0" fontId="11" fillId="7" borderId="40" xfId="0" applyFont="1" applyFill="1" applyBorder="1" applyAlignment="1">
      <alignment horizontal="center"/>
    </xf>
    <xf numFmtId="0" fontId="0" fillId="0" borderId="70" xfId="0" applyBorder="1" applyAlignment="1">
      <alignment horizontal="center"/>
    </xf>
    <xf numFmtId="0" fontId="0" fillId="0" borderId="6" xfId="0" applyBorder="1" applyAlignment="1">
      <alignment horizontal="center"/>
    </xf>
    <xf numFmtId="0" fontId="0" fillId="0" borderId="58" xfId="0" applyBorder="1" applyAlignment="1">
      <alignment horizontal="center"/>
    </xf>
    <xf numFmtId="0" fontId="11" fillId="0" borderId="51" xfId="0" applyFont="1" applyBorder="1" applyAlignment="1">
      <alignment horizontal="center"/>
    </xf>
    <xf numFmtId="0" fontId="23" fillId="0" borderId="51" xfId="0" applyFont="1" applyBorder="1" applyAlignment="1">
      <alignment horizontal="center"/>
    </xf>
    <xf numFmtId="0" fontId="23" fillId="0" borderId="37" xfId="0" applyFont="1" applyBorder="1" applyAlignment="1">
      <alignment horizontal="center"/>
    </xf>
    <xf numFmtId="0" fontId="0" fillId="0" borderId="4" xfId="0" applyBorder="1" applyAlignment="1">
      <alignment horizontal="left" vertical="center"/>
    </xf>
    <xf numFmtId="0" fontId="0" fillId="0" borderId="0" xfId="0" applyAlignment="1">
      <alignment horizontal="left" vertical="center"/>
    </xf>
    <xf numFmtId="0" fontId="11" fillId="0" borderId="1" xfId="0" applyFont="1" applyBorder="1" applyAlignment="1">
      <alignment horizontal="left"/>
    </xf>
    <xf numFmtId="0" fontId="23" fillId="0" borderId="2" xfId="0" applyFont="1" applyBorder="1" applyAlignment="1">
      <alignment horizontal="center"/>
    </xf>
    <xf numFmtId="0" fontId="21" fillId="0" borderId="4" xfId="0" applyFont="1" applyBorder="1" applyAlignment="1">
      <alignment horizontal="left"/>
    </xf>
    <xf numFmtId="0" fontId="21" fillId="0" borderId="0" xfId="0" applyFont="1" applyAlignment="1">
      <alignment horizontal="left"/>
    </xf>
    <xf numFmtId="0" fontId="21" fillId="0" borderId="5" xfId="0" applyFont="1" applyBorder="1" applyAlignment="1">
      <alignment horizontal="left"/>
    </xf>
    <xf numFmtId="0" fontId="11" fillId="0" borderId="33" xfId="0" applyFont="1" applyBorder="1" applyAlignment="1">
      <alignment horizontal="left" wrapText="1"/>
    </xf>
    <xf numFmtId="0" fontId="11" fillId="0" borderId="2" xfId="0" applyFont="1" applyBorder="1" applyAlignment="1">
      <alignment horizontal="left" wrapText="1"/>
    </xf>
    <xf numFmtId="0" fontId="11" fillId="0" borderId="37" xfId="0" applyFont="1" applyBorder="1" applyAlignment="1">
      <alignment horizontal="left" wrapText="1"/>
    </xf>
    <xf numFmtId="0" fontId="30" fillId="0" borderId="4" xfId="0" applyFont="1" applyBorder="1" applyAlignment="1">
      <alignment horizontal="left"/>
    </xf>
    <xf numFmtId="0" fontId="30" fillId="0" borderId="0" xfId="0" applyFont="1" applyAlignment="1">
      <alignment horizontal="left"/>
    </xf>
    <xf numFmtId="0" fontId="30" fillId="0" borderId="5" xfId="0" applyFont="1" applyBorder="1" applyAlignment="1">
      <alignment horizontal="left"/>
    </xf>
    <xf numFmtId="0" fontId="0" fillId="6" borderId="4" xfId="0" applyFill="1" applyBorder="1" applyAlignment="1">
      <alignment horizontal="left" vertical="center"/>
    </xf>
    <xf numFmtId="0" fontId="0" fillId="6" borderId="0" xfId="0" applyFill="1" applyAlignment="1">
      <alignment horizontal="left" vertical="center"/>
    </xf>
    <xf numFmtId="0" fontId="0" fillId="6" borderId="45" xfId="0" applyFill="1" applyBorder="1" applyAlignment="1">
      <alignment horizontal="left"/>
    </xf>
    <xf numFmtId="0" fontId="0" fillId="6" borderId="42" xfId="0" applyFill="1" applyBorder="1" applyAlignment="1">
      <alignment horizontal="left"/>
    </xf>
    <xf numFmtId="0" fontId="0" fillId="6" borderId="52" xfId="0" applyFill="1" applyBorder="1" applyAlignment="1">
      <alignment horizontal="left"/>
    </xf>
    <xf numFmtId="0" fontId="0" fillId="6" borderId="4" xfId="0" applyFill="1" applyBorder="1" applyAlignment="1">
      <alignment horizontal="left"/>
    </xf>
    <xf numFmtId="0" fontId="0" fillId="6" borderId="0" xfId="0" applyFill="1" applyAlignment="1">
      <alignment horizontal="left"/>
    </xf>
    <xf numFmtId="0" fontId="0" fillId="6" borderId="5" xfId="0" applyFill="1" applyBorder="1" applyAlignment="1">
      <alignment horizontal="left"/>
    </xf>
    <xf numFmtId="0" fontId="11" fillId="6" borderId="51" xfId="0" applyFont="1" applyFill="1" applyBorder="1" applyAlignment="1">
      <alignment horizontal="center"/>
    </xf>
    <xf numFmtId="0" fontId="11" fillId="6" borderId="2" xfId="0" applyFont="1" applyFill="1" applyBorder="1" applyAlignment="1">
      <alignment horizontal="center"/>
    </xf>
    <xf numFmtId="0" fontId="11" fillId="6" borderId="3" xfId="0" applyFont="1" applyFill="1" applyBorder="1" applyAlignment="1">
      <alignment horizontal="center"/>
    </xf>
    <xf numFmtId="0" fontId="0" fillId="6" borderId="4" xfId="0" applyFill="1" applyBorder="1" applyAlignment="1">
      <alignment horizontal="center"/>
    </xf>
    <xf numFmtId="0" fontId="0" fillId="6" borderId="5" xfId="0" applyFill="1" applyBorder="1" applyAlignment="1">
      <alignment horizontal="center"/>
    </xf>
    <xf numFmtId="0" fontId="0" fillId="6" borderId="49" xfId="0" applyFill="1" applyBorder="1" applyAlignment="1">
      <alignment horizontal="left"/>
    </xf>
    <xf numFmtId="0" fontId="0" fillId="6" borderId="34" xfId="0" applyFill="1" applyBorder="1" applyAlignment="1">
      <alignment horizontal="left"/>
    </xf>
    <xf numFmtId="0" fontId="0" fillId="6" borderId="50" xfId="0" applyFill="1" applyBorder="1" applyAlignment="1">
      <alignment horizontal="left"/>
    </xf>
    <xf numFmtId="0" fontId="0" fillId="6" borderId="49" xfId="0" applyFill="1" applyBorder="1" applyAlignment="1">
      <alignment horizontal="center"/>
    </xf>
    <xf numFmtId="0" fontId="0" fillId="6" borderId="50" xfId="0" applyFill="1" applyBorder="1" applyAlignment="1">
      <alignment horizontal="center"/>
    </xf>
    <xf numFmtId="0" fontId="11" fillId="6" borderId="33" xfId="0" applyFont="1" applyFill="1" applyBorder="1" applyAlignment="1">
      <alignment horizontal="center"/>
    </xf>
    <xf numFmtId="0" fontId="11" fillId="6" borderId="38" xfId="0" applyFont="1" applyFill="1" applyBorder="1" applyAlignment="1">
      <alignment horizontal="left"/>
    </xf>
    <xf numFmtId="0" fontId="11" fillId="6" borderId="0" xfId="0" applyFont="1" applyFill="1" applyAlignment="1">
      <alignment horizontal="left"/>
    </xf>
    <xf numFmtId="0" fontId="11" fillId="6" borderId="4" xfId="0" applyFont="1" applyFill="1" applyBorder="1" applyAlignment="1">
      <alignment horizontal="left"/>
    </xf>
    <xf numFmtId="0" fontId="11" fillId="6" borderId="14" xfId="0" applyFont="1" applyFill="1" applyBorder="1" applyAlignment="1">
      <alignment horizontal="center"/>
    </xf>
    <xf numFmtId="0" fontId="11" fillId="6" borderId="15" xfId="0" applyFont="1" applyFill="1" applyBorder="1" applyAlignment="1">
      <alignment horizontal="center"/>
    </xf>
    <xf numFmtId="15" fontId="23" fillId="0" borderId="1" xfId="0" applyNumberFormat="1" applyFont="1" applyBorder="1" applyAlignment="1">
      <alignment horizontal="center"/>
    </xf>
    <xf numFmtId="0" fontId="23" fillId="6" borderId="2" xfId="0" applyFont="1" applyFill="1" applyBorder="1" applyAlignment="1">
      <alignment horizontal="center"/>
    </xf>
    <xf numFmtId="0" fontId="23" fillId="6" borderId="37" xfId="0" applyFont="1" applyFill="1" applyBorder="1" applyAlignment="1">
      <alignment horizontal="center"/>
    </xf>
    <xf numFmtId="0" fontId="28" fillId="0" borderId="4" xfId="0" applyFont="1" applyBorder="1" applyAlignment="1">
      <alignment horizontal="center"/>
    </xf>
    <xf numFmtId="0" fontId="28" fillId="0" borderId="0" xfId="0" applyFont="1" applyAlignment="1">
      <alignment horizontal="center"/>
    </xf>
    <xf numFmtId="0" fontId="28" fillId="0" borderId="5" xfId="0" applyFont="1" applyBorder="1" applyAlignment="1">
      <alignment horizontal="center"/>
    </xf>
    <xf numFmtId="0" fontId="30" fillId="0" borderId="4" xfId="0" applyFont="1" applyBorder="1" applyAlignment="1">
      <alignment vertical="center"/>
    </xf>
    <xf numFmtId="0" fontId="30" fillId="0" borderId="0" xfId="0" applyFont="1" applyAlignment="1">
      <alignment vertical="center"/>
    </xf>
    <xf numFmtId="0" fontId="30" fillId="0" borderId="5" xfId="0" applyFont="1" applyBorder="1" applyAlignment="1">
      <alignment vertical="center"/>
    </xf>
    <xf numFmtId="0" fontId="30" fillId="0" borderId="45" xfId="0" applyFont="1" applyBorder="1" applyAlignment="1">
      <alignment vertical="center"/>
    </xf>
    <xf numFmtId="0" fontId="30" fillId="0" borderId="42" xfId="0" applyFont="1" applyBorder="1" applyAlignment="1">
      <alignment vertical="center"/>
    </xf>
    <xf numFmtId="0" fontId="30" fillId="0" borderId="52" xfId="0" applyFont="1" applyBorder="1" applyAlignment="1">
      <alignment vertical="center"/>
    </xf>
    <xf numFmtId="14" fontId="22" fillId="0" borderId="1" xfId="0" applyNumberFormat="1" applyFont="1" applyBorder="1" applyAlignment="1">
      <alignment horizontal="center"/>
    </xf>
    <xf numFmtId="0" fontId="22" fillId="0" borderId="69" xfId="0" applyFont="1" applyBorder="1" applyAlignment="1">
      <alignment horizontal="center"/>
    </xf>
    <xf numFmtId="0" fontId="22" fillId="0" borderId="1" xfId="0" applyFont="1" applyBorder="1" applyAlignment="1">
      <alignment horizontal="center"/>
    </xf>
    <xf numFmtId="0" fontId="23" fillId="6" borderId="1" xfId="0" applyFont="1" applyFill="1" applyBorder="1" applyAlignment="1">
      <alignment horizontal="center"/>
    </xf>
    <xf numFmtId="0" fontId="23" fillId="6" borderId="69" xfId="0" applyFont="1" applyFill="1" applyBorder="1" applyAlignment="1">
      <alignment horizontal="center"/>
    </xf>
    <xf numFmtId="0" fontId="0" fillId="0" borderId="56" xfId="0" applyBorder="1" applyAlignment="1">
      <alignment horizontal="center"/>
    </xf>
    <xf numFmtId="0" fontId="30" fillId="6" borderId="4" xfId="0" applyFont="1" applyFill="1" applyBorder="1" applyAlignment="1">
      <alignment vertical="center"/>
    </xf>
    <xf numFmtId="0" fontId="30" fillId="6" borderId="0" xfId="0" applyFont="1" applyFill="1" applyAlignment="1">
      <alignment vertical="center"/>
    </xf>
    <xf numFmtId="0" fontId="30" fillId="6" borderId="5" xfId="0" applyFont="1" applyFill="1" applyBorder="1" applyAlignment="1">
      <alignment vertical="center"/>
    </xf>
    <xf numFmtId="1" fontId="31" fillId="0" borderId="1" xfId="0" applyNumberFormat="1" applyFont="1" applyBorder="1" applyAlignment="1">
      <alignment horizontal="center"/>
    </xf>
    <xf numFmtId="1" fontId="31" fillId="0" borderId="69" xfId="0" applyNumberFormat="1" applyFont="1" applyBorder="1" applyAlignment="1">
      <alignment horizontal="center"/>
    </xf>
    <xf numFmtId="14" fontId="31" fillId="0" borderId="1" xfId="0" applyNumberFormat="1" applyFont="1" applyBorder="1" applyAlignment="1">
      <alignment horizontal="center"/>
    </xf>
    <xf numFmtId="0" fontId="31" fillId="0" borderId="69" xfId="0" applyFont="1" applyBorder="1" applyAlignment="1">
      <alignment horizontal="center"/>
    </xf>
    <xf numFmtId="15" fontId="31" fillId="0" borderId="1" xfId="0" applyNumberFormat="1" applyFont="1" applyBorder="1" applyAlignment="1">
      <alignment horizontal="center"/>
    </xf>
    <xf numFmtId="0" fontId="31" fillId="6" borderId="1" xfId="0" applyFont="1" applyFill="1" applyBorder="1" applyAlignment="1">
      <alignment horizontal="center"/>
    </xf>
    <xf numFmtId="0" fontId="31" fillId="6" borderId="69" xfId="0" applyFont="1" applyFill="1" applyBorder="1" applyAlignment="1">
      <alignment horizontal="center"/>
    </xf>
    <xf numFmtId="0" fontId="31" fillId="0" borderId="51" xfId="0" applyFont="1" applyBorder="1" applyAlignment="1">
      <alignment horizontal="center"/>
    </xf>
    <xf numFmtId="0" fontId="31" fillId="0" borderId="37" xfId="0" applyFont="1" applyBorder="1" applyAlignment="1">
      <alignment horizontal="center"/>
    </xf>
    <xf numFmtId="0" fontId="31" fillId="0" borderId="1" xfId="0" applyFont="1" applyBorder="1" applyAlignment="1">
      <alignment horizontal="center"/>
    </xf>
    <xf numFmtId="0" fontId="0" fillId="6" borderId="45" xfId="0" applyFill="1" applyBorder="1"/>
    <xf numFmtId="0" fontId="0" fillId="6" borderId="42" xfId="0" applyFill="1" applyBorder="1"/>
    <xf numFmtId="0" fontId="0" fillId="6" borderId="52" xfId="0" applyFill="1" applyBorder="1"/>
    <xf numFmtId="0" fontId="0" fillId="6" borderId="45" xfId="0" applyFill="1" applyBorder="1" applyAlignment="1">
      <alignment horizontal="center"/>
    </xf>
    <xf numFmtId="0" fontId="0" fillId="6" borderId="52" xfId="0" applyFill="1" applyBorder="1" applyAlignment="1">
      <alignment horizontal="center"/>
    </xf>
    <xf numFmtId="0" fontId="0" fillId="6" borderId="4" xfId="0" applyFill="1" applyBorder="1"/>
    <xf numFmtId="0" fontId="0" fillId="6" borderId="0" xfId="0" applyFill="1"/>
    <xf numFmtId="0" fontId="0" fillId="6" borderId="5" xfId="0" applyFill="1" applyBorder="1"/>
    <xf numFmtId="0" fontId="0" fillId="6" borderId="49" xfId="0" applyFill="1" applyBorder="1"/>
    <xf numFmtId="0" fontId="0" fillId="6" borderId="34" xfId="0" applyFill="1" applyBorder="1"/>
    <xf numFmtId="0" fontId="0" fillId="6" borderId="50" xfId="0" applyFill="1" applyBorder="1"/>
    <xf numFmtId="0" fontId="11" fillId="6" borderId="51" xfId="0" applyFont="1" applyFill="1" applyBorder="1" applyAlignment="1">
      <alignment horizontal="left"/>
    </xf>
    <xf numFmtId="0" fontId="11" fillId="6" borderId="2" xfId="0" applyFont="1" applyFill="1" applyBorder="1" applyAlignment="1">
      <alignment horizontal="left"/>
    </xf>
    <xf numFmtId="0" fontId="11" fillId="6" borderId="3" xfId="0" applyFont="1" applyFill="1" applyBorder="1" applyAlignment="1">
      <alignment horizontal="left"/>
    </xf>
  </cellXfs>
  <cellStyles count="14">
    <cellStyle name="Comma" xfId="4" builtinId="3"/>
    <cellStyle name="Comma 2" xfId="10" xr:uid="{00000000-0005-0000-0000-000001000000}"/>
    <cellStyle name="Comma 3" xfId="12" xr:uid="{00000000-0005-0000-0000-000002000000}"/>
    <cellStyle name="Currency" xfId="1" builtinId="4"/>
    <cellStyle name="Currency 2" xfId="7" xr:uid="{00000000-0005-0000-0000-000004000000}"/>
    <cellStyle name="Currency 3" xfId="8" xr:uid="{00000000-0005-0000-0000-000005000000}"/>
    <cellStyle name="Currency 3 2" xfId="6" xr:uid="{00000000-0005-0000-0000-000006000000}"/>
    <cellStyle name="Currency 4" xfId="9" xr:uid="{00000000-0005-0000-0000-000007000000}"/>
    <cellStyle name="F4 2 2" xfId="13" xr:uid="{0D4FCBF0-5540-44F1-A46B-9C17D3E37FF1}"/>
    <cellStyle name="Normal" xfId="0" builtinId="0"/>
    <cellStyle name="Normal 2" xfId="2" xr:uid="{00000000-0005-0000-0000-000009000000}"/>
    <cellStyle name="Normal 3" xfId="3" xr:uid="{00000000-0005-0000-0000-00000A000000}"/>
    <cellStyle name="Normal 3 2" xfId="11" xr:uid="{00000000-0005-0000-0000-00000B000000}"/>
    <cellStyle name="Percent" xfId="5" builtinId="5"/>
  </cellStyles>
  <dxfs count="0"/>
  <tableStyles count="0" defaultTableStyle="TableStyleMedium2" defaultPivotStyle="PivotStyleLight16"/>
  <colors>
    <mruColors>
      <color rgb="FFFFFFFF"/>
      <color rgb="FF0000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externalLink" Target="externalLinks/externalLink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126" Type="http://schemas.openxmlformats.org/officeDocument/2006/relationships/worksheet" Target="worksheets/sheet126.xml"/><Relationship Id="rId13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13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9.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0.xml.rels><?xml version="1.0" encoding="UTF-8" standalone="yes"?>
<Relationships xmlns="http://schemas.openxmlformats.org/package/2006/relationships"><Relationship Id="rId1" Type="http://schemas.openxmlformats.org/officeDocument/2006/relationships/image" Target="../media/image1.png"/></Relationships>
</file>

<file path=xl/drawings/_rels/drawing8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2.xml.rels><?xml version="1.0" encoding="UTF-8" standalone="yes"?>
<Relationships xmlns="http://schemas.openxmlformats.org/package/2006/relationships"><Relationship Id="rId1" Type="http://schemas.openxmlformats.org/officeDocument/2006/relationships/image" Target="../media/image1.png"/></Relationships>
</file>

<file path=xl/drawings/_rels/drawing83.xml.rels><?xml version="1.0" encoding="UTF-8" standalone="yes"?>
<Relationships xmlns="http://schemas.openxmlformats.org/package/2006/relationships"><Relationship Id="rId1" Type="http://schemas.openxmlformats.org/officeDocument/2006/relationships/image" Target="../media/image1.png"/></Relationships>
</file>

<file path=xl/drawings/_rels/drawing84.xml.rels><?xml version="1.0" encoding="UTF-8" standalone="yes"?>
<Relationships xmlns="http://schemas.openxmlformats.org/package/2006/relationships"><Relationship Id="rId1" Type="http://schemas.openxmlformats.org/officeDocument/2006/relationships/image" Target="../media/image1.png"/></Relationships>
</file>

<file path=xl/drawings/_rels/drawing8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0.xml.rels><?xml version="1.0" encoding="UTF-8" standalone="yes"?>
<Relationships xmlns="http://schemas.openxmlformats.org/package/2006/relationships"><Relationship Id="rId1" Type="http://schemas.openxmlformats.org/officeDocument/2006/relationships/image" Target="../media/image1.png"/></Relationships>
</file>

<file path=xl/drawings/_rels/drawing91.xml.rels><?xml version="1.0" encoding="UTF-8" standalone="yes"?>
<Relationships xmlns="http://schemas.openxmlformats.org/package/2006/relationships"><Relationship Id="rId1" Type="http://schemas.openxmlformats.org/officeDocument/2006/relationships/image" Target="../media/image1.png"/></Relationships>
</file>

<file path=xl/drawings/_rels/drawing92.xml.rels><?xml version="1.0" encoding="UTF-8" standalone="yes"?>
<Relationships xmlns="http://schemas.openxmlformats.org/package/2006/relationships"><Relationship Id="rId1" Type="http://schemas.openxmlformats.org/officeDocument/2006/relationships/image" Target="../media/image1.png"/></Relationships>
</file>

<file path=xl/drawings/_rels/drawing93.xml.rels><?xml version="1.0" encoding="UTF-8" standalone="yes"?>
<Relationships xmlns="http://schemas.openxmlformats.org/package/2006/relationships"><Relationship Id="rId1" Type="http://schemas.openxmlformats.org/officeDocument/2006/relationships/image" Target="../media/image1.png"/></Relationships>
</file>

<file path=xl/drawings/_rels/drawing94.xml.rels><?xml version="1.0" encoding="UTF-8" standalone="yes"?>
<Relationships xmlns="http://schemas.openxmlformats.org/package/2006/relationships"><Relationship Id="rId1" Type="http://schemas.openxmlformats.org/officeDocument/2006/relationships/image" Target="../media/image1.png"/></Relationships>
</file>

<file path=xl/drawings/_rels/drawing95.xml.rels><?xml version="1.0" encoding="UTF-8" standalone="yes"?>
<Relationships xmlns="http://schemas.openxmlformats.org/package/2006/relationships"><Relationship Id="rId1" Type="http://schemas.openxmlformats.org/officeDocument/2006/relationships/image" Target="../media/image1.png"/></Relationships>
</file>

<file path=xl/drawings/_rels/drawing96.xml.rels><?xml version="1.0" encoding="UTF-8" standalone="yes"?>
<Relationships xmlns="http://schemas.openxmlformats.org/package/2006/relationships"><Relationship Id="rId1" Type="http://schemas.openxmlformats.org/officeDocument/2006/relationships/image" Target="../media/image1.png"/></Relationships>
</file>

<file path=xl/drawings/_rels/drawing97.xml.rels><?xml version="1.0" encoding="UTF-8" standalone="yes"?>
<Relationships xmlns="http://schemas.openxmlformats.org/package/2006/relationships"><Relationship Id="rId1" Type="http://schemas.openxmlformats.org/officeDocument/2006/relationships/image" Target="../media/image1.png"/></Relationships>
</file>

<file path=xl/drawings/_rels/drawing9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95250</xdr:rowOff>
    </xdr:from>
    <xdr:to>
      <xdr:col>8</xdr:col>
      <xdr:colOff>621760</xdr:colOff>
      <xdr:row>7</xdr:row>
      <xdr:rowOff>28575</xdr:rowOff>
    </xdr:to>
    <xdr:pic>
      <xdr:nvPicPr>
        <xdr:cNvPr id="3" name="Picture 2">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0"/>
          <a:ext cx="6432010" cy="126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219074</xdr:colOff>
      <xdr:row>0</xdr:row>
      <xdr:rowOff>123824</xdr:rowOff>
    </xdr:from>
    <xdr:to>
      <xdr:col>8</xdr:col>
      <xdr:colOff>952499</xdr:colOff>
      <xdr:row>7</xdr:row>
      <xdr:rowOff>38099</xdr:rowOff>
    </xdr:to>
    <xdr:pic>
      <xdr:nvPicPr>
        <xdr:cNvPr id="3" name="Picture 2">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4" y="123824"/>
          <a:ext cx="660082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0.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7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1.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7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2.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7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3.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7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4.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7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5.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7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6.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7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7.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7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8.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7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219074</xdr:colOff>
      <xdr:row>0</xdr:row>
      <xdr:rowOff>123824</xdr:rowOff>
    </xdr:from>
    <xdr:to>
      <xdr:col>8</xdr:col>
      <xdr:colOff>952499</xdr:colOff>
      <xdr:row>7</xdr:row>
      <xdr:rowOff>38099</xdr:rowOff>
    </xdr:to>
    <xdr:pic>
      <xdr:nvPicPr>
        <xdr:cNvPr id="2" name="Picture 1">
          <a:extLst>
            <a:ext uri="{FF2B5EF4-FFF2-40B4-BE49-F238E27FC236}">
              <a16:creationId xmlns:a16="http://schemas.microsoft.com/office/drawing/2014/main" id="{00000000-0008-0000-1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4" y="123824"/>
          <a:ext cx="660082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219074</xdr:colOff>
      <xdr:row>0</xdr:row>
      <xdr:rowOff>123824</xdr:rowOff>
    </xdr:from>
    <xdr:to>
      <xdr:col>8</xdr:col>
      <xdr:colOff>952499</xdr:colOff>
      <xdr:row>7</xdr:row>
      <xdr:rowOff>38099</xdr:rowOff>
    </xdr:to>
    <xdr:pic>
      <xdr:nvPicPr>
        <xdr:cNvPr id="2" name="Picture 1">
          <a:extLst>
            <a:ext uri="{FF2B5EF4-FFF2-40B4-BE49-F238E27FC236}">
              <a16:creationId xmlns:a16="http://schemas.microsoft.com/office/drawing/2014/main" id="{00000000-0008-0000-1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4" y="123824"/>
          <a:ext cx="660082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219074</xdr:colOff>
      <xdr:row>0</xdr:row>
      <xdr:rowOff>123824</xdr:rowOff>
    </xdr:from>
    <xdr:to>
      <xdr:col>8</xdr:col>
      <xdr:colOff>952499</xdr:colOff>
      <xdr:row>7</xdr:row>
      <xdr:rowOff>38099</xdr:rowOff>
    </xdr:to>
    <xdr:pic>
      <xdr:nvPicPr>
        <xdr:cNvPr id="2" name="Picture 1">
          <a:extLst>
            <a:ext uri="{FF2B5EF4-FFF2-40B4-BE49-F238E27FC236}">
              <a16:creationId xmlns:a16="http://schemas.microsoft.com/office/drawing/2014/main" id="{00000000-0008-0000-1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4" y="123824"/>
          <a:ext cx="7010400"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219074</xdr:colOff>
      <xdr:row>0</xdr:row>
      <xdr:rowOff>123824</xdr:rowOff>
    </xdr:from>
    <xdr:to>
      <xdr:col>8</xdr:col>
      <xdr:colOff>952499</xdr:colOff>
      <xdr:row>7</xdr:row>
      <xdr:rowOff>38099</xdr:rowOff>
    </xdr:to>
    <xdr:pic>
      <xdr:nvPicPr>
        <xdr:cNvPr id="2" name="Picture 1">
          <a:extLst>
            <a:ext uri="{FF2B5EF4-FFF2-40B4-BE49-F238E27FC236}">
              <a16:creationId xmlns:a16="http://schemas.microsoft.com/office/drawing/2014/main" id="{00000000-0008-0000-1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4" y="123824"/>
          <a:ext cx="701992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219074</xdr:colOff>
      <xdr:row>0</xdr:row>
      <xdr:rowOff>123824</xdr:rowOff>
    </xdr:from>
    <xdr:to>
      <xdr:col>8</xdr:col>
      <xdr:colOff>952499</xdr:colOff>
      <xdr:row>7</xdr:row>
      <xdr:rowOff>38099</xdr:rowOff>
    </xdr:to>
    <xdr:pic>
      <xdr:nvPicPr>
        <xdr:cNvPr id="3" name="Picture 2">
          <a:extLst>
            <a:ext uri="{FF2B5EF4-FFF2-40B4-BE49-F238E27FC236}">
              <a16:creationId xmlns:a16="http://schemas.microsoft.com/office/drawing/2014/main" id="{00000000-0008-0000-1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4" y="123824"/>
          <a:ext cx="701992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219074</xdr:colOff>
      <xdr:row>0</xdr:row>
      <xdr:rowOff>123824</xdr:rowOff>
    </xdr:from>
    <xdr:to>
      <xdr:col>8</xdr:col>
      <xdr:colOff>952499</xdr:colOff>
      <xdr:row>7</xdr:row>
      <xdr:rowOff>38099</xdr:rowOff>
    </xdr:to>
    <xdr:pic>
      <xdr:nvPicPr>
        <xdr:cNvPr id="2" name="Picture 1">
          <a:extLst>
            <a:ext uri="{FF2B5EF4-FFF2-40B4-BE49-F238E27FC236}">
              <a16:creationId xmlns:a16="http://schemas.microsoft.com/office/drawing/2014/main" id="{00000000-0008-0000-1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4" y="123824"/>
          <a:ext cx="701992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219074</xdr:colOff>
      <xdr:row>0</xdr:row>
      <xdr:rowOff>123824</xdr:rowOff>
    </xdr:from>
    <xdr:to>
      <xdr:col>8</xdr:col>
      <xdr:colOff>952499</xdr:colOff>
      <xdr:row>7</xdr:row>
      <xdr:rowOff>38099</xdr:rowOff>
    </xdr:to>
    <xdr:pic>
      <xdr:nvPicPr>
        <xdr:cNvPr id="2" name="Picture 1">
          <a:extLst>
            <a:ext uri="{FF2B5EF4-FFF2-40B4-BE49-F238E27FC236}">
              <a16:creationId xmlns:a16="http://schemas.microsoft.com/office/drawing/2014/main" id="{00000000-0008-0000-1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4" y="123824"/>
          <a:ext cx="701992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1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01992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2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01992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0</xdr:row>
      <xdr:rowOff>95250</xdr:rowOff>
    </xdr:from>
    <xdr:to>
      <xdr:col>8</xdr:col>
      <xdr:colOff>621760</xdr:colOff>
      <xdr:row>7</xdr:row>
      <xdr:rowOff>133349</xdr:rowOff>
    </xdr:to>
    <xdr:pic>
      <xdr:nvPicPr>
        <xdr:cNvPr id="3" name="Picture 2">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0"/>
          <a:ext cx="6432010" cy="1371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3" name="Picture 2">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01992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2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01992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2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01992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2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01992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2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01992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2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01992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2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01992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2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01992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2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01992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2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01992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228600</xdr:colOff>
      <xdr:row>0</xdr:row>
      <xdr:rowOff>85726</xdr:rowOff>
    </xdr:from>
    <xdr:to>
      <xdr:col>8</xdr:col>
      <xdr:colOff>793210</xdr:colOff>
      <xdr:row>7</xdr:row>
      <xdr:rowOff>28576</xdr:rowOff>
    </xdr:to>
    <xdr:pic>
      <xdr:nvPicPr>
        <xdr:cNvPr id="3" name="Picture 2">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85726"/>
          <a:ext cx="6555835" cy="127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2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334250"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2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334250"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2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334250"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2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086600"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2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3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3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3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3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3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57150</xdr:colOff>
      <xdr:row>0</xdr:row>
      <xdr:rowOff>95250</xdr:rowOff>
    </xdr:from>
    <xdr:to>
      <xdr:col>8</xdr:col>
      <xdr:colOff>621760</xdr:colOff>
      <xdr:row>6</xdr:row>
      <xdr:rowOff>161925</xdr:rowOff>
    </xdr:to>
    <xdr:pic>
      <xdr:nvPicPr>
        <xdr:cNvPr id="3" name="Picture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0"/>
          <a:ext cx="6432010" cy="1209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3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1.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3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2.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1104900</xdr:colOff>
      <xdr:row>6</xdr:row>
      <xdr:rowOff>161924</xdr:rowOff>
    </xdr:to>
    <xdr:pic>
      <xdr:nvPicPr>
        <xdr:cNvPr id="2" name="Picture 1">
          <a:extLst>
            <a:ext uri="{FF2B5EF4-FFF2-40B4-BE49-F238E27FC236}">
              <a16:creationId xmlns:a16="http://schemas.microsoft.com/office/drawing/2014/main" id="{00000000-0008-0000-3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705726"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1095375</xdr:colOff>
      <xdr:row>6</xdr:row>
      <xdr:rowOff>161924</xdr:rowOff>
    </xdr:to>
    <xdr:pic>
      <xdr:nvPicPr>
        <xdr:cNvPr id="2" name="Picture 1">
          <a:extLst>
            <a:ext uri="{FF2B5EF4-FFF2-40B4-BE49-F238E27FC236}">
              <a16:creationId xmlns:a16="http://schemas.microsoft.com/office/drawing/2014/main" id="{00000000-0008-0000-3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696201"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4.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3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5.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3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6.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3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7.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3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8.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3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9.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3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57150</xdr:colOff>
      <xdr:row>0</xdr:row>
      <xdr:rowOff>95251</xdr:rowOff>
    </xdr:from>
    <xdr:to>
      <xdr:col>8</xdr:col>
      <xdr:colOff>971550</xdr:colOff>
      <xdr:row>6</xdr:row>
      <xdr:rowOff>133351</xdr:rowOff>
    </xdr:to>
    <xdr:pic>
      <xdr:nvPicPr>
        <xdr:cNvPr id="3" name="Picture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1"/>
          <a:ext cx="6781800"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3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4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2.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4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3.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4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4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5.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4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4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4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4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4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57149</xdr:colOff>
      <xdr:row>0</xdr:row>
      <xdr:rowOff>95250</xdr:rowOff>
    </xdr:from>
    <xdr:to>
      <xdr:col>8</xdr:col>
      <xdr:colOff>942974</xdr:colOff>
      <xdr:row>7</xdr:row>
      <xdr:rowOff>28575</xdr:rowOff>
    </xdr:to>
    <xdr:pic>
      <xdr:nvPicPr>
        <xdr:cNvPr id="3" name="Picture 2">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49" y="95250"/>
          <a:ext cx="6753225" cy="126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0.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4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4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4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4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4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5.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4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6.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4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7.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5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8.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5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5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76201</xdr:colOff>
      <xdr:row>0</xdr:row>
      <xdr:rowOff>95251</xdr:rowOff>
    </xdr:from>
    <xdr:to>
      <xdr:col>8</xdr:col>
      <xdr:colOff>962025</xdr:colOff>
      <xdr:row>7</xdr:row>
      <xdr:rowOff>47625</xdr:rowOff>
    </xdr:to>
    <xdr:pic>
      <xdr:nvPicPr>
        <xdr:cNvPr id="3" name="Picture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1" y="95251"/>
          <a:ext cx="6753224" cy="12858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0.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5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1.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5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5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5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4.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5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5.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5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6.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5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7.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5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8.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5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9.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5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76200</xdr:rowOff>
    </xdr:from>
    <xdr:to>
      <xdr:col>8</xdr:col>
      <xdr:colOff>962025</xdr:colOff>
      <xdr:row>7</xdr:row>
      <xdr:rowOff>114299</xdr:rowOff>
    </xdr:to>
    <xdr:pic>
      <xdr:nvPicPr>
        <xdr:cNvPr id="3" name="Picture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76200"/>
          <a:ext cx="6743700" cy="1371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0.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5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1.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5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2.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5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3.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6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4.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6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5.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6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6.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6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7.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6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8.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6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9.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6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57149</xdr:colOff>
      <xdr:row>0</xdr:row>
      <xdr:rowOff>95251</xdr:rowOff>
    </xdr:from>
    <xdr:to>
      <xdr:col>8</xdr:col>
      <xdr:colOff>885824</xdr:colOff>
      <xdr:row>6</xdr:row>
      <xdr:rowOff>133351</xdr:rowOff>
    </xdr:to>
    <xdr:pic>
      <xdr:nvPicPr>
        <xdr:cNvPr id="3" name="Picture 2">
          <a:extLst>
            <a:ext uri="{FF2B5EF4-FFF2-40B4-BE49-F238E27FC236}">
              <a16:creationId xmlns:a16="http://schemas.microsoft.com/office/drawing/2014/main" id="{00000000-0008-0000-1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49" y="95251"/>
          <a:ext cx="6696075"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0.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6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1.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6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2.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6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3.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6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4.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6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5.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6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6.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6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7.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3" name="Picture 2">
          <a:extLst>
            <a:ext uri="{FF2B5EF4-FFF2-40B4-BE49-F238E27FC236}">
              <a16:creationId xmlns:a16="http://schemas.microsoft.com/office/drawing/2014/main" id="{00000000-0008-0000-6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8.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7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9.xml><?xml version="1.0" encoding="utf-8"?>
<xdr:wsDr xmlns:xdr="http://schemas.openxmlformats.org/drawingml/2006/spreadsheetDrawing" xmlns:a="http://schemas.openxmlformats.org/drawingml/2006/main">
  <xdr:twoCellAnchor>
    <xdr:from>
      <xdr:col>0</xdr:col>
      <xdr:colOff>85724</xdr:colOff>
      <xdr:row>0</xdr:row>
      <xdr:rowOff>57149</xdr:rowOff>
    </xdr:from>
    <xdr:to>
      <xdr:col>8</xdr:col>
      <xdr:colOff>819149</xdr:colOff>
      <xdr:row>6</xdr:row>
      <xdr:rowOff>161924</xdr:rowOff>
    </xdr:to>
    <xdr:pic>
      <xdr:nvPicPr>
        <xdr:cNvPr id="2" name="Picture 1">
          <a:extLst>
            <a:ext uri="{FF2B5EF4-FFF2-40B4-BE49-F238E27FC236}">
              <a16:creationId xmlns:a16="http://schemas.microsoft.com/office/drawing/2014/main" id="{00000000-0008-0000-7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57149"/>
          <a:ext cx="74199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gaNgalo\AppData\Local\Microsoft\Windows\INetCache\Content.Outlook\PAZQ7RGJ\250128%202308%2002%20C2.2%20Fire%20Detection%20Maintenance%20Cluster%203%20PRICED%20BOQ%20(RNA%20Edit).xlsx" TargetMode="External"/><Relationship Id="rId1" Type="http://schemas.openxmlformats.org/officeDocument/2006/relationships/externalLinkPath" Target="file:///C:\Users\AngaNgalo\AppData\Local\Microsoft\Windows\INetCache\Content.Outlook\PAZQ7RGJ\250128%202308%2002%20C2.2%20Fire%20Detection%20Maintenance%20Cluster%203%20PRICED%20BOQ%20(RNA%20Edi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P:\2308%20ECDOH%20Hospital%20Maintenance\4031%20Estimates\Fire%20Protection\RNA%20BOQ\02%20C2.2%20Fire%20Protection%20+%20Early%20Warning%20Smoke%20Detection%20Maintenance%20Cluster%204%20Priced%20BOQ%20Rev02.xlsx" TargetMode="External"/><Relationship Id="rId1" Type="http://schemas.openxmlformats.org/officeDocument/2006/relationships/externalLinkPath" Target="/2308%20ECDOH%20Hospital%20Maintenance/4031%20Estimates/Fire%20Protection/RNA%20BOQ/02%20C2.2%20Fire%20Protection%20+%20Early%20Warning%20Smoke%20Detection%20Maintenance%20Cluster%204%20Priced%20BOQ%20Rev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SCHED 1A-1_BCM_ADM"/>
      <sheetName val="SCHED 1A-2_BCM_ADM"/>
      <sheetName val="SCHED 1A-3_BCM_ADM"/>
      <sheetName val="SCHED 1A-4_BCM_ADM"/>
      <sheetName val="SCHEDULE 2"/>
      <sheetName val="SCHEDULE 3"/>
      <sheetName val="WORK ORDERS  01 LAETITIA BAM CH"/>
      <sheetName val="JOSE PEARSON TB HOSPITAL (02)"/>
      <sheetName val="NEW BRIGHTON MORTUARY (03)"/>
      <sheetName val="DORA NGIZA HOSPITAL (04)"/>
      <sheetName val="LAETITIA BAM CHC (05)"/>
      <sheetName val="MOTHERWELL CHC (06)"/>
      <sheetName val="MOTHERWEL CHC (07)"/>
      <sheetName val="ORSMOND TB HOSPITAL (08)"/>
      <sheetName val="JOSE PEARSON TB HOSPITAL (09)"/>
      <sheetName val="LIVINGSTONE HOSPITAL (10)"/>
      <sheetName val="LAETITIA BAM CHC (11)"/>
      <sheetName val="WEST END (12)"/>
      <sheetName val="PORT ELIZABETH PRO.(13)"/>
      <sheetName val="DORA NGIZA HOSP (14)"/>
      <sheetName val="ORSMOND TB HOSP (15)"/>
      <sheetName val="MOUNT RD MORT. (16)"/>
      <sheetName val="PARMACEUTICA DEP (17)"/>
      <sheetName val="DORA NGIZA HOSP (18)"/>
      <sheetName val="DORA NGIZA (19)"/>
      <sheetName val="LIVINGSTONE HOSPITAL (20)"/>
      <sheetName val="PE PROV. HOSPITAL (21)"/>
      <sheetName val="GQEBERA CHC (22)"/>
      <sheetName val="PORT EZIABERTH MEDIC DEPOT(23)"/>
      <sheetName val="LIVINGSTONE HOSPITAL (24)"/>
      <sheetName val="MOTHERWELL CHC (25)"/>
      <sheetName val="LIVINGSTONE HOSPITAL (26)"/>
      <sheetName val="GQEBERA CHC (27)"/>
      <sheetName val="DORA NGINZA HOSPITAL (28)"/>
      <sheetName val="ELIZABETH DOKIN HOSP(29)"/>
      <sheetName val="PORT ELIZABETH PROV (30)"/>
      <sheetName val="MOUNTROAD MORTUARY (31)"/>
      <sheetName val="UITENHAGE PRO.HOSPITAL (32)"/>
      <sheetName val="JOSE PEARSON TB HSPITAL (33)"/>
      <sheetName val="LAETITA BAM CHC (34)"/>
      <sheetName val="MOTHEWELL CHC (35)"/>
      <sheetName val="LAETITA BAM CHC (36)"/>
      <sheetName val="PE PROV. (37)"/>
      <sheetName val="ORSMOND TB HOSP. (38)"/>
      <sheetName val="Gqebera CHC (39)"/>
      <sheetName val="Dora Ngiza (40)"/>
      <sheetName val="PE Pronvincial Hospital (41)"/>
      <sheetName val="Motherwell CHC (42)"/>
      <sheetName val="Westend Clinic (43)"/>
      <sheetName val="Dora Ngiza (44)"/>
      <sheetName val="Elizabeth Hospital (45)"/>
      <sheetName val="Jose Pearson (46)"/>
      <sheetName val="Livingstone Hospital (47)"/>
      <sheetName val="PE Pro. Hosp (48)"/>
      <sheetName val="Elizabeth Donken hosp.(49)"/>
      <sheetName val="Dora Ngiza (50)"/>
      <sheetName val="Dora Ngiza (51)"/>
      <sheetName val="West End (52)"/>
      <sheetName val="Elizabeth Hospital (53)"/>
      <sheetName val="Orsmond TB Hosp.(54)"/>
      <sheetName val="Port Elizabeth (55)"/>
      <sheetName val="Livingston Hosp (56)"/>
      <sheetName val="New Brighton M.(57)"/>
      <sheetName val="West End (58)"/>
      <sheetName val="Dora Ngiza chc (59)"/>
      <sheetName val="New Brighston (60)"/>
      <sheetName val="Jose Pearson TB Hosp (61)"/>
      <sheetName val="Jose Pearson TB Hosp (62)"/>
      <sheetName val="Livingstone Hosp (63)"/>
      <sheetName val="Jose Pearson TB Hosp (64)"/>
      <sheetName val="Motherwell chc (65)"/>
      <sheetName val="Dora Ngiza (66)"/>
      <sheetName val="Orsmond TB Hosp (66)"/>
      <sheetName val="Dora Ngiza Hosp (67)"/>
      <sheetName val="Uitenhage Forensic (68)"/>
      <sheetName val="Dora Ngiza Hospital (70)"/>
      <sheetName val="Jose Pearson Sant (71)"/>
      <sheetName val="Gqebera chc (72)"/>
      <sheetName val="Dora Ngiza Hospital (73)"/>
      <sheetName val="Jose Pearson Sant (74)"/>
      <sheetName val="Livingston Hospital (75)"/>
      <sheetName val="Leticia Bam Hospital (76)"/>
      <sheetName val="Unitenhage Pro (69)"/>
      <sheetName val="Gqebera chc (77)"/>
      <sheetName val="PE Prov (78)"/>
      <sheetName val="Linvingston (79)"/>
      <sheetName val="Dora Ngiza (80)"/>
      <sheetName val="Dora Ngiza (81)"/>
      <sheetName val="Galvendale Foresic (83)"/>
      <sheetName val="Struandale Depot (84)"/>
      <sheetName val="PE Prov (85)"/>
      <sheetName val="West End (86)"/>
      <sheetName val="Livingston Hospital (87)"/>
      <sheetName val="Dora Ngiza (88)"/>
      <sheetName val="Mt Road (82)"/>
      <sheetName val="West End (89)"/>
      <sheetName val="Walton Conyng (90)"/>
      <sheetName val="Uitenhage Hospital  (91)"/>
      <sheetName val="Jose Pearson Hospital (92)"/>
      <sheetName val="Motherwell Hospital (93)"/>
      <sheetName val="West End chc (94)"/>
      <sheetName val="Qoutation "/>
      <sheetName val="Jose Pearson Hospital (95)"/>
      <sheetName val="Qoutation Jose Pearson"/>
      <sheetName val="Jose Pearson"/>
      <sheetName val="Dora Ngiza (96)"/>
      <sheetName val="Uitenhage Pro (97)"/>
      <sheetName val="Jose Pearson (98)"/>
      <sheetName val="Dora Ngiza (99)"/>
      <sheetName val="Gqebera chc (100)"/>
      <sheetName val="Jose Pearson (101)"/>
      <sheetName val="Dora Ngiza (102)"/>
      <sheetName val="PE PRO. (103)"/>
      <sheetName val="West End (104)"/>
    </sheetNames>
    <sheetDataSet>
      <sheetData sheetId="0"/>
      <sheetData sheetId="1">
        <row r="3">
          <cell r="D3" t="str">
            <v>SCMU3-…...........-HO</v>
          </cell>
        </row>
        <row r="4">
          <cell r="D4" t="str">
            <v>EARLY WARNING SMOKE DETECTION EQUIPMENT</v>
          </cell>
        </row>
      </sheetData>
      <sheetData sheetId="2"/>
      <sheetData sheetId="3">
        <row r="2">
          <cell r="B2" t="str">
            <v xml:space="preserve">ECDOH GENERAL MECHANICAL AND ELECTRICAL REPAIR CONTRACT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SCHED 1A-1_NMB_SB"/>
      <sheetName val="SCHED 1A-2_NMB_SB"/>
      <sheetName val="SCHED 1A-3_NMB_SB"/>
      <sheetName val="SCHED 1A-4_NMB_SB"/>
      <sheetName val="SCHED 1A-5_NMB_SB"/>
      <sheetName val="SCHED 1B-1_NMB_SB"/>
      <sheetName val="SCHED 1B-2_NMB_SB"/>
      <sheetName val="SCHED 1B-3_NMB_SB"/>
      <sheetName val="SCHED 1B-4_NMB_SB"/>
      <sheetName val="SCHED 2A-1_NMB_SB"/>
      <sheetName val="SCHED 2A-2_NMB_SB"/>
      <sheetName val="SCHED 2A-3_NMB_SB"/>
      <sheetName val="SCHED 2A-4_NMB_SB"/>
      <sheetName val="SCHEDULE 3A_NMB_SB"/>
      <sheetName val="SCHEDULE 3B_NMB_SB"/>
      <sheetName val="SCHEDULE 4"/>
      <sheetName val="SCHEDULE 5"/>
      <sheetName val="WORK ORDERS  01 LAETITIA BAM CH"/>
      <sheetName val="JOSE PEARSON TB HOSPITAL (02)"/>
      <sheetName val="NEW BRIGHTON MORTUARY (03)"/>
      <sheetName val="DORA NGIZA HOSPITAL (04)"/>
      <sheetName val="LAETITIA BAM CHC (05)"/>
      <sheetName val="MOTHERWELL CHC (06)"/>
      <sheetName val="MOTHERWEL CHC (07)"/>
      <sheetName val="ORSMOND TB HOSPITAL (08)"/>
      <sheetName val="JOSE PEARSON TB HOSPITAL (09)"/>
      <sheetName val="LIVINGSTONE HOSPITAL (10)"/>
      <sheetName val="LAETITIA BAM CHC (11)"/>
      <sheetName val="WEST END (12)"/>
      <sheetName val="PORT ELIZABETH PRO.(13)"/>
      <sheetName val="DORA NGIZA HOSP (14)"/>
      <sheetName val="ORSMOND TB HOSP (15)"/>
      <sheetName val="MOUNT RD MORT. (16)"/>
      <sheetName val="PARMACEUTICA DEP (17)"/>
      <sheetName val="DORA NGIZA HOSP (18)"/>
      <sheetName val="DORA NGIZA (19)"/>
      <sheetName val="LIVINGSTONE HOSPITAL (20)"/>
      <sheetName val="PE PROV. HOSPITAL (21)"/>
      <sheetName val="GQEBERA CHC (22)"/>
      <sheetName val="PORT EZIABERTH MEDIC DEPOT(23)"/>
      <sheetName val="LIVINGSTONE HOSPITAL (24)"/>
      <sheetName val="MOTHERWELL CHC (25)"/>
      <sheetName val="LIVINGSTONE HOSPITAL (26)"/>
      <sheetName val="GQEBERA CHC (27)"/>
      <sheetName val="DORA NGINZA HOSPITAL (28)"/>
      <sheetName val="ELIZABETH DOKIN HOSP(29)"/>
      <sheetName val="PORT ELIZABETH PROV (30)"/>
      <sheetName val="MOUNTROAD MORTUARY (31)"/>
      <sheetName val="UITENHAGE PRO.HOSPITAL (32)"/>
      <sheetName val="JOSE PEARSON TB HSPITAL (33)"/>
      <sheetName val="LAETITA BAM CHC (34)"/>
      <sheetName val="MOTHEWELL CHC (35)"/>
      <sheetName val="LAETITA BAM CHC (36)"/>
      <sheetName val="PE PROV. (37)"/>
      <sheetName val="ORSMOND TB HOSP. (38)"/>
      <sheetName val="Gqebera CHC (39)"/>
      <sheetName val="Dora Ngiza (40)"/>
      <sheetName val="PE Pronvincial Hospital (41)"/>
      <sheetName val="Motherwell CHC (42)"/>
      <sheetName val="Westend Clinic (43)"/>
      <sheetName val="Dora Ngiza (44)"/>
      <sheetName val="Elizabeth Hospital (45)"/>
      <sheetName val="Jose Pearson (46)"/>
      <sheetName val="Livingstone Hospital (47)"/>
      <sheetName val="PE Pro. Hosp (48)"/>
      <sheetName val="Elizabeth Donken hosp.(49)"/>
      <sheetName val="Dora Ngiza (50)"/>
      <sheetName val="Dora Ngiza (51)"/>
      <sheetName val="West End (52)"/>
      <sheetName val="Elizabeth Hospital (53)"/>
      <sheetName val="Orsmond TB Hosp.(54)"/>
      <sheetName val="Port Elizabeth (55)"/>
      <sheetName val="Livingston Hosp (56)"/>
      <sheetName val="New Brighton M.(57)"/>
      <sheetName val="West End (58)"/>
      <sheetName val="Dora Ngiza chc (59)"/>
      <sheetName val="New Brighston (60)"/>
      <sheetName val="Jose Pearson TB Hosp (61)"/>
      <sheetName val="Jose Pearson TB Hosp (62)"/>
      <sheetName val="Livingstone Hosp (63)"/>
      <sheetName val="Jose Pearson TB Hosp (64)"/>
      <sheetName val="Motherwell chc (65)"/>
      <sheetName val="Dora Ngiza (66)"/>
      <sheetName val="Orsmond TB Hosp (66)"/>
      <sheetName val="Dora Ngiza Hosp (67)"/>
      <sheetName val="Uitenhage Forensic (68)"/>
      <sheetName val="Dora Ngiza Hospital (70)"/>
      <sheetName val="Jose Pearson Sant (71)"/>
      <sheetName val="Gqebera chc (72)"/>
      <sheetName val="Dora Ngiza Hospital (73)"/>
      <sheetName val="Jose Pearson Sant (74)"/>
      <sheetName val="Livingston Hospital (75)"/>
      <sheetName val="Leticia Bam Hospital (76)"/>
      <sheetName val="Unitenhage Pro (69)"/>
      <sheetName val="Gqebera chc (77)"/>
      <sheetName val="PE Prov (78)"/>
      <sheetName val="Linvingston (79)"/>
      <sheetName val="Dora Ngiza (80)"/>
      <sheetName val="Dora Ngiza (81)"/>
      <sheetName val="Galvendale Foresic (83)"/>
      <sheetName val="Struandale Depot (84)"/>
      <sheetName val="PE Prov (85)"/>
      <sheetName val="West End (86)"/>
      <sheetName val="Livingston Hospital (87)"/>
      <sheetName val="Dora Ngiza (88)"/>
      <sheetName val="Mt Road (82)"/>
      <sheetName val="West End (89)"/>
      <sheetName val="Walton Conyng (90)"/>
      <sheetName val="Uitenhage Hospital  (91)"/>
      <sheetName val="Jose Pearson Hospital (92)"/>
      <sheetName val="Motherwell Hospital (93)"/>
      <sheetName val="West End chc (94)"/>
      <sheetName val="Qoutation "/>
      <sheetName val="Jose Pearson Hospital (95)"/>
      <sheetName val="Qoutation Jose Pearson"/>
      <sheetName val="Jose Pearson"/>
      <sheetName val="Dora Ngiza (96)"/>
      <sheetName val="Uitenhage Pro (97)"/>
      <sheetName val="Jose Pearson (98)"/>
      <sheetName val="Dora Ngiza (99)"/>
      <sheetName val="Gqebera chc (100)"/>
      <sheetName val="Jose Pearson (101)"/>
      <sheetName val="Dora Ngiza (102)"/>
      <sheetName val="PE PRO. (103)"/>
      <sheetName val="West End (104)"/>
    </sheetNames>
    <sheetDataSet>
      <sheetData sheetId="0"/>
      <sheetData sheetId="1">
        <row r="4">
          <cell r="B4" t="str">
            <v>ASSET TYPE: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3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2:G59"/>
  <sheetViews>
    <sheetView tabSelected="1" view="pageBreakPreview" topLeftCell="A34" zoomScale="85" zoomScaleNormal="100" zoomScaleSheetLayoutView="85" workbookViewId="0">
      <selection activeCell="D25" sqref="D25"/>
    </sheetView>
  </sheetViews>
  <sheetFormatPr defaultColWidth="9.140625" defaultRowHeight="14.25" x14ac:dyDescent="0.2"/>
  <cols>
    <col min="1" max="1" width="2.85546875" style="6" customWidth="1"/>
    <col min="2" max="2" width="13.28515625" style="6" customWidth="1"/>
    <col min="3" max="3" width="40.28515625" style="6" customWidth="1"/>
    <col min="4" max="4" width="48.85546875" style="6" customWidth="1"/>
    <col min="5" max="5" width="29" style="6" customWidth="1"/>
    <col min="6" max="6" width="31.140625" style="10" customWidth="1"/>
    <col min="7" max="16384" width="9.140625" style="6"/>
  </cols>
  <sheetData>
    <row r="2" spans="2:7" s="12" customFormat="1" x14ac:dyDescent="0.2">
      <c r="B2" s="2" t="s">
        <v>813</v>
      </c>
      <c r="C2" s="7"/>
      <c r="D2" s="2"/>
      <c r="E2" s="276"/>
      <c r="F2" s="276"/>
    </row>
    <row r="3" spans="2:7" ht="4.5" customHeight="1" x14ac:dyDescent="0.2">
      <c r="B3" s="2"/>
      <c r="C3" s="277"/>
      <c r="D3" s="277"/>
      <c r="E3" s="277"/>
      <c r="F3" s="7"/>
    </row>
    <row r="4" spans="2:7" ht="27.75" customHeight="1" x14ac:dyDescent="0.2">
      <c r="B4" s="275" t="str">
        <f>'SCHED 1A-1_JG_CH'!B3</f>
        <v>CONTRACT REF. NO:</v>
      </c>
      <c r="C4" s="294"/>
      <c r="D4" s="275" t="str">
        <f>'SCHED 1A-1_JG_CH'!D3</f>
        <v>SCMU3-22/23-0518-HO</v>
      </c>
      <c r="E4" s="293" t="s">
        <v>10</v>
      </c>
      <c r="F4" s="423" t="str">
        <f>'SCHED 1A-1_JG_CH'!G3</f>
        <v>JOE GQABI &amp; CHRIS HANI</v>
      </c>
      <c r="G4" s="292"/>
    </row>
    <row r="5" spans="2:7" ht="4.5" customHeight="1" x14ac:dyDescent="0.2">
      <c r="B5" s="278"/>
      <c r="C5" s="2"/>
      <c r="D5" s="2"/>
      <c r="E5" s="2"/>
      <c r="F5" s="7"/>
    </row>
    <row r="6" spans="2:7" x14ac:dyDescent="0.2">
      <c r="B6" s="462" t="str">
        <f>'SCHED 1A-1_JG_CH'!B4</f>
        <v>ASSET TYPE:</v>
      </c>
      <c r="C6" s="463"/>
      <c r="D6" s="462" t="s">
        <v>817</v>
      </c>
      <c r="E6" s="464"/>
      <c r="F6" s="464"/>
    </row>
    <row r="7" spans="2:7" ht="6" customHeight="1" thickBot="1" x14ac:dyDescent="0.25">
      <c r="B7" s="461"/>
      <c r="C7" s="461"/>
      <c r="D7" s="461"/>
      <c r="E7" s="461"/>
      <c r="F7" s="6"/>
    </row>
    <row r="8" spans="2:7" s="37" customFormat="1" ht="26.25" thickTop="1" x14ac:dyDescent="0.25">
      <c r="B8" s="284" t="s">
        <v>13</v>
      </c>
      <c r="C8" s="458" t="s">
        <v>0</v>
      </c>
      <c r="D8" s="459"/>
      <c r="E8" s="460"/>
      <c r="F8" s="285" t="s">
        <v>650</v>
      </c>
    </row>
    <row r="9" spans="2:7" s="9" customFormat="1" ht="20.25" customHeight="1" x14ac:dyDescent="0.25">
      <c r="B9" s="279"/>
      <c r="C9" s="280"/>
      <c r="D9" s="37"/>
      <c r="E9" s="281"/>
      <c r="F9" s="286"/>
    </row>
    <row r="10" spans="2:7" s="9" customFormat="1" ht="20.25" customHeight="1" x14ac:dyDescent="0.25">
      <c r="B10" s="399" t="s">
        <v>703</v>
      </c>
      <c r="C10" s="37" t="str">
        <f>$F$4</f>
        <v>JOE GQABI &amp; CHRIS HANI</v>
      </c>
      <c r="D10" s="37" t="str">
        <f>'SCHED 1A-1_JG_CH'!D6</f>
        <v>FIXED CHARGE AND VALUE RELATED ITEMS APPLICABLE TO ALL WORK</v>
      </c>
      <c r="E10" s="281"/>
      <c r="F10" s="286"/>
    </row>
    <row r="11" spans="2:7" s="9" customFormat="1" ht="20.25" customHeight="1" x14ac:dyDescent="0.25">
      <c r="B11" s="399"/>
      <c r="C11" s="37"/>
      <c r="D11" s="37"/>
      <c r="E11" s="281"/>
      <c r="F11" s="286"/>
    </row>
    <row r="12" spans="2:7" s="9" customFormat="1" ht="20.25" customHeight="1" x14ac:dyDescent="0.25">
      <c r="B12" s="399" t="s">
        <v>704</v>
      </c>
      <c r="C12" s="37" t="str">
        <f>$F$4</f>
        <v>JOE GQABI &amp; CHRIS HANI</v>
      </c>
      <c r="D12" s="37" t="str">
        <f>'SCHED 1A-2_JG_CH'!D6</f>
        <v>FIXED CHARGE AND VALUE RELATED ITEMS APPLICABLE TO ALL WORK (continued)</v>
      </c>
      <c r="E12" s="281"/>
      <c r="F12" s="286"/>
    </row>
    <row r="13" spans="2:7" s="9" customFormat="1" ht="20.25" customHeight="1" x14ac:dyDescent="0.25">
      <c r="B13" s="399"/>
      <c r="C13" s="37"/>
      <c r="D13" s="37"/>
      <c r="E13" s="281"/>
      <c r="F13" s="286"/>
    </row>
    <row r="14" spans="2:7" s="9" customFormat="1" ht="20.25" customHeight="1" x14ac:dyDescent="0.25">
      <c r="B14" s="399" t="s">
        <v>705</v>
      </c>
      <c r="C14" s="37" t="str">
        <f>$F$4</f>
        <v>JOE GQABI &amp; CHRIS HANI</v>
      </c>
      <c r="D14" s="37" t="str">
        <f>'SCHED 1A-3_JG_CH'!D6</f>
        <v>FIXED CHARGE AND VALUE RELATED ITEMS APPLICABLE TO ALL WORK (continued)</v>
      </c>
      <c r="E14" s="281"/>
      <c r="F14" s="286"/>
    </row>
    <row r="15" spans="2:7" s="9" customFormat="1" ht="20.25" customHeight="1" x14ac:dyDescent="0.25">
      <c r="B15" s="399"/>
      <c r="C15" s="37"/>
      <c r="D15" s="37"/>
      <c r="E15" s="281"/>
      <c r="F15" s="286"/>
    </row>
    <row r="16" spans="2:7" s="9" customFormat="1" ht="20.25" customHeight="1" x14ac:dyDescent="0.25">
      <c r="B16" s="399" t="s">
        <v>706</v>
      </c>
      <c r="C16" s="37" t="str">
        <f>$F$4</f>
        <v>JOE GQABI &amp; CHRIS HANI</v>
      </c>
      <c r="D16" s="37" t="str">
        <f>'SCHED 1A-4_JG_CH'!D6</f>
        <v>FIXED CHARGE AND VALUE RELATED ITEMS APPLICABLE TO ALL WORK (continued)</v>
      </c>
      <c r="E16" s="281"/>
      <c r="F16" s="286"/>
    </row>
    <row r="17" spans="2:6" s="9" customFormat="1" ht="20.25" customHeight="1" x14ac:dyDescent="0.25">
      <c r="B17" s="399"/>
      <c r="C17" s="37"/>
      <c r="D17" s="37"/>
      <c r="E17" s="281"/>
      <c r="F17" s="286"/>
    </row>
    <row r="18" spans="2:6" s="9" customFormat="1" ht="20.25" customHeight="1" x14ac:dyDescent="0.25">
      <c r="B18" s="399" t="s">
        <v>707</v>
      </c>
      <c r="C18" s="37" t="str">
        <f>$F$4</f>
        <v>JOE GQABI &amp; CHRIS HANI</v>
      </c>
      <c r="D18" s="37" t="str">
        <f>'SCHED 1A-5_JG_CH'!D6</f>
        <v>FIXED CHARGE AND VALUE RELATED ITEMS APPLICABLE TO ALL WORK</v>
      </c>
      <c r="E18" s="281"/>
      <c r="F18" s="286"/>
    </row>
    <row r="19" spans="2:6" s="9" customFormat="1" ht="20.25" customHeight="1" x14ac:dyDescent="0.25">
      <c r="B19" s="399"/>
      <c r="C19" s="37"/>
      <c r="D19" s="37"/>
      <c r="E19" s="281"/>
      <c r="F19" s="286"/>
    </row>
    <row r="20" spans="2:6" s="9" customFormat="1" ht="20.25" customHeight="1" x14ac:dyDescent="0.25">
      <c r="B20" s="399" t="s">
        <v>1262</v>
      </c>
      <c r="C20" s="37" t="str">
        <f>$F$4</f>
        <v>JOE GQABI &amp; CHRIS HANI</v>
      </c>
      <c r="D20" s="37" t="str">
        <f>'SCHED 1A-6_JG_CH'!D6</f>
        <v>FIXED CHARGE AND VALUE RELATED ITEMS APPLICABLE TO ALL WORK</v>
      </c>
      <c r="E20" s="281"/>
      <c r="F20" s="286"/>
    </row>
    <row r="21" spans="2:6" s="9" customFormat="1" ht="20.25" customHeight="1" x14ac:dyDescent="0.25">
      <c r="B21" s="399"/>
      <c r="C21" s="37"/>
      <c r="D21" s="37"/>
      <c r="E21" s="281"/>
      <c r="F21" s="286"/>
    </row>
    <row r="22" spans="2:6" s="9" customFormat="1" ht="20.25" customHeight="1" x14ac:dyDescent="0.25">
      <c r="B22" s="399" t="s">
        <v>807</v>
      </c>
      <c r="C22" s="37" t="str">
        <f>$F$4</f>
        <v>JOE GQABI &amp; CHRIS HANI</v>
      </c>
      <c r="D22" s="37" t="str">
        <f>'SCHED 1B-1_JG_CH'!$D$6</f>
        <v>FIXED CHARGE AND VALUE RELATED ITEMS APPLICABLE TO ALL WORK</v>
      </c>
      <c r="E22" s="281"/>
      <c r="F22" s="286"/>
    </row>
    <row r="23" spans="2:6" s="9" customFormat="1" ht="20.25" customHeight="1" x14ac:dyDescent="0.25">
      <c r="B23" s="399"/>
      <c r="C23" s="37"/>
      <c r="D23" s="37"/>
      <c r="E23" s="281"/>
      <c r="F23" s="286"/>
    </row>
    <row r="24" spans="2:6" s="9" customFormat="1" ht="20.25" customHeight="1" x14ac:dyDescent="0.25">
      <c r="B24" s="399" t="s">
        <v>808</v>
      </c>
      <c r="C24" s="37" t="str">
        <f>$F$4</f>
        <v>JOE GQABI &amp; CHRIS HANI</v>
      </c>
      <c r="D24" s="37" t="str">
        <f>'SCHED 1B-2_JG_CH'!$D$6</f>
        <v>FIXED CHARGE AND VALUE RELATED ITEMS APPLICABLE TO ALL WORK (continued)</v>
      </c>
      <c r="E24" s="281"/>
      <c r="F24" s="286"/>
    </row>
    <row r="25" spans="2:6" s="9" customFormat="1" ht="20.25" customHeight="1" x14ac:dyDescent="0.25">
      <c r="B25" s="399"/>
      <c r="C25" s="37"/>
      <c r="D25" s="37"/>
      <c r="E25" s="281"/>
      <c r="F25" s="286"/>
    </row>
    <row r="26" spans="2:6" s="9" customFormat="1" ht="20.25" customHeight="1" x14ac:dyDescent="0.25">
      <c r="B26" s="399" t="s">
        <v>809</v>
      </c>
      <c r="C26" s="37" t="str">
        <f>$F$4</f>
        <v>JOE GQABI &amp; CHRIS HANI</v>
      </c>
      <c r="D26" s="37" t="str">
        <f>'SCHED 1B-3_JG_CH'!$D$6</f>
        <v>FIXED CHARGE AND VALUE RELATED ITEMS APPLICABLE TO ALL WORK (continued)</v>
      </c>
      <c r="E26" s="281"/>
      <c r="F26" s="286"/>
    </row>
    <row r="27" spans="2:6" s="9" customFormat="1" ht="20.25" customHeight="1" x14ac:dyDescent="0.25">
      <c r="B27" s="399"/>
      <c r="C27" s="37"/>
      <c r="D27" s="37"/>
      <c r="E27" s="281"/>
      <c r="F27" s="286"/>
    </row>
    <row r="28" spans="2:6" s="9" customFormat="1" ht="20.25" customHeight="1" x14ac:dyDescent="0.25">
      <c r="B28" s="399" t="s">
        <v>810</v>
      </c>
      <c r="C28" s="37" t="str">
        <f>$F$4</f>
        <v>JOE GQABI &amp; CHRIS HANI</v>
      </c>
      <c r="D28" s="37" t="str">
        <f>'SCHED 1B-4_JG_CH'!$D$6</f>
        <v>FIXED CHARGE AND VALUE RELATED ITEMS APPLICABLE TO ALL WORK</v>
      </c>
      <c r="E28" s="281"/>
      <c r="F28" s="286"/>
    </row>
    <row r="29" spans="2:6" s="9" customFormat="1" ht="20.25" customHeight="1" x14ac:dyDescent="0.25">
      <c r="B29" s="399"/>
      <c r="C29" s="37"/>
      <c r="D29" s="37"/>
      <c r="E29" s="281"/>
      <c r="F29" s="286"/>
    </row>
    <row r="30" spans="2:6" s="9" customFormat="1" ht="20.25" customHeight="1" x14ac:dyDescent="0.25">
      <c r="B30" s="399" t="s">
        <v>708</v>
      </c>
      <c r="C30" s="37" t="str">
        <f>$F$4</f>
        <v>JOE GQABI &amp; CHRIS HANI</v>
      </c>
      <c r="D30" s="37" t="str">
        <f>'SCHED 2A-1_JG_CH'!D6</f>
        <v xml:space="preserve">FUNCTIONAL REPAIR SCHEDULE </v>
      </c>
      <c r="E30" s="281"/>
      <c r="F30" s="286"/>
    </row>
    <row r="31" spans="2:6" s="9" customFormat="1" ht="20.25" customHeight="1" x14ac:dyDescent="0.25">
      <c r="B31" s="399"/>
      <c r="C31" s="37"/>
      <c r="D31" s="37"/>
      <c r="E31" s="281"/>
      <c r="F31" s="286"/>
    </row>
    <row r="32" spans="2:6" s="9" customFormat="1" ht="20.25" customHeight="1" x14ac:dyDescent="0.25">
      <c r="B32" s="399" t="s">
        <v>709</v>
      </c>
      <c r="C32" s="37" t="str">
        <f>$F$4</f>
        <v>JOE GQABI &amp; CHRIS HANI</v>
      </c>
      <c r="D32" s="37" t="str">
        <f>'SCHED 2A-2_JG_CH'!D6</f>
        <v>FUNCTIONAL REPAIR SCHEDULE (continued)</v>
      </c>
      <c r="E32" s="281"/>
      <c r="F32" s="286"/>
    </row>
    <row r="33" spans="2:6" s="9" customFormat="1" ht="20.25" customHeight="1" x14ac:dyDescent="0.25">
      <c r="B33" s="399"/>
      <c r="C33" s="37"/>
      <c r="D33" s="37"/>
      <c r="E33" s="281"/>
      <c r="F33" s="286"/>
    </row>
    <row r="34" spans="2:6" s="9" customFormat="1" ht="20.25" customHeight="1" x14ac:dyDescent="0.25">
      <c r="B34" s="399" t="s">
        <v>710</v>
      </c>
      <c r="C34" s="37" t="str">
        <f>$F$4</f>
        <v>JOE GQABI &amp; CHRIS HANI</v>
      </c>
      <c r="D34" s="37" t="str">
        <f>'SCHED 2A-3_JG_CH'!D6</f>
        <v>FUNCTIONAL REPAIR SCHEDULE (continued)</v>
      </c>
      <c r="E34" s="281"/>
      <c r="F34" s="286"/>
    </row>
    <row r="35" spans="2:6" s="9" customFormat="1" ht="20.25" customHeight="1" x14ac:dyDescent="0.25">
      <c r="B35" s="399"/>
      <c r="C35" s="37"/>
      <c r="D35" s="37"/>
      <c r="E35" s="281"/>
      <c r="F35" s="286"/>
    </row>
    <row r="36" spans="2:6" s="9" customFormat="1" ht="20.25" customHeight="1" x14ac:dyDescent="0.25">
      <c r="B36" s="399" t="s">
        <v>1362</v>
      </c>
      <c r="C36" s="37" t="str">
        <f>$F$4</f>
        <v>JOE GQABI &amp; CHRIS HANI</v>
      </c>
      <c r="D36" s="37" t="s">
        <v>695</v>
      </c>
      <c r="E36" s="281"/>
      <c r="F36" s="286"/>
    </row>
    <row r="37" spans="2:6" s="9" customFormat="1" ht="20.25" customHeight="1" x14ac:dyDescent="0.25">
      <c r="B37" s="399"/>
      <c r="C37" s="37"/>
      <c r="D37" s="37"/>
      <c r="E37" s="281"/>
      <c r="F37" s="286"/>
    </row>
    <row r="38" spans="2:6" s="9" customFormat="1" ht="20.25" customHeight="1" x14ac:dyDescent="0.25">
      <c r="B38" s="399" t="s">
        <v>1363</v>
      </c>
      <c r="C38" s="37" t="str">
        <f>$F$4</f>
        <v>JOE GQABI &amp; CHRIS HANI</v>
      </c>
      <c r="D38" s="37" t="s">
        <v>695</v>
      </c>
      <c r="E38" s="281"/>
      <c r="F38" s="286"/>
    </row>
    <row r="39" spans="2:6" s="9" customFormat="1" ht="20.25" customHeight="1" x14ac:dyDescent="0.25">
      <c r="B39" s="399"/>
      <c r="C39" s="37"/>
      <c r="D39" s="37"/>
      <c r="E39" s="281"/>
      <c r="F39" s="286"/>
    </row>
    <row r="40" spans="2:6" s="9" customFormat="1" ht="20.25" customHeight="1" x14ac:dyDescent="0.25">
      <c r="B40" s="399" t="s">
        <v>55</v>
      </c>
      <c r="C40" s="37" t="str">
        <f>$F$4</f>
        <v>JOE GQABI &amp; CHRIS HANI</v>
      </c>
      <c r="D40" s="37" t="str">
        <f>'SCHEDULE 3A_JG_CH'!D6</f>
        <v>MAINTENANCE SERVICE SCHEDULE</v>
      </c>
      <c r="E40" s="51"/>
      <c r="F40" s="286"/>
    </row>
    <row r="41" spans="2:6" s="9" customFormat="1" ht="20.25" customHeight="1" x14ac:dyDescent="0.25">
      <c r="B41" s="399"/>
      <c r="C41" s="37"/>
      <c r="D41" s="37"/>
      <c r="E41" s="51"/>
      <c r="F41" s="286"/>
    </row>
    <row r="42" spans="2:6" s="9" customFormat="1" ht="20.25" customHeight="1" x14ac:dyDescent="0.25">
      <c r="B42" s="399" t="s">
        <v>56</v>
      </c>
      <c r="C42" s="37" t="str">
        <f>$F$4</f>
        <v>JOE GQABI &amp; CHRIS HANI</v>
      </c>
      <c r="D42" s="37" t="str">
        <f>'SCHEDULE 3B_JG_CH'!D6</f>
        <v>MAINTENANCE SERVICE SCHEDULE</v>
      </c>
      <c r="E42" s="51"/>
      <c r="F42" s="286"/>
    </row>
    <row r="43" spans="2:6" s="9" customFormat="1" ht="20.25" customHeight="1" x14ac:dyDescent="0.25">
      <c r="B43" s="399"/>
      <c r="C43" s="37"/>
      <c r="D43" s="37"/>
      <c r="E43" s="51"/>
      <c r="F43" s="286"/>
    </row>
    <row r="44" spans="2:6" s="9" customFormat="1" ht="20.25" customHeight="1" x14ac:dyDescent="0.25">
      <c r="B44" s="399" t="s">
        <v>1225</v>
      </c>
      <c r="C44" s="37" t="str">
        <f>$F$4</f>
        <v>JOE GQABI &amp; CHRIS HANI</v>
      </c>
      <c r="D44" s="37" t="s">
        <v>25</v>
      </c>
      <c r="E44" s="51"/>
      <c r="F44" s="286"/>
    </row>
    <row r="45" spans="2:6" s="9" customFormat="1" ht="20.25" customHeight="1" x14ac:dyDescent="0.25">
      <c r="B45" s="399"/>
      <c r="C45" s="37"/>
      <c r="D45" s="37"/>
      <c r="E45" s="51"/>
      <c r="F45" s="286"/>
    </row>
    <row r="46" spans="2:6" s="9" customFormat="1" ht="20.25" customHeight="1" x14ac:dyDescent="0.25">
      <c r="B46" s="399" t="s">
        <v>1226</v>
      </c>
      <c r="C46" s="37" t="str">
        <f>$F$4</f>
        <v>JOE GQABI &amp; CHRIS HANI</v>
      </c>
      <c r="D46" s="37" t="s">
        <v>25</v>
      </c>
      <c r="E46" s="51"/>
      <c r="F46" s="286"/>
    </row>
    <row r="47" spans="2:6" s="9" customFormat="1" ht="20.25" customHeight="1" x14ac:dyDescent="0.25">
      <c r="B47" s="399"/>
      <c r="C47" s="37"/>
      <c r="D47" s="37"/>
      <c r="E47" s="51"/>
      <c r="F47" s="286"/>
    </row>
    <row r="48" spans="2:6" s="9" customFormat="1" ht="20.25" customHeight="1" x14ac:dyDescent="0.25">
      <c r="B48" s="399">
        <v>4</v>
      </c>
      <c r="C48" s="37" t="str">
        <f>'SCHEDULE 4'!D6</f>
        <v xml:space="preserve">TERM REPAIRS SUBJECT TO APPROVAL OF QUOTATION OF THE WORKS </v>
      </c>
      <c r="D48" s="37"/>
      <c r="E48" s="51"/>
      <c r="F48" s="287"/>
    </row>
    <row r="49" spans="2:6" s="9" customFormat="1" ht="20.25" customHeight="1" x14ac:dyDescent="0.25">
      <c r="B49" s="399"/>
      <c r="C49" s="37"/>
      <c r="D49" s="37"/>
      <c r="E49" s="51"/>
      <c r="F49" s="286"/>
    </row>
    <row r="50" spans="2:6" s="9" customFormat="1" ht="20.25" customHeight="1" x14ac:dyDescent="0.25">
      <c r="B50" s="399">
        <v>5</v>
      </c>
      <c r="C50" s="37" t="str">
        <f>'SCHEDULE 5'!D6</f>
        <v xml:space="preserve">TERM REPAIRS SUBJECT TO APPROVAL OF QUOTATION OF THE WORKS </v>
      </c>
      <c r="D50" s="37"/>
      <c r="E50" s="51"/>
      <c r="F50" s="287"/>
    </row>
    <row r="51" spans="2:6" s="9" customFormat="1" ht="20.25" customHeight="1" x14ac:dyDescent="0.25">
      <c r="B51" s="50"/>
      <c r="C51" s="280"/>
      <c r="D51" s="37"/>
      <c r="E51" s="51"/>
      <c r="F51" s="287"/>
    </row>
    <row r="52" spans="2:6" s="9" customFormat="1" ht="20.25" customHeight="1" x14ac:dyDescent="0.25">
      <c r="B52" s="50">
        <v>6</v>
      </c>
      <c r="C52" s="465" t="s">
        <v>1227</v>
      </c>
      <c r="D52" s="466"/>
      <c r="E52" s="467"/>
      <c r="F52" s="287"/>
    </row>
    <row r="53" spans="2:6" s="9" customFormat="1" ht="20.25" customHeight="1" thickBot="1" x14ac:dyDescent="0.3">
      <c r="B53" s="50"/>
      <c r="C53" s="282"/>
      <c r="D53" s="283"/>
      <c r="E53" s="52"/>
      <c r="F53" s="288"/>
    </row>
    <row r="54" spans="2:6" s="9" customFormat="1" ht="24.95" customHeight="1" thickTop="1" x14ac:dyDescent="0.25">
      <c r="B54" s="468" t="s">
        <v>652</v>
      </c>
      <c r="C54" s="469"/>
      <c r="D54" s="469"/>
      <c r="E54" s="470"/>
      <c r="F54" s="289"/>
    </row>
    <row r="55" spans="2:6" s="9" customFormat="1" ht="24.95" customHeight="1" x14ac:dyDescent="0.25">
      <c r="B55" s="471" t="s">
        <v>70</v>
      </c>
      <c r="C55" s="472"/>
      <c r="D55" s="472"/>
      <c r="E55" s="473"/>
      <c r="F55" s="290"/>
    </row>
    <row r="56" spans="2:6" s="9" customFormat="1" ht="24.95" customHeight="1" thickBot="1" x14ac:dyDescent="0.3">
      <c r="B56" s="455" t="s">
        <v>651</v>
      </c>
      <c r="C56" s="456"/>
      <c r="D56" s="456"/>
      <c r="E56" s="457"/>
      <c r="F56" s="291"/>
    </row>
    <row r="57" spans="2:6" s="9" customFormat="1" ht="6" customHeight="1" thickTop="1" x14ac:dyDescent="0.25">
      <c r="B57" s="223"/>
      <c r="C57" s="36"/>
      <c r="D57" s="36"/>
      <c r="E57" s="36"/>
      <c r="F57" s="53"/>
    </row>
    <row r="58" spans="2:6" s="12" customFormat="1" x14ac:dyDescent="0.2">
      <c r="F58" s="86"/>
    </row>
    <row r="59" spans="2:6" x14ac:dyDescent="0.2">
      <c r="B59" s="12"/>
    </row>
  </sheetData>
  <mergeCells count="8">
    <mergeCell ref="B56:E56"/>
    <mergeCell ref="C8:E8"/>
    <mergeCell ref="B7:E7"/>
    <mergeCell ref="B6:C6"/>
    <mergeCell ref="D6:F6"/>
    <mergeCell ref="C52:E52"/>
    <mergeCell ref="B54:E54"/>
    <mergeCell ref="B55:E55"/>
  </mergeCells>
  <phoneticPr fontId="32" type="noConversion"/>
  <pageMargins left="0.7" right="0.7" top="0.75" bottom="0.75" header="0.3" footer="0.3"/>
  <pageSetup paperSize="9" scale="53" orientation="portrait" r:id="rId1"/>
  <headerFooter>
    <oddFooter>&amp;R&amp;"Arial,Regular"&amp;P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84102-91EF-4924-B5F7-853059BE8688}">
  <sheetPr>
    <tabColor theme="4" tint="0.39997558519241921"/>
    <pageSetUpPr fitToPage="1"/>
  </sheetPr>
  <dimension ref="A1:O100"/>
  <sheetViews>
    <sheetView view="pageBreakPreview" zoomScale="85" zoomScaleNormal="70" zoomScaleSheetLayoutView="85" workbookViewId="0">
      <selection activeCell="F32" sqref="F32"/>
    </sheetView>
  </sheetViews>
  <sheetFormatPr defaultColWidth="9.140625" defaultRowHeight="14.25" x14ac:dyDescent="0.2"/>
  <cols>
    <col min="1" max="1" width="1.140625" style="12" customWidth="1"/>
    <col min="2" max="2" width="9.7109375" style="12" customWidth="1"/>
    <col min="3" max="3" width="11.7109375" style="12" customWidth="1"/>
    <col min="4" max="4" width="53.85546875" style="12" customWidth="1"/>
    <col min="5" max="5" width="8.85546875" style="12" customWidth="1"/>
    <col min="6" max="6" width="7.5703125" style="12" customWidth="1"/>
    <col min="7" max="7" width="12.7109375" style="12" customWidth="1"/>
    <col min="8" max="8" width="21.140625" style="12" customWidth="1"/>
    <col min="9" max="14" width="9.140625" style="89"/>
    <col min="15" max="16384" width="9.140625" style="12"/>
  </cols>
  <sheetData>
    <row r="1" spans="2:14" ht="18" x14ac:dyDescent="0.25">
      <c r="B1" s="2"/>
      <c r="C1" s="2"/>
      <c r="D1" s="8"/>
      <c r="E1" s="1"/>
      <c r="F1" s="1"/>
      <c r="G1" s="7"/>
    </row>
    <row r="2" spans="2:14" ht="18" customHeight="1" x14ac:dyDescent="0.25">
      <c r="B2" s="2" t="s">
        <v>34</v>
      </c>
      <c r="D2" s="2"/>
      <c r="E2" s="3"/>
      <c r="F2" s="3"/>
      <c r="G2" s="7"/>
    </row>
    <row r="3" spans="2:14" ht="15" customHeight="1" x14ac:dyDescent="0.25">
      <c r="B3" s="2" t="s">
        <v>9</v>
      </c>
      <c r="D3" s="87" t="str">
        <f>'SCHED 1A-1_JG_CH'!D3</f>
        <v>SCMU3-22/23-0518-HO</v>
      </c>
      <c r="E3" s="474" t="s">
        <v>10</v>
      </c>
      <c r="F3" s="475"/>
      <c r="G3" s="421" t="str">
        <f>'SCHED 1A-1_JG_CH'!G3</f>
        <v>JOE GQABI &amp; CHRIS HANI</v>
      </c>
    </row>
    <row r="4" spans="2:14" ht="15" customHeight="1" x14ac:dyDescent="0.2">
      <c r="B4" s="2" t="s">
        <v>8</v>
      </c>
      <c r="D4" s="2" t="s">
        <v>745</v>
      </c>
      <c r="E4" s="2"/>
      <c r="F4" s="2"/>
      <c r="G4" s="7"/>
    </row>
    <row r="5" spans="2:14" x14ac:dyDescent="0.2">
      <c r="B5" s="2"/>
      <c r="C5" s="2"/>
      <c r="E5" s="2"/>
      <c r="F5" s="2"/>
      <c r="G5" s="7"/>
    </row>
    <row r="6" spans="2:14" s="4" customFormat="1" ht="15" customHeight="1" x14ac:dyDescent="0.2">
      <c r="B6" s="4" t="s">
        <v>750</v>
      </c>
      <c r="D6" s="4" t="s">
        <v>696</v>
      </c>
      <c r="I6" s="90"/>
      <c r="J6" s="90"/>
      <c r="K6" s="90"/>
      <c r="L6" s="90"/>
      <c r="M6" s="90"/>
      <c r="N6" s="90"/>
    </row>
    <row r="7" spans="2:14" ht="6" customHeight="1" thickBot="1" x14ac:dyDescent="0.25">
      <c r="B7" s="5"/>
      <c r="C7" s="5"/>
      <c r="D7" s="5"/>
      <c r="E7" s="5"/>
      <c r="F7" s="5"/>
      <c r="G7" s="7"/>
    </row>
    <row r="8" spans="2:14" s="299" customFormat="1" ht="39" customHeight="1" thickBot="1" x14ac:dyDescent="0.3">
      <c r="B8" s="11" t="s">
        <v>12</v>
      </c>
      <c r="C8" s="11" t="s">
        <v>6</v>
      </c>
      <c r="D8" s="11" t="s">
        <v>0</v>
      </c>
      <c r="E8" s="11" t="s">
        <v>1</v>
      </c>
      <c r="F8" s="11" t="s">
        <v>4</v>
      </c>
      <c r="G8" s="11" t="s">
        <v>2</v>
      </c>
      <c r="H8" s="11" t="s">
        <v>5</v>
      </c>
      <c r="I8" s="302"/>
      <c r="J8" s="302"/>
      <c r="K8" s="302"/>
      <c r="L8" s="302"/>
      <c r="M8" s="302"/>
      <c r="N8" s="302"/>
    </row>
    <row r="9" spans="2:14" s="299" customFormat="1" ht="25.5" x14ac:dyDescent="0.25">
      <c r="B9" s="29">
        <v>3</v>
      </c>
      <c r="C9" s="29" t="s">
        <v>660</v>
      </c>
      <c r="D9" s="297" t="s">
        <v>661</v>
      </c>
      <c r="E9" s="78"/>
      <c r="F9" s="78"/>
      <c r="G9" s="79"/>
      <c r="H9" s="80"/>
      <c r="I9" s="302"/>
      <c r="J9" s="302"/>
      <c r="K9" s="302"/>
      <c r="L9" s="302"/>
      <c r="M9" s="302"/>
      <c r="N9" s="302"/>
    </row>
    <row r="10" spans="2:14" s="299" customFormat="1" ht="20.25" customHeight="1" x14ac:dyDescent="0.2">
      <c r="B10" s="19">
        <v>3.1</v>
      </c>
      <c r="C10" s="19"/>
      <c r="D10" s="345" t="str">
        <f>'SCHED 1B-2_JG_CH'!D10</f>
        <v xml:space="preserve">Frontier </v>
      </c>
      <c r="E10" s="19" t="s">
        <v>1230</v>
      </c>
      <c r="F10" s="19">
        <v>5</v>
      </c>
      <c r="G10" s="66"/>
      <c r="H10" s="23"/>
      <c r="I10" s="302"/>
      <c r="J10" s="302"/>
      <c r="K10" s="302"/>
      <c r="L10" s="302"/>
      <c r="M10" s="302"/>
      <c r="N10" s="302"/>
    </row>
    <row r="11" spans="2:14" s="299" customFormat="1" ht="20.25" customHeight="1" x14ac:dyDescent="0.2">
      <c r="B11" s="19">
        <f>B10+0.1</f>
        <v>3.2</v>
      </c>
      <c r="C11" s="19"/>
      <c r="D11" s="345" t="str">
        <f>'SCHED 1B-2_JG_CH'!D11</f>
        <v>Komani</v>
      </c>
      <c r="E11" s="19" t="s">
        <v>1230</v>
      </c>
      <c r="F11" s="19">
        <v>5</v>
      </c>
      <c r="G11" s="66"/>
      <c r="H11" s="23"/>
      <c r="I11" s="302"/>
      <c r="J11" s="302"/>
      <c r="K11" s="302"/>
      <c r="L11" s="302"/>
      <c r="M11" s="302"/>
      <c r="N11" s="302"/>
    </row>
    <row r="12" spans="2:14" s="299" customFormat="1" ht="20.25" customHeight="1" x14ac:dyDescent="0.2">
      <c r="B12" s="19">
        <f t="shared" ref="B12:B18" si="0">B11+0.1</f>
        <v>3.3000000000000003</v>
      </c>
      <c r="C12" s="19"/>
      <c r="D12" s="345" t="str">
        <f>'SCHED 1B-2_JG_CH'!D12</f>
        <v>Glen Grey</v>
      </c>
      <c r="E12" s="19" t="s">
        <v>1230</v>
      </c>
      <c r="F12" s="19">
        <v>5</v>
      </c>
      <c r="G12" s="66"/>
      <c r="H12" s="23"/>
      <c r="I12" s="302"/>
      <c r="J12" s="302"/>
      <c r="K12" s="302"/>
      <c r="L12" s="302"/>
      <c r="M12" s="302"/>
      <c r="N12" s="302"/>
    </row>
    <row r="13" spans="2:14" s="299" customFormat="1" ht="20.25" customHeight="1" x14ac:dyDescent="0.2">
      <c r="B13" s="19">
        <f t="shared" si="0"/>
        <v>3.4000000000000004</v>
      </c>
      <c r="C13" s="19"/>
      <c r="D13" s="345" t="str">
        <f>'SCHED 1B-2_JG_CH'!D13</f>
        <v>Ngonyama</v>
      </c>
      <c r="E13" s="19" t="s">
        <v>1230</v>
      </c>
      <c r="F13" s="19">
        <v>5</v>
      </c>
      <c r="G13" s="66"/>
      <c r="H13" s="23"/>
      <c r="I13" s="302"/>
      <c r="J13" s="302"/>
      <c r="K13" s="302"/>
      <c r="L13" s="302"/>
      <c r="M13" s="302"/>
      <c r="N13" s="302"/>
    </row>
    <row r="14" spans="2:14" s="299" customFormat="1" ht="20.25" customHeight="1" x14ac:dyDescent="0.2">
      <c r="B14" s="19">
        <f t="shared" si="0"/>
        <v>3.5000000000000004</v>
      </c>
      <c r="C14" s="19"/>
      <c r="D14" s="345" t="str">
        <f>'SCHED 1B-2_JG_CH'!D14</f>
        <v>Dordrecht</v>
      </c>
      <c r="E14" s="19" t="s">
        <v>1230</v>
      </c>
      <c r="F14" s="19">
        <v>5</v>
      </c>
      <c r="G14" s="66"/>
      <c r="H14" s="23"/>
      <c r="I14" s="302"/>
      <c r="J14" s="302"/>
      <c r="K14" s="302"/>
      <c r="L14" s="302"/>
      <c r="M14" s="302"/>
      <c r="N14" s="302"/>
    </row>
    <row r="15" spans="2:14" s="299" customFormat="1" ht="20.25" customHeight="1" x14ac:dyDescent="0.2">
      <c r="B15" s="19">
        <f t="shared" si="0"/>
        <v>3.6000000000000005</v>
      </c>
      <c r="C15" s="19"/>
      <c r="D15" s="345" t="str">
        <f>'SCHED 1B-2_JG_CH'!D15</f>
        <v>Elliot</v>
      </c>
      <c r="E15" s="19" t="s">
        <v>1230</v>
      </c>
      <c r="F15" s="19">
        <v>5</v>
      </c>
      <c r="G15" s="66"/>
      <c r="H15" s="23"/>
      <c r="I15" s="302"/>
      <c r="J15" s="302"/>
      <c r="K15" s="302"/>
      <c r="L15" s="302"/>
      <c r="M15" s="302"/>
      <c r="N15" s="302"/>
    </row>
    <row r="16" spans="2:14" s="299" customFormat="1" ht="20.25" customHeight="1" x14ac:dyDescent="0.2">
      <c r="B16" s="19">
        <f t="shared" si="0"/>
        <v>3.7000000000000006</v>
      </c>
      <c r="C16" s="19"/>
      <c r="D16" s="345" t="str">
        <f>'SCHED 1B-2_JG_CH'!D16</f>
        <v>Cala</v>
      </c>
      <c r="E16" s="19" t="s">
        <v>1230</v>
      </c>
      <c r="F16" s="19">
        <v>5</v>
      </c>
      <c r="G16" s="66"/>
      <c r="H16" s="23"/>
      <c r="I16" s="302"/>
      <c r="J16" s="302"/>
      <c r="K16" s="302"/>
      <c r="L16" s="302"/>
      <c r="M16" s="302"/>
      <c r="N16" s="302"/>
    </row>
    <row r="17" spans="2:14" s="299" customFormat="1" ht="20.25" customHeight="1" x14ac:dyDescent="0.2">
      <c r="B17" s="19">
        <f t="shared" si="0"/>
        <v>3.8000000000000007</v>
      </c>
      <c r="C17" s="19"/>
      <c r="D17" s="345" t="str">
        <f>'SCHED 1B-2_JG_CH'!D17</f>
        <v>Indwe</v>
      </c>
      <c r="E17" s="19" t="s">
        <v>1230</v>
      </c>
      <c r="F17" s="19">
        <v>0</v>
      </c>
      <c r="G17" s="66"/>
      <c r="H17" s="23"/>
      <c r="I17" s="302"/>
      <c r="J17" s="302"/>
      <c r="K17" s="302"/>
      <c r="L17" s="302"/>
      <c r="M17" s="302"/>
      <c r="N17" s="302"/>
    </row>
    <row r="18" spans="2:14" s="299" customFormat="1" ht="20.25" customHeight="1" x14ac:dyDescent="0.2">
      <c r="B18" s="19">
        <f t="shared" si="0"/>
        <v>3.9000000000000008</v>
      </c>
      <c r="C18" s="19"/>
      <c r="D18" s="345" t="str">
        <f>'SCHED 1B-2_JG_CH'!D18</f>
        <v>Kuyasa</v>
      </c>
      <c r="E18" s="19" t="s">
        <v>1230</v>
      </c>
      <c r="F18" s="19">
        <v>0</v>
      </c>
      <c r="G18" s="66"/>
      <c r="H18" s="23"/>
      <c r="I18" s="302"/>
      <c r="J18" s="302"/>
      <c r="K18" s="302"/>
      <c r="L18" s="302"/>
      <c r="M18" s="302"/>
      <c r="N18" s="302"/>
    </row>
    <row r="19" spans="2:14" s="299" customFormat="1" ht="20.25" customHeight="1" x14ac:dyDescent="0.2">
      <c r="B19" s="349">
        <v>3.1</v>
      </c>
      <c r="C19" s="19"/>
      <c r="D19" s="345" t="str">
        <f>'SCHED 1B-2_JG_CH'!D19</f>
        <v>All Saints</v>
      </c>
      <c r="E19" s="19" t="s">
        <v>1230</v>
      </c>
      <c r="F19" s="19">
        <v>5</v>
      </c>
      <c r="G19" s="66"/>
      <c r="H19" s="23"/>
      <c r="I19" s="302"/>
      <c r="J19" s="302"/>
      <c r="K19" s="302"/>
      <c r="L19" s="302"/>
      <c r="M19" s="302"/>
      <c r="N19" s="302"/>
    </row>
    <row r="20" spans="2:14" s="299" customFormat="1" ht="20.25" customHeight="1" x14ac:dyDescent="0.2">
      <c r="B20" s="349">
        <f>B19+0.01</f>
        <v>3.11</v>
      </c>
      <c r="C20" s="19"/>
      <c r="D20" s="345" t="str">
        <f>'SCHED 1B-2_JG_CH'!D20</f>
        <v>Ngcobo CHC</v>
      </c>
      <c r="E20" s="19" t="s">
        <v>1230</v>
      </c>
      <c r="F20" s="19">
        <v>0</v>
      </c>
      <c r="G20" s="66"/>
      <c r="H20" s="23"/>
      <c r="I20" s="302"/>
      <c r="J20" s="302"/>
      <c r="K20" s="302"/>
      <c r="L20" s="302"/>
      <c r="M20" s="302"/>
      <c r="N20" s="302"/>
    </row>
    <row r="21" spans="2:14" s="299" customFormat="1" ht="20.25" customHeight="1" x14ac:dyDescent="0.2">
      <c r="B21" s="349">
        <f t="shared" ref="B21:B42" si="1">B20+0.01</f>
        <v>3.1199999999999997</v>
      </c>
      <c r="C21" s="19"/>
      <c r="D21" s="345" t="str">
        <f>'SCHED 1B-2_JG_CH'!D21</f>
        <v xml:space="preserve">Mjanyana </v>
      </c>
      <c r="E21" s="19" t="s">
        <v>1230</v>
      </c>
      <c r="F21" s="19">
        <v>0</v>
      </c>
      <c r="G21" s="66"/>
      <c r="H21" s="23"/>
      <c r="I21" s="302"/>
      <c r="J21" s="302"/>
      <c r="K21" s="302"/>
      <c r="L21" s="302"/>
      <c r="M21" s="302"/>
      <c r="N21" s="302"/>
    </row>
    <row r="22" spans="2:14" s="299" customFormat="1" ht="20.25" customHeight="1" x14ac:dyDescent="0.2">
      <c r="B22" s="349">
        <f t="shared" si="1"/>
        <v>3.1299999999999994</v>
      </c>
      <c r="C22" s="19"/>
      <c r="D22" s="345" t="str">
        <f>'SCHED 1B-2_JG_CH'!D22</f>
        <v>Molteno</v>
      </c>
      <c r="E22" s="19" t="s">
        <v>1230</v>
      </c>
      <c r="F22" s="19">
        <v>5</v>
      </c>
      <c r="G22" s="66"/>
      <c r="H22" s="23"/>
      <c r="I22" s="302"/>
      <c r="J22" s="302"/>
      <c r="K22" s="302"/>
      <c r="L22" s="302"/>
      <c r="M22" s="302"/>
      <c r="N22" s="302"/>
    </row>
    <row r="23" spans="2:14" s="299" customFormat="1" ht="20.25" customHeight="1" x14ac:dyDescent="0.2">
      <c r="B23" s="349">
        <f t="shared" si="1"/>
        <v>3.1399999999999992</v>
      </c>
      <c r="C23" s="19"/>
      <c r="D23" s="345" t="str">
        <f>'SCHED 1B-2_JG_CH'!D23</f>
        <v>Thornill</v>
      </c>
      <c r="E23" s="19" t="s">
        <v>1230</v>
      </c>
      <c r="F23" s="19">
        <v>0</v>
      </c>
      <c r="G23" s="66"/>
      <c r="H23" s="23"/>
      <c r="I23" s="302"/>
      <c r="J23" s="302"/>
      <c r="K23" s="302"/>
      <c r="L23" s="302"/>
      <c r="M23" s="302"/>
      <c r="N23" s="302"/>
    </row>
    <row r="24" spans="2:14" s="299" customFormat="1" ht="20.25" customHeight="1" x14ac:dyDescent="0.2">
      <c r="B24" s="349">
        <f t="shared" si="1"/>
        <v>3.149999999999999</v>
      </c>
      <c r="C24" s="19"/>
      <c r="D24" s="345" t="str">
        <f>'SCHED 1B-2_JG_CH'!D24</f>
        <v>Nomzamo</v>
      </c>
      <c r="E24" s="19" t="s">
        <v>1230</v>
      </c>
      <c r="F24" s="19">
        <v>0</v>
      </c>
      <c r="G24" s="66"/>
      <c r="H24" s="23"/>
      <c r="I24" s="302"/>
      <c r="J24" s="302"/>
      <c r="K24" s="302"/>
      <c r="L24" s="302"/>
      <c r="M24" s="302"/>
      <c r="N24" s="302"/>
    </row>
    <row r="25" spans="2:14" s="299" customFormat="1" ht="20.25" customHeight="1" x14ac:dyDescent="0.2">
      <c r="B25" s="349">
        <f t="shared" si="1"/>
        <v>3.1599999999999988</v>
      </c>
      <c r="C25" s="19"/>
      <c r="D25" s="345" t="str">
        <f>'SCHED 1B-2_JG_CH'!D25</f>
        <v>Sterkstroom</v>
      </c>
      <c r="E25" s="19" t="s">
        <v>1230</v>
      </c>
      <c r="F25" s="19">
        <v>0</v>
      </c>
      <c r="G25" s="66"/>
      <c r="H25" s="23"/>
      <c r="I25" s="302"/>
      <c r="J25" s="302"/>
      <c r="K25" s="302"/>
      <c r="L25" s="302"/>
      <c r="M25" s="302"/>
      <c r="N25" s="302"/>
    </row>
    <row r="26" spans="2:14" s="299" customFormat="1" ht="20.25" customHeight="1" x14ac:dyDescent="0.2">
      <c r="B26" s="349">
        <f t="shared" si="1"/>
        <v>3.1699999999999986</v>
      </c>
      <c r="C26" s="19"/>
      <c r="D26" s="345" t="str">
        <f>'SCHED 1B-2_JG_CH'!D26</f>
        <v>Whittlesea</v>
      </c>
      <c r="E26" s="19" t="s">
        <v>1230</v>
      </c>
      <c r="F26" s="19">
        <v>5</v>
      </c>
      <c r="G26" s="66"/>
      <c r="H26" s="23"/>
      <c r="I26" s="302"/>
      <c r="J26" s="302"/>
      <c r="K26" s="302"/>
      <c r="L26" s="302"/>
      <c r="M26" s="302"/>
      <c r="N26" s="302"/>
    </row>
    <row r="27" spans="2:14" s="299" customFormat="1" ht="20.25" customHeight="1" x14ac:dyDescent="0.2">
      <c r="B27" s="349">
        <f t="shared" si="1"/>
        <v>3.1799999999999984</v>
      </c>
      <c r="C27" s="19"/>
      <c r="D27" s="345" t="str">
        <f>'SCHED 1B-2_JG_CH'!D27</f>
        <v>Marjie Venter</v>
      </c>
      <c r="E27" s="19" t="s">
        <v>1230</v>
      </c>
      <c r="F27" s="19">
        <v>0</v>
      </c>
      <c r="G27" s="66"/>
      <c r="H27" s="23"/>
      <c r="I27" s="302"/>
      <c r="J27" s="302"/>
      <c r="K27" s="302"/>
      <c r="L27" s="302"/>
      <c r="M27" s="302"/>
      <c r="N27" s="302"/>
    </row>
    <row r="28" spans="2:14" s="299" customFormat="1" ht="20.25" customHeight="1" x14ac:dyDescent="0.2">
      <c r="B28" s="349">
        <f t="shared" si="1"/>
        <v>3.1899999999999982</v>
      </c>
      <c r="C28" s="19"/>
      <c r="D28" s="345" t="str">
        <f>'SCHED 1B-2_JG_CH'!D28</f>
        <v>Hewu</v>
      </c>
      <c r="E28" s="19" t="s">
        <v>1230</v>
      </c>
      <c r="F28" s="19">
        <v>5</v>
      </c>
      <c r="G28" s="66"/>
      <c r="H28" s="23"/>
      <c r="I28" s="302"/>
      <c r="J28" s="302"/>
      <c r="K28" s="302"/>
      <c r="L28" s="302"/>
      <c r="M28" s="302"/>
      <c r="N28" s="302"/>
    </row>
    <row r="29" spans="2:14" s="299" customFormat="1" ht="20.25" customHeight="1" x14ac:dyDescent="0.2">
      <c r="B29" s="349">
        <f t="shared" si="1"/>
        <v>3.199999999999998</v>
      </c>
      <c r="C29" s="19"/>
      <c r="D29" s="345" t="str">
        <f>'SCHED 1B-2_JG_CH'!D29</f>
        <v>Cradock</v>
      </c>
      <c r="E29" s="19" t="s">
        <v>1230</v>
      </c>
      <c r="F29" s="19">
        <v>0</v>
      </c>
      <c r="G29" s="66"/>
      <c r="H29" s="23"/>
      <c r="I29" s="302"/>
      <c r="J29" s="302"/>
      <c r="K29" s="302"/>
      <c r="L29" s="302"/>
      <c r="M29" s="302"/>
      <c r="N29" s="302"/>
    </row>
    <row r="30" spans="2:14" s="299" customFormat="1" ht="20.25" customHeight="1" x14ac:dyDescent="0.2">
      <c r="B30" s="349">
        <f t="shared" si="1"/>
        <v>3.2099999999999977</v>
      </c>
      <c r="C30" s="19"/>
      <c r="D30" s="345" t="str">
        <f>'SCHED 1B-2_JG_CH'!D30</f>
        <v>Cofimvaba</v>
      </c>
      <c r="E30" s="19" t="s">
        <v>1230</v>
      </c>
      <c r="F30" s="19">
        <v>5</v>
      </c>
      <c r="G30" s="66"/>
      <c r="H30" s="23"/>
      <c r="I30" s="302"/>
      <c r="J30" s="302"/>
      <c r="K30" s="302"/>
      <c r="L30" s="302"/>
      <c r="M30" s="302"/>
      <c r="N30" s="302"/>
    </row>
    <row r="31" spans="2:14" s="299" customFormat="1" ht="20.25" customHeight="1" x14ac:dyDescent="0.2">
      <c r="B31" s="349">
        <f t="shared" si="1"/>
        <v>3.2199999999999975</v>
      </c>
      <c r="C31" s="19"/>
      <c r="D31" s="345" t="str">
        <f>'SCHED 1B-2_JG_CH'!D31</f>
        <v>Wilhelm Stahl</v>
      </c>
      <c r="E31" s="19" t="s">
        <v>1230</v>
      </c>
      <c r="F31" s="19">
        <v>0</v>
      </c>
      <c r="G31" s="66"/>
      <c r="H31" s="23"/>
      <c r="I31" s="302"/>
      <c r="J31" s="302"/>
      <c r="K31" s="302"/>
      <c r="L31" s="302"/>
      <c r="M31" s="302"/>
      <c r="N31" s="302"/>
    </row>
    <row r="32" spans="2:14" s="299" customFormat="1" ht="20.25" customHeight="1" x14ac:dyDescent="0.2">
      <c r="B32" s="349">
        <f t="shared" si="1"/>
        <v>3.2299999999999973</v>
      </c>
      <c r="C32" s="19"/>
      <c r="D32" s="345" t="str">
        <f>'SCHED 1B-2_JG_CH'!D32</f>
        <v>Zwelakhe</v>
      </c>
      <c r="E32" s="19" t="s">
        <v>1230</v>
      </c>
      <c r="F32" s="19">
        <v>5</v>
      </c>
      <c r="G32" s="66"/>
      <c r="H32" s="23"/>
      <c r="I32" s="302"/>
      <c r="J32" s="302"/>
      <c r="K32" s="302"/>
      <c r="L32" s="302"/>
      <c r="M32" s="302"/>
      <c r="N32" s="302"/>
    </row>
    <row r="33" spans="2:15" s="299" customFormat="1" ht="20.25" customHeight="1" x14ac:dyDescent="0.2">
      <c r="B33" s="19"/>
      <c r="C33" s="19"/>
      <c r="D33" s="345"/>
      <c r="E33" s="19"/>
      <c r="F33" s="19"/>
      <c r="G33" s="66"/>
      <c r="H33" s="23"/>
      <c r="I33" s="302"/>
      <c r="J33" s="302"/>
      <c r="K33" s="302"/>
      <c r="L33" s="302"/>
      <c r="M33" s="302"/>
      <c r="N33" s="302"/>
    </row>
    <row r="34" spans="2:15" s="299" customFormat="1" ht="20.25" customHeight="1" x14ac:dyDescent="0.2">
      <c r="B34" s="349">
        <f>B32+0.01</f>
        <v>3.2399999999999971</v>
      </c>
      <c r="C34" s="19"/>
      <c r="D34" s="345" t="s">
        <v>1211</v>
      </c>
      <c r="E34" s="19" t="s">
        <v>1230</v>
      </c>
      <c r="F34" s="19">
        <v>5</v>
      </c>
      <c r="G34" s="66"/>
      <c r="H34" s="23"/>
      <c r="I34" s="302"/>
      <c r="J34" s="302"/>
      <c r="K34" s="302"/>
      <c r="L34" s="302"/>
      <c r="M34" s="302"/>
      <c r="N34" s="302"/>
    </row>
    <row r="35" spans="2:15" s="299" customFormat="1" ht="20.25" customHeight="1" x14ac:dyDescent="0.2">
      <c r="B35" s="349">
        <f t="shared" si="1"/>
        <v>3.2499999999999969</v>
      </c>
      <c r="C35" s="19"/>
      <c r="D35" s="345" t="s">
        <v>1212</v>
      </c>
      <c r="E35" s="19" t="s">
        <v>1230</v>
      </c>
      <c r="F35" s="19">
        <v>5</v>
      </c>
      <c r="G35" s="66"/>
      <c r="H35" s="23"/>
      <c r="I35" s="302"/>
      <c r="J35" s="302"/>
      <c r="K35" s="302"/>
      <c r="L35" s="302"/>
      <c r="M35" s="302"/>
      <c r="N35" s="302"/>
    </row>
    <row r="36" spans="2:15" s="299" customFormat="1" ht="20.25" customHeight="1" x14ac:dyDescent="0.25">
      <c r="B36" s="349">
        <f t="shared" si="1"/>
        <v>3.2599999999999967</v>
      </c>
      <c r="C36" s="19"/>
      <c r="D36" s="123" t="s">
        <v>1213</v>
      </c>
      <c r="E36" s="19" t="s">
        <v>1230</v>
      </c>
      <c r="F36" s="19">
        <v>5</v>
      </c>
      <c r="G36" s="66"/>
      <c r="H36" s="23"/>
      <c r="I36" s="302"/>
      <c r="J36" s="302"/>
      <c r="K36" s="302"/>
      <c r="L36" s="302"/>
      <c r="M36" s="302"/>
      <c r="N36" s="302"/>
    </row>
    <row r="37" spans="2:15" s="299" customFormat="1" ht="20.25" customHeight="1" x14ac:dyDescent="0.25">
      <c r="B37" s="349">
        <f t="shared" si="1"/>
        <v>3.2699999999999965</v>
      </c>
      <c r="C37" s="19"/>
      <c r="D37" s="123" t="s">
        <v>1214</v>
      </c>
      <c r="E37" s="19" t="s">
        <v>1230</v>
      </c>
      <c r="F37" s="19">
        <v>5</v>
      </c>
      <c r="G37" s="66"/>
      <c r="H37" s="23"/>
      <c r="I37" s="302"/>
      <c r="J37" s="302"/>
      <c r="K37" s="302"/>
      <c r="L37" s="302"/>
      <c r="M37" s="302"/>
      <c r="N37" s="302"/>
    </row>
    <row r="38" spans="2:15" s="299" customFormat="1" ht="20.25" customHeight="1" x14ac:dyDescent="0.25">
      <c r="B38" s="349">
        <f t="shared" si="1"/>
        <v>3.2799999999999963</v>
      </c>
      <c r="C38" s="19"/>
      <c r="D38" s="123" t="s">
        <v>1215</v>
      </c>
      <c r="E38" s="19" t="s">
        <v>1230</v>
      </c>
      <c r="F38" s="19">
        <v>5</v>
      </c>
      <c r="G38" s="66"/>
      <c r="H38" s="23"/>
      <c r="I38" s="302"/>
      <c r="J38" s="302"/>
      <c r="K38" s="302"/>
      <c r="L38" s="302"/>
      <c r="M38" s="302"/>
      <c r="N38" s="302"/>
    </row>
    <row r="39" spans="2:15" s="299" customFormat="1" ht="20.25" customHeight="1" x14ac:dyDescent="0.25">
      <c r="B39" s="349">
        <f t="shared" si="1"/>
        <v>3.289999999999996</v>
      </c>
      <c r="C39" s="19"/>
      <c r="D39" s="123" t="s">
        <v>1216</v>
      </c>
      <c r="E39" s="19" t="s">
        <v>1230</v>
      </c>
      <c r="F39" s="19">
        <v>5</v>
      </c>
      <c r="G39" s="66"/>
      <c r="H39" s="23"/>
      <c r="I39" s="302"/>
      <c r="J39" s="302"/>
      <c r="K39" s="302"/>
      <c r="L39" s="302"/>
      <c r="M39" s="302"/>
      <c r="N39" s="302"/>
    </row>
    <row r="40" spans="2:15" s="307" customFormat="1" ht="20.25" customHeight="1" x14ac:dyDescent="0.25">
      <c r="B40" s="349">
        <f t="shared" si="1"/>
        <v>3.2999999999999958</v>
      </c>
      <c r="C40" s="363"/>
      <c r="D40" s="123" t="s">
        <v>1217</v>
      </c>
      <c r="E40" s="19" t="s">
        <v>1230</v>
      </c>
      <c r="F40" s="19">
        <v>5</v>
      </c>
      <c r="G40" s="66"/>
      <c r="H40" s="366"/>
      <c r="I40" s="369"/>
      <c r="J40" s="369"/>
      <c r="K40" s="369"/>
      <c r="L40" s="369"/>
      <c r="M40" s="369"/>
      <c r="N40" s="369"/>
    </row>
    <row r="41" spans="2:15" s="307" customFormat="1" ht="20.25" customHeight="1" x14ac:dyDescent="0.25">
      <c r="B41" s="349">
        <f t="shared" si="1"/>
        <v>3.3099999999999956</v>
      </c>
      <c r="C41" s="363"/>
      <c r="D41" s="123" t="s">
        <v>1218</v>
      </c>
      <c r="E41" s="19" t="s">
        <v>1230</v>
      </c>
      <c r="F41" s="19">
        <v>5</v>
      </c>
      <c r="G41" s="66"/>
      <c r="H41" s="366"/>
      <c r="I41" s="369"/>
      <c r="J41" s="369"/>
      <c r="K41" s="369"/>
      <c r="L41" s="369"/>
      <c r="M41" s="369"/>
      <c r="N41" s="369"/>
    </row>
    <row r="42" spans="2:15" s="307" customFormat="1" ht="20.25" customHeight="1" x14ac:dyDescent="0.25">
      <c r="B42" s="349">
        <f t="shared" si="1"/>
        <v>3.3199999999999954</v>
      </c>
      <c r="C42" s="363"/>
      <c r="D42" s="123" t="s">
        <v>1219</v>
      </c>
      <c r="E42" s="19" t="s">
        <v>1230</v>
      </c>
      <c r="F42" s="19">
        <v>5</v>
      </c>
      <c r="G42" s="365"/>
      <c r="H42" s="366"/>
      <c r="I42" s="369"/>
      <c r="J42" s="369"/>
      <c r="K42" s="369"/>
      <c r="L42" s="369"/>
      <c r="M42" s="369"/>
      <c r="N42" s="369"/>
    </row>
    <row r="43" spans="2:15" s="299" customFormat="1" ht="12" customHeight="1" thickBot="1" x14ac:dyDescent="0.25">
      <c r="B43" s="54"/>
      <c r="C43" s="54"/>
      <c r="D43" s="355"/>
      <c r="E43" s="54"/>
      <c r="F43" s="54"/>
      <c r="G43" s="67"/>
      <c r="H43" s="68"/>
      <c r="I43" s="302"/>
      <c r="J43" s="302"/>
      <c r="K43" s="302"/>
      <c r="L43" s="302"/>
      <c r="M43" s="302"/>
      <c r="N43" s="302"/>
    </row>
    <row r="44" spans="2:15" s="299" customFormat="1" ht="51.75" thickBot="1" x14ac:dyDescent="0.3">
      <c r="B44" s="308">
        <v>5</v>
      </c>
      <c r="C44" s="308" t="s">
        <v>680</v>
      </c>
      <c r="D44" s="309" t="s">
        <v>681</v>
      </c>
      <c r="E44" s="55" t="s">
        <v>62</v>
      </c>
      <c r="F44" s="55">
        <v>1</v>
      </c>
      <c r="G44" s="356"/>
      <c r="H44" s="27"/>
      <c r="J44" s="307"/>
      <c r="K44" s="307"/>
      <c r="L44" s="307"/>
      <c r="M44" s="307"/>
      <c r="N44" s="307"/>
      <c r="O44" s="307"/>
    </row>
    <row r="45" spans="2:15" s="299" customFormat="1" ht="51.75" thickBot="1" x14ac:dyDescent="0.3">
      <c r="B45" s="308">
        <v>6</v>
      </c>
      <c r="C45" s="308" t="s">
        <v>680</v>
      </c>
      <c r="D45" s="309" t="s">
        <v>682</v>
      </c>
      <c r="E45" s="55" t="s">
        <v>683</v>
      </c>
      <c r="F45" s="55">
        <v>36</v>
      </c>
      <c r="G45" s="356"/>
      <c r="H45" s="27"/>
      <c r="J45" s="307"/>
      <c r="K45" s="307"/>
      <c r="L45" s="307"/>
      <c r="M45" s="307"/>
      <c r="N45" s="307"/>
      <c r="O45" s="307"/>
    </row>
    <row r="46" spans="2:15" s="310" customFormat="1" ht="30" customHeight="1" thickBot="1" x14ac:dyDescent="0.3">
      <c r="B46" s="308">
        <v>7</v>
      </c>
      <c r="C46" s="308" t="s">
        <v>684</v>
      </c>
      <c r="D46" s="358" t="s">
        <v>685</v>
      </c>
      <c r="E46" s="308"/>
      <c r="F46" s="308"/>
      <c r="G46" s="356"/>
      <c r="H46" s="27"/>
      <c r="J46" s="311"/>
      <c r="K46" s="311"/>
      <c r="L46" s="311"/>
      <c r="M46" s="311"/>
      <c r="N46" s="311"/>
      <c r="O46" s="311"/>
    </row>
    <row r="47" spans="2:15" s="299" customFormat="1" ht="39" thickBot="1" x14ac:dyDescent="0.3">
      <c r="B47" s="21" t="s">
        <v>679</v>
      </c>
      <c r="C47" s="21"/>
      <c r="D47" s="24" t="s">
        <v>686</v>
      </c>
      <c r="E47" s="21" t="s">
        <v>683</v>
      </c>
      <c r="F47" s="21">
        <v>36</v>
      </c>
      <c r="G47" s="359"/>
      <c r="H47" s="84"/>
      <c r="J47" s="307"/>
      <c r="K47" s="307"/>
      <c r="L47" s="307"/>
      <c r="M47" s="307"/>
      <c r="N47" s="307"/>
      <c r="O47" s="307"/>
    </row>
    <row r="48" spans="2:15" s="299" customFormat="1" ht="26.25" thickBot="1" x14ac:dyDescent="0.3">
      <c r="B48" s="308">
        <v>8</v>
      </c>
      <c r="C48" s="308" t="s">
        <v>687</v>
      </c>
      <c r="D48" s="360" t="s">
        <v>688</v>
      </c>
      <c r="E48" s="361"/>
      <c r="F48" s="361"/>
      <c r="G48" s="356"/>
      <c r="H48" s="27"/>
      <c r="J48" s="307"/>
      <c r="K48" s="307"/>
      <c r="L48" s="307"/>
      <c r="M48" s="307"/>
      <c r="N48" s="307"/>
      <c r="O48" s="307"/>
    </row>
    <row r="49" spans="1:14" s="299" customFormat="1" ht="32.25" customHeight="1" x14ac:dyDescent="0.25">
      <c r="B49" s="304">
        <v>8.1</v>
      </c>
      <c r="C49" s="304"/>
      <c r="D49" s="357" t="s">
        <v>689</v>
      </c>
      <c r="E49" s="304" t="s">
        <v>683</v>
      </c>
      <c r="F49" s="304">
        <v>36</v>
      </c>
      <c r="G49" s="305"/>
      <c r="H49" s="306"/>
    </row>
    <row r="50" spans="1:14" s="299" customFormat="1" ht="6" customHeight="1" thickBot="1" x14ac:dyDescent="0.3">
      <c r="B50" s="21"/>
      <c r="C50" s="21"/>
      <c r="D50" s="24"/>
      <c r="E50" s="21"/>
      <c r="F50" s="21"/>
      <c r="G50" s="25"/>
      <c r="H50" s="25"/>
      <c r="I50" s="302"/>
      <c r="J50" s="302"/>
      <c r="K50" s="302"/>
      <c r="L50" s="302"/>
      <c r="M50" s="302"/>
      <c r="N50" s="302"/>
    </row>
    <row r="51" spans="1:14" s="299" customFormat="1" ht="20.25" customHeight="1" thickBot="1" x14ac:dyDescent="0.3">
      <c r="B51" s="26" t="s">
        <v>7</v>
      </c>
      <c r="C51" s="26"/>
      <c r="D51" s="26"/>
      <c r="E51" s="26"/>
      <c r="F51" s="26"/>
      <c r="G51" s="27"/>
      <c r="H51" s="28"/>
      <c r="I51" s="302"/>
      <c r="J51" s="302"/>
      <c r="K51" s="302"/>
      <c r="L51" s="302"/>
      <c r="M51" s="302"/>
      <c r="N51" s="302"/>
    </row>
    <row r="52" spans="1:14" ht="5.25" customHeight="1" x14ac:dyDescent="0.2">
      <c r="B52" s="5"/>
      <c r="C52" s="5"/>
      <c r="D52" s="5"/>
      <c r="E52" s="5"/>
      <c r="F52" s="5"/>
      <c r="G52" s="7"/>
      <c r="H52" s="7"/>
    </row>
    <row r="53" spans="1:14" x14ac:dyDescent="0.2">
      <c r="B53" s="5"/>
      <c r="C53" s="5"/>
      <c r="D53" s="5"/>
      <c r="E53" s="5"/>
      <c r="F53" s="5"/>
      <c r="G53" s="7"/>
      <c r="H53" s="7"/>
    </row>
    <row r="54" spans="1:14" x14ac:dyDescent="0.2">
      <c r="B54" s="5"/>
      <c r="C54" s="5"/>
      <c r="D54" s="5"/>
      <c r="E54" s="5"/>
      <c r="F54" s="5"/>
      <c r="G54" s="7"/>
      <c r="H54" s="7"/>
    </row>
    <row r="55" spans="1:14" x14ac:dyDescent="0.2">
      <c r="B55" s="5"/>
      <c r="C55" s="5"/>
      <c r="D55" s="5"/>
      <c r="E55" s="5"/>
      <c r="F55" s="5"/>
      <c r="G55" s="7"/>
      <c r="H55" s="7"/>
    </row>
    <row r="56" spans="1:14" x14ac:dyDescent="0.2">
      <c r="B56" s="5"/>
      <c r="C56" s="5"/>
      <c r="D56" s="5"/>
      <c r="E56" s="5"/>
      <c r="F56" s="5"/>
      <c r="G56" s="7"/>
      <c r="H56" s="7"/>
    </row>
    <row r="57" spans="1:14" x14ac:dyDescent="0.2">
      <c r="B57" s="5"/>
      <c r="C57" s="5"/>
      <c r="D57" s="5"/>
      <c r="E57" s="5"/>
      <c r="F57" s="5"/>
      <c r="G57" s="7"/>
      <c r="H57" s="7"/>
    </row>
    <row r="58" spans="1:14" x14ac:dyDescent="0.2">
      <c r="B58" s="5"/>
      <c r="C58" s="5"/>
      <c r="D58" s="5"/>
      <c r="E58" s="5"/>
      <c r="F58" s="5"/>
      <c r="G58" s="7"/>
      <c r="H58" s="7"/>
    </row>
    <row r="59" spans="1:14" x14ac:dyDescent="0.2">
      <c r="B59" s="5"/>
      <c r="C59" s="5"/>
      <c r="D59" s="5"/>
      <c r="E59" s="5"/>
      <c r="F59" s="5"/>
      <c r="G59" s="7"/>
      <c r="H59" s="7"/>
    </row>
    <row r="60" spans="1:14" x14ac:dyDescent="0.2">
      <c r="B60" s="5"/>
      <c r="C60" s="5"/>
      <c r="D60" s="5"/>
      <c r="E60" s="5"/>
      <c r="F60" s="5"/>
      <c r="G60" s="7"/>
      <c r="H60" s="7"/>
    </row>
    <row r="61" spans="1:14" x14ac:dyDescent="0.2">
      <c r="B61" s="5"/>
      <c r="C61" s="5"/>
      <c r="D61" s="5"/>
      <c r="E61" s="5"/>
      <c r="F61" s="5"/>
      <c r="G61" s="7"/>
      <c r="H61" s="7"/>
    </row>
    <row r="62" spans="1:14" x14ac:dyDescent="0.2">
      <c r="B62" s="5"/>
      <c r="C62" s="5"/>
      <c r="D62" s="5"/>
      <c r="E62" s="5"/>
      <c r="F62" s="5"/>
      <c r="G62" s="7"/>
      <c r="H62" s="7"/>
    </row>
    <row r="63" spans="1:14" x14ac:dyDescent="0.2">
      <c r="B63" s="5"/>
      <c r="C63" s="5"/>
      <c r="D63" s="5"/>
      <c r="E63" s="5"/>
      <c r="F63" s="5">
        <v>0</v>
      </c>
      <c r="G63" s="7"/>
      <c r="H63" s="7"/>
    </row>
    <row r="64" spans="1:14" s="89" customFormat="1" x14ac:dyDescent="0.2">
      <c r="A64" s="12"/>
      <c r="B64" s="5"/>
      <c r="C64" s="5"/>
      <c r="D64" s="5"/>
      <c r="E64" s="5"/>
      <c r="F64" s="5"/>
      <c r="G64" s="7"/>
      <c r="H64" s="7"/>
    </row>
    <row r="65" spans="1:8" s="89" customFormat="1" x14ac:dyDescent="0.2">
      <c r="A65" s="12"/>
      <c r="B65" s="5"/>
      <c r="C65" s="5"/>
      <c r="D65" s="5"/>
      <c r="E65" s="5"/>
      <c r="F65" s="5"/>
      <c r="G65" s="7"/>
      <c r="H65" s="7"/>
    </row>
    <row r="66" spans="1:8" s="89" customFormat="1" x14ac:dyDescent="0.2">
      <c r="A66" s="12"/>
      <c r="B66" s="5"/>
      <c r="C66" s="5"/>
      <c r="D66" s="5"/>
      <c r="E66" s="5"/>
      <c r="F66" s="5"/>
      <c r="G66" s="7"/>
      <c r="H66" s="7"/>
    </row>
    <row r="67" spans="1:8" s="89" customFormat="1" x14ac:dyDescent="0.2">
      <c r="A67" s="12"/>
      <c r="B67" s="5"/>
      <c r="C67" s="5"/>
      <c r="D67" s="5"/>
      <c r="E67" s="5"/>
      <c r="F67" s="5"/>
      <c r="G67" s="7"/>
      <c r="H67" s="7"/>
    </row>
    <row r="68" spans="1:8" s="89" customFormat="1" x14ac:dyDescent="0.2">
      <c r="A68" s="12"/>
      <c r="B68" s="5"/>
      <c r="C68" s="5"/>
      <c r="D68" s="5"/>
      <c r="E68" s="5"/>
      <c r="F68" s="5"/>
      <c r="G68" s="7"/>
      <c r="H68" s="7"/>
    </row>
    <row r="69" spans="1:8" s="89" customFormat="1" x14ac:dyDescent="0.2">
      <c r="A69" s="12"/>
      <c r="B69" s="5"/>
      <c r="C69" s="5"/>
      <c r="D69" s="5"/>
      <c r="E69" s="5"/>
      <c r="F69" s="5"/>
      <c r="G69" s="7"/>
      <c r="H69" s="7"/>
    </row>
    <row r="70" spans="1:8" s="89" customFormat="1" x14ac:dyDescent="0.2">
      <c r="A70" s="12"/>
      <c r="B70" s="5"/>
      <c r="C70" s="5"/>
      <c r="D70" s="5"/>
      <c r="E70" s="5"/>
      <c r="F70" s="5"/>
      <c r="G70" s="7"/>
      <c r="H70" s="7"/>
    </row>
    <row r="71" spans="1:8" s="89" customFormat="1" x14ac:dyDescent="0.2">
      <c r="A71" s="12"/>
      <c r="B71" s="5"/>
      <c r="C71" s="5"/>
      <c r="D71" s="5"/>
      <c r="E71" s="5"/>
      <c r="F71" s="5"/>
      <c r="G71" s="7"/>
      <c r="H71" s="7"/>
    </row>
    <row r="72" spans="1:8" s="89" customFormat="1" x14ac:dyDescent="0.2">
      <c r="A72" s="12"/>
      <c r="B72" s="5"/>
      <c r="C72" s="5"/>
      <c r="D72" s="5"/>
      <c r="E72" s="5"/>
      <c r="F72" s="5"/>
      <c r="G72" s="7"/>
      <c r="H72" s="7"/>
    </row>
    <row r="73" spans="1:8" s="89" customFormat="1" x14ac:dyDescent="0.2">
      <c r="A73" s="12"/>
      <c r="B73" s="5"/>
      <c r="C73" s="5"/>
      <c r="D73" s="5"/>
      <c r="E73" s="5"/>
      <c r="F73" s="5"/>
      <c r="G73" s="7"/>
      <c r="H73" s="7"/>
    </row>
    <row r="74" spans="1:8" s="89" customFormat="1" x14ac:dyDescent="0.2">
      <c r="A74" s="12"/>
      <c r="B74" s="5"/>
      <c r="C74" s="5"/>
      <c r="D74" s="5"/>
      <c r="E74" s="5"/>
      <c r="F74" s="5"/>
      <c r="G74" s="7"/>
      <c r="H74" s="7"/>
    </row>
    <row r="75" spans="1:8" s="89" customFormat="1" x14ac:dyDescent="0.2">
      <c r="A75" s="12"/>
      <c r="B75" s="5"/>
      <c r="C75" s="5"/>
      <c r="D75" s="5"/>
      <c r="E75" s="5"/>
      <c r="F75" s="5"/>
      <c r="G75" s="7"/>
      <c r="H75" s="7"/>
    </row>
    <row r="76" spans="1:8" s="89" customFormat="1" x14ac:dyDescent="0.2">
      <c r="A76" s="12"/>
      <c r="B76" s="5"/>
      <c r="C76" s="5"/>
      <c r="D76" s="5"/>
      <c r="E76" s="5"/>
      <c r="F76" s="5"/>
      <c r="G76" s="7"/>
      <c r="H76" s="7"/>
    </row>
    <row r="77" spans="1:8" s="89" customFormat="1" x14ac:dyDescent="0.2">
      <c r="A77" s="12"/>
      <c r="B77" s="5"/>
      <c r="C77" s="5"/>
      <c r="D77" s="5"/>
      <c r="E77" s="5"/>
      <c r="F77" s="5"/>
      <c r="G77" s="7"/>
      <c r="H77" s="7"/>
    </row>
    <row r="78" spans="1:8" s="89" customFormat="1" x14ac:dyDescent="0.2">
      <c r="A78" s="12"/>
      <c r="B78" s="5"/>
      <c r="C78" s="5"/>
      <c r="D78" s="5"/>
      <c r="E78" s="5"/>
      <c r="F78" s="5"/>
      <c r="G78" s="7"/>
      <c r="H78" s="7"/>
    </row>
    <row r="79" spans="1:8" s="89" customFormat="1" x14ac:dyDescent="0.2">
      <c r="A79" s="12"/>
      <c r="B79" s="5"/>
      <c r="C79" s="5"/>
      <c r="D79" s="5"/>
      <c r="E79" s="5"/>
      <c r="F79" s="5"/>
      <c r="G79" s="7"/>
      <c r="H79" s="7"/>
    </row>
    <row r="80" spans="1:8" s="89" customFormat="1" x14ac:dyDescent="0.2">
      <c r="A80" s="12"/>
      <c r="B80" s="5"/>
      <c r="C80" s="5"/>
      <c r="D80" s="5"/>
      <c r="E80" s="5"/>
      <c r="F80" s="5"/>
      <c r="G80" s="7"/>
      <c r="H80" s="7"/>
    </row>
    <row r="81" spans="1:8" s="89" customFormat="1" x14ac:dyDescent="0.2">
      <c r="A81" s="12"/>
      <c r="B81" s="5"/>
      <c r="C81" s="5"/>
      <c r="D81" s="5"/>
      <c r="E81" s="5"/>
      <c r="F81" s="5"/>
      <c r="G81" s="7"/>
      <c r="H81" s="7"/>
    </row>
    <row r="82" spans="1:8" s="89" customFormat="1" x14ac:dyDescent="0.2">
      <c r="A82" s="12"/>
      <c r="B82" s="5"/>
      <c r="C82" s="5"/>
      <c r="D82" s="5"/>
      <c r="E82" s="5"/>
      <c r="F82" s="5"/>
      <c r="G82" s="7"/>
      <c r="H82" s="7"/>
    </row>
    <row r="83" spans="1:8" s="89" customFormat="1" x14ac:dyDescent="0.2">
      <c r="A83" s="12"/>
      <c r="B83" s="5"/>
      <c r="C83" s="5"/>
      <c r="D83" s="5"/>
      <c r="E83" s="5"/>
      <c r="F83" s="5"/>
      <c r="G83" s="7"/>
      <c r="H83" s="7"/>
    </row>
    <row r="84" spans="1:8" s="89" customFormat="1" x14ac:dyDescent="0.2">
      <c r="A84" s="12"/>
      <c r="B84" s="5"/>
      <c r="C84" s="5"/>
      <c r="D84" s="5"/>
      <c r="E84" s="5"/>
      <c r="F84" s="5"/>
      <c r="G84" s="7"/>
      <c r="H84" s="7"/>
    </row>
    <row r="85" spans="1:8" s="89" customFormat="1" x14ac:dyDescent="0.2">
      <c r="A85" s="12"/>
      <c r="B85" s="5"/>
      <c r="C85" s="5"/>
      <c r="D85" s="5"/>
      <c r="E85" s="5"/>
      <c r="F85" s="5"/>
      <c r="G85" s="12"/>
      <c r="H85" s="12"/>
    </row>
    <row r="86" spans="1:8" s="89" customFormat="1" x14ac:dyDescent="0.2">
      <c r="A86" s="12"/>
      <c r="B86" s="5"/>
      <c r="C86" s="5"/>
      <c r="D86" s="5"/>
      <c r="E86" s="5"/>
      <c r="F86" s="5"/>
      <c r="G86" s="12"/>
      <c r="H86" s="12"/>
    </row>
    <row r="87" spans="1:8" s="89" customFormat="1" x14ac:dyDescent="0.2">
      <c r="A87" s="12"/>
      <c r="B87" s="5"/>
      <c r="C87" s="5"/>
      <c r="D87" s="5"/>
      <c r="E87" s="5"/>
      <c r="F87" s="5"/>
      <c r="G87" s="12"/>
      <c r="H87" s="12"/>
    </row>
    <row r="88" spans="1:8" s="89" customFormat="1" x14ac:dyDescent="0.2">
      <c r="A88" s="12"/>
      <c r="B88" s="5"/>
      <c r="C88" s="5"/>
      <c r="D88" s="5"/>
      <c r="E88" s="5"/>
      <c r="F88" s="5"/>
      <c r="G88" s="12"/>
      <c r="H88" s="12"/>
    </row>
    <row r="89" spans="1:8" s="89" customFormat="1" x14ac:dyDescent="0.2">
      <c r="A89" s="12"/>
      <c r="B89" s="5"/>
      <c r="C89" s="5"/>
      <c r="D89" s="5"/>
      <c r="E89" s="5"/>
      <c r="F89" s="5"/>
      <c r="G89" s="12"/>
      <c r="H89" s="12"/>
    </row>
    <row r="90" spans="1:8" s="89" customFormat="1" x14ac:dyDescent="0.2">
      <c r="A90" s="12"/>
      <c r="B90" s="5"/>
      <c r="C90" s="5"/>
      <c r="D90" s="5"/>
      <c r="E90" s="5"/>
      <c r="F90" s="5"/>
      <c r="G90" s="12"/>
      <c r="H90" s="12"/>
    </row>
    <row r="91" spans="1:8" s="89" customFormat="1" x14ac:dyDescent="0.2">
      <c r="A91" s="12"/>
      <c r="B91" s="5"/>
      <c r="C91" s="5"/>
      <c r="D91" s="5"/>
      <c r="E91" s="5"/>
      <c r="F91" s="5"/>
      <c r="G91" s="12"/>
      <c r="H91" s="12"/>
    </row>
    <row r="92" spans="1:8" s="89" customFormat="1" x14ac:dyDescent="0.2">
      <c r="A92" s="12"/>
      <c r="B92" s="5"/>
      <c r="C92" s="5"/>
      <c r="D92" s="5"/>
      <c r="E92" s="5"/>
      <c r="F92" s="5"/>
      <c r="G92" s="12"/>
      <c r="H92" s="12"/>
    </row>
    <row r="93" spans="1:8" s="89" customFormat="1" x14ac:dyDescent="0.2">
      <c r="A93" s="12"/>
      <c r="B93" s="5"/>
      <c r="C93" s="5"/>
      <c r="D93" s="5"/>
      <c r="E93" s="5"/>
      <c r="F93" s="5"/>
      <c r="G93" s="12"/>
      <c r="H93" s="12"/>
    </row>
    <row r="94" spans="1:8" s="89" customFormat="1" x14ac:dyDescent="0.2">
      <c r="A94" s="12"/>
      <c r="B94" s="5"/>
      <c r="C94" s="5"/>
      <c r="D94" s="5"/>
      <c r="E94" s="5"/>
      <c r="F94" s="5"/>
      <c r="G94" s="12"/>
      <c r="H94" s="12"/>
    </row>
    <row r="95" spans="1:8" s="89" customFormat="1" x14ac:dyDescent="0.2">
      <c r="A95" s="12"/>
      <c r="B95" s="5"/>
      <c r="C95" s="5"/>
      <c r="D95" s="5"/>
      <c r="E95" s="5"/>
      <c r="F95" s="5"/>
      <c r="G95" s="12"/>
      <c r="H95" s="12"/>
    </row>
    <row r="96" spans="1:8" x14ac:dyDescent="0.2">
      <c r="B96" s="5"/>
      <c r="C96" s="5"/>
      <c r="D96" s="5"/>
      <c r="E96" s="5"/>
      <c r="F96" s="5"/>
    </row>
    <row r="97" spans="2:6" x14ac:dyDescent="0.2">
      <c r="B97" s="5"/>
      <c r="C97" s="5"/>
      <c r="D97" s="5"/>
      <c r="E97" s="5"/>
      <c r="F97" s="5"/>
    </row>
    <row r="98" spans="2:6" x14ac:dyDescent="0.2">
      <c r="B98" s="5"/>
      <c r="C98" s="5"/>
      <c r="D98" s="5"/>
      <c r="E98" s="5"/>
      <c r="F98" s="5"/>
    </row>
    <row r="99" spans="2:6" x14ac:dyDescent="0.2">
      <c r="B99" s="5"/>
      <c r="C99" s="5"/>
      <c r="D99" s="5"/>
      <c r="E99" s="5"/>
      <c r="F99" s="5"/>
    </row>
    <row r="100" spans="2:6" x14ac:dyDescent="0.2">
      <c r="B100" s="5"/>
      <c r="C100" s="5"/>
      <c r="D100" s="5"/>
      <c r="E100" s="5"/>
      <c r="F100" s="5"/>
    </row>
  </sheetData>
  <mergeCells count="1">
    <mergeCell ref="E3:F3"/>
  </mergeCells>
  <pageMargins left="0.7" right="0.7" top="0.75" bottom="0.75" header="0.3" footer="0.3"/>
  <pageSetup paperSize="9" scale="69" firstPageNumber="5" orientation="portrait" useFirstPageNumber="1" r:id="rId1"/>
  <headerFooter>
    <oddFooter>&amp;R&amp;"Arial,Regular"&amp;P</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M65"/>
  <sheetViews>
    <sheetView topLeftCell="A7" workbookViewId="0">
      <selection activeCell="P51" sqref="P51"/>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16"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406</v>
      </c>
      <c r="I15" s="549"/>
    </row>
    <row r="16" spans="1:13" x14ac:dyDescent="0.25">
      <c r="A16" s="523" t="s">
        <v>403</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380</v>
      </c>
      <c r="C25" s="498"/>
      <c r="D25" s="498"/>
      <c r="E25" s="498"/>
      <c r="F25" s="499"/>
      <c r="G25" s="195">
        <v>2</v>
      </c>
      <c r="H25" s="228">
        <v>2682.61</v>
      </c>
      <c r="I25" s="129">
        <f>H25*G25</f>
        <v>5365.22</v>
      </c>
    </row>
    <row r="26" spans="1:11" x14ac:dyDescent="0.25">
      <c r="A26" s="125"/>
      <c r="B26" s="500"/>
      <c r="C26" s="501"/>
      <c r="D26" s="501"/>
      <c r="E26" s="501"/>
      <c r="F26" s="501"/>
      <c r="G26" s="195"/>
      <c r="H26" s="229"/>
      <c r="I26" s="129"/>
    </row>
    <row r="27" spans="1:11" x14ac:dyDescent="0.25">
      <c r="A27" s="125"/>
      <c r="B27" s="500"/>
      <c r="C27" s="501"/>
      <c r="D27" s="501"/>
      <c r="E27" s="501"/>
      <c r="F27" s="501"/>
      <c r="G27" s="195"/>
      <c r="H27" s="229"/>
      <c r="I27" s="129"/>
    </row>
    <row r="28" spans="1:11" x14ac:dyDescent="0.25">
      <c r="A28" s="125"/>
      <c r="B28" s="560"/>
      <c r="C28" s="561"/>
      <c r="D28" s="561"/>
      <c r="E28" s="561"/>
      <c r="F28" s="562"/>
      <c r="G28" s="195"/>
      <c r="H28" s="229"/>
      <c r="I28" s="129"/>
    </row>
    <row r="29" spans="1:11" x14ac:dyDescent="0.25">
      <c r="A29" s="125"/>
      <c r="B29" s="500"/>
      <c r="C29" s="501"/>
      <c r="D29" s="501"/>
      <c r="E29" s="501"/>
      <c r="F29" s="502"/>
      <c r="G29" s="195"/>
      <c r="H29" s="226"/>
      <c r="I29" s="129"/>
    </row>
    <row r="30" spans="1:11" x14ac:dyDescent="0.25">
      <c r="A30" s="125"/>
      <c r="B30" s="550"/>
      <c r="C30" s="551"/>
      <c r="D30" s="551"/>
      <c r="E30" s="551"/>
      <c r="F30" s="551"/>
      <c r="G30" s="195"/>
      <c r="H30" s="226"/>
      <c r="I30" s="129"/>
    </row>
    <row r="31" spans="1:11" x14ac:dyDescent="0.25">
      <c r="A31" s="125"/>
      <c r="B31" s="550"/>
      <c r="C31" s="551"/>
      <c r="D31" s="551"/>
      <c r="E31" s="551"/>
      <c r="F31" s="551"/>
      <c r="G31" s="195"/>
      <c r="H31" s="226"/>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22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5365.22</v>
      </c>
      <c r="L39" s="130"/>
    </row>
    <row r="40" spans="1:12" x14ac:dyDescent="0.25">
      <c r="A40" s="488" t="s">
        <v>172</v>
      </c>
      <c r="B40" s="484"/>
      <c r="C40" s="484"/>
      <c r="D40" s="484"/>
      <c r="E40" s="484"/>
      <c r="F40" s="484"/>
      <c r="G40" s="484"/>
      <c r="H40" s="485"/>
      <c r="I40" s="190">
        <f>ROUND((I39*0.15),2)</f>
        <v>804.78</v>
      </c>
      <c r="L40" s="130"/>
    </row>
    <row r="41" spans="1:12" x14ac:dyDescent="0.25">
      <c r="A41" s="488" t="s">
        <v>173</v>
      </c>
      <c r="B41" s="484"/>
      <c r="C41" s="484"/>
      <c r="D41" s="484"/>
      <c r="E41" s="484"/>
      <c r="F41" s="484"/>
      <c r="G41" s="484"/>
      <c r="H41" s="485"/>
      <c r="I41" s="172">
        <f>I39+I40</f>
        <v>6170</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1</v>
      </c>
      <c r="H46" s="156">
        <v>300</v>
      </c>
      <c r="I46" s="129">
        <f t="shared" si="1"/>
        <v>300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1</v>
      </c>
      <c r="H48" s="158">
        <v>200</v>
      </c>
      <c r="I48" s="129">
        <f t="shared" si="1"/>
        <v>200</v>
      </c>
    </row>
    <row r="49" spans="1:12" x14ac:dyDescent="0.25">
      <c r="A49" s="125">
        <v>6</v>
      </c>
      <c r="B49" s="506" t="s">
        <v>333</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500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407</v>
      </c>
      <c r="C56" s="498"/>
      <c r="D56" s="499"/>
      <c r="E56" s="486">
        <v>1</v>
      </c>
      <c r="F56" s="487"/>
      <c r="G56" s="126">
        <v>84.2</v>
      </c>
      <c r="H56" s="138">
        <v>5</v>
      </c>
      <c r="I56" s="129">
        <f>H56*G56</f>
        <v>421</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SUM(I56:I57)</f>
        <v>421</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7091</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7091</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C63:F63"/>
    <mergeCell ref="B57:D57"/>
    <mergeCell ref="E57:F57"/>
    <mergeCell ref="A58:H58"/>
    <mergeCell ref="A60:B60"/>
    <mergeCell ref="C60:E60"/>
    <mergeCell ref="G60:H60"/>
    <mergeCell ref="A61:B61"/>
    <mergeCell ref="C61:E61"/>
    <mergeCell ref="A62:B62"/>
    <mergeCell ref="C62:E62"/>
    <mergeCell ref="G62:H62"/>
    <mergeCell ref="B56:D56"/>
    <mergeCell ref="E56:F56"/>
    <mergeCell ref="B48:D48"/>
    <mergeCell ref="E48:F48"/>
    <mergeCell ref="B49:D49"/>
    <mergeCell ref="E49:F49"/>
    <mergeCell ref="B50:D50"/>
    <mergeCell ref="B51:D51"/>
    <mergeCell ref="B52:D52"/>
    <mergeCell ref="A53:H53"/>
    <mergeCell ref="A54:I54"/>
    <mergeCell ref="B55:D55"/>
    <mergeCell ref="E55:F55"/>
    <mergeCell ref="B45:D45"/>
    <mergeCell ref="E45:F45"/>
    <mergeCell ref="B46:D46"/>
    <mergeCell ref="E46:F46"/>
    <mergeCell ref="B47:D47"/>
    <mergeCell ref="E47:F47"/>
    <mergeCell ref="B44:D44"/>
    <mergeCell ref="E44:F44"/>
    <mergeCell ref="B34:F34"/>
    <mergeCell ref="B35:F35"/>
    <mergeCell ref="B36:F36"/>
    <mergeCell ref="B37:F37"/>
    <mergeCell ref="B38:F38"/>
    <mergeCell ref="A39:H39"/>
    <mergeCell ref="A40:H40"/>
    <mergeCell ref="A41:H41"/>
    <mergeCell ref="A42:I42"/>
    <mergeCell ref="B43:D43"/>
    <mergeCell ref="E43:F43"/>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tabColor rgb="FF92D050"/>
  </sheetPr>
  <dimension ref="A1:M65"/>
  <sheetViews>
    <sheetView view="pageBreakPreview" zoomScale="60" zoomScaleNormal="100" workbookViewId="0">
      <selection activeCell="Q34" sqref="A1:XFD104857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5.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77</v>
      </c>
      <c r="I9" s="513"/>
    </row>
    <row r="10" spans="1:13" x14ac:dyDescent="0.25">
      <c r="A10" s="99" t="s">
        <v>71</v>
      </c>
      <c r="B10" s="97"/>
      <c r="F10" s="510" t="s">
        <v>72</v>
      </c>
      <c r="G10" s="511"/>
      <c r="H10" s="514" t="e">
        <f>#REF!</f>
        <v>#REF!</v>
      </c>
      <c r="I10" s="515"/>
    </row>
    <row r="11" spans="1:13" x14ac:dyDescent="0.25">
      <c r="A11" s="99" t="s">
        <v>73</v>
      </c>
      <c r="B11" s="97"/>
      <c r="F11" s="510" t="s">
        <v>74</v>
      </c>
      <c r="G11" s="511"/>
      <c r="H11" s="587"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426</v>
      </c>
      <c r="I15" s="549"/>
    </row>
    <row r="16" spans="1:13" x14ac:dyDescent="0.25">
      <c r="A16" s="523" t="s">
        <v>318</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486"/>
      <c r="C20" s="475"/>
      <c r="D20" s="487"/>
      <c r="E20" s="115"/>
      <c r="F20" s="100"/>
      <c r="G20" s="115"/>
      <c r="H20" s="116"/>
      <c r="I20" s="113"/>
    </row>
    <row r="21" spans="1:11" x14ac:dyDescent="0.25">
      <c r="A21" s="114"/>
      <c r="B21" s="520"/>
      <c r="C21" s="521"/>
      <c r="D21" s="522"/>
      <c r="E21" s="115"/>
      <c r="F21" s="100"/>
      <c r="G21" s="117"/>
      <c r="H21" s="118"/>
      <c r="I21" s="119"/>
    </row>
    <row r="22" spans="1:11" x14ac:dyDescent="0.25">
      <c r="A22" s="488" t="s">
        <v>90</v>
      </c>
      <c r="B22" s="484"/>
      <c r="C22" s="484"/>
      <c r="D22" s="484"/>
      <c r="E22" s="484"/>
      <c r="F22" s="484"/>
      <c r="G22" s="484"/>
      <c r="H22" s="485"/>
      <c r="I22" s="113"/>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c r="B25" s="497"/>
      <c r="C25" s="498"/>
      <c r="D25" s="498"/>
      <c r="E25" s="498"/>
      <c r="F25" s="499"/>
      <c r="G25" s="195"/>
      <c r="H25" s="228"/>
      <c r="I25" s="129"/>
    </row>
    <row r="26" spans="1:11" x14ac:dyDescent="0.25">
      <c r="A26" s="125"/>
      <c r="B26" s="500"/>
      <c r="C26" s="501"/>
      <c r="D26" s="501"/>
      <c r="E26" s="501"/>
      <c r="F26" s="502"/>
      <c r="G26" s="195"/>
      <c r="H26" s="229"/>
      <c r="I26" s="129"/>
    </row>
    <row r="27" spans="1:11" x14ac:dyDescent="0.25">
      <c r="A27" s="125"/>
      <c r="B27" s="500"/>
      <c r="C27" s="501"/>
      <c r="D27" s="501"/>
      <c r="E27" s="501"/>
      <c r="F27" s="502"/>
      <c r="G27" s="195"/>
      <c r="H27" s="229"/>
      <c r="I27" s="129"/>
    </row>
    <row r="28" spans="1:11" x14ac:dyDescent="0.25">
      <c r="A28" s="125"/>
      <c r="B28" s="500"/>
      <c r="C28" s="501"/>
      <c r="D28" s="501"/>
      <c r="E28" s="501"/>
      <c r="F28" s="502"/>
      <c r="G28" s="195"/>
      <c r="H28" s="229"/>
      <c r="I28" s="129"/>
    </row>
    <row r="29" spans="1:11" x14ac:dyDescent="0.25">
      <c r="A29" s="125"/>
      <c r="B29" s="500"/>
      <c r="C29" s="501"/>
      <c r="D29" s="501"/>
      <c r="E29" s="501"/>
      <c r="F29" s="502"/>
      <c r="G29" s="195"/>
      <c r="H29" s="229"/>
      <c r="I29" s="129"/>
    </row>
    <row r="30" spans="1:11" x14ac:dyDescent="0.25">
      <c r="A30" s="125"/>
      <c r="B30" s="550"/>
      <c r="C30" s="551"/>
      <c r="D30" s="551"/>
      <c r="E30" s="551"/>
      <c r="F30" s="551"/>
      <c r="G30" s="195"/>
      <c r="H30" s="229"/>
      <c r="I30" s="129"/>
    </row>
    <row r="31" spans="1:11" x14ac:dyDescent="0.25">
      <c r="A31" s="125"/>
      <c r="B31" s="550"/>
      <c r="C31" s="551"/>
      <c r="D31" s="551"/>
      <c r="E31" s="551"/>
      <c r="F31" s="551"/>
      <c r="G31" s="195"/>
      <c r="H31" s="229"/>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22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0</v>
      </c>
      <c r="L39" s="130"/>
    </row>
    <row r="40" spans="1:12" x14ac:dyDescent="0.25">
      <c r="A40" s="488" t="s">
        <v>172</v>
      </c>
      <c r="B40" s="484"/>
      <c r="C40" s="484"/>
      <c r="D40" s="484"/>
      <c r="E40" s="484"/>
      <c r="F40" s="484"/>
      <c r="G40" s="484"/>
      <c r="H40" s="485"/>
      <c r="I40" s="190">
        <f>ROUND((I39*0.15),2)</f>
        <v>0</v>
      </c>
      <c r="L40" s="130"/>
    </row>
    <row r="41" spans="1:12" x14ac:dyDescent="0.25">
      <c r="A41" s="488" t="s">
        <v>173</v>
      </c>
      <c r="B41" s="484"/>
      <c r="C41" s="484"/>
      <c r="D41" s="484"/>
      <c r="E41" s="484"/>
      <c r="F41" s="484"/>
      <c r="G41" s="484"/>
      <c r="H41" s="485"/>
      <c r="I41" s="172">
        <f>I39+I40</f>
        <v>0</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0">SUM(G45*H45)</f>
        <v>0</v>
      </c>
    </row>
    <row r="46" spans="1:12" x14ac:dyDescent="0.25">
      <c r="A46" s="125">
        <v>3</v>
      </c>
      <c r="B46" s="506" t="s">
        <v>101</v>
      </c>
      <c r="C46" s="507"/>
      <c r="D46" s="508"/>
      <c r="E46" s="486" t="s">
        <v>99</v>
      </c>
      <c r="F46" s="487"/>
      <c r="G46" s="126">
        <v>2</v>
      </c>
      <c r="H46" s="156">
        <v>300</v>
      </c>
      <c r="I46" s="129">
        <f t="shared" si="0"/>
        <v>600</v>
      </c>
    </row>
    <row r="47" spans="1:12" x14ac:dyDescent="0.25">
      <c r="A47" s="125">
        <v>4</v>
      </c>
      <c r="B47" s="506" t="s">
        <v>102</v>
      </c>
      <c r="C47" s="507"/>
      <c r="D47" s="508"/>
      <c r="E47" s="486" t="s">
        <v>99</v>
      </c>
      <c r="F47" s="487"/>
      <c r="G47" s="126"/>
      <c r="H47" s="156">
        <v>200</v>
      </c>
      <c r="I47" s="129">
        <f t="shared" si="0"/>
        <v>0</v>
      </c>
    </row>
    <row r="48" spans="1:12" x14ac:dyDescent="0.25">
      <c r="A48" s="125">
        <v>5</v>
      </c>
      <c r="B48" s="506" t="s">
        <v>103</v>
      </c>
      <c r="C48" s="507"/>
      <c r="D48" s="508"/>
      <c r="E48" s="486" t="s">
        <v>99</v>
      </c>
      <c r="F48" s="487"/>
      <c r="G48" s="126">
        <v>2</v>
      </c>
      <c r="H48" s="158">
        <v>200</v>
      </c>
      <c r="I48" s="129">
        <f t="shared" si="0"/>
        <v>400</v>
      </c>
    </row>
    <row r="49" spans="1:12" x14ac:dyDescent="0.25">
      <c r="A49" s="125">
        <v>6</v>
      </c>
      <c r="B49" s="506" t="s">
        <v>333</v>
      </c>
      <c r="C49" s="507"/>
      <c r="D49" s="508"/>
      <c r="E49" s="486" t="s">
        <v>99</v>
      </c>
      <c r="F49" s="487"/>
      <c r="G49" s="126"/>
      <c r="H49" s="158">
        <v>140</v>
      </c>
      <c r="I49" s="129">
        <f t="shared" si="0"/>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1000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422</v>
      </c>
      <c r="C56" s="498"/>
      <c r="D56" s="499"/>
      <c r="E56" s="486">
        <v>1</v>
      </c>
      <c r="F56" s="487"/>
      <c r="G56" s="126">
        <v>12.4</v>
      </c>
      <c r="H56" s="138">
        <v>5</v>
      </c>
      <c r="I56" s="129">
        <f>H56*G56</f>
        <v>62</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SUM(I56:I57)</f>
        <v>62</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1062</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1062</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C63:F63"/>
    <mergeCell ref="B57:D57"/>
    <mergeCell ref="E57:F57"/>
    <mergeCell ref="A58:H58"/>
    <mergeCell ref="A60:B60"/>
    <mergeCell ref="C60:E60"/>
    <mergeCell ref="G60:H60"/>
    <mergeCell ref="A61:B61"/>
    <mergeCell ref="C61:E61"/>
    <mergeCell ref="A62:B62"/>
    <mergeCell ref="C62:E62"/>
    <mergeCell ref="G62:H62"/>
    <mergeCell ref="B56:D56"/>
    <mergeCell ref="E56:F56"/>
    <mergeCell ref="B48:D48"/>
    <mergeCell ref="E48:F48"/>
    <mergeCell ref="B49:D49"/>
    <mergeCell ref="E49:F49"/>
    <mergeCell ref="B50:D50"/>
    <mergeCell ref="B51:D51"/>
    <mergeCell ref="B52:D52"/>
    <mergeCell ref="A53:H53"/>
    <mergeCell ref="A54:I54"/>
    <mergeCell ref="B55:D55"/>
    <mergeCell ref="E55:F55"/>
    <mergeCell ref="B45:D45"/>
    <mergeCell ref="E45:F45"/>
    <mergeCell ref="B46:D46"/>
    <mergeCell ref="E46:F46"/>
    <mergeCell ref="B47:D47"/>
    <mergeCell ref="E47:F47"/>
    <mergeCell ref="B44:D44"/>
    <mergeCell ref="E44:F44"/>
    <mergeCell ref="B34:F34"/>
    <mergeCell ref="B35:F35"/>
    <mergeCell ref="B36:F36"/>
    <mergeCell ref="B37:F37"/>
    <mergeCell ref="B38:F38"/>
    <mergeCell ref="A39:H39"/>
    <mergeCell ref="A40:H40"/>
    <mergeCell ref="A41:H41"/>
    <mergeCell ref="A42:I42"/>
    <mergeCell ref="B43:D43"/>
    <mergeCell ref="E43:F43"/>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tabColor rgb="FF92D050"/>
  </sheetPr>
  <dimension ref="A1:M65"/>
  <sheetViews>
    <sheetView topLeftCell="A16" workbookViewId="0">
      <selection activeCell="R37" sqref="R37"/>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5.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78</v>
      </c>
      <c r="I9" s="513"/>
    </row>
    <row r="10" spans="1:13" x14ac:dyDescent="0.25">
      <c r="A10" s="99" t="s">
        <v>71</v>
      </c>
      <c r="B10" s="97"/>
      <c r="F10" s="510" t="s">
        <v>72</v>
      </c>
      <c r="G10" s="511"/>
      <c r="H10" s="514" t="e">
        <f>#REF!</f>
        <v>#REF!</v>
      </c>
      <c r="I10" s="515"/>
    </row>
    <row r="11" spans="1:13" x14ac:dyDescent="0.25">
      <c r="A11" s="99" t="s">
        <v>73</v>
      </c>
      <c r="B11" s="97"/>
      <c r="F11" s="510" t="s">
        <v>74</v>
      </c>
      <c r="G11" s="511"/>
      <c r="H11" s="587"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432</v>
      </c>
      <c r="I15" s="549"/>
    </row>
    <row r="16" spans="1:13" x14ac:dyDescent="0.25">
      <c r="A16" s="523" t="s">
        <v>434</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486"/>
      <c r="C20" s="475"/>
      <c r="D20" s="487"/>
      <c r="E20" s="115"/>
      <c r="F20" s="100"/>
      <c r="G20" s="115"/>
      <c r="H20" s="116"/>
      <c r="I20" s="113"/>
    </row>
    <row r="21" spans="1:11" x14ac:dyDescent="0.25">
      <c r="A21" s="114"/>
      <c r="B21" s="520"/>
      <c r="C21" s="521"/>
      <c r="D21" s="522"/>
      <c r="E21" s="115"/>
      <c r="F21" s="100"/>
      <c r="G21" s="117"/>
      <c r="H21" s="118"/>
      <c r="I21" s="119"/>
    </row>
    <row r="22" spans="1:11" x14ac:dyDescent="0.25">
      <c r="A22" s="488" t="s">
        <v>90</v>
      </c>
      <c r="B22" s="484"/>
      <c r="C22" s="484"/>
      <c r="D22" s="484"/>
      <c r="E22" s="484"/>
      <c r="F22" s="484"/>
      <c r="G22" s="484"/>
      <c r="H22" s="485"/>
      <c r="I22" s="113"/>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389</v>
      </c>
      <c r="C25" s="498"/>
      <c r="D25" s="498"/>
      <c r="E25" s="498"/>
      <c r="F25" s="499"/>
      <c r="G25" s="195">
        <v>1</v>
      </c>
      <c r="H25" s="228">
        <v>2304.35</v>
      </c>
      <c r="I25" s="129">
        <f>H25*G25</f>
        <v>2304.35</v>
      </c>
    </row>
    <row r="26" spans="1:11" x14ac:dyDescent="0.25">
      <c r="A26" s="125"/>
      <c r="B26" s="568" t="s">
        <v>445</v>
      </c>
      <c r="C26" s="569"/>
      <c r="D26" s="569"/>
      <c r="E26" s="569"/>
      <c r="F26" s="570"/>
      <c r="G26" s="231">
        <v>1</v>
      </c>
      <c r="H26" s="234">
        <v>-230</v>
      </c>
      <c r="I26" s="129"/>
    </row>
    <row r="27" spans="1:11" x14ac:dyDescent="0.25">
      <c r="A27" s="125"/>
      <c r="B27" s="500"/>
      <c r="C27" s="501"/>
      <c r="D27" s="501"/>
      <c r="E27" s="501"/>
      <c r="F27" s="502"/>
      <c r="G27" s="195"/>
      <c r="H27" s="229"/>
      <c r="I27" s="129"/>
    </row>
    <row r="28" spans="1:11" x14ac:dyDescent="0.25">
      <c r="A28" s="125"/>
      <c r="B28" s="500"/>
      <c r="C28" s="501"/>
      <c r="D28" s="501"/>
      <c r="E28" s="501"/>
      <c r="F28" s="502"/>
      <c r="G28" s="195"/>
      <c r="H28" s="229"/>
      <c r="I28" s="129"/>
    </row>
    <row r="29" spans="1:11" x14ac:dyDescent="0.25">
      <c r="A29" s="125"/>
      <c r="B29" s="500"/>
      <c r="C29" s="501"/>
      <c r="D29" s="501"/>
      <c r="E29" s="501"/>
      <c r="F29" s="502"/>
      <c r="G29" s="195"/>
      <c r="H29" s="229"/>
      <c r="I29" s="129"/>
    </row>
    <row r="30" spans="1:11" x14ac:dyDescent="0.25">
      <c r="A30" s="125"/>
      <c r="B30" s="550"/>
      <c r="C30" s="551"/>
      <c r="D30" s="551"/>
      <c r="E30" s="551"/>
      <c r="F30" s="551"/>
      <c r="G30" s="195"/>
      <c r="H30" s="229"/>
      <c r="I30" s="129"/>
    </row>
    <row r="31" spans="1:11" x14ac:dyDescent="0.25">
      <c r="A31" s="125"/>
      <c r="B31" s="550"/>
      <c r="C31" s="551"/>
      <c r="D31" s="551"/>
      <c r="E31" s="551"/>
      <c r="F31" s="551"/>
      <c r="G31" s="195"/>
      <c r="H31" s="229"/>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22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2304.35</v>
      </c>
      <c r="L39" s="130"/>
    </row>
    <row r="40" spans="1:12" x14ac:dyDescent="0.25">
      <c r="A40" s="488" t="s">
        <v>172</v>
      </c>
      <c r="B40" s="484"/>
      <c r="C40" s="484"/>
      <c r="D40" s="484"/>
      <c r="E40" s="484"/>
      <c r="F40" s="484"/>
      <c r="G40" s="484"/>
      <c r="H40" s="485"/>
      <c r="I40" s="190">
        <f>ROUND((I39*0.15),2)</f>
        <v>345.65</v>
      </c>
      <c r="L40" s="130"/>
    </row>
    <row r="41" spans="1:12" x14ac:dyDescent="0.25">
      <c r="A41" s="488" t="s">
        <v>173</v>
      </c>
      <c r="B41" s="484"/>
      <c r="C41" s="484"/>
      <c r="D41" s="484"/>
      <c r="E41" s="484"/>
      <c r="F41" s="484"/>
      <c r="G41" s="484"/>
      <c r="H41" s="485"/>
      <c r="I41" s="252">
        <f>I39+I40-230</f>
        <v>2420</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0">SUM(G45*H45)</f>
        <v>0</v>
      </c>
    </row>
    <row r="46" spans="1:12" x14ac:dyDescent="0.25">
      <c r="A46" s="125">
        <v>3</v>
      </c>
      <c r="B46" s="506" t="s">
        <v>101</v>
      </c>
      <c r="C46" s="507"/>
      <c r="D46" s="508"/>
      <c r="E46" s="486" t="s">
        <v>99</v>
      </c>
      <c r="F46" s="487"/>
      <c r="G46" s="126">
        <v>1.5</v>
      </c>
      <c r="H46" s="156">
        <v>300</v>
      </c>
      <c r="I46" s="129">
        <f t="shared" si="0"/>
        <v>450</v>
      </c>
    </row>
    <row r="47" spans="1:12" x14ac:dyDescent="0.25">
      <c r="A47" s="125">
        <v>4</v>
      </c>
      <c r="B47" s="506" t="s">
        <v>102</v>
      </c>
      <c r="C47" s="507"/>
      <c r="D47" s="508"/>
      <c r="E47" s="486" t="s">
        <v>99</v>
      </c>
      <c r="F47" s="487"/>
      <c r="G47" s="126">
        <v>1.5</v>
      </c>
      <c r="H47" s="156">
        <v>200</v>
      </c>
      <c r="I47" s="129">
        <f t="shared" si="0"/>
        <v>300</v>
      </c>
    </row>
    <row r="48" spans="1:12" x14ac:dyDescent="0.25">
      <c r="A48" s="125">
        <v>5</v>
      </c>
      <c r="B48" s="506" t="s">
        <v>103</v>
      </c>
      <c r="C48" s="507"/>
      <c r="D48" s="508"/>
      <c r="E48" s="486" t="s">
        <v>99</v>
      </c>
      <c r="F48" s="487"/>
      <c r="G48" s="126"/>
      <c r="H48" s="158">
        <v>200</v>
      </c>
      <c r="I48" s="129">
        <f t="shared" si="0"/>
        <v>0</v>
      </c>
    </row>
    <row r="49" spans="1:12" x14ac:dyDescent="0.25">
      <c r="A49" s="125">
        <v>6</v>
      </c>
      <c r="B49" s="506" t="s">
        <v>333</v>
      </c>
      <c r="C49" s="507"/>
      <c r="D49" s="508"/>
      <c r="E49" s="486" t="s">
        <v>99</v>
      </c>
      <c r="F49" s="487"/>
      <c r="G49" s="126"/>
      <c r="H49" s="158">
        <v>140</v>
      </c>
      <c r="I49" s="129">
        <f t="shared" si="0"/>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750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433</v>
      </c>
      <c r="C56" s="498"/>
      <c r="D56" s="499"/>
      <c r="E56" s="486">
        <v>1</v>
      </c>
      <c r="F56" s="487"/>
      <c r="G56" s="126">
        <v>19.399999999999999</v>
      </c>
      <c r="H56" s="138">
        <v>5</v>
      </c>
      <c r="I56" s="129">
        <f>H56*G56</f>
        <v>97</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SUM(I56:I57)</f>
        <v>97</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3267</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3267</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F11:G11"/>
    <mergeCell ref="H11:I11"/>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A22:H22"/>
    <mergeCell ref="A23:I23"/>
    <mergeCell ref="B24:F24"/>
    <mergeCell ref="B25:F25"/>
    <mergeCell ref="B26:F26"/>
    <mergeCell ref="B27:F27"/>
    <mergeCell ref="B28:F28"/>
    <mergeCell ref="B29:F29"/>
    <mergeCell ref="B30:F30"/>
    <mergeCell ref="B31:F31"/>
    <mergeCell ref="B32:F32"/>
    <mergeCell ref="B44:D44"/>
    <mergeCell ref="E44:F44"/>
    <mergeCell ref="B34:F34"/>
    <mergeCell ref="B35:F35"/>
    <mergeCell ref="B36:F36"/>
    <mergeCell ref="B37:F37"/>
    <mergeCell ref="B38:F38"/>
    <mergeCell ref="A39:H39"/>
    <mergeCell ref="A40:H40"/>
    <mergeCell ref="A41:H41"/>
    <mergeCell ref="A42:I42"/>
    <mergeCell ref="B43:D43"/>
    <mergeCell ref="E43:F43"/>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3:F63"/>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tabColor rgb="FF92D050"/>
  </sheetPr>
  <dimension ref="A1:M65"/>
  <sheetViews>
    <sheetView topLeftCell="A3" workbookViewId="0">
      <selection activeCell="R37" sqref="R37"/>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5.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79</v>
      </c>
      <c r="I9" s="513"/>
    </row>
    <row r="10" spans="1:13" x14ac:dyDescent="0.25">
      <c r="A10" s="99" t="s">
        <v>71</v>
      </c>
      <c r="B10" s="97"/>
      <c r="F10" s="510" t="s">
        <v>72</v>
      </c>
      <c r="G10" s="511"/>
      <c r="H10" s="514" t="e">
        <f>#REF!</f>
        <v>#REF!</v>
      </c>
      <c r="I10" s="515"/>
    </row>
    <row r="11" spans="1:13" x14ac:dyDescent="0.25">
      <c r="A11" s="99" t="s">
        <v>73</v>
      </c>
      <c r="B11" s="97"/>
      <c r="F11" s="510" t="s">
        <v>74</v>
      </c>
      <c r="G11" s="511"/>
      <c r="H11" s="587"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88" t="s">
        <v>446</v>
      </c>
      <c r="I15" s="589"/>
    </row>
    <row r="16" spans="1:13" x14ac:dyDescent="0.25">
      <c r="A16" s="523" t="s">
        <v>435</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486"/>
      <c r="C20" s="475"/>
      <c r="D20" s="487"/>
      <c r="E20" s="115"/>
      <c r="F20" s="100"/>
      <c r="G20" s="115"/>
      <c r="H20" s="116"/>
      <c r="I20" s="113"/>
    </row>
    <row r="21" spans="1:11" x14ac:dyDescent="0.25">
      <c r="A21" s="114"/>
      <c r="B21" s="520"/>
      <c r="C21" s="521"/>
      <c r="D21" s="522"/>
      <c r="E21" s="115"/>
      <c r="F21" s="100"/>
      <c r="G21" s="117"/>
      <c r="H21" s="118"/>
      <c r="I21" s="119"/>
    </row>
    <row r="22" spans="1:11" x14ac:dyDescent="0.25">
      <c r="A22" s="488" t="s">
        <v>90</v>
      </c>
      <c r="B22" s="484"/>
      <c r="C22" s="484"/>
      <c r="D22" s="484"/>
      <c r="E22" s="484"/>
      <c r="F22" s="484"/>
      <c r="G22" s="484"/>
      <c r="H22" s="485"/>
      <c r="I22" s="113"/>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c r="B25" s="497"/>
      <c r="C25" s="498"/>
      <c r="D25" s="498"/>
      <c r="E25" s="498"/>
      <c r="F25" s="499"/>
      <c r="G25" s="195"/>
      <c r="H25" s="228"/>
      <c r="I25" s="129"/>
    </row>
    <row r="26" spans="1:11" x14ac:dyDescent="0.25">
      <c r="A26" s="125"/>
      <c r="B26" s="500"/>
      <c r="C26" s="501"/>
      <c r="D26" s="501"/>
      <c r="E26" s="501"/>
      <c r="F26" s="502"/>
      <c r="G26" s="195"/>
      <c r="H26" s="229"/>
      <c r="I26" s="129"/>
    </row>
    <row r="27" spans="1:11" x14ac:dyDescent="0.25">
      <c r="A27" s="125"/>
      <c r="B27" s="500"/>
      <c r="C27" s="501"/>
      <c r="D27" s="501"/>
      <c r="E27" s="501"/>
      <c r="F27" s="502"/>
      <c r="G27" s="195"/>
      <c r="H27" s="229"/>
      <c r="I27" s="129"/>
    </row>
    <row r="28" spans="1:11" x14ac:dyDescent="0.25">
      <c r="A28" s="125"/>
      <c r="B28" s="500"/>
      <c r="C28" s="501"/>
      <c r="D28" s="501"/>
      <c r="E28" s="501"/>
      <c r="F28" s="502"/>
      <c r="G28" s="195"/>
      <c r="H28" s="229"/>
      <c r="I28" s="129"/>
    </row>
    <row r="29" spans="1:11" x14ac:dyDescent="0.25">
      <c r="A29" s="125"/>
      <c r="B29" s="500"/>
      <c r="C29" s="501"/>
      <c r="D29" s="501"/>
      <c r="E29" s="501"/>
      <c r="F29" s="502"/>
      <c r="G29" s="195"/>
      <c r="H29" s="229"/>
      <c r="I29" s="129"/>
    </row>
    <row r="30" spans="1:11" x14ac:dyDescent="0.25">
      <c r="A30" s="125"/>
      <c r="B30" s="550"/>
      <c r="C30" s="551"/>
      <c r="D30" s="551"/>
      <c r="E30" s="551"/>
      <c r="F30" s="551"/>
      <c r="G30" s="195"/>
      <c r="H30" s="229"/>
      <c r="I30" s="129"/>
    </row>
    <row r="31" spans="1:11" x14ac:dyDescent="0.25">
      <c r="A31" s="125"/>
      <c r="B31" s="550"/>
      <c r="C31" s="551"/>
      <c r="D31" s="551"/>
      <c r="E31" s="551"/>
      <c r="F31" s="551"/>
      <c r="G31" s="195"/>
      <c r="H31" s="229"/>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22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0</v>
      </c>
      <c r="L39" s="130"/>
    </row>
    <row r="40" spans="1:12" x14ac:dyDescent="0.25">
      <c r="A40" s="488" t="s">
        <v>172</v>
      </c>
      <c r="B40" s="484"/>
      <c r="C40" s="484"/>
      <c r="D40" s="484"/>
      <c r="E40" s="484"/>
      <c r="F40" s="484"/>
      <c r="G40" s="484"/>
      <c r="H40" s="485"/>
      <c r="I40" s="190">
        <f>ROUND((I39*0.15),2)</f>
        <v>0</v>
      </c>
      <c r="L40" s="130"/>
    </row>
    <row r="41" spans="1:12" x14ac:dyDescent="0.25">
      <c r="A41" s="488" t="s">
        <v>173</v>
      </c>
      <c r="B41" s="484"/>
      <c r="C41" s="484"/>
      <c r="D41" s="484"/>
      <c r="E41" s="484"/>
      <c r="F41" s="484"/>
      <c r="G41" s="484"/>
      <c r="H41" s="485"/>
      <c r="I41" s="172">
        <f>I39+I40</f>
        <v>0</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0">SUM(G45*H45)</f>
        <v>0</v>
      </c>
    </row>
    <row r="46" spans="1:12" x14ac:dyDescent="0.25">
      <c r="A46" s="125">
        <v>3</v>
      </c>
      <c r="B46" s="506" t="s">
        <v>101</v>
      </c>
      <c r="C46" s="507"/>
      <c r="D46" s="508"/>
      <c r="E46" s="486" t="s">
        <v>99</v>
      </c>
      <c r="F46" s="487"/>
      <c r="G46" s="126">
        <v>2.5</v>
      </c>
      <c r="H46" s="156">
        <v>300</v>
      </c>
      <c r="I46" s="129">
        <f t="shared" si="0"/>
        <v>750</v>
      </c>
    </row>
    <row r="47" spans="1:12" x14ac:dyDescent="0.25">
      <c r="A47" s="125">
        <v>4</v>
      </c>
      <c r="B47" s="506" t="s">
        <v>102</v>
      </c>
      <c r="C47" s="507"/>
      <c r="D47" s="508"/>
      <c r="E47" s="486" t="s">
        <v>99</v>
      </c>
      <c r="F47" s="487"/>
      <c r="G47" s="126">
        <v>2.5</v>
      </c>
      <c r="H47" s="156">
        <v>200</v>
      </c>
      <c r="I47" s="129">
        <f t="shared" si="0"/>
        <v>500</v>
      </c>
    </row>
    <row r="48" spans="1:12" x14ac:dyDescent="0.25">
      <c r="A48" s="125">
        <v>5</v>
      </c>
      <c r="B48" s="506" t="s">
        <v>103</v>
      </c>
      <c r="C48" s="507"/>
      <c r="D48" s="508"/>
      <c r="E48" s="486" t="s">
        <v>99</v>
      </c>
      <c r="F48" s="487"/>
      <c r="G48" s="126"/>
      <c r="H48" s="158">
        <v>200</v>
      </c>
      <c r="I48" s="129">
        <f t="shared" si="0"/>
        <v>0</v>
      </c>
    </row>
    <row r="49" spans="1:12" x14ac:dyDescent="0.25">
      <c r="A49" s="125">
        <v>6</v>
      </c>
      <c r="B49" s="506" t="s">
        <v>333</v>
      </c>
      <c r="C49" s="507"/>
      <c r="D49" s="508"/>
      <c r="E49" s="486" t="s">
        <v>99</v>
      </c>
      <c r="F49" s="487"/>
      <c r="G49" s="126"/>
      <c r="H49" s="158">
        <v>140</v>
      </c>
      <c r="I49" s="129">
        <f t="shared" si="0"/>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1250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436</v>
      </c>
      <c r="C56" s="498"/>
      <c r="D56" s="499"/>
      <c r="E56" s="486">
        <v>1</v>
      </c>
      <c r="F56" s="487"/>
      <c r="G56" s="126">
        <v>21.2</v>
      </c>
      <c r="H56" s="138">
        <v>5</v>
      </c>
      <c r="I56" s="129">
        <f>H56*G56</f>
        <v>106</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SUM(I56:I57)</f>
        <v>106</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1356</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1356</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F11:G11"/>
    <mergeCell ref="H11:I11"/>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A22:H22"/>
    <mergeCell ref="A23:I23"/>
    <mergeCell ref="B24:F24"/>
    <mergeCell ref="B25:F25"/>
    <mergeCell ref="B26:F26"/>
    <mergeCell ref="B27:F27"/>
    <mergeCell ref="B28:F28"/>
    <mergeCell ref="B29:F29"/>
    <mergeCell ref="B30:F30"/>
    <mergeCell ref="B31:F31"/>
    <mergeCell ref="B32:F32"/>
    <mergeCell ref="B44:D44"/>
    <mergeCell ref="E44:F44"/>
    <mergeCell ref="B34:F34"/>
    <mergeCell ref="B35:F35"/>
    <mergeCell ref="B36:F36"/>
    <mergeCell ref="B37:F37"/>
    <mergeCell ref="B38:F38"/>
    <mergeCell ref="A39:H39"/>
    <mergeCell ref="A40:H40"/>
    <mergeCell ref="A41:H41"/>
    <mergeCell ref="A42:I42"/>
    <mergeCell ref="B43:D43"/>
    <mergeCell ref="E43:F43"/>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3:F63"/>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tabColor rgb="FF92D050"/>
  </sheetPr>
  <dimension ref="A1:M65"/>
  <sheetViews>
    <sheetView topLeftCell="A13" workbookViewId="0">
      <selection activeCell="R37" sqref="R37"/>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5.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87"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437</v>
      </c>
      <c r="I15" s="549"/>
    </row>
    <row r="16" spans="1:13" x14ac:dyDescent="0.25">
      <c r="A16" s="523" t="s">
        <v>438</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486"/>
      <c r="C20" s="475"/>
      <c r="D20" s="487"/>
      <c r="E20" s="115"/>
      <c r="F20" s="100"/>
      <c r="G20" s="115"/>
      <c r="H20" s="116"/>
      <c r="I20" s="113"/>
    </row>
    <row r="21" spans="1:11" x14ac:dyDescent="0.25">
      <c r="A21" s="114"/>
      <c r="B21" s="520"/>
      <c r="C21" s="521"/>
      <c r="D21" s="522"/>
      <c r="E21" s="115"/>
      <c r="F21" s="100"/>
      <c r="G21" s="117"/>
      <c r="H21" s="118"/>
      <c r="I21" s="119"/>
    </row>
    <row r="22" spans="1:11" x14ac:dyDescent="0.25">
      <c r="A22" s="488" t="s">
        <v>90</v>
      </c>
      <c r="B22" s="484"/>
      <c r="C22" s="484"/>
      <c r="D22" s="484"/>
      <c r="E22" s="484"/>
      <c r="F22" s="484"/>
      <c r="G22" s="484"/>
      <c r="H22" s="485"/>
      <c r="I22" s="113"/>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439</v>
      </c>
      <c r="C25" s="498"/>
      <c r="D25" s="498"/>
      <c r="E25" s="498"/>
      <c r="F25" s="499"/>
      <c r="G25" s="195">
        <v>1</v>
      </c>
      <c r="H25" s="228">
        <v>182.7</v>
      </c>
      <c r="I25" s="129">
        <f>H25*G25</f>
        <v>182.7</v>
      </c>
    </row>
    <row r="26" spans="1:11" x14ac:dyDescent="0.25">
      <c r="A26" s="125"/>
      <c r="B26" s="500"/>
      <c r="C26" s="501"/>
      <c r="D26" s="501"/>
      <c r="E26" s="501"/>
      <c r="F26" s="502"/>
      <c r="G26" s="195"/>
      <c r="H26" s="229"/>
      <c r="I26" s="129"/>
    </row>
    <row r="27" spans="1:11" x14ac:dyDescent="0.25">
      <c r="A27" s="125"/>
      <c r="B27" s="500"/>
      <c r="C27" s="501"/>
      <c r="D27" s="501"/>
      <c r="E27" s="501"/>
      <c r="F27" s="502"/>
      <c r="G27" s="195"/>
      <c r="H27" s="229"/>
      <c r="I27" s="129"/>
    </row>
    <row r="28" spans="1:11" x14ac:dyDescent="0.25">
      <c r="A28" s="125"/>
      <c r="B28" s="500"/>
      <c r="C28" s="501"/>
      <c r="D28" s="501"/>
      <c r="E28" s="501"/>
      <c r="F28" s="502"/>
      <c r="G28" s="195"/>
      <c r="H28" s="229"/>
      <c r="I28" s="129"/>
    </row>
    <row r="29" spans="1:11" x14ac:dyDescent="0.25">
      <c r="A29" s="125"/>
      <c r="B29" s="500"/>
      <c r="C29" s="501"/>
      <c r="D29" s="501"/>
      <c r="E29" s="501"/>
      <c r="F29" s="502"/>
      <c r="G29" s="195"/>
      <c r="H29" s="229"/>
      <c r="I29" s="129"/>
    </row>
    <row r="30" spans="1:11" x14ac:dyDescent="0.25">
      <c r="A30" s="125"/>
      <c r="B30" s="550"/>
      <c r="C30" s="551"/>
      <c r="D30" s="551"/>
      <c r="E30" s="551"/>
      <c r="F30" s="551"/>
      <c r="G30" s="195"/>
      <c r="H30" s="229"/>
      <c r="I30" s="129"/>
    </row>
    <row r="31" spans="1:11" x14ac:dyDescent="0.25">
      <c r="A31" s="125"/>
      <c r="B31" s="550"/>
      <c r="C31" s="551"/>
      <c r="D31" s="551"/>
      <c r="E31" s="551"/>
      <c r="F31" s="551"/>
      <c r="G31" s="195"/>
      <c r="H31" s="229"/>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22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182.7</v>
      </c>
      <c r="L39" s="130"/>
    </row>
    <row r="40" spans="1:12" x14ac:dyDescent="0.25">
      <c r="A40" s="488" t="s">
        <v>172</v>
      </c>
      <c r="B40" s="484"/>
      <c r="C40" s="484"/>
      <c r="D40" s="484"/>
      <c r="E40" s="484"/>
      <c r="F40" s="484"/>
      <c r="G40" s="484"/>
      <c r="H40" s="485"/>
      <c r="I40" s="190">
        <f>ROUND((I39*0.15),2)</f>
        <v>27.41</v>
      </c>
      <c r="L40" s="130"/>
    </row>
    <row r="41" spans="1:12" x14ac:dyDescent="0.25">
      <c r="A41" s="488" t="s">
        <v>173</v>
      </c>
      <c r="B41" s="484"/>
      <c r="C41" s="484"/>
      <c r="D41" s="484"/>
      <c r="E41" s="484"/>
      <c r="F41" s="484"/>
      <c r="G41" s="484"/>
      <c r="H41" s="485"/>
      <c r="I41" s="172">
        <f>I39+I40</f>
        <v>210.10999999999999</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0">SUM(G45*H45)</f>
        <v>0</v>
      </c>
    </row>
    <row r="46" spans="1:12" x14ac:dyDescent="0.25">
      <c r="A46" s="125">
        <v>3</v>
      </c>
      <c r="B46" s="506" t="s">
        <v>101</v>
      </c>
      <c r="C46" s="507"/>
      <c r="D46" s="508"/>
      <c r="E46" s="486" t="s">
        <v>99</v>
      </c>
      <c r="F46" s="487"/>
      <c r="G46" s="126">
        <v>4</v>
      </c>
      <c r="H46" s="156">
        <v>300</v>
      </c>
      <c r="I46" s="129">
        <f t="shared" si="0"/>
        <v>1200</v>
      </c>
    </row>
    <row r="47" spans="1:12" x14ac:dyDescent="0.25">
      <c r="A47" s="125">
        <v>4</v>
      </c>
      <c r="B47" s="506" t="s">
        <v>102</v>
      </c>
      <c r="C47" s="507"/>
      <c r="D47" s="508"/>
      <c r="E47" s="486" t="s">
        <v>99</v>
      </c>
      <c r="F47" s="487"/>
      <c r="G47" s="126">
        <v>4</v>
      </c>
      <c r="H47" s="156">
        <v>200</v>
      </c>
      <c r="I47" s="129">
        <f t="shared" si="0"/>
        <v>800</v>
      </c>
    </row>
    <row r="48" spans="1:12" x14ac:dyDescent="0.25">
      <c r="A48" s="125">
        <v>5</v>
      </c>
      <c r="B48" s="506" t="s">
        <v>103</v>
      </c>
      <c r="C48" s="507"/>
      <c r="D48" s="508"/>
      <c r="E48" s="486" t="s">
        <v>99</v>
      </c>
      <c r="F48" s="487"/>
      <c r="G48" s="126"/>
      <c r="H48" s="158">
        <v>200</v>
      </c>
      <c r="I48" s="129">
        <f t="shared" si="0"/>
        <v>0</v>
      </c>
    </row>
    <row r="49" spans="1:12" x14ac:dyDescent="0.25">
      <c r="A49" s="125">
        <v>6</v>
      </c>
      <c r="B49" s="506" t="s">
        <v>333</v>
      </c>
      <c r="C49" s="507"/>
      <c r="D49" s="508"/>
      <c r="E49" s="486" t="s">
        <v>99</v>
      </c>
      <c r="F49" s="487"/>
      <c r="G49" s="126"/>
      <c r="H49" s="158">
        <v>140</v>
      </c>
      <c r="I49" s="129">
        <f t="shared" si="0"/>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2000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440</v>
      </c>
      <c r="C56" s="498"/>
      <c r="D56" s="499"/>
      <c r="E56" s="486">
        <v>1</v>
      </c>
      <c r="F56" s="487"/>
      <c r="G56" s="126">
        <v>33.200000000000003</v>
      </c>
      <c r="H56" s="138">
        <v>5</v>
      </c>
      <c r="I56" s="129">
        <f>H56*G56</f>
        <v>166</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SUM(I56:I57)</f>
        <v>166</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2376.11</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2376.11</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F11:G11"/>
    <mergeCell ref="H11:I11"/>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A22:H22"/>
    <mergeCell ref="A23:I23"/>
    <mergeCell ref="B24:F24"/>
    <mergeCell ref="B25:F25"/>
    <mergeCell ref="B26:F26"/>
    <mergeCell ref="B27:F27"/>
    <mergeCell ref="B28:F28"/>
    <mergeCell ref="B29:F29"/>
    <mergeCell ref="B30:F30"/>
    <mergeCell ref="B31:F31"/>
    <mergeCell ref="B32:F32"/>
    <mergeCell ref="B44:D44"/>
    <mergeCell ref="E44:F44"/>
    <mergeCell ref="B34:F34"/>
    <mergeCell ref="B35:F35"/>
    <mergeCell ref="B36:F36"/>
    <mergeCell ref="B37:F37"/>
    <mergeCell ref="B38:F38"/>
    <mergeCell ref="A39:H39"/>
    <mergeCell ref="A40:H40"/>
    <mergeCell ref="A41:H41"/>
    <mergeCell ref="A42:I42"/>
    <mergeCell ref="B43:D43"/>
    <mergeCell ref="E43:F43"/>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3:F63"/>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tabColor rgb="FF92D050"/>
  </sheetPr>
  <dimension ref="A1:M65"/>
  <sheetViews>
    <sheetView topLeftCell="A19" workbookViewId="0">
      <selection activeCell="R37" sqref="R37"/>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5.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87"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315</v>
      </c>
      <c r="I15" s="549"/>
    </row>
    <row r="16" spans="1:13" x14ac:dyDescent="0.25">
      <c r="A16" s="523" t="s">
        <v>318</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486"/>
      <c r="C20" s="475"/>
      <c r="D20" s="487"/>
      <c r="E20" s="115"/>
      <c r="F20" s="100"/>
      <c r="G20" s="115"/>
      <c r="H20" s="116"/>
      <c r="I20" s="113"/>
    </row>
    <row r="21" spans="1:11" x14ac:dyDescent="0.25">
      <c r="A21" s="114"/>
      <c r="B21" s="520"/>
      <c r="C21" s="521"/>
      <c r="D21" s="522"/>
      <c r="E21" s="115"/>
      <c r="F21" s="100"/>
      <c r="G21" s="117"/>
      <c r="H21" s="118"/>
      <c r="I21" s="119"/>
    </row>
    <row r="22" spans="1:11" x14ac:dyDescent="0.25">
      <c r="A22" s="488" t="s">
        <v>90</v>
      </c>
      <c r="B22" s="484"/>
      <c r="C22" s="484"/>
      <c r="D22" s="484"/>
      <c r="E22" s="484"/>
      <c r="F22" s="484"/>
      <c r="G22" s="484"/>
      <c r="H22" s="485"/>
      <c r="I22" s="113"/>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441</v>
      </c>
      <c r="C25" s="498"/>
      <c r="D25" s="498"/>
      <c r="E25" s="498"/>
      <c r="F25" s="499"/>
      <c r="G25" s="195">
        <v>1</v>
      </c>
      <c r="H25" s="228">
        <v>704.25</v>
      </c>
      <c r="I25" s="129">
        <f>H25*G25</f>
        <v>704.25</v>
      </c>
    </row>
    <row r="26" spans="1:11" x14ac:dyDescent="0.25">
      <c r="A26" s="125"/>
      <c r="B26" s="500"/>
      <c r="C26" s="501"/>
      <c r="D26" s="501"/>
      <c r="E26" s="501"/>
      <c r="F26" s="502"/>
      <c r="G26" s="195"/>
      <c r="H26" s="229"/>
      <c r="I26" s="129"/>
    </row>
    <row r="27" spans="1:11" x14ac:dyDescent="0.25">
      <c r="A27" s="125"/>
      <c r="B27" s="500"/>
      <c r="C27" s="501"/>
      <c r="D27" s="501"/>
      <c r="E27" s="501"/>
      <c r="F27" s="502"/>
      <c r="G27" s="195"/>
      <c r="H27" s="229"/>
      <c r="I27" s="129"/>
    </row>
    <row r="28" spans="1:11" x14ac:dyDescent="0.25">
      <c r="A28" s="125"/>
      <c r="B28" s="500"/>
      <c r="C28" s="501"/>
      <c r="D28" s="501"/>
      <c r="E28" s="501"/>
      <c r="F28" s="502"/>
      <c r="G28" s="195"/>
      <c r="H28" s="229"/>
      <c r="I28" s="129"/>
    </row>
    <row r="29" spans="1:11" x14ac:dyDescent="0.25">
      <c r="A29" s="125"/>
      <c r="B29" s="500"/>
      <c r="C29" s="501"/>
      <c r="D29" s="501"/>
      <c r="E29" s="501"/>
      <c r="F29" s="502"/>
      <c r="G29" s="195"/>
      <c r="H29" s="229"/>
      <c r="I29" s="129"/>
    </row>
    <row r="30" spans="1:11" x14ac:dyDescent="0.25">
      <c r="A30" s="125"/>
      <c r="B30" s="550"/>
      <c r="C30" s="551"/>
      <c r="D30" s="551"/>
      <c r="E30" s="551"/>
      <c r="F30" s="551"/>
      <c r="G30" s="195"/>
      <c r="H30" s="229"/>
      <c r="I30" s="129"/>
    </row>
    <row r="31" spans="1:11" x14ac:dyDescent="0.25">
      <c r="A31" s="125"/>
      <c r="B31" s="550"/>
      <c r="C31" s="551"/>
      <c r="D31" s="551"/>
      <c r="E31" s="551"/>
      <c r="F31" s="551"/>
      <c r="G31" s="195"/>
      <c r="H31" s="229"/>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22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704.25</v>
      </c>
      <c r="L39" s="130"/>
    </row>
    <row r="40" spans="1:12" x14ac:dyDescent="0.25">
      <c r="A40" s="488" t="s">
        <v>172</v>
      </c>
      <c r="B40" s="484"/>
      <c r="C40" s="484"/>
      <c r="D40" s="484"/>
      <c r="E40" s="484"/>
      <c r="F40" s="484"/>
      <c r="G40" s="484"/>
      <c r="H40" s="485"/>
      <c r="I40" s="190">
        <f>ROUND((I39*0.15),2)</f>
        <v>105.64</v>
      </c>
      <c r="L40" s="130"/>
    </row>
    <row r="41" spans="1:12" x14ac:dyDescent="0.25">
      <c r="A41" s="488" t="s">
        <v>173</v>
      </c>
      <c r="B41" s="484"/>
      <c r="C41" s="484"/>
      <c r="D41" s="484"/>
      <c r="E41" s="484"/>
      <c r="F41" s="484"/>
      <c r="G41" s="484"/>
      <c r="H41" s="485"/>
      <c r="I41" s="172">
        <f>I39+I40</f>
        <v>809.89</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0">SUM(G45*H45)</f>
        <v>0</v>
      </c>
    </row>
    <row r="46" spans="1:12" x14ac:dyDescent="0.25">
      <c r="A46" s="125">
        <v>3</v>
      </c>
      <c r="B46" s="506" t="s">
        <v>101</v>
      </c>
      <c r="C46" s="507"/>
      <c r="D46" s="508"/>
      <c r="E46" s="486" t="s">
        <v>99</v>
      </c>
      <c r="F46" s="487"/>
      <c r="G46" s="126">
        <v>2.5</v>
      </c>
      <c r="H46" s="156">
        <v>300</v>
      </c>
      <c r="I46" s="129">
        <f t="shared" si="0"/>
        <v>750</v>
      </c>
    </row>
    <row r="47" spans="1:12" x14ac:dyDescent="0.25">
      <c r="A47" s="125">
        <v>4</v>
      </c>
      <c r="B47" s="506" t="s">
        <v>102</v>
      </c>
      <c r="C47" s="507"/>
      <c r="D47" s="508"/>
      <c r="E47" s="486" t="s">
        <v>99</v>
      </c>
      <c r="F47" s="487"/>
      <c r="G47" s="126">
        <v>2.5</v>
      </c>
      <c r="H47" s="156">
        <v>200</v>
      </c>
      <c r="I47" s="129">
        <f t="shared" si="0"/>
        <v>500</v>
      </c>
    </row>
    <row r="48" spans="1:12" x14ac:dyDescent="0.25">
      <c r="A48" s="125">
        <v>5</v>
      </c>
      <c r="B48" s="506" t="s">
        <v>103</v>
      </c>
      <c r="C48" s="507"/>
      <c r="D48" s="508"/>
      <c r="E48" s="486" t="s">
        <v>99</v>
      </c>
      <c r="F48" s="487"/>
      <c r="G48" s="126"/>
      <c r="H48" s="158">
        <v>200</v>
      </c>
      <c r="I48" s="129">
        <f t="shared" si="0"/>
        <v>0</v>
      </c>
    </row>
    <row r="49" spans="1:12" x14ac:dyDescent="0.25">
      <c r="A49" s="125">
        <v>6</v>
      </c>
      <c r="B49" s="506" t="s">
        <v>333</v>
      </c>
      <c r="C49" s="507"/>
      <c r="D49" s="508"/>
      <c r="E49" s="486" t="s">
        <v>99</v>
      </c>
      <c r="F49" s="487"/>
      <c r="G49" s="126"/>
      <c r="H49" s="158">
        <v>140</v>
      </c>
      <c r="I49" s="129">
        <f t="shared" si="0"/>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1250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440</v>
      </c>
      <c r="C56" s="498"/>
      <c r="D56" s="499"/>
      <c r="E56" s="574">
        <v>1</v>
      </c>
      <c r="F56" s="575"/>
      <c r="G56" s="126">
        <v>32.200000000000003</v>
      </c>
      <c r="H56" s="138">
        <v>5</v>
      </c>
      <c r="I56" s="129">
        <f>H56*G56</f>
        <v>161</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SUM(I56:I57)</f>
        <v>161</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2220.89</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251">
        <f>I60+I61</f>
        <v>2220.89</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F11:G11"/>
    <mergeCell ref="H11:I11"/>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A22:H22"/>
    <mergeCell ref="A23:I23"/>
    <mergeCell ref="B24:F24"/>
    <mergeCell ref="B25:F25"/>
    <mergeCell ref="B26:F26"/>
    <mergeCell ref="B27:F27"/>
    <mergeCell ref="B28:F28"/>
    <mergeCell ref="B29:F29"/>
    <mergeCell ref="B30:F30"/>
    <mergeCell ref="B31:F31"/>
    <mergeCell ref="B32:F32"/>
    <mergeCell ref="B44:D44"/>
    <mergeCell ref="E44:F44"/>
    <mergeCell ref="B34:F34"/>
    <mergeCell ref="B35:F35"/>
    <mergeCell ref="B36:F36"/>
    <mergeCell ref="B37:F37"/>
    <mergeCell ref="B38:F38"/>
    <mergeCell ref="A39:H39"/>
    <mergeCell ref="A40:H40"/>
    <mergeCell ref="A41:H41"/>
    <mergeCell ref="A42:I42"/>
    <mergeCell ref="B43:D43"/>
    <mergeCell ref="E43:F43"/>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3:F63"/>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tabColor rgb="FF00B050"/>
  </sheetPr>
  <dimension ref="A1:M65"/>
  <sheetViews>
    <sheetView topLeftCell="A25" workbookViewId="0">
      <selection activeCell="M39" sqref="M39"/>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5.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87"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447</v>
      </c>
      <c r="I15" s="549"/>
    </row>
    <row r="16" spans="1:13" x14ac:dyDescent="0.25">
      <c r="A16" s="523" t="s">
        <v>448</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486"/>
      <c r="C20" s="475"/>
      <c r="D20" s="487"/>
      <c r="E20" s="115"/>
      <c r="F20" s="100"/>
      <c r="G20" s="115"/>
      <c r="H20" s="116"/>
      <c r="I20" s="113"/>
    </row>
    <row r="21" spans="1:11" x14ac:dyDescent="0.25">
      <c r="A21" s="114"/>
      <c r="B21" s="520"/>
      <c r="C21" s="521"/>
      <c r="D21" s="522"/>
      <c r="E21" s="115"/>
      <c r="F21" s="100"/>
      <c r="G21" s="117"/>
      <c r="H21" s="118"/>
      <c r="I21" s="119"/>
    </row>
    <row r="22" spans="1:11" x14ac:dyDescent="0.25">
      <c r="A22" s="488" t="s">
        <v>90</v>
      </c>
      <c r="B22" s="484"/>
      <c r="C22" s="484"/>
      <c r="D22" s="484"/>
      <c r="E22" s="484"/>
      <c r="F22" s="484"/>
      <c r="G22" s="484"/>
      <c r="H22" s="485"/>
      <c r="I22" s="113"/>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472</v>
      </c>
      <c r="C25" s="498"/>
      <c r="D25" s="498"/>
      <c r="E25" s="498"/>
      <c r="F25" s="499"/>
      <c r="G25" s="195">
        <v>1</v>
      </c>
      <c r="H25" s="228">
        <v>2782.61</v>
      </c>
      <c r="I25" s="129">
        <f>H25*G25</f>
        <v>2782.61</v>
      </c>
    </row>
    <row r="26" spans="1:11" x14ac:dyDescent="0.25">
      <c r="A26" s="125"/>
      <c r="B26" s="500"/>
      <c r="C26" s="501"/>
      <c r="D26" s="501"/>
      <c r="E26" s="501"/>
      <c r="F26" s="502"/>
      <c r="G26" s="195"/>
      <c r="H26" s="229"/>
      <c r="I26" s="129"/>
    </row>
    <row r="27" spans="1:11" x14ac:dyDescent="0.25">
      <c r="A27" s="125"/>
      <c r="B27" s="500"/>
      <c r="C27" s="501"/>
      <c r="D27" s="501"/>
      <c r="E27" s="501"/>
      <c r="F27" s="502"/>
      <c r="G27" s="195"/>
      <c r="H27" s="229"/>
      <c r="I27" s="129"/>
    </row>
    <row r="28" spans="1:11" x14ac:dyDescent="0.25">
      <c r="A28" s="125"/>
      <c r="B28" s="500"/>
      <c r="C28" s="501"/>
      <c r="D28" s="501"/>
      <c r="E28" s="501"/>
      <c r="F28" s="502"/>
      <c r="G28" s="195"/>
      <c r="H28" s="229"/>
      <c r="I28" s="129"/>
    </row>
    <row r="29" spans="1:11" x14ac:dyDescent="0.25">
      <c r="A29" s="125"/>
      <c r="B29" s="500"/>
      <c r="C29" s="501"/>
      <c r="D29" s="501"/>
      <c r="E29" s="501"/>
      <c r="F29" s="502"/>
      <c r="G29" s="195"/>
      <c r="H29" s="229"/>
      <c r="I29" s="129"/>
    </row>
    <row r="30" spans="1:11" x14ac:dyDescent="0.25">
      <c r="A30" s="125"/>
      <c r="B30" s="550"/>
      <c r="C30" s="551"/>
      <c r="D30" s="551"/>
      <c r="E30" s="551"/>
      <c r="F30" s="551"/>
      <c r="G30" s="195"/>
      <c r="H30" s="229"/>
      <c r="I30" s="129"/>
    </row>
    <row r="31" spans="1:11" x14ac:dyDescent="0.25">
      <c r="A31" s="125"/>
      <c r="B31" s="550"/>
      <c r="C31" s="551"/>
      <c r="D31" s="551"/>
      <c r="E31" s="551"/>
      <c r="F31" s="551"/>
      <c r="G31" s="195"/>
      <c r="H31" s="229"/>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22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2782.61</v>
      </c>
      <c r="L39" s="130"/>
    </row>
    <row r="40" spans="1:12" x14ac:dyDescent="0.25">
      <c r="A40" s="488" t="s">
        <v>172</v>
      </c>
      <c r="B40" s="484"/>
      <c r="C40" s="484"/>
      <c r="D40" s="484"/>
      <c r="E40" s="484"/>
      <c r="F40" s="484"/>
      <c r="G40" s="484"/>
      <c r="H40" s="485"/>
      <c r="I40" s="190">
        <f>ROUND((I39*0.15),2)</f>
        <v>417.39</v>
      </c>
      <c r="L40" s="130"/>
    </row>
    <row r="41" spans="1:12" x14ac:dyDescent="0.25">
      <c r="A41" s="488" t="s">
        <v>173</v>
      </c>
      <c r="B41" s="484"/>
      <c r="C41" s="484"/>
      <c r="D41" s="484"/>
      <c r="E41" s="484"/>
      <c r="F41" s="484"/>
      <c r="G41" s="484"/>
      <c r="H41" s="485"/>
      <c r="I41" s="172">
        <f>I39+I40</f>
        <v>3200</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0">SUM(G45*H45)</f>
        <v>0</v>
      </c>
    </row>
    <row r="46" spans="1:12" x14ac:dyDescent="0.25">
      <c r="A46" s="125">
        <v>3</v>
      </c>
      <c r="B46" s="506" t="s">
        <v>101</v>
      </c>
      <c r="C46" s="507"/>
      <c r="D46" s="508"/>
      <c r="E46" s="486" t="s">
        <v>99</v>
      </c>
      <c r="F46" s="487"/>
      <c r="G46" s="126">
        <v>4</v>
      </c>
      <c r="H46" s="156">
        <v>300</v>
      </c>
      <c r="I46" s="129">
        <f t="shared" si="0"/>
        <v>1200</v>
      </c>
    </row>
    <row r="47" spans="1:12" x14ac:dyDescent="0.25">
      <c r="A47" s="125">
        <v>4</v>
      </c>
      <c r="B47" s="506" t="s">
        <v>102</v>
      </c>
      <c r="C47" s="507"/>
      <c r="D47" s="508"/>
      <c r="E47" s="486" t="s">
        <v>99</v>
      </c>
      <c r="F47" s="487"/>
      <c r="G47" s="126">
        <v>5</v>
      </c>
      <c r="H47" s="156">
        <v>200</v>
      </c>
      <c r="I47" s="129">
        <f t="shared" si="0"/>
        <v>1000</v>
      </c>
    </row>
    <row r="48" spans="1:12" x14ac:dyDescent="0.25">
      <c r="A48" s="125">
        <v>5</v>
      </c>
      <c r="B48" s="506" t="s">
        <v>103</v>
      </c>
      <c r="C48" s="507"/>
      <c r="D48" s="508"/>
      <c r="E48" s="486" t="s">
        <v>99</v>
      </c>
      <c r="F48" s="487"/>
      <c r="G48" s="126"/>
      <c r="H48" s="158">
        <v>200</v>
      </c>
      <c r="I48" s="129">
        <f t="shared" si="0"/>
        <v>0</v>
      </c>
    </row>
    <row r="49" spans="1:12" x14ac:dyDescent="0.25">
      <c r="A49" s="125">
        <v>6</v>
      </c>
      <c r="B49" s="506" t="s">
        <v>333</v>
      </c>
      <c r="C49" s="507"/>
      <c r="D49" s="508"/>
      <c r="E49" s="486" t="s">
        <v>99</v>
      </c>
      <c r="F49" s="487"/>
      <c r="G49" s="126"/>
      <c r="H49" s="158">
        <v>140</v>
      </c>
      <c r="I49" s="129">
        <f t="shared" si="0"/>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2200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468</v>
      </c>
      <c r="C56" s="498"/>
      <c r="D56" s="499"/>
      <c r="E56" s="486">
        <v>3</v>
      </c>
      <c r="F56" s="487"/>
      <c r="G56" s="218">
        <v>74.400000000000006</v>
      </c>
      <c r="H56" s="138">
        <v>5</v>
      </c>
      <c r="I56" s="233">
        <f>H56*G56</f>
        <v>372</v>
      </c>
    </row>
    <row r="57" spans="1:12" x14ac:dyDescent="0.25">
      <c r="A57" s="139"/>
      <c r="B57" s="503"/>
      <c r="C57" s="504"/>
      <c r="D57" s="505"/>
      <c r="E57" s="520"/>
      <c r="F57" s="522"/>
      <c r="G57" s="126"/>
      <c r="H57" s="138"/>
      <c r="I57" s="233"/>
    </row>
    <row r="58" spans="1:12" x14ac:dyDescent="0.25">
      <c r="A58" s="488" t="s">
        <v>110</v>
      </c>
      <c r="B58" s="484"/>
      <c r="C58" s="484"/>
      <c r="D58" s="484"/>
      <c r="E58" s="484"/>
      <c r="F58" s="484"/>
      <c r="G58" s="484"/>
      <c r="H58" s="485"/>
      <c r="I58" s="140">
        <f>SUM(I56:I57)</f>
        <v>372</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5772</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5772</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F11:G11"/>
    <mergeCell ref="H11:I11"/>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A22:H22"/>
    <mergeCell ref="A23:I23"/>
    <mergeCell ref="B24:F24"/>
    <mergeCell ref="B25:F25"/>
    <mergeCell ref="B26:F26"/>
    <mergeCell ref="B27:F27"/>
    <mergeCell ref="B28:F28"/>
    <mergeCell ref="B29:F29"/>
    <mergeCell ref="B30:F30"/>
    <mergeCell ref="B31:F31"/>
    <mergeCell ref="B32:F32"/>
    <mergeCell ref="B44:D44"/>
    <mergeCell ref="E44:F44"/>
    <mergeCell ref="B34:F34"/>
    <mergeCell ref="B35:F35"/>
    <mergeCell ref="B36:F36"/>
    <mergeCell ref="B37:F37"/>
    <mergeCell ref="B38:F38"/>
    <mergeCell ref="A39:H39"/>
    <mergeCell ref="A40:H40"/>
    <mergeCell ref="A41:H41"/>
    <mergeCell ref="A42:I42"/>
    <mergeCell ref="B43:D43"/>
    <mergeCell ref="E43:F43"/>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3:F63"/>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tabColor rgb="FF00B050"/>
  </sheetPr>
  <dimension ref="A1:M65"/>
  <sheetViews>
    <sheetView topLeftCell="A16" workbookViewId="0">
      <selection activeCell="M39" sqref="M39"/>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5.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87"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450</v>
      </c>
      <c r="I15" s="549"/>
    </row>
    <row r="16" spans="1:13" x14ac:dyDescent="0.25">
      <c r="A16" s="523" t="s">
        <v>449</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486"/>
      <c r="C20" s="475"/>
      <c r="D20" s="487"/>
      <c r="E20" s="115"/>
      <c r="F20" s="100"/>
      <c r="G20" s="115"/>
      <c r="H20" s="116"/>
      <c r="I20" s="113"/>
    </row>
    <row r="21" spans="1:11" x14ac:dyDescent="0.25">
      <c r="A21" s="114"/>
      <c r="B21" s="520"/>
      <c r="C21" s="521"/>
      <c r="D21" s="522"/>
      <c r="E21" s="115"/>
      <c r="F21" s="100"/>
      <c r="G21" s="117"/>
      <c r="H21" s="118"/>
      <c r="I21" s="119"/>
    </row>
    <row r="22" spans="1:11" x14ac:dyDescent="0.25">
      <c r="A22" s="488" t="s">
        <v>90</v>
      </c>
      <c r="B22" s="484"/>
      <c r="C22" s="484"/>
      <c r="D22" s="484"/>
      <c r="E22" s="484"/>
      <c r="F22" s="484"/>
      <c r="G22" s="484"/>
      <c r="H22" s="485"/>
      <c r="I22" s="113"/>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c r="B25" s="497"/>
      <c r="C25" s="498"/>
      <c r="D25" s="498"/>
      <c r="E25" s="498"/>
      <c r="F25" s="499"/>
      <c r="G25" s="195"/>
      <c r="H25" s="228"/>
      <c r="I25" s="129"/>
    </row>
    <row r="26" spans="1:11" x14ac:dyDescent="0.25">
      <c r="A26" s="125"/>
      <c r="B26" s="500"/>
      <c r="C26" s="501"/>
      <c r="D26" s="501"/>
      <c r="E26" s="501"/>
      <c r="F26" s="502"/>
      <c r="G26" s="195"/>
      <c r="H26" s="229"/>
      <c r="I26" s="129"/>
    </row>
    <row r="27" spans="1:11" x14ac:dyDescent="0.25">
      <c r="A27" s="125"/>
      <c r="B27" s="500"/>
      <c r="C27" s="501"/>
      <c r="D27" s="501"/>
      <c r="E27" s="501"/>
      <c r="F27" s="502"/>
      <c r="G27" s="195"/>
      <c r="H27" s="229"/>
      <c r="I27" s="129"/>
    </row>
    <row r="28" spans="1:11" x14ac:dyDescent="0.25">
      <c r="A28" s="125"/>
      <c r="B28" s="500"/>
      <c r="C28" s="501"/>
      <c r="D28" s="501"/>
      <c r="E28" s="501"/>
      <c r="F28" s="502"/>
      <c r="G28" s="195"/>
      <c r="H28" s="229"/>
      <c r="I28" s="129"/>
    </row>
    <row r="29" spans="1:11" x14ac:dyDescent="0.25">
      <c r="A29" s="125"/>
      <c r="B29" s="500"/>
      <c r="C29" s="501"/>
      <c r="D29" s="501"/>
      <c r="E29" s="501"/>
      <c r="F29" s="502"/>
      <c r="G29" s="195"/>
      <c r="H29" s="229"/>
      <c r="I29" s="129"/>
    </row>
    <row r="30" spans="1:11" x14ac:dyDescent="0.25">
      <c r="A30" s="125"/>
      <c r="B30" s="550"/>
      <c r="C30" s="551"/>
      <c r="D30" s="551"/>
      <c r="E30" s="551"/>
      <c r="F30" s="551"/>
      <c r="G30" s="195"/>
      <c r="H30" s="229"/>
      <c r="I30" s="129"/>
    </row>
    <row r="31" spans="1:11" x14ac:dyDescent="0.25">
      <c r="A31" s="125"/>
      <c r="B31" s="550"/>
      <c r="C31" s="551"/>
      <c r="D31" s="551"/>
      <c r="E31" s="551"/>
      <c r="F31" s="551"/>
      <c r="G31" s="195"/>
      <c r="H31" s="229"/>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22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0</v>
      </c>
      <c r="L39" s="130"/>
    </row>
    <row r="40" spans="1:12" x14ac:dyDescent="0.25">
      <c r="A40" s="488" t="s">
        <v>172</v>
      </c>
      <c r="B40" s="484"/>
      <c r="C40" s="484"/>
      <c r="D40" s="484"/>
      <c r="E40" s="484"/>
      <c r="F40" s="484"/>
      <c r="G40" s="484"/>
      <c r="H40" s="485"/>
      <c r="I40" s="190">
        <f>ROUND((I39*0.15),2)</f>
        <v>0</v>
      </c>
      <c r="L40" s="130"/>
    </row>
    <row r="41" spans="1:12" x14ac:dyDescent="0.25">
      <c r="A41" s="488" t="s">
        <v>173</v>
      </c>
      <c r="B41" s="484"/>
      <c r="C41" s="484"/>
      <c r="D41" s="484"/>
      <c r="E41" s="484"/>
      <c r="F41" s="484"/>
      <c r="G41" s="484"/>
      <c r="H41" s="485"/>
      <c r="I41" s="172">
        <f>I39+I40</f>
        <v>0</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0">SUM(G45*H45)</f>
        <v>0</v>
      </c>
    </row>
    <row r="46" spans="1:12" x14ac:dyDescent="0.25">
      <c r="A46" s="125">
        <v>3</v>
      </c>
      <c r="B46" s="506" t="s">
        <v>101</v>
      </c>
      <c r="C46" s="507"/>
      <c r="D46" s="508"/>
      <c r="E46" s="486" t="s">
        <v>99</v>
      </c>
      <c r="F46" s="487"/>
      <c r="G46" s="126">
        <v>16</v>
      </c>
      <c r="H46" s="156">
        <v>300</v>
      </c>
      <c r="I46" s="129">
        <f t="shared" si="0"/>
        <v>4800</v>
      </c>
    </row>
    <row r="47" spans="1:12" x14ac:dyDescent="0.25">
      <c r="A47" s="125">
        <v>4</v>
      </c>
      <c r="B47" s="506" t="s">
        <v>102</v>
      </c>
      <c r="C47" s="507"/>
      <c r="D47" s="508"/>
      <c r="E47" s="486" t="s">
        <v>99</v>
      </c>
      <c r="F47" s="487"/>
      <c r="G47" s="126">
        <v>12</v>
      </c>
      <c r="H47" s="156">
        <v>200</v>
      </c>
      <c r="I47" s="129">
        <f t="shared" si="0"/>
        <v>2400</v>
      </c>
    </row>
    <row r="48" spans="1:12" x14ac:dyDescent="0.25">
      <c r="A48" s="125">
        <v>5</v>
      </c>
      <c r="B48" s="506" t="s">
        <v>103</v>
      </c>
      <c r="C48" s="507"/>
      <c r="D48" s="508"/>
      <c r="E48" s="486" t="s">
        <v>99</v>
      </c>
      <c r="F48" s="487"/>
      <c r="G48" s="126"/>
      <c r="H48" s="158">
        <v>200</v>
      </c>
      <c r="I48" s="129">
        <f t="shared" si="0"/>
        <v>0</v>
      </c>
    </row>
    <row r="49" spans="1:12" x14ac:dyDescent="0.25">
      <c r="A49" s="125">
        <v>6</v>
      </c>
      <c r="B49" s="506" t="s">
        <v>333</v>
      </c>
      <c r="C49" s="507"/>
      <c r="D49" s="508"/>
      <c r="E49" s="486" t="s">
        <v>99</v>
      </c>
      <c r="F49" s="487"/>
      <c r="G49" s="126"/>
      <c r="H49" s="158">
        <v>140</v>
      </c>
      <c r="I49" s="129">
        <f t="shared" si="0"/>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7200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467</v>
      </c>
      <c r="C56" s="498"/>
      <c r="D56" s="499"/>
      <c r="E56" s="486">
        <v>3</v>
      </c>
      <c r="F56" s="487"/>
      <c r="G56" s="218">
        <v>80.400000000000006</v>
      </c>
      <c r="H56" s="138">
        <v>5</v>
      </c>
      <c r="I56" s="233">
        <f>H56*G56</f>
        <v>402</v>
      </c>
    </row>
    <row r="57" spans="1:12" x14ac:dyDescent="0.25">
      <c r="A57" s="139"/>
      <c r="B57" s="503"/>
      <c r="C57" s="504"/>
      <c r="D57" s="505"/>
      <c r="E57" s="520"/>
      <c r="F57" s="522"/>
      <c r="G57" s="126"/>
      <c r="H57" s="138"/>
      <c r="I57" s="233"/>
    </row>
    <row r="58" spans="1:12" x14ac:dyDescent="0.25">
      <c r="A58" s="488" t="s">
        <v>110</v>
      </c>
      <c r="B58" s="484"/>
      <c r="C58" s="484"/>
      <c r="D58" s="484"/>
      <c r="E58" s="484"/>
      <c r="F58" s="484"/>
      <c r="G58" s="484"/>
      <c r="H58" s="485"/>
      <c r="I58" s="140">
        <f>SUM(I56:I57)</f>
        <v>402</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7602</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7602</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F11:G11"/>
    <mergeCell ref="H11:I11"/>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A22:H22"/>
    <mergeCell ref="A23:I23"/>
    <mergeCell ref="B24:F24"/>
    <mergeCell ref="B25:F25"/>
    <mergeCell ref="B26:F26"/>
    <mergeCell ref="B27:F27"/>
    <mergeCell ref="B28:F28"/>
    <mergeCell ref="B29:F29"/>
    <mergeCell ref="B30:F30"/>
    <mergeCell ref="B31:F31"/>
    <mergeCell ref="B32:F32"/>
    <mergeCell ref="B44:D44"/>
    <mergeCell ref="E44:F44"/>
    <mergeCell ref="B34:F34"/>
    <mergeCell ref="B35:F35"/>
    <mergeCell ref="B36:F36"/>
    <mergeCell ref="B37:F37"/>
    <mergeCell ref="B38:F38"/>
    <mergeCell ref="A39:H39"/>
    <mergeCell ref="A40:H40"/>
    <mergeCell ref="A41:H41"/>
    <mergeCell ref="A42:I42"/>
    <mergeCell ref="B43:D43"/>
    <mergeCell ref="E43:F43"/>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3:F63"/>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tabColor rgb="FFFFFF00"/>
  </sheetPr>
  <dimension ref="A1:M65"/>
  <sheetViews>
    <sheetView topLeftCell="A24" workbookViewId="0">
      <selection activeCell="M39" sqref="M39"/>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5.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87"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452</v>
      </c>
      <c r="I15" s="549"/>
    </row>
    <row r="16" spans="1:13" x14ac:dyDescent="0.25">
      <c r="A16" s="523" t="s">
        <v>451</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486"/>
      <c r="C20" s="475"/>
      <c r="D20" s="487"/>
      <c r="E20" s="115"/>
      <c r="F20" s="100"/>
      <c r="G20" s="115"/>
      <c r="H20" s="116"/>
      <c r="I20" s="113"/>
    </row>
    <row r="21" spans="1:11" x14ac:dyDescent="0.25">
      <c r="A21" s="114"/>
      <c r="B21" s="520"/>
      <c r="C21" s="521"/>
      <c r="D21" s="522"/>
      <c r="E21" s="115"/>
      <c r="F21" s="100"/>
      <c r="G21" s="117"/>
      <c r="H21" s="118"/>
      <c r="I21" s="119"/>
    </row>
    <row r="22" spans="1:11" x14ac:dyDescent="0.25">
      <c r="A22" s="488" t="s">
        <v>90</v>
      </c>
      <c r="B22" s="484"/>
      <c r="C22" s="484"/>
      <c r="D22" s="484"/>
      <c r="E22" s="484"/>
      <c r="F22" s="484"/>
      <c r="G22" s="484"/>
      <c r="H22" s="485"/>
      <c r="I22" s="113"/>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453</v>
      </c>
      <c r="C25" s="498"/>
      <c r="D25" s="498"/>
      <c r="E25" s="498"/>
      <c r="F25" s="499"/>
      <c r="G25" s="195">
        <v>1</v>
      </c>
      <c r="H25" s="228">
        <v>324.5</v>
      </c>
      <c r="I25" s="129">
        <f>H25*G25</f>
        <v>324.5</v>
      </c>
    </row>
    <row r="26" spans="1:11" x14ac:dyDescent="0.25">
      <c r="A26" s="125">
        <v>2</v>
      </c>
      <c r="B26" s="500" t="s">
        <v>454</v>
      </c>
      <c r="C26" s="501"/>
      <c r="D26" s="501"/>
      <c r="E26" s="501"/>
      <c r="F26" s="502"/>
      <c r="G26" s="195">
        <v>1</v>
      </c>
      <c r="H26" s="229">
        <v>160</v>
      </c>
      <c r="I26" s="129">
        <f>H26*G26</f>
        <v>160</v>
      </c>
    </row>
    <row r="27" spans="1:11" x14ac:dyDescent="0.25">
      <c r="A27" s="125">
        <v>3</v>
      </c>
      <c r="B27" s="500" t="s">
        <v>455</v>
      </c>
      <c r="C27" s="501"/>
      <c r="D27" s="501"/>
      <c r="E27" s="501"/>
      <c r="F27" s="502"/>
      <c r="G27" s="195">
        <v>1</v>
      </c>
      <c r="H27" s="229">
        <v>435</v>
      </c>
      <c r="I27" s="129">
        <f t="shared" ref="I27:I37" si="0">H27*G27</f>
        <v>435</v>
      </c>
    </row>
    <row r="28" spans="1:11" x14ac:dyDescent="0.25">
      <c r="A28" s="125">
        <v>4</v>
      </c>
      <c r="B28" s="500" t="s">
        <v>456</v>
      </c>
      <c r="C28" s="501"/>
      <c r="D28" s="501"/>
      <c r="E28" s="501"/>
      <c r="F28" s="502"/>
      <c r="G28" s="195">
        <v>4</v>
      </c>
      <c r="H28" s="229">
        <v>11</v>
      </c>
      <c r="I28" s="129">
        <f t="shared" si="0"/>
        <v>44</v>
      </c>
    </row>
    <row r="29" spans="1:11" x14ac:dyDescent="0.25">
      <c r="A29" s="125">
        <v>5</v>
      </c>
      <c r="B29" s="500" t="s">
        <v>457</v>
      </c>
      <c r="C29" s="501"/>
      <c r="D29" s="501"/>
      <c r="E29" s="501"/>
      <c r="F29" s="502"/>
      <c r="G29" s="195">
        <v>2</v>
      </c>
      <c r="H29" s="234">
        <v>21</v>
      </c>
      <c r="I29" s="233">
        <f t="shared" si="0"/>
        <v>42</v>
      </c>
    </row>
    <row r="30" spans="1:11" x14ac:dyDescent="0.25">
      <c r="A30" s="125">
        <v>6</v>
      </c>
      <c r="B30" s="500" t="s">
        <v>458</v>
      </c>
      <c r="C30" s="501"/>
      <c r="D30" s="501"/>
      <c r="E30" s="501"/>
      <c r="F30" s="502"/>
      <c r="G30" s="195">
        <v>4</v>
      </c>
      <c r="H30" s="229">
        <v>22</v>
      </c>
      <c r="I30" s="129">
        <f t="shared" si="0"/>
        <v>88</v>
      </c>
    </row>
    <row r="31" spans="1:11" x14ac:dyDescent="0.25">
      <c r="A31" s="125">
        <v>7</v>
      </c>
      <c r="B31" s="550" t="s">
        <v>459</v>
      </c>
      <c r="C31" s="551"/>
      <c r="D31" s="551"/>
      <c r="E31" s="551"/>
      <c r="F31" s="551"/>
      <c r="G31" s="195">
        <v>4</v>
      </c>
      <c r="H31" s="229">
        <v>25</v>
      </c>
      <c r="I31" s="129">
        <f t="shared" si="0"/>
        <v>100</v>
      </c>
    </row>
    <row r="32" spans="1:11" x14ac:dyDescent="0.25">
      <c r="A32" s="125">
        <v>8</v>
      </c>
      <c r="B32" s="550" t="s">
        <v>460</v>
      </c>
      <c r="C32" s="551"/>
      <c r="D32" s="551"/>
      <c r="E32" s="551"/>
      <c r="F32" s="551"/>
      <c r="G32" s="195">
        <v>1</v>
      </c>
      <c r="H32" s="229">
        <v>274.5</v>
      </c>
      <c r="I32" s="129">
        <f t="shared" si="0"/>
        <v>274.5</v>
      </c>
    </row>
    <row r="33" spans="1:12" x14ac:dyDescent="0.25">
      <c r="A33" s="125">
        <v>9</v>
      </c>
      <c r="B33" s="550" t="s">
        <v>461</v>
      </c>
      <c r="C33" s="551"/>
      <c r="D33" s="551"/>
      <c r="E33" s="551"/>
      <c r="F33" s="551"/>
      <c r="G33" s="195">
        <v>20</v>
      </c>
      <c r="H33" s="229">
        <v>257.38</v>
      </c>
      <c r="I33" s="129">
        <f t="shared" si="0"/>
        <v>5147.6000000000004</v>
      </c>
    </row>
    <row r="34" spans="1:12" x14ac:dyDescent="0.25">
      <c r="A34" s="125">
        <v>10</v>
      </c>
      <c r="B34" s="550" t="s">
        <v>462</v>
      </c>
      <c r="C34" s="551"/>
      <c r="D34" s="551"/>
      <c r="E34" s="551"/>
      <c r="F34" s="551"/>
      <c r="G34" s="195">
        <v>1</v>
      </c>
      <c r="H34" s="229">
        <v>135</v>
      </c>
      <c r="I34" s="129">
        <f t="shared" si="0"/>
        <v>135</v>
      </c>
    </row>
    <row r="35" spans="1:12" x14ac:dyDescent="0.25">
      <c r="A35" s="125"/>
      <c r="B35" s="550"/>
      <c r="C35" s="551"/>
      <c r="D35" s="551"/>
      <c r="E35" s="551"/>
      <c r="F35" s="551"/>
      <c r="G35" s="195"/>
      <c r="H35" s="229"/>
      <c r="I35" s="129">
        <f t="shared" si="0"/>
        <v>0</v>
      </c>
    </row>
    <row r="36" spans="1:12" x14ac:dyDescent="0.25">
      <c r="A36" s="125"/>
      <c r="B36" s="550"/>
      <c r="C36" s="551"/>
      <c r="D36" s="551"/>
      <c r="E36" s="551"/>
      <c r="F36" s="551"/>
      <c r="G36" s="195"/>
      <c r="H36" s="229"/>
      <c r="I36" s="129">
        <f t="shared" si="0"/>
        <v>0</v>
      </c>
    </row>
    <row r="37" spans="1:12" x14ac:dyDescent="0.25">
      <c r="A37" s="125"/>
      <c r="B37" s="550"/>
      <c r="C37" s="551"/>
      <c r="D37" s="551"/>
      <c r="E37" s="551"/>
      <c r="F37" s="551"/>
      <c r="G37" s="195"/>
      <c r="H37" s="229"/>
      <c r="I37" s="129">
        <f t="shared" si="0"/>
        <v>0</v>
      </c>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237">
        <f>SUM(I25:I38)</f>
        <v>6750.6</v>
      </c>
      <c r="L39" s="130"/>
    </row>
    <row r="40" spans="1:12" x14ac:dyDescent="0.25">
      <c r="A40" s="488" t="s">
        <v>172</v>
      </c>
      <c r="B40" s="484"/>
      <c r="C40" s="484"/>
      <c r="D40" s="484"/>
      <c r="E40" s="484"/>
      <c r="F40" s="484"/>
      <c r="G40" s="484"/>
      <c r="H40" s="485"/>
      <c r="I40" s="190">
        <f>ROUND((I39*0.15),2)</f>
        <v>1012.59</v>
      </c>
      <c r="L40" s="130"/>
    </row>
    <row r="41" spans="1:12" x14ac:dyDescent="0.25">
      <c r="A41" s="488" t="s">
        <v>173</v>
      </c>
      <c r="B41" s="484"/>
      <c r="C41" s="484"/>
      <c r="D41" s="484"/>
      <c r="E41" s="484"/>
      <c r="F41" s="484"/>
      <c r="G41" s="484"/>
      <c r="H41" s="485"/>
      <c r="I41" s="172">
        <f>I39+I40</f>
        <v>7763.1900000000005</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10</v>
      </c>
      <c r="H46" s="156">
        <v>300</v>
      </c>
      <c r="I46" s="129">
        <f t="shared" si="1"/>
        <v>3000</v>
      </c>
    </row>
    <row r="47" spans="1:12" x14ac:dyDescent="0.25">
      <c r="A47" s="125">
        <v>4</v>
      </c>
      <c r="B47" s="506" t="s">
        <v>102</v>
      </c>
      <c r="C47" s="507"/>
      <c r="D47" s="508"/>
      <c r="E47" s="486" t="s">
        <v>99</v>
      </c>
      <c r="F47" s="487"/>
      <c r="G47" s="126">
        <v>10</v>
      </c>
      <c r="H47" s="156">
        <v>200</v>
      </c>
      <c r="I47" s="129">
        <f t="shared" si="1"/>
        <v>2000</v>
      </c>
    </row>
    <row r="48" spans="1:12" x14ac:dyDescent="0.25">
      <c r="A48" s="125">
        <v>5</v>
      </c>
      <c r="B48" s="506" t="s">
        <v>103</v>
      </c>
      <c r="C48" s="507"/>
      <c r="D48" s="508"/>
      <c r="E48" s="486" t="s">
        <v>99</v>
      </c>
      <c r="F48" s="487"/>
      <c r="G48" s="126"/>
      <c r="H48" s="158">
        <v>200</v>
      </c>
      <c r="I48" s="129">
        <f t="shared" si="1"/>
        <v>0</v>
      </c>
    </row>
    <row r="49" spans="1:12" x14ac:dyDescent="0.25">
      <c r="A49" s="125">
        <v>6</v>
      </c>
      <c r="B49" s="506" t="s">
        <v>333</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5000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463</v>
      </c>
      <c r="C56" s="498"/>
      <c r="D56" s="499"/>
      <c r="E56" s="486">
        <v>2</v>
      </c>
      <c r="F56" s="487"/>
      <c r="G56" s="218">
        <v>39.200000000000003</v>
      </c>
      <c r="H56" s="138">
        <v>5</v>
      </c>
      <c r="I56" s="233">
        <f>H56*G56</f>
        <v>196</v>
      </c>
    </row>
    <row r="57" spans="1:12" x14ac:dyDescent="0.25">
      <c r="A57" s="139"/>
      <c r="B57" s="503"/>
      <c r="C57" s="504"/>
      <c r="D57" s="505"/>
      <c r="E57" s="520"/>
      <c r="F57" s="522"/>
      <c r="G57" s="126"/>
      <c r="H57" s="138"/>
      <c r="I57" s="233"/>
    </row>
    <row r="58" spans="1:12" x14ac:dyDescent="0.25">
      <c r="A58" s="488" t="s">
        <v>110</v>
      </c>
      <c r="B58" s="484"/>
      <c r="C58" s="484"/>
      <c r="D58" s="484"/>
      <c r="E58" s="484"/>
      <c r="F58" s="484"/>
      <c r="G58" s="484"/>
      <c r="H58" s="485"/>
      <c r="I58" s="140">
        <f>SUM(I56:I57)</f>
        <v>196</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12959.19</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12959.19</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F11:G11"/>
    <mergeCell ref="H11:I11"/>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A22:H22"/>
    <mergeCell ref="A23:I23"/>
    <mergeCell ref="B24:F24"/>
    <mergeCell ref="B25:F25"/>
    <mergeCell ref="B26:F26"/>
    <mergeCell ref="B27:F27"/>
    <mergeCell ref="B28:F28"/>
    <mergeCell ref="B29:F29"/>
    <mergeCell ref="B30:F30"/>
    <mergeCell ref="B31:F31"/>
    <mergeCell ref="B32:F32"/>
    <mergeCell ref="B44:D44"/>
    <mergeCell ref="E44:F44"/>
    <mergeCell ref="B34:F34"/>
    <mergeCell ref="B35:F35"/>
    <mergeCell ref="B36:F36"/>
    <mergeCell ref="B37:F37"/>
    <mergeCell ref="B38:F38"/>
    <mergeCell ref="A39:H39"/>
    <mergeCell ref="A40:H40"/>
    <mergeCell ref="A41:H41"/>
    <mergeCell ref="A42:I42"/>
    <mergeCell ref="B43:D43"/>
    <mergeCell ref="E43:F43"/>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3:F63"/>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tabColor rgb="FF00B050"/>
  </sheetPr>
  <dimension ref="A1:M65"/>
  <sheetViews>
    <sheetView topLeftCell="A7" workbookViewId="0">
      <selection activeCell="M39" sqref="M39"/>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5.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87"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313</v>
      </c>
      <c r="I15" s="549"/>
    </row>
    <row r="16" spans="1:13" x14ac:dyDescent="0.25">
      <c r="A16" s="523" t="s">
        <v>464</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486"/>
      <c r="C20" s="475"/>
      <c r="D20" s="487"/>
      <c r="E20" s="115"/>
      <c r="F20" s="100"/>
      <c r="G20" s="115"/>
      <c r="H20" s="116"/>
      <c r="I20" s="113"/>
    </row>
    <row r="21" spans="1:11" x14ac:dyDescent="0.25">
      <c r="A21" s="114"/>
      <c r="B21" s="520"/>
      <c r="C21" s="521"/>
      <c r="D21" s="522"/>
      <c r="E21" s="115"/>
      <c r="F21" s="100"/>
      <c r="G21" s="117"/>
      <c r="H21" s="118"/>
      <c r="I21" s="119"/>
    </row>
    <row r="22" spans="1:11" x14ac:dyDescent="0.25">
      <c r="A22" s="488" t="s">
        <v>90</v>
      </c>
      <c r="B22" s="484"/>
      <c r="C22" s="484"/>
      <c r="D22" s="484"/>
      <c r="E22" s="484"/>
      <c r="F22" s="484"/>
      <c r="G22" s="484"/>
      <c r="H22" s="485"/>
      <c r="I22" s="113"/>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c r="B25" s="497"/>
      <c r="C25" s="498"/>
      <c r="D25" s="498"/>
      <c r="E25" s="498"/>
      <c r="F25" s="499"/>
      <c r="G25" s="195"/>
      <c r="H25" s="228"/>
      <c r="I25" s="129"/>
    </row>
    <row r="26" spans="1:11" x14ac:dyDescent="0.25">
      <c r="A26" s="125"/>
      <c r="B26" s="500"/>
      <c r="C26" s="501"/>
      <c r="D26" s="501"/>
      <c r="E26" s="501"/>
      <c r="F26" s="502"/>
      <c r="G26" s="195"/>
      <c r="H26" s="229"/>
      <c r="I26" s="129"/>
    </row>
    <row r="27" spans="1:11" x14ac:dyDescent="0.25">
      <c r="A27" s="125"/>
      <c r="B27" s="500"/>
      <c r="C27" s="501"/>
      <c r="D27" s="501"/>
      <c r="E27" s="501"/>
      <c r="F27" s="502"/>
      <c r="G27" s="195"/>
      <c r="H27" s="229"/>
      <c r="I27" s="129"/>
    </row>
    <row r="28" spans="1:11" x14ac:dyDescent="0.25">
      <c r="A28" s="125"/>
      <c r="B28" s="500"/>
      <c r="C28" s="501"/>
      <c r="D28" s="501"/>
      <c r="E28" s="501"/>
      <c r="F28" s="502"/>
      <c r="G28" s="195"/>
      <c r="H28" s="229"/>
      <c r="I28" s="129"/>
    </row>
    <row r="29" spans="1:11" x14ac:dyDescent="0.25">
      <c r="A29" s="125"/>
      <c r="B29" s="500"/>
      <c r="C29" s="501"/>
      <c r="D29" s="501"/>
      <c r="E29" s="501"/>
      <c r="F29" s="502"/>
      <c r="G29" s="195"/>
      <c r="H29" s="229"/>
      <c r="I29" s="129"/>
    </row>
    <row r="30" spans="1:11" x14ac:dyDescent="0.25">
      <c r="A30" s="125"/>
      <c r="B30" s="500"/>
      <c r="C30" s="501"/>
      <c r="D30" s="501"/>
      <c r="E30" s="501"/>
      <c r="F30" s="502"/>
      <c r="G30" s="195"/>
      <c r="H30" s="229"/>
      <c r="I30" s="129"/>
    </row>
    <row r="31" spans="1:11" x14ac:dyDescent="0.25">
      <c r="A31" s="125"/>
      <c r="B31" s="550"/>
      <c r="C31" s="551"/>
      <c r="D31" s="551"/>
      <c r="E31" s="551"/>
      <c r="F31" s="551"/>
      <c r="G31" s="195"/>
      <c r="H31" s="229"/>
      <c r="I31" s="129"/>
    </row>
    <row r="32" spans="1:11" x14ac:dyDescent="0.25">
      <c r="A32" s="125"/>
      <c r="B32" s="550"/>
      <c r="C32" s="551"/>
      <c r="D32" s="551"/>
      <c r="E32" s="551"/>
      <c r="F32" s="551"/>
      <c r="G32" s="195"/>
      <c r="H32" s="229"/>
      <c r="I32" s="129"/>
    </row>
    <row r="33" spans="1:12" x14ac:dyDescent="0.25">
      <c r="A33" s="125"/>
      <c r="B33" s="550"/>
      <c r="C33" s="551"/>
      <c r="D33" s="551"/>
      <c r="E33" s="551"/>
      <c r="F33" s="551"/>
      <c r="G33" s="195"/>
      <c r="H33" s="229"/>
      <c r="I33" s="129"/>
    </row>
    <row r="34" spans="1:12" x14ac:dyDescent="0.25">
      <c r="A34" s="125"/>
      <c r="B34" s="550"/>
      <c r="C34" s="551"/>
      <c r="D34" s="551"/>
      <c r="E34" s="551"/>
      <c r="F34" s="551"/>
      <c r="G34" s="195"/>
      <c r="H34" s="229"/>
      <c r="I34" s="129"/>
    </row>
    <row r="35" spans="1:12" x14ac:dyDescent="0.25">
      <c r="A35" s="125"/>
      <c r="B35" s="550"/>
      <c r="C35" s="551"/>
      <c r="D35" s="551"/>
      <c r="E35" s="551"/>
      <c r="F35" s="551"/>
      <c r="G35" s="195"/>
      <c r="H35" s="229"/>
      <c r="I35" s="129"/>
    </row>
    <row r="36" spans="1:12" x14ac:dyDescent="0.25">
      <c r="A36" s="125"/>
      <c r="B36" s="550"/>
      <c r="C36" s="551"/>
      <c r="D36" s="551"/>
      <c r="E36" s="551"/>
      <c r="F36" s="551"/>
      <c r="G36" s="195"/>
      <c r="H36" s="229"/>
      <c r="I36" s="129"/>
    </row>
    <row r="37" spans="1:12" x14ac:dyDescent="0.25">
      <c r="A37" s="125"/>
      <c r="B37" s="550"/>
      <c r="C37" s="551"/>
      <c r="D37" s="551"/>
      <c r="E37" s="551"/>
      <c r="F37" s="551"/>
      <c r="G37" s="195"/>
      <c r="H37" s="229"/>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0</v>
      </c>
      <c r="L39" s="130"/>
    </row>
    <row r="40" spans="1:12" x14ac:dyDescent="0.25">
      <c r="A40" s="488" t="s">
        <v>172</v>
      </c>
      <c r="B40" s="484"/>
      <c r="C40" s="484"/>
      <c r="D40" s="484"/>
      <c r="E40" s="484"/>
      <c r="F40" s="484"/>
      <c r="G40" s="484"/>
      <c r="H40" s="485"/>
      <c r="I40" s="190">
        <f>ROUND((I39*0.15),2)</f>
        <v>0</v>
      </c>
      <c r="L40" s="130"/>
    </row>
    <row r="41" spans="1:12" x14ac:dyDescent="0.25">
      <c r="A41" s="488" t="s">
        <v>173</v>
      </c>
      <c r="B41" s="484"/>
      <c r="C41" s="484"/>
      <c r="D41" s="484"/>
      <c r="E41" s="484"/>
      <c r="F41" s="484"/>
      <c r="G41" s="484"/>
      <c r="H41" s="485"/>
      <c r="I41" s="172">
        <f>I39+I40</f>
        <v>0</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0">SUM(G45*H45)</f>
        <v>0</v>
      </c>
    </row>
    <row r="46" spans="1:12" x14ac:dyDescent="0.25">
      <c r="A46" s="125">
        <v>3</v>
      </c>
      <c r="B46" s="506" t="s">
        <v>101</v>
      </c>
      <c r="C46" s="507"/>
      <c r="D46" s="508"/>
      <c r="E46" s="486" t="s">
        <v>99</v>
      </c>
      <c r="F46" s="487"/>
      <c r="G46" s="126">
        <v>2</v>
      </c>
      <c r="H46" s="156">
        <v>300</v>
      </c>
      <c r="I46" s="129">
        <f t="shared" si="0"/>
        <v>600</v>
      </c>
    </row>
    <row r="47" spans="1:12" x14ac:dyDescent="0.25">
      <c r="A47" s="125">
        <v>4</v>
      </c>
      <c r="B47" s="506" t="s">
        <v>102</v>
      </c>
      <c r="C47" s="507"/>
      <c r="D47" s="508"/>
      <c r="E47" s="486" t="s">
        <v>99</v>
      </c>
      <c r="F47" s="487"/>
      <c r="G47" s="126">
        <v>2</v>
      </c>
      <c r="H47" s="156">
        <v>200</v>
      </c>
      <c r="I47" s="129">
        <f t="shared" si="0"/>
        <v>400</v>
      </c>
    </row>
    <row r="48" spans="1:12" x14ac:dyDescent="0.25">
      <c r="A48" s="125">
        <v>5</v>
      </c>
      <c r="B48" s="506" t="s">
        <v>103</v>
      </c>
      <c r="C48" s="507"/>
      <c r="D48" s="508"/>
      <c r="E48" s="486" t="s">
        <v>99</v>
      </c>
      <c r="F48" s="487"/>
      <c r="G48" s="126"/>
      <c r="H48" s="158">
        <v>200</v>
      </c>
      <c r="I48" s="129">
        <f t="shared" si="0"/>
        <v>0</v>
      </c>
    </row>
    <row r="49" spans="1:12" x14ac:dyDescent="0.25">
      <c r="A49" s="125">
        <v>6</v>
      </c>
      <c r="B49" s="506" t="s">
        <v>333</v>
      </c>
      <c r="C49" s="507"/>
      <c r="D49" s="508"/>
      <c r="E49" s="486" t="s">
        <v>99</v>
      </c>
      <c r="F49" s="487"/>
      <c r="G49" s="126"/>
      <c r="H49" s="158">
        <v>140</v>
      </c>
      <c r="I49" s="129">
        <f t="shared" si="0"/>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1000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465</v>
      </c>
      <c r="C56" s="498"/>
      <c r="D56" s="499"/>
      <c r="E56" s="486">
        <v>1</v>
      </c>
      <c r="F56" s="487"/>
      <c r="G56" s="218">
        <v>35</v>
      </c>
      <c r="H56" s="138">
        <v>5</v>
      </c>
      <c r="I56" s="233">
        <f>H56*G56</f>
        <v>175</v>
      </c>
    </row>
    <row r="57" spans="1:12" x14ac:dyDescent="0.25">
      <c r="A57" s="139"/>
      <c r="B57" s="503"/>
      <c r="C57" s="504"/>
      <c r="D57" s="505"/>
      <c r="E57" s="520"/>
      <c r="F57" s="522"/>
      <c r="G57" s="126"/>
      <c r="H57" s="138"/>
      <c r="I57" s="233"/>
    </row>
    <row r="58" spans="1:12" x14ac:dyDescent="0.25">
      <c r="A58" s="488" t="s">
        <v>110</v>
      </c>
      <c r="B58" s="484"/>
      <c r="C58" s="484"/>
      <c r="D58" s="484"/>
      <c r="E58" s="484"/>
      <c r="F58" s="484"/>
      <c r="G58" s="484"/>
      <c r="H58" s="485"/>
      <c r="I58" s="140">
        <f>SUM(I56:I57)</f>
        <v>175</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1175</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1175</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F11:G11"/>
    <mergeCell ref="H11:I11"/>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A22:H22"/>
    <mergeCell ref="A23:I23"/>
    <mergeCell ref="B24:F24"/>
    <mergeCell ref="B25:F25"/>
    <mergeCell ref="B26:F26"/>
    <mergeCell ref="B27:F27"/>
    <mergeCell ref="B28:F28"/>
    <mergeCell ref="B29:F29"/>
    <mergeCell ref="B30:F30"/>
    <mergeCell ref="B31:F31"/>
    <mergeCell ref="B32:F32"/>
    <mergeCell ref="B44:D44"/>
    <mergeCell ref="E44:F44"/>
    <mergeCell ref="B34:F34"/>
    <mergeCell ref="B35:F35"/>
    <mergeCell ref="B36:F36"/>
    <mergeCell ref="B37:F37"/>
    <mergeCell ref="B38:F38"/>
    <mergeCell ref="A39:H39"/>
    <mergeCell ref="A40:H40"/>
    <mergeCell ref="A41:H41"/>
    <mergeCell ref="A42:I42"/>
    <mergeCell ref="B43:D43"/>
    <mergeCell ref="E43:F43"/>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3:F63"/>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84279-AEDB-4059-85C2-64F164D4A889}">
  <sheetPr>
    <tabColor theme="4" tint="0.39997558519241921"/>
    <pageSetUpPr fitToPage="1"/>
  </sheetPr>
  <dimension ref="A1:O102"/>
  <sheetViews>
    <sheetView view="pageBreakPreview" zoomScale="85" zoomScaleNormal="70" zoomScaleSheetLayoutView="85" workbookViewId="0">
      <selection activeCell="J16" sqref="J16"/>
    </sheetView>
  </sheetViews>
  <sheetFormatPr defaultColWidth="9.140625" defaultRowHeight="14.25" x14ac:dyDescent="0.2"/>
  <cols>
    <col min="1" max="1" width="1.140625" style="12" customWidth="1"/>
    <col min="2" max="2" width="9.7109375" style="12" customWidth="1"/>
    <col min="3" max="3" width="11.7109375" style="12" customWidth="1"/>
    <col min="4" max="4" width="53.85546875" style="12" customWidth="1"/>
    <col min="5" max="5" width="8.85546875" style="12" customWidth="1"/>
    <col min="6" max="6" width="7.5703125" style="12" customWidth="1"/>
    <col min="7" max="7" width="14" style="12" customWidth="1"/>
    <col min="8" max="8" width="20.28515625" style="12" customWidth="1"/>
    <col min="9" max="13" width="9.140625" style="89"/>
    <col min="14" max="14" width="13.85546875" style="89" bestFit="1" customWidth="1"/>
    <col min="15" max="16384" width="9.140625" style="12"/>
  </cols>
  <sheetData>
    <row r="1" spans="2:14" ht="18" x14ac:dyDescent="0.25">
      <c r="B1" s="2"/>
      <c r="C1" s="2"/>
      <c r="D1" s="8"/>
      <c r="E1" s="1"/>
      <c r="F1" s="1"/>
      <c r="G1" s="7"/>
    </row>
    <row r="2" spans="2:14" ht="18" customHeight="1" x14ac:dyDescent="0.25">
      <c r="B2" s="2" t="str">
        <f>'[1]SCHED 1A-3_BCM_ADM'!B2</f>
        <v xml:space="preserve">ECDOH GENERAL MECHANICAL AND ELECTRICAL REPAIR CONTRACT </v>
      </c>
      <c r="D2" s="2"/>
      <c r="E2" s="3"/>
      <c r="F2" s="3"/>
      <c r="G2" s="7"/>
    </row>
    <row r="3" spans="2:14" ht="15" customHeight="1" x14ac:dyDescent="0.25">
      <c r="B3" s="2" t="s">
        <v>9</v>
      </c>
      <c r="D3" s="87" t="str">
        <f>'SCHED 1A-1_JG_CH'!D3</f>
        <v>SCMU3-22/23-0518-HO</v>
      </c>
      <c r="E3" s="474" t="s">
        <v>10</v>
      </c>
      <c r="F3" s="475"/>
      <c r="G3" s="421" t="str">
        <f>'SCHED 1A-1_JG_CH'!G3</f>
        <v>JOE GQABI &amp; CHRIS HANI</v>
      </c>
    </row>
    <row r="4" spans="2:14" ht="15" customHeight="1" x14ac:dyDescent="0.2">
      <c r="B4" s="2" t="s">
        <v>8</v>
      </c>
      <c r="D4" s="2" t="s">
        <v>745</v>
      </c>
      <c r="E4" s="2"/>
      <c r="F4" s="2"/>
      <c r="G4" s="7"/>
    </row>
    <row r="5" spans="2:14" x14ac:dyDescent="0.2">
      <c r="B5" s="2"/>
      <c r="C5" s="2"/>
      <c r="E5" s="2"/>
      <c r="F5" s="2"/>
      <c r="G5" s="7"/>
    </row>
    <row r="6" spans="2:14" s="4" customFormat="1" ht="15" customHeight="1" x14ac:dyDescent="0.2">
      <c r="B6" s="4" t="s">
        <v>751</v>
      </c>
      <c r="D6" s="4" t="s">
        <v>11</v>
      </c>
      <c r="I6" s="90"/>
      <c r="J6" s="90"/>
      <c r="K6" s="90"/>
      <c r="L6" s="90"/>
      <c r="M6" s="90"/>
      <c r="N6" s="90"/>
    </row>
    <row r="7" spans="2:14" ht="6" customHeight="1" thickBot="1" x14ac:dyDescent="0.25">
      <c r="B7" s="5"/>
      <c r="C7" s="5"/>
      <c r="D7" s="5"/>
      <c r="E7" s="5"/>
      <c r="F7" s="5"/>
      <c r="G7" s="7"/>
    </row>
    <row r="8" spans="2:14" s="299" customFormat="1" ht="39" customHeight="1" thickBot="1" x14ac:dyDescent="0.3">
      <c r="B8" s="11" t="s">
        <v>12</v>
      </c>
      <c r="C8" s="11" t="s">
        <v>6</v>
      </c>
      <c r="D8" s="11" t="s">
        <v>0</v>
      </c>
      <c r="E8" s="11" t="s">
        <v>1</v>
      </c>
      <c r="F8" s="11" t="s">
        <v>4</v>
      </c>
      <c r="G8" s="11" t="s">
        <v>2</v>
      </c>
      <c r="H8" s="11" t="s">
        <v>5</v>
      </c>
      <c r="I8" s="302"/>
      <c r="J8" s="302"/>
      <c r="K8" s="302"/>
      <c r="L8" s="302"/>
      <c r="M8" s="302"/>
      <c r="N8" s="302"/>
    </row>
    <row r="9" spans="2:14" s="299" customFormat="1" ht="40.5" x14ac:dyDescent="0.25">
      <c r="B9" s="29">
        <v>4</v>
      </c>
      <c r="C9" s="29" t="s">
        <v>663</v>
      </c>
      <c r="D9" s="298" t="s">
        <v>664</v>
      </c>
      <c r="E9" s="78"/>
      <c r="F9" s="78"/>
      <c r="G9" s="79"/>
      <c r="H9" s="80"/>
      <c r="I9" s="302"/>
      <c r="J9" s="302"/>
      <c r="K9" s="302"/>
      <c r="L9" s="302"/>
      <c r="M9" s="302"/>
      <c r="N9" s="302"/>
    </row>
    <row r="10" spans="2:14" s="299" customFormat="1" ht="20.25" customHeight="1" x14ac:dyDescent="0.2">
      <c r="B10" s="19">
        <v>4.0999999999999996</v>
      </c>
      <c r="C10" s="19"/>
      <c r="D10" s="345" t="str">
        <f>'SCHED 1B-3_JG_CH'!D10</f>
        <v xml:space="preserve">Frontier </v>
      </c>
      <c r="E10" s="19" t="s">
        <v>62</v>
      </c>
      <c r="F10" s="19">
        <v>1</v>
      </c>
      <c r="G10" s="66"/>
      <c r="H10" s="23"/>
      <c r="I10" s="302"/>
      <c r="J10" s="302"/>
      <c r="K10" s="302"/>
      <c r="L10" s="302"/>
      <c r="M10" s="302"/>
      <c r="N10" s="302"/>
    </row>
    <row r="11" spans="2:14" s="299" customFormat="1" ht="20.25" customHeight="1" x14ac:dyDescent="0.2">
      <c r="B11" s="19">
        <f>B10+0.1</f>
        <v>4.1999999999999993</v>
      </c>
      <c r="C11" s="19"/>
      <c r="D11" s="345" t="str">
        <f>'SCHED 1B-3_JG_CH'!D11</f>
        <v>Komani</v>
      </c>
      <c r="E11" s="19" t="s">
        <v>62</v>
      </c>
      <c r="F11" s="19">
        <v>1</v>
      </c>
      <c r="G11" s="66"/>
      <c r="H11" s="23"/>
      <c r="I11" s="302"/>
      <c r="J11" s="302"/>
      <c r="K11" s="302"/>
      <c r="L11" s="302"/>
      <c r="M11" s="302"/>
      <c r="N11" s="302"/>
    </row>
    <row r="12" spans="2:14" s="299" customFormat="1" ht="20.25" customHeight="1" x14ac:dyDescent="0.2">
      <c r="B12" s="19">
        <f t="shared" ref="B12:B18" si="0">B11+0.1</f>
        <v>4.2999999999999989</v>
      </c>
      <c r="C12" s="19"/>
      <c r="D12" s="345" t="str">
        <f>'SCHED 1B-3_JG_CH'!D12</f>
        <v>Glen Grey</v>
      </c>
      <c r="E12" s="19" t="s">
        <v>62</v>
      </c>
      <c r="F12" s="19">
        <v>1</v>
      </c>
      <c r="G12" s="66"/>
      <c r="H12" s="23"/>
      <c r="I12" s="302"/>
      <c r="J12" s="302"/>
      <c r="K12" s="302"/>
      <c r="L12" s="302"/>
      <c r="M12" s="302"/>
      <c r="N12" s="302"/>
    </row>
    <row r="13" spans="2:14" s="299" customFormat="1" ht="20.25" customHeight="1" x14ac:dyDescent="0.2">
      <c r="B13" s="19">
        <f t="shared" si="0"/>
        <v>4.3999999999999986</v>
      </c>
      <c r="C13" s="19"/>
      <c r="D13" s="345" t="str">
        <f>'SCHED 1B-3_JG_CH'!D13</f>
        <v>Ngonyama</v>
      </c>
      <c r="E13" s="19" t="s">
        <v>62</v>
      </c>
      <c r="F13" s="19">
        <v>1</v>
      </c>
      <c r="G13" s="66"/>
      <c r="H13" s="23"/>
      <c r="I13" s="302"/>
      <c r="J13" s="302"/>
      <c r="K13" s="302"/>
      <c r="L13" s="302"/>
      <c r="M13" s="302"/>
      <c r="N13" s="302"/>
    </row>
    <row r="14" spans="2:14" s="299" customFormat="1" ht="20.25" customHeight="1" x14ac:dyDescent="0.2">
      <c r="B14" s="19">
        <f t="shared" si="0"/>
        <v>4.4999999999999982</v>
      </c>
      <c r="C14" s="19"/>
      <c r="D14" s="345" t="str">
        <f>'SCHED 1B-3_JG_CH'!D14</f>
        <v>Dordrecht</v>
      </c>
      <c r="E14" s="19" t="s">
        <v>62</v>
      </c>
      <c r="F14" s="19">
        <v>1</v>
      </c>
      <c r="G14" s="66"/>
      <c r="H14" s="23"/>
      <c r="I14" s="302"/>
      <c r="J14" s="302"/>
      <c r="K14" s="302"/>
      <c r="L14" s="302"/>
      <c r="M14" s="302"/>
      <c r="N14" s="302"/>
    </row>
    <row r="15" spans="2:14" s="299" customFormat="1" ht="20.25" customHeight="1" x14ac:dyDescent="0.2">
      <c r="B15" s="19">
        <f t="shared" si="0"/>
        <v>4.5999999999999979</v>
      </c>
      <c r="C15" s="19"/>
      <c r="D15" s="345" t="str">
        <f>'SCHED 1B-3_JG_CH'!D15</f>
        <v>Elliot</v>
      </c>
      <c r="E15" s="19" t="s">
        <v>62</v>
      </c>
      <c r="F15" s="19">
        <v>1</v>
      </c>
      <c r="G15" s="66"/>
      <c r="H15" s="23"/>
      <c r="I15" s="302"/>
      <c r="J15" s="302"/>
      <c r="K15" s="302"/>
      <c r="L15" s="302"/>
      <c r="M15" s="302"/>
      <c r="N15" s="302"/>
    </row>
    <row r="16" spans="2:14" s="299" customFormat="1" ht="20.25" customHeight="1" x14ac:dyDescent="0.2">
      <c r="B16" s="19">
        <f t="shared" si="0"/>
        <v>4.6999999999999975</v>
      </c>
      <c r="C16" s="19"/>
      <c r="D16" s="345" t="str">
        <f>'SCHED 1B-3_JG_CH'!D16</f>
        <v>Cala</v>
      </c>
      <c r="E16" s="19" t="s">
        <v>62</v>
      </c>
      <c r="F16" s="19">
        <v>1</v>
      </c>
      <c r="G16" s="66"/>
      <c r="H16" s="23"/>
      <c r="I16" s="302"/>
      <c r="J16" s="302"/>
      <c r="K16" s="302"/>
      <c r="L16" s="302"/>
      <c r="M16" s="302"/>
      <c r="N16" s="302"/>
    </row>
    <row r="17" spans="2:14" s="299" customFormat="1" ht="20.25" customHeight="1" x14ac:dyDescent="0.2">
      <c r="B17" s="19">
        <f t="shared" si="0"/>
        <v>4.7999999999999972</v>
      </c>
      <c r="C17" s="19"/>
      <c r="D17" s="345" t="str">
        <f>'SCHED 1B-3_JG_CH'!D17</f>
        <v>Indwe</v>
      </c>
      <c r="E17" s="19" t="s">
        <v>62</v>
      </c>
      <c r="F17" s="19">
        <v>0</v>
      </c>
      <c r="G17" s="66"/>
      <c r="H17" s="23"/>
      <c r="I17" s="302"/>
      <c r="J17" s="302"/>
      <c r="K17" s="302"/>
      <c r="L17" s="302"/>
      <c r="M17" s="302"/>
      <c r="N17" s="302"/>
    </row>
    <row r="18" spans="2:14" s="299" customFormat="1" ht="20.25" customHeight="1" x14ac:dyDescent="0.2">
      <c r="B18" s="19">
        <f t="shared" si="0"/>
        <v>4.8999999999999968</v>
      </c>
      <c r="C18" s="19"/>
      <c r="D18" s="345" t="str">
        <f>'SCHED 1B-3_JG_CH'!D18</f>
        <v>Kuyasa</v>
      </c>
      <c r="E18" s="19" t="s">
        <v>62</v>
      </c>
      <c r="F18" s="19">
        <v>0</v>
      </c>
      <c r="G18" s="66"/>
      <c r="H18" s="23"/>
      <c r="I18" s="302"/>
      <c r="J18" s="302"/>
      <c r="K18" s="302"/>
      <c r="L18" s="302"/>
      <c r="M18" s="302"/>
      <c r="N18" s="302"/>
    </row>
    <row r="19" spans="2:14" s="299" customFormat="1" ht="20.25" customHeight="1" x14ac:dyDescent="0.2">
      <c r="B19" s="349">
        <v>4.0999999999999996</v>
      </c>
      <c r="C19" s="19"/>
      <c r="D19" s="345" t="str">
        <f>'SCHED 1B-3_JG_CH'!D19</f>
        <v>All Saints</v>
      </c>
      <c r="E19" s="19" t="s">
        <v>62</v>
      </c>
      <c r="F19" s="19">
        <v>1</v>
      </c>
      <c r="G19" s="66"/>
      <c r="H19" s="23"/>
      <c r="I19" s="302"/>
      <c r="J19" s="302"/>
      <c r="K19" s="302"/>
      <c r="L19" s="302"/>
      <c r="M19" s="302"/>
      <c r="N19" s="302"/>
    </row>
    <row r="20" spans="2:14" s="299" customFormat="1" ht="20.25" customHeight="1" x14ac:dyDescent="0.2">
      <c r="B20" s="349">
        <f>B19+0.01</f>
        <v>4.1099999999999994</v>
      </c>
      <c r="C20" s="19"/>
      <c r="D20" s="345" t="str">
        <f>'SCHED 1B-3_JG_CH'!D20</f>
        <v>Ngcobo CHC</v>
      </c>
      <c r="E20" s="19" t="s">
        <v>62</v>
      </c>
      <c r="F20" s="19">
        <v>0</v>
      </c>
      <c r="G20" s="66"/>
      <c r="H20" s="23"/>
      <c r="I20" s="302"/>
      <c r="J20" s="302"/>
      <c r="K20" s="302"/>
      <c r="L20" s="302"/>
      <c r="M20" s="302"/>
      <c r="N20" s="302"/>
    </row>
    <row r="21" spans="2:14" s="299" customFormat="1" ht="20.25" customHeight="1" x14ac:dyDescent="0.2">
      <c r="B21" s="349">
        <f t="shared" ref="B21:B42" si="1">B20+0.01</f>
        <v>4.1199999999999992</v>
      </c>
      <c r="C21" s="19"/>
      <c r="D21" s="345" t="str">
        <f>'SCHED 1B-3_JG_CH'!D21</f>
        <v xml:space="preserve">Mjanyana </v>
      </c>
      <c r="E21" s="19" t="s">
        <v>62</v>
      </c>
      <c r="F21" s="19">
        <v>0</v>
      </c>
      <c r="G21" s="66"/>
      <c r="H21" s="23"/>
      <c r="I21" s="302"/>
      <c r="J21" s="302"/>
      <c r="K21" s="302"/>
      <c r="L21" s="302"/>
      <c r="M21" s="302"/>
      <c r="N21" s="302"/>
    </row>
    <row r="22" spans="2:14" s="299" customFormat="1" ht="20.25" customHeight="1" x14ac:dyDescent="0.2">
      <c r="B22" s="349">
        <f t="shared" si="1"/>
        <v>4.129999999999999</v>
      </c>
      <c r="C22" s="19"/>
      <c r="D22" s="345" t="str">
        <f>'SCHED 1B-3_JG_CH'!D22</f>
        <v>Molteno</v>
      </c>
      <c r="E22" s="19" t="s">
        <v>62</v>
      </c>
      <c r="F22" s="19">
        <v>1</v>
      </c>
      <c r="G22" s="66"/>
      <c r="H22" s="23"/>
      <c r="I22" s="302"/>
      <c r="J22" s="302"/>
      <c r="K22" s="302"/>
      <c r="L22" s="302"/>
      <c r="M22" s="302"/>
      <c r="N22" s="302"/>
    </row>
    <row r="23" spans="2:14" s="299" customFormat="1" ht="20.25" customHeight="1" x14ac:dyDescent="0.2">
      <c r="B23" s="349">
        <f t="shared" si="1"/>
        <v>4.1399999999999988</v>
      </c>
      <c r="C23" s="19"/>
      <c r="D23" s="345" t="str">
        <f>'SCHED 1B-3_JG_CH'!D23</f>
        <v>Thornill</v>
      </c>
      <c r="E23" s="19" t="s">
        <v>62</v>
      </c>
      <c r="F23" s="19">
        <v>0</v>
      </c>
      <c r="G23" s="66"/>
      <c r="H23" s="23"/>
      <c r="I23" s="302"/>
      <c r="J23" s="302"/>
      <c r="K23" s="302"/>
      <c r="L23" s="302"/>
      <c r="M23" s="302"/>
      <c r="N23" s="302"/>
    </row>
    <row r="24" spans="2:14" s="299" customFormat="1" ht="20.25" customHeight="1" x14ac:dyDescent="0.2">
      <c r="B24" s="349">
        <f t="shared" si="1"/>
        <v>4.1499999999999986</v>
      </c>
      <c r="C24" s="19"/>
      <c r="D24" s="345" t="str">
        <f>'SCHED 1B-3_JG_CH'!D24</f>
        <v>Nomzamo</v>
      </c>
      <c r="E24" s="19" t="s">
        <v>62</v>
      </c>
      <c r="F24" s="19">
        <v>0</v>
      </c>
      <c r="G24" s="66"/>
      <c r="H24" s="23"/>
      <c r="I24" s="302"/>
      <c r="J24" s="302"/>
      <c r="K24" s="302"/>
      <c r="L24" s="302"/>
      <c r="M24" s="302"/>
      <c r="N24" s="302"/>
    </row>
    <row r="25" spans="2:14" s="299" customFormat="1" ht="20.25" customHeight="1" x14ac:dyDescent="0.2">
      <c r="B25" s="349">
        <f t="shared" si="1"/>
        <v>4.1599999999999984</v>
      </c>
      <c r="C25" s="19"/>
      <c r="D25" s="345" t="str">
        <f>'SCHED 1B-3_JG_CH'!D25</f>
        <v>Sterkstroom</v>
      </c>
      <c r="E25" s="19" t="s">
        <v>62</v>
      </c>
      <c r="F25" s="19">
        <v>0</v>
      </c>
      <c r="G25" s="66"/>
      <c r="H25" s="23"/>
      <c r="I25" s="302"/>
      <c r="J25" s="302"/>
      <c r="K25" s="302"/>
      <c r="L25" s="302"/>
      <c r="M25" s="302"/>
      <c r="N25" s="302"/>
    </row>
    <row r="26" spans="2:14" s="299" customFormat="1" ht="20.25" customHeight="1" x14ac:dyDescent="0.2">
      <c r="B26" s="349">
        <f t="shared" si="1"/>
        <v>4.1699999999999982</v>
      </c>
      <c r="C26" s="19"/>
      <c r="D26" s="345" t="str">
        <f>'SCHED 1B-3_JG_CH'!D26</f>
        <v>Whittlesea</v>
      </c>
      <c r="E26" s="19" t="s">
        <v>62</v>
      </c>
      <c r="F26" s="19">
        <v>1</v>
      </c>
      <c r="G26" s="66"/>
      <c r="H26" s="23"/>
      <c r="I26" s="302"/>
      <c r="J26" s="302"/>
      <c r="K26" s="302"/>
      <c r="L26" s="302"/>
      <c r="M26" s="302"/>
      <c r="N26" s="302"/>
    </row>
    <row r="27" spans="2:14" s="299" customFormat="1" ht="20.25" customHeight="1" x14ac:dyDescent="0.2">
      <c r="B27" s="349">
        <f t="shared" si="1"/>
        <v>4.1799999999999979</v>
      </c>
      <c r="C27" s="19"/>
      <c r="D27" s="345" t="str">
        <f>'SCHED 1B-3_JG_CH'!D27</f>
        <v>Marjie Venter</v>
      </c>
      <c r="E27" s="19" t="s">
        <v>62</v>
      </c>
      <c r="F27" s="19">
        <v>0</v>
      </c>
      <c r="G27" s="66"/>
      <c r="H27" s="23"/>
      <c r="I27" s="302"/>
      <c r="J27" s="302"/>
      <c r="K27" s="302"/>
      <c r="L27" s="302"/>
      <c r="M27" s="302"/>
      <c r="N27" s="302"/>
    </row>
    <row r="28" spans="2:14" s="299" customFormat="1" ht="20.25" customHeight="1" x14ac:dyDescent="0.2">
      <c r="B28" s="349">
        <f t="shared" si="1"/>
        <v>4.1899999999999977</v>
      </c>
      <c r="C28" s="19"/>
      <c r="D28" s="345" t="str">
        <f>'SCHED 1B-3_JG_CH'!D28</f>
        <v>Hewu</v>
      </c>
      <c r="E28" s="19" t="s">
        <v>62</v>
      </c>
      <c r="F28" s="19">
        <v>1</v>
      </c>
      <c r="G28" s="66"/>
      <c r="H28" s="23"/>
      <c r="I28" s="302"/>
      <c r="J28" s="302"/>
      <c r="K28" s="302"/>
      <c r="L28" s="302"/>
      <c r="M28" s="302"/>
      <c r="N28" s="302"/>
    </row>
    <row r="29" spans="2:14" s="299" customFormat="1" ht="20.25" customHeight="1" x14ac:dyDescent="0.2">
      <c r="B29" s="349">
        <f t="shared" si="1"/>
        <v>4.1999999999999975</v>
      </c>
      <c r="C29" s="19"/>
      <c r="D29" s="345" t="str">
        <f>'SCHED 1B-3_JG_CH'!D29</f>
        <v>Cradock</v>
      </c>
      <c r="E29" s="19" t="s">
        <v>62</v>
      </c>
      <c r="F29" s="19">
        <v>0</v>
      </c>
      <c r="G29" s="66"/>
      <c r="H29" s="23"/>
      <c r="I29" s="302"/>
      <c r="J29" s="302"/>
      <c r="K29" s="302"/>
      <c r="L29" s="302"/>
      <c r="M29" s="302"/>
      <c r="N29" s="302"/>
    </row>
    <row r="30" spans="2:14" s="299" customFormat="1" ht="20.25" customHeight="1" x14ac:dyDescent="0.2">
      <c r="B30" s="349">
        <f t="shared" si="1"/>
        <v>4.2099999999999973</v>
      </c>
      <c r="C30" s="19"/>
      <c r="D30" s="345" t="str">
        <f>'SCHED 1B-3_JG_CH'!D30</f>
        <v>Cofimvaba</v>
      </c>
      <c r="E30" s="19" t="s">
        <v>62</v>
      </c>
      <c r="F30" s="19">
        <v>1</v>
      </c>
      <c r="G30" s="66"/>
      <c r="H30" s="23"/>
      <c r="I30" s="302"/>
      <c r="J30" s="302"/>
      <c r="K30" s="302"/>
      <c r="L30" s="302"/>
      <c r="M30" s="302"/>
      <c r="N30" s="302"/>
    </row>
    <row r="31" spans="2:14" s="299" customFormat="1" ht="20.25" customHeight="1" x14ac:dyDescent="0.2">
      <c r="B31" s="349">
        <f t="shared" si="1"/>
        <v>4.2199999999999971</v>
      </c>
      <c r="C31" s="19"/>
      <c r="D31" s="345" t="str">
        <f>'SCHED 1B-3_JG_CH'!D31</f>
        <v>Wilhelm Stahl</v>
      </c>
      <c r="E31" s="19" t="s">
        <v>62</v>
      </c>
      <c r="F31" s="19">
        <v>0</v>
      </c>
      <c r="G31" s="66"/>
      <c r="H31" s="23"/>
      <c r="I31" s="302"/>
      <c r="J31" s="302"/>
      <c r="K31" s="302"/>
      <c r="L31" s="302"/>
      <c r="M31" s="302"/>
      <c r="N31" s="302"/>
    </row>
    <row r="32" spans="2:14" s="299" customFormat="1" ht="20.25" customHeight="1" x14ac:dyDescent="0.2">
      <c r="B32" s="349">
        <f t="shared" si="1"/>
        <v>4.2299999999999969</v>
      </c>
      <c r="C32" s="19"/>
      <c r="D32" s="345" t="str">
        <f>'SCHED 1B-3_JG_CH'!D32</f>
        <v>Zwelakhe</v>
      </c>
      <c r="E32" s="19" t="s">
        <v>62</v>
      </c>
      <c r="F32" s="19">
        <v>0</v>
      </c>
      <c r="G32" s="66"/>
      <c r="H32" s="23"/>
      <c r="I32" s="302"/>
      <c r="J32" s="302"/>
      <c r="K32" s="302"/>
      <c r="L32" s="302"/>
      <c r="M32" s="302"/>
      <c r="N32" s="302"/>
    </row>
    <row r="33" spans="2:15" s="299" customFormat="1" ht="20.25" customHeight="1" x14ac:dyDescent="0.2">
      <c r="B33" s="19"/>
      <c r="C33" s="19"/>
      <c r="D33" s="345"/>
      <c r="E33" s="19"/>
      <c r="F33" s="19"/>
      <c r="G33" s="66"/>
      <c r="H33" s="23"/>
      <c r="I33" s="302"/>
      <c r="J33" s="302"/>
      <c r="K33" s="302"/>
      <c r="L33" s="302"/>
      <c r="M33" s="302"/>
      <c r="N33" s="302"/>
    </row>
    <row r="34" spans="2:15" s="299" customFormat="1" ht="20.25" customHeight="1" x14ac:dyDescent="0.2">
      <c r="B34" s="349">
        <f>B32+0.01</f>
        <v>4.2399999999999967</v>
      </c>
      <c r="C34" s="19"/>
      <c r="D34" s="345" t="s">
        <v>1211</v>
      </c>
      <c r="E34" s="19" t="s">
        <v>62</v>
      </c>
      <c r="F34" s="19">
        <v>1</v>
      </c>
      <c r="G34" s="66"/>
      <c r="H34" s="23"/>
      <c r="I34" s="302"/>
      <c r="J34" s="302"/>
      <c r="K34" s="302"/>
      <c r="L34" s="302"/>
      <c r="M34" s="302"/>
      <c r="N34" s="302"/>
    </row>
    <row r="35" spans="2:15" s="299" customFormat="1" ht="20.25" customHeight="1" x14ac:dyDescent="0.2">
      <c r="B35" s="349">
        <f t="shared" si="1"/>
        <v>4.2499999999999964</v>
      </c>
      <c r="C35" s="19"/>
      <c r="D35" s="345" t="s">
        <v>1212</v>
      </c>
      <c r="E35" s="19" t="s">
        <v>62</v>
      </c>
      <c r="F35" s="19">
        <v>1</v>
      </c>
      <c r="G35" s="66"/>
      <c r="H35" s="23"/>
      <c r="I35" s="302"/>
      <c r="J35" s="302"/>
      <c r="K35" s="302"/>
      <c r="L35" s="302"/>
      <c r="M35" s="302"/>
      <c r="N35" s="302"/>
    </row>
    <row r="36" spans="2:15" s="299" customFormat="1" ht="20.25" customHeight="1" x14ac:dyDescent="0.25">
      <c r="B36" s="349">
        <f t="shared" si="1"/>
        <v>4.2599999999999962</v>
      </c>
      <c r="C36" s="19"/>
      <c r="D36" s="123" t="s">
        <v>1213</v>
      </c>
      <c r="E36" s="19" t="s">
        <v>62</v>
      </c>
      <c r="F36" s="19">
        <v>1</v>
      </c>
      <c r="G36" s="66"/>
      <c r="H36" s="23"/>
      <c r="I36" s="302"/>
      <c r="J36" s="302"/>
      <c r="K36" s="302"/>
      <c r="L36" s="302"/>
      <c r="M36" s="302"/>
      <c r="N36" s="302"/>
    </row>
    <row r="37" spans="2:15" s="299" customFormat="1" ht="21" customHeight="1" x14ac:dyDescent="0.25">
      <c r="B37" s="349">
        <f t="shared" si="1"/>
        <v>4.269999999999996</v>
      </c>
      <c r="C37" s="19"/>
      <c r="D37" s="123" t="s">
        <v>1214</v>
      </c>
      <c r="E37" s="19" t="s">
        <v>62</v>
      </c>
      <c r="F37" s="19">
        <v>1</v>
      </c>
      <c r="G37" s="66"/>
      <c r="H37" s="23"/>
      <c r="I37" s="302"/>
      <c r="J37" s="302"/>
      <c r="K37" s="302"/>
      <c r="L37" s="302"/>
      <c r="M37" s="302"/>
      <c r="N37" s="302"/>
    </row>
    <row r="38" spans="2:15" s="299" customFormat="1" ht="21" customHeight="1" x14ac:dyDescent="0.25">
      <c r="B38" s="349">
        <f t="shared" si="1"/>
        <v>4.2799999999999958</v>
      </c>
      <c r="C38" s="19"/>
      <c r="D38" s="123" t="s">
        <v>1215</v>
      </c>
      <c r="E38" s="19" t="s">
        <v>62</v>
      </c>
      <c r="F38" s="19">
        <v>1</v>
      </c>
      <c r="G38" s="66"/>
      <c r="H38" s="23"/>
      <c r="I38" s="302"/>
      <c r="J38" s="302"/>
      <c r="K38" s="302"/>
      <c r="L38" s="302"/>
      <c r="M38" s="302"/>
      <c r="N38" s="302"/>
    </row>
    <row r="39" spans="2:15" s="299" customFormat="1" ht="20.25" customHeight="1" x14ac:dyDescent="0.25">
      <c r="B39" s="349">
        <f t="shared" si="1"/>
        <v>4.2899999999999956</v>
      </c>
      <c r="C39" s="19"/>
      <c r="D39" s="123" t="s">
        <v>1216</v>
      </c>
      <c r="E39" s="19" t="s">
        <v>62</v>
      </c>
      <c r="F39" s="19">
        <v>1</v>
      </c>
      <c r="G39" s="66"/>
      <c r="H39" s="23"/>
      <c r="I39" s="302"/>
      <c r="J39" s="302"/>
      <c r="K39" s="302"/>
      <c r="L39" s="302"/>
      <c r="M39" s="302"/>
      <c r="N39" s="302"/>
    </row>
    <row r="40" spans="2:15" s="307" customFormat="1" ht="20.25" customHeight="1" x14ac:dyDescent="0.25">
      <c r="B40" s="349">
        <f t="shared" si="1"/>
        <v>4.2999999999999954</v>
      </c>
      <c r="C40" s="363"/>
      <c r="D40" s="123" t="s">
        <v>1217</v>
      </c>
      <c r="E40" s="363" t="s">
        <v>62</v>
      </c>
      <c r="F40" s="19">
        <v>1</v>
      </c>
      <c r="G40" s="66"/>
      <c r="H40" s="23"/>
      <c r="I40" s="369"/>
      <c r="J40" s="369"/>
      <c r="K40" s="369"/>
      <c r="L40" s="369"/>
      <c r="M40" s="369"/>
      <c r="N40" s="369"/>
    </row>
    <row r="41" spans="2:15" s="307" customFormat="1" ht="20.25" customHeight="1" x14ac:dyDescent="0.25">
      <c r="B41" s="349">
        <f t="shared" si="1"/>
        <v>4.3099999999999952</v>
      </c>
      <c r="C41" s="363"/>
      <c r="D41" s="123" t="s">
        <v>1218</v>
      </c>
      <c r="E41" s="363" t="s">
        <v>62</v>
      </c>
      <c r="F41" s="19">
        <v>1</v>
      </c>
      <c r="G41" s="66"/>
      <c r="H41" s="23"/>
      <c r="I41" s="369"/>
      <c r="J41" s="369"/>
      <c r="K41" s="369"/>
      <c r="L41" s="369"/>
      <c r="M41" s="369"/>
      <c r="N41" s="369"/>
    </row>
    <row r="42" spans="2:15" s="307" customFormat="1" ht="20.25" customHeight="1" x14ac:dyDescent="0.25">
      <c r="B42" s="349">
        <f t="shared" si="1"/>
        <v>4.319999999999995</v>
      </c>
      <c r="C42" s="363"/>
      <c r="D42" s="123" t="s">
        <v>1219</v>
      </c>
      <c r="E42" s="363" t="s">
        <v>62</v>
      </c>
      <c r="F42" s="19">
        <v>1</v>
      </c>
      <c r="G42" s="66"/>
      <c r="H42" s="23"/>
      <c r="I42" s="369"/>
      <c r="J42" s="369"/>
      <c r="K42" s="369"/>
      <c r="L42" s="369"/>
      <c r="M42" s="369"/>
      <c r="N42" s="369"/>
    </row>
    <row r="43" spans="2:15" s="299" customFormat="1" ht="20.25" customHeight="1" x14ac:dyDescent="0.2">
      <c r="B43" s="19"/>
      <c r="C43" s="19"/>
      <c r="D43" s="354"/>
      <c r="E43" s="304"/>
      <c r="F43" s="19"/>
      <c r="G43" s="66"/>
      <c r="H43" s="23"/>
      <c r="I43" s="302"/>
      <c r="J43" s="302"/>
      <c r="K43" s="302"/>
      <c r="L43" s="302"/>
      <c r="M43" s="302"/>
      <c r="N43" s="302"/>
    </row>
    <row r="44" spans="2:15" s="299" customFormat="1" ht="56.25" customHeight="1" x14ac:dyDescent="0.25">
      <c r="B44" s="76">
        <v>6</v>
      </c>
      <c r="C44" s="76" t="s">
        <v>666</v>
      </c>
      <c r="D44" s="300" t="s">
        <v>667</v>
      </c>
      <c r="E44" s="301"/>
      <c r="F44" s="78"/>
      <c r="G44" s="80"/>
      <c r="H44" s="80"/>
      <c r="I44" s="302"/>
      <c r="J44" s="302"/>
      <c r="K44" s="302"/>
      <c r="L44" s="302"/>
      <c r="M44" s="302"/>
      <c r="N44" s="302"/>
      <c r="O44" s="302"/>
    </row>
    <row r="45" spans="2:15" s="299" customFormat="1" ht="19.149999999999999" customHeight="1" x14ac:dyDescent="0.25">
      <c r="B45" s="19" t="s">
        <v>677</v>
      </c>
      <c r="C45" s="19"/>
      <c r="D45" s="303" t="s">
        <v>668</v>
      </c>
      <c r="E45" s="19" t="s">
        <v>669</v>
      </c>
      <c r="F45" s="19">
        <v>36</v>
      </c>
      <c r="G45" s="23"/>
      <c r="H45" s="23"/>
      <c r="I45" s="302"/>
      <c r="J45" s="302"/>
      <c r="K45" s="302"/>
      <c r="L45" s="302"/>
      <c r="M45" s="302"/>
      <c r="N45" s="302"/>
      <c r="O45" s="302"/>
    </row>
    <row r="46" spans="2:15" s="299" customFormat="1" ht="20.25" customHeight="1" x14ac:dyDescent="0.25">
      <c r="B46" s="19" t="s">
        <v>678</v>
      </c>
      <c r="C46" s="19"/>
      <c r="D46" s="303" t="s">
        <v>668</v>
      </c>
      <c r="E46" s="304" t="s">
        <v>669</v>
      </c>
      <c r="F46" s="19">
        <v>36</v>
      </c>
      <c r="G46" s="23"/>
      <c r="H46" s="23"/>
      <c r="I46" s="302"/>
      <c r="J46" s="302"/>
      <c r="K46" s="302"/>
      <c r="L46" s="302"/>
      <c r="M46" s="302"/>
      <c r="N46" s="302"/>
      <c r="O46" s="302"/>
    </row>
    <row r="47" spans="2:15" s="299" customFormat="1" ht="20.25" customHeight="1" x14ac:dyDescent="0.25">
      <c r="B47" s="19" t="s">
        <v>741</v>
      </c>
      <c r="C47" s="19"/>
      <c r="D47" s="20" t="s">
        <v>670</v>
      </c>
      <c r="E47" s="304" t="s">
        <v>669</v>
      </c>
      <c r="F47" s="19">
        <v>36</v>
      </c>
      <c r="G47" s="23"/>
      <c r="H47" s="23"/>
      <c r="I47" s="302"/>
      <c r="J47" s="302"/>
      <c r="K47" s="302"/>
      <c r="L47" s="302"/>
      <c r="M47" s="302"/>
      <c r="N47" s="302"/>
      <c r="O47" s="302"/>
    </row>
    <row r="48" spans="2:15" s="299" customFormat="1" ht="19.149999999999999" customHeight="1" x14ac:dyDescent="0.25">
      <c r="B48" s="19" t="s">
        <v>742</v>
      </c>
      <c r="C48" s="19"/>
      <c r="D48" s="20" t="s">
        <v>670</v>
      </c>
      <c r="E48" s="19" t="s">
        <v>669</v>
      </c>
      <c r="F48" s="19">
        <v>36</v>
      </c>
      <c r="G48" s="23"/>
      <c r="H48" s="23"/>
      <c r="I48" s="302"/>
      <c r="J48" s="302"/>
      <c r="K48" s="302"/>
      <c r="L48" s="302"/>
      <c r="M48" s="302"/>
      <c r="N48" s="302"/>
      <c r="O48" s="302"/>
    </row>
    <row r="49" spans="2:15" s="299" customFormat="1" ht="31.5" customHeight="1" x14ac:dyDescent="0.25">
      <c r="B49" s="19" t="s">
        <v>679</v>
      </c>
      <c r="C49" s="19" t="s">
        <v>674</v>
      </c>
      <c r="D49" s="303" t="s">
        <v>675</v>
      </c>
      <c r="E49" s="19" t="s">
        <v>3</v>
      </c>
      <c r="F49" s="19"/>
      <c r="G49" s="347"/>
      <c r="H49" s="23"/>
      <c r="I49" s="302"/>
      <c r="J49" s="302"/>
      <c r="K49" s="302"/>
      <c r="L49" s="302"/>
      <c r="M49" s="302"/>
      <c r="N49" s="302"/>
      <c r="O49" s="302"/>
    </row>
    <row r="50" spans="2:15" s="299" customFormat="1" ht="45" customHeight="1" x14ac:dyDescent="0.25">
      <c r="B50" s="76">
        <v>7</v>
      </c>
      <c r="C50" s="76" t="s">
        <v>671</v>
      </c>
      <c r="D50" s="300" t="s">
        <v>672</v>
      </c>
      <c r="E50" s="304" t="s">
        <v>673</v>
      </c>
      <c r="F50" s="19">
        <v>1</v>
      </c>
      <c r="G50" s="23">
        <v>360000</v>
      </c>
      <c r="H50" s="23">
        <v>360000</v>
      </c>
      <c r="I50" s="302"/>
      <c r="J50" s="302"/>
      <c r="K50" s="302"/>
      <c r="L50" s="302"/>
      <c r="M50" s="302"/>
      <c r="N50" s="302"/>
      <c r="O50" s="302"/>
    </row>
    <row r="51" spans="2:15" s="299" customFormat="1" ht="31.5" customHeight="1" x14ac:dyDescent="0.25">
      <c r="B51" s="19" t="s">
        <v>679</v>
      </c>
      <c r="C51" s="19" t="s">
        <v>674</v>
      </c>
      <c r="D51" s="303" t="s">
        <v>675</v>
      </c>
      <c r="E51" s="19" t="s">
        <v>3</v>
      </c>
      <c r="F51" s="19"/>
      <c r="G51" s="347"/>
      <c r="H51" s="23"/>
      <c r="I51" s="302"/>
      <c r="J51" s="302"/>
      <c r="K51" s="302"/>
      <c r="L51" s="302"/>
      <c r="M51" s="302"/>
      <c r="N51" s="302"/>
      <c r="O51" s="302"/>
    </row>
    <row r="52" spans="2:15" s="299" customFormat="1" ht="6" customHeight="1" thickBot="1" x14ac:dyDescent="0.3">
      <c r="B52" s="21"/>
      <c r="C52" s="21"/>
      <c r="D52" s="24"/>
      <c r="E52" s="21"/>
      <c r="F52" s="21"/>
      <c r="G52" s="25"/>
      <c r="H52" s="25"/>
      <c r="I52" s="302"/>
      <c r="J52" s="302"/>
      <c r="K52" s="302"/>
      <c r="L52" s="302"/>
      <c r="M52" s="302"/>
      <c r="N52" s="302"/>
    </row>
    <row r="53" spans="2:15" s="299" customFormat="1" ht="20.25" customHeight="1" thickBot="1" x14ac:dyDescent="0.3">
      <c r="B53" s="26" t="s">
        <v>7</v>
      </c>
      <c r="C53" s="26"/>
      <c r="D53" s="26"/>
      <c r="E53" s="26"/>
      <c r="F53" s="26"/>
      <c r="G53" s="27"/>
      <c r="H53" s="28"/>
      <c r="I53" s="302"/>
      <c r="J53" s="302"/>
      <c r="K53" s="302"/>
      <c r="L53" s="302"/>
      <c r="M53" s="302"/>
      <c r="N53" s="302"/>
    </row>
    <row r="54" spans="2:15" ht="5.25" customHeight="1" x14ac:dyDescent="0.2">
      <c r="B54" s="5"/>
      <c r="C54" s="5"/>
      <c r="D54" s="5"/>
      <c r="E54" s="5"/>
      <c r="F54" s="5"/>
      <c r="G54" s="7"/>
      <c r="H54" s="7"/>
    </row>
    <row r="55" spans="2:15" x14ac:dyDescent="0.2">
      <c r="B55" s="5"/>
      <c r="C55" s="5"/>
      <c r="D55" s="5"/>
      <c r="E55" s="5"/>
      <c r="F55" s="5"/>
      <c r="G55" s="7"/>
      <c r="H55" s="7"/>
    </row>
    <row r="56" spans="2:15" x14ac:dyDescent="0.2">
      <c r="B56" s="5"/>
      <c r="C56" s="5"/>
      <c r="D56" s="5"/>
      <c r="E56" s="5"/>
      <c r="F56" s="5"/>
      <c r="G56" s="7"/>
      <c r="H56" s="7"/>
    </row>
    <row r="57" spans="2:15" x14ac:dyDescent="0.2">
      <c r="B57" s="5"/>
      <c r="C57" s="5"/>
      <c r="D57" s="5"/>
      <c r="E57" s="5"/>
      <c r="F57" s="5"/>
      <c r="G57" s="7"/>
      <c r="H57" s="7"/>
    </row>
    <row r="58" spans="2:15" x14ac:dyDescent="0.2">
      <c r="B58" s="5"/>
      <c r="C58" s="5"/>
      <c r="D58" s="5"/>
      <c r="E58" s="5"/>
      <c r="F58" s="5"/>
      <c r="G58" s="7"/>
      <c r="H58" s="7"/>
    </row>
    <row r="59" spans="2:15" x14ac:dyDescent="0.2">
      <c r="B59" s="5"/>
      <c r="C59" s="5"/>
      <c r="D59" s="5"/>
      <c r="E59" s="5"/>
      <c r="F59" s="5"/>
      <c r="G59" s="7"/>
      <c r="H59" s="7"/>
    </row>
    <row r="60" spans="2:15" x14ac:dyDescent="0.2">
      <c r="B60" s="5"/>
      <c r="C60" s="5"/>
      <c r="D60" s="5"/>
      <c r="E60" s="5"/>
      <c r="F60" s="5"/>
      <c r="G60" s="7"/>
      <c r="H60" s="7"/>
    </row>
    <row r="61" spans="2:15" x14ac:dyDescent="0.2">
      <c r="B61" s="5"/>
      <c r="C61" s="5"/>
      <c r="D61" s="5"/>
      <c r="E61" s="5"/>
      <c r="F61" s="5"/>
      <c r="G61" s="7"/>
      <c r="H61" s="7"/>
    </row>
    <row r="62" spans="2:15" x14ac:dyDescent="0.2">
      <c r="B62" s="5"/>
      <c r="C62" s="5"/>
      <c r="D62" s="5"/>
      <c r="E62" s="5"/>
      <c r="F62" s="5"/>
      <c r="G62" s="7"/>
      <c r="H62" s="7"/>
    </row>
    <row r="63" spans="2:15" x14ac:dyDescent="0.2">
      <c r="B63" s="5"/>
      <c r="C63" s="5"/>
      <c r="D63" s="5"/>
      <c r="E63" s="5"/>
      <c r="F63" s="5"/>
      <c r="G63" s="7"/>
      <c r="H63" s="7"/>
    </row>
    <row r="64" spans="2:15" x14ac:dyDescent="0.2">
      <c r="B64" s="5"/>
      <c r="C64" s="5"/>
      <c r="D64" s="5"/>
      <c r="E64" s="5"/>
      <c r="F64" s="5"/>
      <c r="G64" s="7"/>
      <c r="H64" s="7"/>
    </row>
    <row r="65" spans="1:8" x14ac:dyDescent="0.2">
      <c r="B65" s="5"/>
      <c r="C65" s="5"/>
      <c r="D65" s="5"/>
      <c r="E65" s="5"/>
      <c r="F65" s="5"/>
      <c r="G65" s="7"/>
      <c r="H65" s="7"/>
    </row>
    <row r="66" spans="1:8" s="89" customFormat="1" x14ac:dyDescent="0.2">
      <c r="A66" s="12"/>
      <c r="B66" s="5"/>
      <c r="C66" s="5"/>
      <c r="D66" s="5"/>
      <c r="E66" s="5"/>
      <c r="F66" s="5"/>
      <c r="G66" s="7"/>
      <c r="H66" s="7"/>
    </row>
    <row r="67" spans="1:8" s="89" customFormat="1" x14ac:dyDescent="0.2">
      <c r="A67" s="12"/>
      <c r="B67" s="5"/>
      <c r="C67" s="5"/>
      <c r="D67" s="5"/>
      <c r="E67" s="5"/>
      <c r="F67" s="5"/>
      <c r="G67" s="7"/>
      <c r="H67" s="7"/>
    </row>
    <row r="68" spans="1:8" s="89" customFormat="1" x14ac:dyDescent="0.2">
      <c r="A68" s="12"/>
      <c r="B68" s="5"/>
      <c r="C68" s="5"/>
      <c r="D68" s="5"/>
      <c r="E68" s="5"/>
      <c r="F68" s="5"/>
      <c r="G68" s="7"/>
      <c r="H68" s="7"/>
    </row>
    <row r="69" spans="1:8" s="89" customFormat="1" x14ac:dyDescent="0.2">
      <c r="A69" s="12"/>
      <c r="B69" s="5"/>
      <c r="C69" s="5"/>
      <c r="D69" s="5"/>
      <c r="E69" s="5"/>
      <c r="F69" s="5"/>
      <c r="G69" s="7"/>
      <c r="H69" s="7"/>
    </row>
    <row r="70" spans="1:8" s="89" customFormat="1" x14ac:dyDescent="0.2">
      <c r="A70" s="12"/>
      <c r="B70" s="5"/>
      <c r="C70" s="5"/>
      <c r="D70" s="5"/>
      <c r="E70" s="5"/>
      <c r="F70" s="5"/>
      <c r="G70" s="7"/>
      <c r="H70" s="7"/>
    </row>
    <row r="71" spans="1:8" s="89" customFormat="1" x14ac:dyDescent="0.2">
      <c r="A71" s="12"/>
      <c r="B71" s="5"/>
      <c r="C71" s="5"/>
      <c r="D71" s="5"/>
      <c r="E71" s="5"/>
      <c r="F71" s="5"/>
      <c r="G71" s="7"/>
      <c r="H71" s="7"/>
    </row>
    <row r="72" spans="1:8" s="89" customFormat="1" x14ac:dyDescent="0.2">
      <c r="A72" s="12"/>
      <c r="B72" s="5"/>
      <c r="C72" s="5"/>
      <c r="D72" s="5"/>
      <c r="E72" s="5"/>
      <c r="F72" s="5"/>
      <c r="G72" s="7"/>
      <c r="H72" s="7"/>
    </row>
    <row r="73" spans="1:8" s="89" customFormat="1" x14ac:dyDescent="0.2">
      <c r="A73" s="12"/>
      <c r="B73" s="5"/>
      <c r="C73" s="5"/>
      <c r="D73" s="5"/>
      <c r="E73" s="5"/>
      <c r="F73" s="5"/>
      <c r="G73" s="7"/>
      <c r="H73" s="7"/>
    </row>
    <row r="74" spans="1:8" s="89" customFormat="1" x14ac:dyDescent="0.2">
      <c r="A74" s="12"/>
      <c r="B74" s="5"/>
      <c r="C74" s="5"/>
      <c r="D74" s="5"/>
      <c r="E74" s="5"/>
      <c r="F74" s="5"/>
      <c r="G74" s="7"/>
      <c r="H74" s="7"/>
    </row>
    <row r="75" spans="1:8" s="89" customFormat="1" x14ac:dyDescent="0.2">
      <c r="A75" s="12"/>
      <c r="B75" s="5"/>
      <c r="C75" s="5"/>
      <c r="D75" s="5"/>
      <c r="E75" s="5"/>
      <c r="F75" s="5"/>
      <c r="G75" s="7"/>
      <c r="H75" s="7"/>
    </row>
    <row r="76" spans="1:8" s="89" customFormat="1" x14ac:dyDescent="0.2">
      <c r="A76" s="12"/>
      <c r="B76" s="5"/>
      <c r="C76" s="5"/>
      <c r="D76" s="5"/>
      <c r="E76" s="5"/>
      <c r="F76" s="5"/>
      <c r="G76" s="7"/>
      <c r="H76" s="7"/>
    </row>
    <row r="77" spans="1:8" s="89" customFormat="1" x14ac:dyDescent="0.2">
      <c r="A77" s="12"/>
      <c r="B77" s="5"/>
      <c r="C77" s="5"/>
      <c r="D77" s="5"/>
      <c r="E77" s="5"/>
      <c r="F77" s="5"/>
      <c r="G77" s="7"/>
      <c r="H77" s="7"/>
    </row>
    <row r="78" spans="1:8" s="89" customFormat="1" x14ac:dyDescent="0.2">
      <c r="A78" s="12"/>
      <c r="B78" s="5"/>
      <c r="C78" s="5"/>
      <c r="D78" s="5"/>
      <c r="E78" s="5"/>
      <c r="F78" s="5"/>
      <c r="G78" s="7"/>
      <c r="H78" s="7"/>
    </row>
    <row r="79" spans="1:8" s="89" customFormat="1" x14ac:dyDescent="0.2">
      <c r="A79" s="12"/>
      <c r="B79" s="5"/>
      <c r="C79" s="5"/>
      <c r="D79" s="5"/>
      <c r="E79" s="5"/>
      <c r="F79" s="5"/>
      <c r="G79" s="7"/>
      <c r="H79" s="7"/>
    </row>
    <row r="80" spans="1:8" s="89" customFormat="1" x14ac:dyDescent="0.2">
      <c r="A80" s="12"/>
      <c r="B80" s="5"/>
      <c r="C80" s="5"/>
      <c r="D80" s="5"/>
      <c r="E80" s="5"/>
      <c r="F80" s="5"/>
      <c r="G80" s="7"/>
      <c r="H80" s="7"/>
    </row>
    <row r="81" spans="1:8" s="89" customFormat="1" x14ac:dyDescent="0.2">
      <c r="A81" s="12"/>
      <c r="B81" s="5"/>
      <c r="C81" s="5"/>
      <c r="D81" s="5"/>
      <c r="E81" s="5"/>
      <c r="F81" s="5"/>
      <c r="G81" s="7"/>
      <c r="H81" s="7"/>
    </row>
    <row r="82" spans="1:8" s="89" customFormat="1" x14ac:dyDescent="0.2">
      <c r="A82" s="12"/>
      <c r="B82" s="5"/>
      <c r="C82" s="5"/>
      <c r="D82" s="5"/>
      <c r="E82" s="5"/>
      <c r="F82" s="5"/>
      <c r="G82" s="7"/>
      <c r="H82" s="7"/>
    </row>
    <row r="83" spans="1:8" s="89" customFormat="1" x14ac:dyDescent="0.2">
      <c r="A83" s="12"/>
      <c r="B83" s="5"/>
      <c r="C83" s="5"/>
      <c r="D83" s="5"/>
      <c r="E83" s="5"/>
      <c r="F83" s="5"/>
      <c r="G83" s="7"/>
      <c r="H83" s="7"/>
    </row>
    <row r="84" spans="1:8" s="89" customFormat="1" x14ac:dyDescent="0.2">
      <c r="A84" s="12"/>
      <c r="B84" s="5"/>
      <c r="C84" s="5"/>
      <c r="D84" s="5"/>
      <c r="E84" s="5"/>
      <c r="F84" s="5"/>
      <c r="G84" s="7"/>
      <c r="H84" s="7"/>
    </row>
    <row r="85" spans="1:8" s="89" customFormat="1" x14ac:dyDescent="0.2">
      <c r="A85" s="12"/>
      <c r="B85" s="5"/>
      <c r="C85" s="5"/>
      <c r="D85" s="5"/>
      <c r="E85" s="5"/>
      <c r="F85" s="5"/>
      <c r="G85" s="7"/>
      <c r="H85" s="7"/>
    </row>
    <row r="86" spans="1:8" s="89" customFormat="1" x14ac:dyDescent="0.2">
      <c r="A86" s="12"/>
      <c r="B86" s="5"/>
      <c r="C86" s="5"/>
      <c r="D86" s="5"/>
      <c r="E86" s="5"/>
      <c r="F86" s="5"/>
      <c r="G86" s="7"/>
      <c r="H86" s="7"/>
    </row>
    <row r="87" spans="1:8" s="89" customFormat="1" x14ac:dyDescent="0.2">
      <c r="A87" s="12"/>
      <c r="B87" s="5"/>
      <c r="C87" s="5"/>
      <c r="D87" s="5"/>
      <c r="E87" s="5"/>
      <c r="F87" s="5"/>
      <c r="G87" s="12"/>
      <c r="H87" s="12"/>
    </row>
    <row r="88" spans="1:8" s="89" customFormat="1" x14ac:dyDescent="0.2">
      <c r="A88" s="12"/>
      <c r="B88" s="5"/>
      <c r="C88" s="5"/>
      <c r="D88" s="5"/>
      <c r="E88" s="5"/>
      <c r="F88" s="5"/>
      <c r="G88" s="12"/>
      <c r="H88" s="12"/>
    </row>
    <row r="89" spans="1:8" s="89" customFormat="1" x14ac:dyDescent="0.2">
      <c r="A89" s="12"/>
      <c r="B89" s="5"/>
      <c r="C89" s="5"/>
      <c r="D89" s="5"/>
      <c r="E89" s="5"/>
      <c r="F89" s="5"/>
      <c r="G89" s="12"/>
      <c r="H89" s="12"/>
    </row>
    <row r="90" spans="1:8" s="89" customFormat="1" x14ac:dyDescent="0.2">
      <c r="A90" s="12"/>
      <c r="B90" s="5"/>
      <c r="C90" s="5"/>
      <c r="D90" s="5"/>
      <c r="E90" s="5"/>
      <c r="F90" s="5"/>
      <c r="G90" s="12"/>
      <c r="H90" s="12"/>
    </row>
    <row r="91" spans="1:8" s="89" customFormat="1" x14ac:dyDescent="0.2">
      <c r="A91" s="12"/>
      <c r="B91" s="5"/>
      <c r="C91" s="5"/>
      <c r="D91" s="5"/>
      <c r="E91" s="5"/>
      <c r="F91" s="5"/>
      <c r="G91" s="12"/>
      <c r="H91" s="12"/>
    </row>
    <row r="92" spans="1:8" s="89" customFormat="1" x14ac:dyDescent="0.2">
      <c r="A92" s="12"/>
      <c r="B92" s="5"/>
      <c r="C92" s="5"/>
      <c r="D92" s="5"/>
      <c r="E92" s="5"/>
      <c r="F92" s="5"/>
      <c r="G92" s="12"/>
      <c r="H92" s="12"/>
    </row>
    <row r="93" spans="1:8" s="89" customFormat="1" x14ac:dyDescent="0.2">
      <c r="A93" s="12"/>
      <c r="B93" s="5"/>
      <c r="C93" s="5"/>
      <c r="D93" s="5"/>
      <c r="E93" s="5"/>
      <c r="F93" s="5"/>
      <c r="G93" s="12"/>
      <c r="H93" s="12"/>
    </row>
    <row r="94" spans="1:8" s="89" customFormat="1" x14ac:dyDescent="0.2">
      <c r="A94" s="12"/>
      <c r="B94" s="5"/>
      <c r="C94" s="5"/>
      <c r="D94" s="5"/>
      <c r="E94" s="5"/>
      <c r="F94" s="5"/>
      <c r="G94" s="12"/>
      <c r="H94" s="12"/>
    </row>
    <row r="95" spans="1:8" s="89" customFormat="1" x14ac:dyDescent="0.2">
      <c r="A95" s="12"/>
      <c r="B95" s="5"/>
      <c r="C95" s="5"/>
      <c r="D95" s="5"/>
      <c r="E95" s="5"/>
      <c r="F95" s="5"/>
      <c r="G95" s="12"/>
      <c r="H95" s="12"/>
    </row>
    <row r="96" spans="1:8" s="89" customFormat="1" x14ac:dyDescent="0.2">
      <c r="A96" s="12"/>
      <c r="B96" s="5"/>
      <c r="C96" s="5"/>
      <c r="D96" s="5"/>
      <c r="E96" s="5"/>
      <c r="F96" s="5"/>
      <c r="G96" s="12"/>
      <c r="H96" s="12"/>
    </row>
    <row r="97" spans="1:8" s="89" customFormat="1" x14ac:dyDescent="0.2">
      <c r="A97" s="12"/>
      <c r="B97" s="5"/>
      <c r="C97" s="5"/>
      <c r="D97" s="5"/>
      <c r="E97" s="5"/>
      <c r="F97" s="5"/>
      <c r="G97" s="12"/>
      <c r="H97" s="12"/>
    </row>
    <row r="98" spans="1:8" x14ac:dyDescent="0.2">
      <c r="B98" s="5"/>
      <c r="C98" s="5"/>
      <c r="D98" s="5"/>
      <c r="E98" s="5"/>
      <c r="F98" s="5"/>
    </row>
    <row r="99" spans="1:8" x14ac:dyDescent="0.2">
      <c r="B99" s="5"/>
      <c r="C99" s="5"/>
      <c r="D99" s="5"/>
      <c r="E99" s="5"/>
      <c r="F99" s="5"/>
    </row>
    <row r="100" spans="1:8" x14ac:dyDescent="0.2">
      <c r="B100" s="5"/>
      <c r="C100" s="5"/>
      <c r="D100" s="5"/>
      <c r="E100" s="5"/>
      <c r="F100" s="5"/>
    </row>
    <row r="101" spans="1:8" x14ac:dyDescent="0.2">
      <c r="B101" s="5"/>
      <c r="C101" s="5"/>
      <c r="D101" s="5"/>
      <c r="E101" s="5"/>
      <c r="F101" s="5"/>
    </row>
    <row r="102" spans="1:8" x14ac:dyDescent="0.2">
      <c r="B102" s="5"/>
      <c r="C102" s="5"/>
      <c r="D102" s="5"/>
      <c r="E102" s="5"/>
      <c r="F102" s="5"/>
    </row>
  </sheetData>
  <mergeCells count="1">
    <mergeCell ref="E3:F3"/>
  </mergeCells>
  <pageMargins left="0.7" right="0.7" top="0.75" bottom="0.75" header="0.3" footer="0.3"/>
  <pageSetup paperSize="9" scale="67" firstPageNumber="6" orientation="portrait" useFirstPageNumber="1" r:id="rId1"/>
  <headerFooter>
    <oddFooter>&amp;R&amp;"Arial,Regular"&amp;P</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tabColor rgb="FF00B050"/>
  </sheetPr>
  <dimension ref="A1:M65"/>
  <sheetViews>
    <sheetView view="pageBreakPreview" zoomScale="60" zoomScaleNormal="100" workbookViewId="0">
      <selection activeCell="M39" sqref="M39"/>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5.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87"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337</v>
      </c>
      <c r="I15" s="549"/>
    </row>
    <row r="16" spans="1:13" x14ac:dyDescent="0.25">
      <c r="A16" s="523" t="s">
        <v>466</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486"/>
      <c r="C20" s="475"/>
      <c r="D20" s="487"/>
      <c r="E20" s="115"/>
      <c r="F20" s="100"/>
      <c r="G20" s="115"/>
      <c r="H20" s="116"/>
      <c r="I20" s="113"/>
    </row>
    <row r="21" spans="1:11" x14ac:dyDescent="0.25">
      <c r="A21" s="114"/>
      <c r="B21" s="520"/>
      <c r="C21" s="521"/>
      <c r="D21" s="522"/>
      <c r="E21" s="115"/>
      <c r="F21" s="100"/>
      <c r="G21" s="117"/>
      <c r="H21" s="118"/>
      <c r="I21" s="119"/>
    </row>
    <row r="22" spans="1:11" x14ac:dyDescent="0.25">
      <c r="A22" s="488" t="s">
        <v>90</v>
      </c>
      <c r="B22" s="484"/>
      <c r="C22" s="484"/>
      <c r="D22" s="484"/>
      <c r="E22" s="484"/>
      <c r="F22" s="484"/>
      <c r="G22" s="484"/>
      <c r="H22" s="485"/>
      <c r="I22" s="113"/>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380</v>
      </c>
      <c r="C25" s="498"/>
      <c r="D25" s="498"/>
      <c r="E25" s="498"/>
      <c r="F25" s="499"/>
      <c r="G25" s="195">
        <v>4</v>
      </c>
      <c r="H25" s="228">
        <v>2565.2199999999998</v>
      </c>
      <c r="I25" s="129">
        <f>H25*G25</f>
        <v>10260.879999999999</v>
      </c>
    </row>
    <row r="26" spans="1:11" x14ac:dyDescent="0.25">
      <c r="A26" s="125"/>
      <c r="B26" s="500"/>
      <c r="C26" s="501"/>
      <c r="D26" s="501"/>
      <c r="E26" s="501"/>
      <c r="F26" s="502"/>
      <c r="G26" s="195"/>
      <c r="H26" s="229"/>
      <c r="I26" s="129"/>
    </row>
    <row r="27" spans="1:11" x14ac:dyDescent="0.25">
      <c r="A27" s="125"/>
      <c r="B27" s="500"/>
      <c r="C27" s="501"/>
      <c r="D27" s="501"/>
      <c r="E27" s="501"/>
      <c r="F27" s="502"/>
      <c r="G27" s="195"/>
      <c r="H27" s="229"/>
      <c r="I27" s="129"/>
    </row>
    <row r="28" spans="1:11" x14ac:dyDescent="0.25">
      <c r="A28" s="125"/>
      <c r="B28" s="500"/>
      <c r="C28" s="501"/>
      <c r="D28" s="501"/>
      <c r="E28" s="501"/>
      <c r="F28" s="502"/>
      <c r="G28" s="195"/>
      <c r="H28" s="229"/>
      <c r="I28" s="129"/>
    </row>
    <row r="29" spans="1:11" x14ac:dyDescent="0.25">
      <c r="A29" s="125"/>
      <c r="B29" s="500"/>
      <c r="C29" s="501"/>
      <c r="D29" s="501"/>
      <c r="E29" s="501"/>
      <c r="F29" s="502"/>
      <c r="G29" s="195"/>
      <c r="H29" s="229"/>
      <c r="I29" s="129"/>
    </row>
    <row r="30" spans="1:11" x14ac:dyDescent="0.25">
      <c r="A30" s="125"/>
      <c r="B30" s="500"/>
      <c r="C30" s="501"/>
      <c r="D30" s="501"/>
      <c r="E30" s="501"/>
      <c r="F30" s="502"/>
      <c r="G30" s="195"/>
      <c r="H30" s="229"/>
      <c r="I30" s="129"/>
    </row>
    <row r="31" spans="1:11" x14ac:dyDescent="0.25">
      <c r="A31" s="125"/>
      <c r="B31" s="550"/>
      <c r="C31" s="551"/>
      <c r="D31" s="551"/>
      <c r="E31" s="551"/>
      <c r="F31" s="551"/>
      <c r="G31" s="195"/>
      <c r="H31" s="229"/>
      <c r="I31" s="129"/>
    </row>
    <row r="32" spans="1:11" x14ac:dyDescent="0.25">
      <c r="A32" s="125"/>
      <c r="B32" s="550"/>
      <c r="C32" s="551"/>
      <c r="D32" s="551"/>
      <c r="E32" s="551"/>
      <c r="F32" s="551"/>
      <c r="G32" s="195"/>
      <c r="H32" s="229"/>
      <c r="I32" s="129"/>
    </row>
    <row r="33" spans="1:12" x14ac:dyDescent="0.25">
      <c r="A33" s="125"/>
      <c r="B33" s="550"/>
      <c r="C33" s="551"/>
      <c r="D33" s="551"/>
      <c r="E33" s="551"/>
      <c r="F33" s="551"/>
      <c r="G33" s="195"/>
      <c r="H33" s="229"/>
      <c r="I33" s="129"/>
    </row>
    <row r="34" spans="1:12" x14ac:dyDescent="0.25">
      <c r="A34" s="125"/>
      <c r="B34" s="550"/>
      <c r="C34" s="551"/>
      <c r="D34" s="551"/>
      <c r="E34" s="551"/>
      <c r="F34" s="551"/>
      <c r="G34" s="195"/>
      <c r="H34" s="229"/>
      <c r="I34" s="129"/>
    </row>
    <row r="35" spans="1:12" x14ac:dyDescent="0.25">
      <c r="A35" s="125"/>
      <c r="B35" s="550"/>
      <c r="C35" s="551"/>
      <c r="D35" s="551"/>
      <c r="E35" s="551"/>
      <c r="F35" s="551"/>
      <c r="G35" s="195"/>
      <c r="H35" s="229"/>
      <c r="I35" s="129"/>
    </row>
    <row r="36" spans="1:12" x14ac:dyDescent="0.25">
      <c r="A36" s="125"/>
      <c r="B36" s="550"/>
      <c r="C36" s="551"/>
      <c r="D36" s="551"/>
      <c r="E36" s="551"/>
      <c r="F36" s="551"/>
      <c r="G36" s="195"/>
      <c r="H36" s="229"/>
      <c r="I36" s="129"/>
    </row>
    <row r="37" spans="1:12" x14ac:dyDescent="0.25">
      <c r="A37" s="125"/>
      <c r="B37" s="550"/>
      <c r="C37" s="551"/>
      <c r="D37" s="551"/>
      <c r="E37" s="551"/>
      <c r="F37" s="551"/>
      <c r="G37" s="195"/>
      <c r="H37" s="229"/>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10260.879999999999</v>
      </c>
      <c r="L39" s="130"/>
    </row>
    <row r="40" spans="1:12" x14ac:dyDescent="0.25">
      <c r="A40" s="488" t="s">
        <v>172</v>
      </c>
      <c r="B40" s="484"/>
      <c r="C40" s="484"/>
      <c r="D40" s="484"/>
      <c r="E40" s="484"/>
      <c r="F40" s="484"/>
      <c r="G40" s="484"/>
      <c r="H40" s="485"/>
      <c r="I40" s="190">
        <f>ROUND((I39*0.15),2)</f>
        <v>1539.13</v>
      </c>
      <c r="L40" s="130"/>
    </row>
    <row r="41" spans="1:12" x14ac:dyDescent="0.25">
      <c r="A41" s="488" t="s">
        <v>173</v>
      </c>
      <c r="B41" s="484"/>
      <c r="C41" s="484"/>
      <c r="D41" s="484"/>
      <c r="E41" s="484"/>
      <c r="F41" s="484"/>
      <c r="G41" s="484"/>
      <c r="H41" s="485"/>
      <c r="I41" s="172">
        <f>I39+I40</f>
        <v>11800.009999999998</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0">SUM(G45*H45)</f>
        <v>0</v>
      </c>
    </row>
    <row r="46" spans="1:12" x14ac:dyDescent="0.25">
      <c r="A46" s="125">
        <v>3</v>
      </c>
      <c r="B46" s="506" t="s">
        <v>101</v>
      </c>
      <c r="C46" s="507"/>
      <c r="D46" s="508"/>
      <c r="E46" s="486" t="s">
        <v>99</v>
      </c>
      <c r="F46" s="487"/>
      <c r="G46" s="126">
        <v>2.5</v>
      </c>
      <c r="H46" s="156">
        <v>300</v>
      </c>
      <c r="I46" s="129">
        <f t="shared" si="0"/>
        <v>750</v>
      </c>
    </row>
    <row r="47" spans="1:12" x14ac:dyDescent="0.25">
      <c r="A47" s="125">
        <v>4</v>
      </c>
      <c r="B47" s="506" t="s">
        <v>102</v>
      </c>
      <c r="C47" s="507"/>
      <c r="D47" s="508"/>
      <c r="E47" s="486" t="s">
        <v>99</v>
      </c>
      <c r="F47" s="487"/>
      <c r="G47" s="126">
        <v>2.5</v>
      </c>
      <c r="H47" s="156">
        <v>200</v>
      </c>
      <c r="I47" s="129">
        <f t="shared" si="0"/>
        <v>500</v>
      </c>
    </row>
    <row r="48" spans="1:12" x14ac:dyDescent="0.25">
      <c r="A48" s="125">
        <v>5</v>
      </c>
      <c r="B48" s="506" t="s">
        <v>103</v>
      </c>
      <c r="C48" s="507"/>
      <c r="D48" s="508"/>
      <c r="E48" s="486" t="s">
        <v>99</v>
      </c>
      <c r="F48" s="487"/>
      <c r="G48" s="126"/>
      <c r="H48" s="158">
        <v>200</v>
      </c>
      <c r="I48" s="129">
        <f t="shared" si="0"/>
        <v>0</v>
      </c>
    </row>
    <row r="49" spans="1:12" x14ac:dyDescent="0.25">
      <c r="A49" s="125">
        <v>6</v>
      </c>
      <c r="B49" s="506" t="s">
        <v>333</v>
      </c>
      <c r="C49" s="507"/>
      <c r="D49" s="508"/>
      <c r="E49" s="486" t="s">
        <v>99</v>
      </c>
      <c r="F49" s="487"/>
      <c r="G49" s="126"/>
      <c r="H49" s="158">
        <v>140</v>
      </c>
      <c r="I49" s="129">
        <f t="shared" si="0"/>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1250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436</v>
      </c>
      <c r="C56" s="498"/>
      <c r="D56" s="499"/>
      <c r="E56" s="486">
        <v>1</v>
      </c>
      <c r="F56" s="487"/>
      <c r="G56" s="218">
        <v>21.2</v>
      </c>
      <c r="H56" s="138">
        <v>5</v>
      </c>
      <c r="I56" s="233">
        <f>H56*G56</f>
        <v>106</v>
      </c>
    </row>
    <row r="57" spans="1:12" x14ac:dyDescent="0.25">
      <c r="A57" s="139"/>
      <c r="B57" s="503"/>
      <c r="C57" s="504"/>
      <c r="D57" s="505"/>
      <c r="E57" s="520"/>
      <c r="F57" s="522"/>
      <c r="G57" s="126"/>
      <c r="H57" s="138"/>
      <c r="I57" s="233"/>
    </row>
    <row r="58" spans="1:12" x14ac:dyDescent="0.25">
      <c r="A58" s="488" t="s">
        <v>110</v>
      </c>
      <c r="B58" s="484"/>
      <c r="C58" s="484"/>
      <c r="D58" s="484"/>
      <c r="E58" s="484"/>
      <c r="F58" s="484"/>
      <c r="G58" s="484"/>
      <c r="H58" s="485"/>
      <c r="I58" s="140">
        <f>SUM(I56:I57)</f>
        <v>106</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13156.009999999998</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13156.009999999998</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F11:G11"/>
    <mergeCell ref="H11:I11"/>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A22:H22"/>
    <mergeCell ref="A23:I23"/>
    <mergeCell ref="B24:F24"/>
    <mergeCell ref="B25:F25"/>
    <mergeCell ref="B26:F26"/>
    <mergeCell ref="B27:F27"/>
    <mergeCell ref="B28:F28"/>
    <mergeCell ref="B29:F29"/>
    <mergeCell ref="B30:F30"/>
    <mergeCell ref="B31:F31"/>
    <mergeCell ref="B32:F32"/>
    <mergeCell ref="B44:D44"/>
    <mergeCell ref="E44:F44"/>
    <mergeCell ref="B34:F34"/>
    <mergeCell ref="B35:F35"/>
    <mergeCell ref="B36:F36"/>
    <mergeCell ref="B37:F37"/>
    <mergeCell ref="B38:F38"/>
    <mergeCell ref="A39:H39"/>
    <mergeCell ref="A40:H40"/>
    <mergeCell ref="A41:H41"/>
    <mergeCell ref="A42:I42"/>
    <mergeCell ref="B43:D43"/>
    <mergeCell ref="E43:F43"/>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3:F63"/>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tabColor rgb="FF00B050"/>
    <pageSetUpPr fitToPage="1"/>
  </sheetPr>
  <dimension ref="A1:M65"/>
  <sheetViews>
    <sheetView view="pageLayout" topLeftCell="A5" zoomScaleNormal="100" workbookViewId="0">
      <selection activeCell="A23" sqref="A23:I23"/>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5.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87"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315</v>
      </c>
      <c r="I15" s="549"/>
    </row>
    <row r="16" spans="1:13" x14ac:dyDescent="0.25">
      <c r="A16" s="523" t="s">
        <v>469</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486"/>
      <c r="C20" s="475"/>
      <c r="D20" s="487"/>
      <c r="E20" s="115"/>
      <c r="F20" s="100"/>
      <c r="G20" s="115"/>
      <c r="H20" s="116"/>
      <c r="I20" s="113"/>
    </row>
    <row r="21" spans="1:11" x14ac:dyDescent="0.25">
      <c r="A21" s="114"/>
      <c r="B21" s="520"/>
      <c r="C21" s="521"/>
      <c r="D21" s="522"/>
      <c r="E21" s="115"/>
      <c r="F21" s="100"/>
      <c r="G21" s="117"/>
      <c r="H21" s="118"/>
      <c r="I21" s="119"/>
    </row>
    <row r="22" spans="1:11" x14ac:dyDescent="0.25">
      <c r="A22" s="488" t="s">
        <v>90</v>
      </c>
      <c r="B22" s="484"/>
      <c r="C22" s="484"/>
      <c r="D22" s="484"/>
      <c r="E22" s="484"/>
      <c r="F22" s="484"/>
      <c r="G22" s="484"/>
      <c r="H22" s="485"/>
      <c r="I22" s="113"/>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470</v>
      </c>
      <c r="C25" s="498"/>
      <c r="D25" s="498"/>
      <c r="E25" s="498"/>
      <c r="F25" s="499"/>
      <c r="G25" s="195">
        <v>1</v>
      </c>
      <c r="H25" s="228">
        <v>677.2</v>
      </c>
      <c r="I25" s="129">
        <f>H25*G25</f>
        <v>677.2</v>
      </c>
    </row>
    <row r="26" spans="1:11" x14ac:dyDescent="0.25">
      <c r="A26" s="125"/>
      <c r="B26" s="500"/>
      <c r="C26" s="501"/>
      <c r="D26" s="501"/>
      <c r="E26" s="501"/>
      <c r="F26" s="502"/>
      <c r="G26" s="195"/>
      <c r="H26" s="229"/>
      <c r="I26" s="129"/>
    </row>
    <row r="27" spans="1:11" x14ac:dyDescent="0.25">
      <c r="A27" s="125"/>
      <c r="B27" s="500"/>
      <c r="C27" s="501"/>
      <c r="D27" s="501"/>
      <c r="E27" s="501"/>
      <c r="F27" s="502"/>
      <c r="G27" s="195"/>
      <c r="H27" s="229"/>
      <c r="I27" s="129"/>
    </row>
    <row r="28" spans="1:11" x14ac:dyDescent="0.25">
      <c r="A28" s="125"/>
      <c r="B28" s="500"/>
      <c r="C28" s="501"/>
      <c r="D28" s="501"/>
      <c r="E28" s="501"/>
      <c r="F28" s="502"/>
      <c r="G28" s="195"/>
      <c r="H28" s="229"/>
      <c r="I28" s="129"/>
    </row>
    <row r="29" spans="1:11" x14ac:dyDescent="0.25">
      <c r="A29" s="125"/>
      <c r="B29" s="500"/>
      <c r="C29" s="501"/>
      <c r="D29" s="501"/>
      <c r="E29" s="501"/>
      <c r="F29" s="502"/>
      <c r="G29" s="195"/>
      <c r="H29" s="229"/>
      <c r="I29" s="129"/>
    </row>
    <row r="30" spans="1:11" x14ac:dyDescent="0.25">
      <c r="A30" s="125"/>
      <c r="B30" s="500"/>
      <c r="C30" s="501"/>
      <c r="D30" s="501"/>
      <c r="E30" s="501"/>
      <c r="F30" s="502"/>
      <c r="G30" s="195"/>
      <c r="H30" s="229"/>
      <c r="I30" s="129"/>
    </row>
    <row r="31" spans="1:11" x14ac:dyDescent="0.25">
      <c r="A31" s="125"/>
      <c r="B31" s="550"/>
      <c r="C31" s="551"/>
      <c r="D31" s="551"/>
      <c r="E31" s="551"/>
      <c r="F31" s="551"/>
      <c r="G31" s="195"/>
      <c r="H31" s="229"/>
      <c r="I31" s="129"/>
    </row>
    <row r="32" spans="1:11" x14ac:dyDescent="0.25">
      <c r="A32" s="125"/>
      <c r="B32" s="550"/>
      <c r="C32" s="551"/>
      <c r="D32" s="551"/>
      <c r="E32" s="551"/>
      <c r="F32" s="551"/>
      <c r="G32" s="195"/>
      <c r="H32" s="229"/>
      <c r="I32" s="129"/>
    </row>
    <row r="33" spans="1:12" x14ac:dyDescent="0.25">
      <c r="A33" s="125"/>
      <c r="B33" s="550"/>
      <c r="C33" s="551"/>
      <c r="D33" s="551"/>
      <c r="E33" s="551"/>
      <c r="F33" s="551"/>
      <c r="G33" s="195"/>
      <c r="H33" s="229"/>
      <c r="I33" s="129"/>
    </row>
    <row r="34" spans="1:12" x14ac:dyDescent="0.25">
      <c r="A34" s="125"/>
      <c r="B34" s="550"/>
      <c r="C34" s="551"/>
      <c r="D34" s="551"/>
      <c r="E34" s="551"/>
      <c r="F34" s="551"/>
      <c r="G34" s="195"/>
      <c r="H34" s="229"/>
      <c r="I34" s="129"/>
    </row>
    <row r="35" spans="1:12" x14ac:dyDescent="0.25">
      <c r="A35" s="125"/>
      <c r="B35" s="550"/>
      <c r="C35" s="551"/>
      <c r="D35" s="551"/>
      <c r="E35" s="551"/>
      <c r="F35" s="551"/>
      <c r="G35" s="195"/>
      <c r="H35" s="229"/>
      <c r="I35" s="129"/>
    </row>
    <row r="36" spans="1:12" x14ac:dyDescent="0.25">
      <c r="A36" s="125"/>
      <c r="B36" s="550"/>
      <c r="C36" s="551"/>
      <c r="D36" s="551"/>
      <c r="E36" s="551"/>
      <c r="F36" s="551"/>
      <c r="G36" s="195"/>
      <c r="H36" s="229"/>
      <c r="I36" s="129"/>
    </row>
    <row r="37" spans="1:12" x14ac:dyDescent="0.25">
      <c r="A37" s="125"/>
      <c r="B37" s="550"/>
      <c r="C37" s="551"/>
      <c r="D37" s="551"/>
      <c r="E37" s="551"/>
      <c r="F37" s="551"/>
      <c r="G37" s="195"/>
      <c r="H37" s="229"/>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677.2</v>
      </c>
      <c r="L39" s="130"/>
    </row>
    <row r="40" spans="1:12" x14ac:dyDescent="0.25">
      <c r="A40" s="488" t="s">
        <v>172</v>
      </c>
      <c r="B40" s="484"/>
      <c r="C40" s="484"/>
      <c r="D40" s="484"/>
      <c r="E40" s="484"/>
      <c r="F40" s="484"/>
      <c r="G40" s="484"/>
      <c r="H40" s="485"/>
      <c r="I40" s="190">
        <f>ROUND((I39*0.15),2)</f>
        <v>101.58</v>
      </c>
      <c r="L40" s="130"/>
    </row>
    <row r="41" spans="1:12" x14ac:dyDescent="0.25">
      <c r="A41" s="488" t="s">
        <v>173</v>
      </c>
      <c r="B41" s="484"/>
      <c r="C41" s="484"/>
      <c r="D41" s="484"/>
      <c r="E41" s="484"/>
      <c r="F41" s="484"/>
      <c r="G41" s="484"/>
      <c r="H41" s="485"/>
      <c r="I41" s="172">
        <f>I39+I40</f>
        <v>778.78000000000009</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0">SUM(G45*H45)</f>
        <v>0</v>
      </c>
    </row>
    <row r="46" spans="1:12" x14ac:dyDescent="0.25">
      <c r="A46" s="125">
        <v>3</v>
      </c>
      <c r="B46" s="506" t="s">
        <v>101</v>
      </c>
      <c r="C46" s="507"/>
      <c r="D46" s="508"/>
      <c r="E46" s="486" t="s">
        <v>99</v>
      </c>
      <c r="F46" s="487"/>
      <c r="G46" s="126">
        <v>2</v>
      </c>
      <c r="H46" s="156">
        <v>300</v>
      </c>
      <c r="I46" s="129">
        <f t="shared" si="0"/>
        <v>600</v>
      </c>
    </row>
    <row r="47" spans="1:12" x14ac:dyDescent="0.25">
      <c r="A47" s="125">
        <v>4</v>
      </c>
      <c r="B47" s="506" t="s">
        <v>102</v>
      </c>
      <c r="C47" s="507"/>
      <c r="D47" s="508"/>
      <c r="E47" s="486" t="s">
        <v>99</v>
      </c>
      <c r="F47" s="487"/>
      <c r="G47" s="126">
        <v>2</v>
      </c>
      <c r="H47" s="156">
        <v>200</v>
      </c>
      <c r="I47" s="129">
        <f t="shared" si="0"/>
        <v>400</v>
      </c>
    </row>
    <row r="48" spans="1:12" x14ac:dyDescent="0.25">
      <c r="A48" s="125">
        <v>5</v>
      </c>
      <c r="B48" s="506" t="s">
        <v>103</v>
      </c>
      <c r="C48" s="507"/>
      <c r="D48" s="508"/>
      <c r="E48" s="486" t="s">
        <v>99</v>
      </c>
      <c r="F48" s="487"/>
      <c r="G48" s="126"/>
      <c r="H48" s="158">
        <v>200</v>
      </c>
      <c r="I48" s="129">
        <f t="shared" si="0"/>
        <v>0</v>
      </c>
    </row>
    <row r="49" spans="1:12" x14ac:dyDescent="0.25">
      <c r="A49" s="125">
        <v>6</v>
      </c>
      <c r="B49" s="506" t="s">
        <v>333</v>
      </c>
      <c r="C49" s="507"/>
      <c r="D49" s="508"/>
      <c r="E49" s="486" t="s">
        <v>99</v>
      </c>
      <c r="F49" s="487"/>
      <c r="G49" s="126"/>
      <c r="H49" s="158">
        <v>140</v>
      </c>
      <c r="I49" s="129">
        <f t="shared" si="0"/>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1000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471</v>
      </c>
      <c r="C56" s="498"/>
      <c r="D56" s="499"/>
      <c r="E56" s="486">
        <v>1</v>
      </c>
      <c r="F56" s="487"/>
      <c r="G56" s="218">
        <v>33.200000000000003</v>
      </c>
      <c r="H56" s="138">
        <v>5</v>
      </c>
      <c r="I56" s="233">
        <f>H56*G56</f>
        <v>166</v>
      </c>
    </row>
    <row r="57" spans="1:12" x14ac:dyDescent="0.25">
      <c r="A57" s="139"/>
      <c r="B57" s="503"/>
      <c r="C57" s="504"/>
      <c r="D57" s="505"/>
      <c r="E57" s="520"/>
      <c r="F57" s="522"/>
      <c r="G57" s="126"/>
      <c r="H57" s="138"/>
      <c r="I57" s="233"/>
    </row>
    <row r="58" spans="1:12" x14ac:dyDescent="0.25">
      <c r="A58" s="488" t="s">
        <v>110</v>
      </c>
      <c r="B58" s="484"/>
      <c r="C58" s="484"/>
      <c r="D58" s="484"/>
      <c r="E58" s="484"/>
      <c r="F58" s="484"/>
      <c r="G58" s="484"/>
      <c r="H58" s="485"/>
      <c r="I58" s="140">
        <f>SUM(I56:I57)</f>
        <v>166</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1944.7800000000002</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1944.7800000000002</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F11:G11"/>
    <mergeCell ref="H11:I11"/>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A22:H22"/>
    <mergeCell ref="A23:I23"/>
    <mergeCell ref="B24:F24"/>
    <mergeCell ref="B25:F25"/>
    <mergeCell ref="B26:F26"/>
    <mergeCell ref="B27:F27"/>
    <mergeCell ref="B28:F28"/>
    <mergeCell ref="B29:F29"/>
    <mergeCell ref="B30:F30"/>
    <mergeCell ref="B31:F31"/>
    <mergeCell ref="B32:F32"/>
    <mergeCell ref="B44:D44"/>
    <mergeCell ref="E44:F44"/>
    <mergeCell ref="B34:F34"/>
    <mergeCell ref="B35:F35"/>
    <mergeCell ref="B36:F36"/>
    <mergeCell ref="B37:F37"/>
    <mergeCell ref="B38:F38"/>
    <mergeCell ref="A39:H39"/>
    <mergeCell ref="A40:H40"/>
    <mergeCell ref="A41:H41"/>
    <mergeCell ref="A42:I42"/>
    <mergeCell ref="B43:D43"/>
    <mergeCell ref="E43:F43"/>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3:F63"/>
    <mergeCell ref="B57:D57"/>
    <mergeCell ref="E57:F57"/>
    <mergeCell ref="A58:H58"/>
    <mergeCell ref="A60:B60"/>
    <mergeCell ref="C60:E60"/>
    <mergeCell ref="G60:H60"/>
    <mergeCell ref="A61:B61"/>
    <mergeCell ref="C61:E61"/>
    <mergeCell ref="A62:B62"/>
    <mergeCell ref="C62:E62"/>
    <mergeCell ref="G62:H62"/>
  </mergeCells>
  <pageMargins left="0.7" right="0.7" top="0.75" bottom="0.75" header="0.3" footer="0.3"/>
  <pageSetup paperSize="9" scale="57" fitToHeight="0" orientation="portrait" r:id="rId1"/>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tabColor rgb="FF92D050"/>
  </sheetPr>
  <dimension ref="A1:M65"/>
  <sheetViews>
    <sheetView topLeftCell="A20" workbookViewId="0">
      <selection activeCell="K31" sqref="A1:XFD104857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5.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87"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442</v>
      </c>
      <c r="I15" s="549"/>
    </row>
    <row r="16" spans="1:13" x14ac:dyDescent="0.25">
      <c r="A16" s="523" t="s">
        <v>318</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486"/>
      <c r="C20" s="475"/>
      <c r="D20" s="487"/>
      <c r="E20" s="115"/>
      <c r="F20" s="100"/>
      <c r="G20" s="115"/>
      <c r="H20" s="116"/>
      <c r="I20" s="113"/>
    </row>
    <row r="21" spans="1:11" x14ac:dyDescent="0.25">
      <c r="A21" s="114"/>
      <c r="B21" s="520"/>
      <c r="C21" s="521"/>
      <c r="D21" s="522"/>
      <c r="E21" s="115"/>
      <c r="F21" s="100"/>
      <c r="G21" s="117"/>
      <c r="H21" s="118"/>
      <c r="I21" s="119"/>
    </row>
    <row r="22" spans="1:11" x14ac:dyDescent="0.25">
      <c r="A22" s="488" t="s">
        <v>90</v>
      </c>
      <c r="B22" s="484"/>
      <c r="C22" s="484"/>
      <c r="D22" s="484"/>
      <c r="E22" s="484"/>
      <c r="F22" s="484"/>
      <c r="G22" s="484"/>
      <c r="H22" s="485"/>
      <c r="I22" s="113"/>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385</v>
      </c>
      <c r="C25" s="498"/>
      <c r="D25" s="498"/>
      <c r="E25" s="498"/>
      <c r="F25" s="499"/>
      <c r="G25" s="195">
        <v>2</v>
      </c>
      <c r="H25" s="228">
        <v>120</v>
      </c>
      <c r="I25" s="129">
        <f>H25*G25</f>
        <v>240</v>
      </c>
    </row>
    <row r="26" spans="1:11" x14ac:dyDescent="0.25">
      <c r="A26" s="125">
        <v>2</v>
      </c>
      <c r="B26" s="500" t="s">
        <v>443</v>
      </c>
      <c r="C26" s="501"/>
      <c r="D26" s="501"/>
      <c r="E26" s="501"/>
      <c r="F26" s="502"/>
      <c r="G26" s="195">
        <v>1</v>
      </c>
      <c r="H26" s="229">
        <v>256.52</v>
      </c>
      <c r="I26" s="129">
        <f>H26*G26</f>
        <v>256.52</v>
      </c>
    </row>
    <row r="27" spans="1:11" x14ac:dyDescent="0.25">
      <c r="A27" s="125"/>
      <c r="B27" s="500"/>
      <c r="C27" s="501"/>
      <c r="D27" s="501"/>
      <c r="E27" s="501"/>
      <c r="F27" s="502"/>
      <c r="G27" s="195"/>
      <c r="H27" s="229"/>
      <c r="I27" s="129"/>
    </row>
    <row r="28" spans="1:11" x14ac:dyDescent="0.25">
      <c r="A28" s="125"/>
      <c r="B28" s="500"/>
      <c r="C28" s="501"/>
      <c r="D28" s="501"/>
      <c r="E28" s="501"/>
      <c r="F28" s="502"/>
      <c r="G28" s="195"/>
      <c r="H28" s="229"/>
      <c r="I28" s="129"/>
    </row>
    <row r="29" spans="1:11" x14ac:dyDescent="0.25">
      <c r="A29" s="125"/>
      <c r="B29" s="500"/>
      <c r="C29" s="501"/>
      <c r="D29" s="501"/>
      <c r="E29" s="501"/>
      <c r="F29" s="502"/>
      <c r="G29" s="195"/>
      <c r="H29" s="229"/>
      <c r="I29" s="129"/>
    </row>
    <row r="30" spans="1:11" x14ac:dyDescent="0.25">
      <c r="A30" s="125"/>
      <c r="B30" s="550"/>
      <c r="C30" s="551"/>
      <c r="D30" s="551"/>
      <c r="E30" s="551"/>
      <c r="F30" s="551"/>
      <c r="G30" s="195"/>
      <c r="H30" s="229"/>
      <c r="I30" s="129"/>
    </row>
    <row r="31" spans="1:11" x14ac:dyDescent="0.25">
      <c r="A31" s="125"/>
      <c r="B31" s="550"/>
      <c r="C31" s="551"/>
      <c r="D31" s="551"/>
      <c r="E31" s="551"/>
      <c r="F31" s="551"/>
      <c r="G31" s="195"/>
      <c r="H31" s="229"/>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22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496.52</v>
      </c>
      <c r="L39" s="130"/>
    </row>
    <row r="40" spans="1:12" x14ac:dyDescent="0.25">
      <c r="A40" s="488" t="s">
        <v>172</v>
      </c>
      <c r="B40" s="484"/>
      <c r="C40" s="484"/>
      <c r="D40" s="484"/>
      <c r="E40" s="484"/>
      <c r="F40" s="484"/>
      <c r="G40" s="484"/>
      <c r="H40" s="485"/>
      <c r="I40" s="190">
        <f>ROUND((I39*0.15),2)</f>
        <v>74.48</v>
      </c>
      <c r="L40" s="130"/>
    </row>
    <row r="41" spans="1:12" x14ac:dyDescent="0.25">
      <c r="A41" s="488" t="s">
        <v>173</v>
      </c>
      <c r="B41" s="484"/>
      <c r="C41" s="484"/>
      <c r="D41" s="484"/>
      <c r="E41" s="484"/>
      <c r="F41" s="484"/>
      <c r="G41" s="484"/>
      <c r="H41" s="485"/>
      <c r="I41" s="172">
        <f>I39+I40</f>
        <v>571</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0">SUM(G45*H45)</f>
        <v>0</v>
      </c>
    </row>
    <row r="46" spans="1:12" x14ac:dyDescent="0.25">
      <c r="A46" s="125">
        <v>3</v>
      </c>
      <c r="B46" s="506" t="s">
        <v>101</v>
      </c>
      <c r="C46" s="507"/>
      <c r="D46" s="508"/>
      <c r="E46" s="486" t="s">
        <v>99</v>
      </c>
      <c r="F46" s="487"/>
      <c r="G46" s="126">
        <v>3</v>
      </c>
      <c r="H46" s="156">
        <v>300</v>
      </c>
      <c r="I46" s="129">
        <f t="shared" si="0"/>
        <v>900</v>
      </c>
    </row>
    <row r="47" spans="1:12" x14ac:dyDescent="0.25">
      <c r="A47" s="125">
        <v>4</v>
      </c>
      <c r="B47" s="506" t="s">
        <v>102</v>
      </c>
      <c r="C47" s="507"/>
      <c r="D47" s="508"/>
      <c r="E47" s="486" t="s">
        <v>99</v>
      </c>
      <c r="F47" s="487"/>
      <c r="G47" s="126">
        <v>3</v>
      </c>
      <c r="H47" s="156">
        <v>200</v>
      </c>
      <c r="I47" s="129">
        <f t="shared" si="0"/>
        <v>600</v>
      </c>
    </row>
    <row r="48" spans="1:12" x14ac:dyDescent="0.25">
      <c r="A48" s="125">
        <v>5</v>
      </c>
      <c r="B48" s="506" t="s">
        <v>103</v>
      </c>
      <c r="C48" s="507"/>
      <c r="D48" s="508"/>
      <c r="E48" s="486" t="s">
        <v>99</v>
      </c>
      <c r="F48" s="487"/>
      <c r="G48" s="126"/>
      <c r="H48" s="158">
        <v>200</v>
      </c>
      <c r="I48" s="129">
        <f t="shared" si="0"/>
        <v>0</v>
      </c>
    </row>
    <row r="49" spans="1:12" x14ac:dyDescent="0.25">
      <c r="A49" s="125">
        <v>6</v>
      </c>
      <c r="B49" s="506" t="s">
        <v>333</v>
      </c>
      <c r="C49" s="507"/>
      <c r="D49" s="508"/>
      <c r="E49" s="486" t="s">
        <v>99</v>
      </c>
      <c r="F49" s="487"/>
      <c r="G49" s="126"/>
      <c r="H49" s="158">
        <v>140</v>
      </c>
      <c r="I49" s="129">
        <f t="shared" si="0"/>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1500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444</v>
      </c>
      <c r="C56" s="498"/>
      <c r="D56" s="499"/>
      <c r="E56" s="486">
        <v>2</v>
      </c>
      <c r="F56" s="487"/>
      <c r="G56" s="218">
        <v>50</v>
      </c>
      <c r="H56" s="138">
        <v>5</v>
      </c>
      <c r="I56" s="233">
        <f>H56*G56</f>
        <v>250</v>
      </c>
    </row>
    <row r="57" spans="1:12" x14ac:dyDescent="0.25">
      <c r="A57" s="139"/>
      <c r="B57" s="503"/>
      <c r="C57" s="504"/>
      <c r="D57" s="505"/>
      <c r="E57" s="520"/>
      <c r="F57" s="522"/>
      <c r="G57" s="126"/>
      <c r="H57" s="138"/>
      <c r="I57" s="233"/>
    </row>
    <row r="58" spans="1:12" x14ac:dyDescent="0.25">
      <c r="A58" s="488" t="s">
        <v>110</v>
      </c>
      <c r="B58" s="484"/>
      <c r="C58" s="484"/>
      <c r="D58" s="484"/>
      <c r="E58" s="484"/>
      <c r="F58" s="484"/>
      <c r="G58" s="484"/>
      <c r="H58" s="485"/>
      <c r="I58" s="140">
        <f>SUM(I56:I57)</f>
        <v>250</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2321</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2321</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F11:G11"/>
    <mergeCell ref="H11:I11"/>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A22:H22"/>
    <mergeCell ref="A23:I23"/>
    <mergeCell ref="B24:F24"/>
    <mergeCell ref="B25:F25"/>
    <mergeCell ref="B26:F26"/>
    <mergeCell ref="B27:F27"/>
    <mergeCell ref="B28:F28"/>
    <mergeCell ref="B29:F29"/>
    <mergeCell ref="B30:F30"/>
    <mergeCell ref="B31:F31"/>
    <mergeCell ref="B32:F32"/>
    <mergeCell ref="B44:D44"/>
    <mergeCell ref="E44:F44"/>
    <mergeCell ref="B34:F34"/>
    <mergeCell ref="B35:F35"/>
    <mergeCell ref="B36:F36"/>
    <mergeCell ref="B37:F37"/>
    <mergeCell ref="B38:F38"/>
    <mergeCell ref="A39:H39"/>
    <mergeCell ref="A40:H40"/>
    <mergeCell ref="A41:H41"/>
    <mergeCell ref="A42:I42"/>
    <mergeCell ref="B43:D43"/>
    <mergeCell ref="E43:F43"/>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3:F63"/>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M72"/>
  <sheetViews>
    <sheetView topLeftCell="A34" workbookViewId="0">
      <selection activeCell="A43" sqref="A43:I7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9.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87"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313</v>
      </c>
      <c r="I15" s="549"/>
    </row>
    <row r="16" spans="1:13" x14ac:dyDescent="0.25">
      <c r="A16" s="523" t="s">
        <v>318</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486"/>
      <c r="C20" s="475"/>
      <c r="D20" s="487"/>
      <c r="E20" s="115"/>
      <c r="F20" s="100"/>
      <c r="G20" s="115"/>
      <c r="H20" s="116"/>
      <c r="I20" s="113"/>
    </row>
    <row r="21" spans="1:11" x14ac:dyDescent="0.25">
      <c r="A21" s="114"/>
      <c r="B21" s="520"/>
      <c r="C21" s="521"/>
      <c r="D21" s="522"/>
      <c r="E21" s="115"/>
      <c r="F21" s="100"/>
      <c r="G21" s="117"/>
      <c r="H21" s="118"/>
      <c r="I21" s="119"/>
    </row>
    <row r="22" spans="1:11" x14ac:dyDescent="0.25">
      <c r="A22" s="488" t="s">
        <v>90</v>
      </c>
      <c r="B22" s="484"/>
      <c r="C22" s="484"/>
      <c r="D22" s="484"/>
      <c r="E22" s="484"/>
      <c r="F22" s="484"/>
      <c r="G22" s="484"/>
      <c r="H22" s="485"/>
      <c r="I22" s="113"/>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488</v>
      </c>
      <c r="C25" s="498"/>
      <c r="D25" s="498"/>
      <c r="E25" s="498"/>
      <c r="F25" s="499"/>
      <c r="G25" s="195">
        <v>1</v>
      </c>
      <c r="H25" s="228">
        <v>2550</v>
      </c>
      <c r="I25" s="129">
        <f>H25*G25</f>
        <v>2550</v>
      </c>
    </row>
    <row r="26" spans="1:11" x14ac:dyDescent="0.25">
      <c r="A26" s="125">
        <v>2</v>
      </c>
      <c r="B26" s="500" t="s">
        <v>473</v>
      </c>
      <c r="C26" s="501"/>
      <c r="D26" s="501"/>
      <c r="E26" s="501"/>
      <c r="F26" s="502"/>
      <c r="G26" s="195">
        <v>1</v>
      </c>
      <c r="H26" s="229">
        <v>1200</v>
      </c>
      <c r="I26" s="129">
        <f>H26*G26</f>
        <v>1200</v>
      </c>
    </row>
    <row r="27" spans="1:11" x14ac:dyDescent="0.25">
      <c r="A27" s="125">
        <v>3</v>
      </c>
      <c r="B27" s="500" t="s">
        <v>415</v>
      </c>
      <c r="C27" s="501"/>
      <c r="D27" s="501"/>
      <c r="E27" s="501"/>
      <c r="F27" s="502"/>
      <c r="G27" s="195">
        <v>2</v>
      </c>
      <c r="H27" s="229">
        <v>1445.56</v>
      </c>
      <c r="I27" s="129">
        <f t="shared" ref="I27:I36" si="0">H27*G27</f>
        <v>2891.12</v>
      </c>
    </row>
    <row r="28" spans="1:11" x14ac:dyDescent="0.25">
      <c r="A28" s="125">
        <v>4</v>
      </c>
      <c r="B28" s="500" t="s">
        <v>474</v>
      </c>
      <c r="C28" s="501"/>
      <c r="D28" s="501"/>
      <c r="E28" s="501"/>
      <c r="F28" s="502"/>
      <c r="G28" s="195">
        <v>1</v>
      </c>
      <c r="H28" s="229">
        <v>38.22</v>
      </c>
      <c r="I28" s="129">
        <f t="shared" si="0"/>
        <v>38.22</v>
      </c>
    </row>
    <row r="29" spans="1:11" x14ac:dyDescent="0.25">
      <c r="A29" s="125">
        <v>5</v>
      </c>
      <c r="B29" s="500" t="s">
        <v>475</v>
      </c>
      <c r="C29" s="501"/>
      <c r="D29" s="501"/>
      <c r="E29" s="501"/>
      <c r="F29" s="502"/>
      <c r="G29" s="195">
        <v>3</v>
      </c>
      <c r="H29" s="229">
        <v>8.93</v>
      </c>
      <c r="I29" s="129">
        <f t="shared" si="0"/>
        <v>26.79</v>
      </c>
    </row>
    <row r="30" spans="1:11" x14ac:dyDescent="0.25">
      <c r="A30" s="125">
        <v>6</v>
      </c>
      <c r="B30" s="550" t="s">
        <v>476</v>
      </c>
      <c r="C30" s="551"/>
      <c r="D30" s="551"/>
      <c r="E30" s="551"/>
      <c r="F30" s="551"/>
      <c r="G30" s="195">
        <v>1</v>
      </c>
      <c r="H30" s="229">
        <v>44.94</v>
      </c>
      <c r="I30" s="129">
        <f t="shared" si="0"/>
        <v>44.94</v>
      </c>
    </row>
    <row r="31" spans="1:11" x14ac:dyDescent="0.25">
      <c r="A31" s="125">
        <v>7</v>
      </c>
      <c r="B31" s="550" t="s">
        <v>477</v>
      </c>
      <c r="C31" s="551"/>
      <c r="D31" s="551"/>
      <c r="E31" s="551"/>
      <c r="F31" s="551"/>
      <c r="G31" s="195">
        <v>10</v>
      </c>
      <c r="H31" s="229">
        <v>10.82</v>
      </c>
      <c r="I31" s="129">
        <f t="shared" ref="I31" si="1">H31*G31</f>
        <v>108.2</v>
      </c>
    </row>
    <row r="32" spans="1:11" x14ac:dyDescent="0.25">
      <c r="A32" s="125">
        <v>8</v>
      </c>
      <c r="B32" s="550" t="s">
        <v>478</v>
      </c>
      <c r="C32" s="551"/>
      <c r="D32" s="551"/>
      <c r="E32" s="551"/>
      <c r="F32" s="551"/>
      <c r="G32" s="195">
        <v>2</v>
      </c>
      <c r="H32" s="229">
        <v>27.8</v>
      </c>
      <c r="I32" s="129">
        <f t="shared" si="0"/>
        <v>55.6</v>
      </c>
    </row>
    <row r="33" spans="1:12" x14ac:dyDescent="0.25">
      <c r="A33" s="125">
        <v>9</v>
      </c>
      <c r="B33" s="550" t="s">
        <v>479</v>
      </c>
      <c r="C33" s="551"/>
      <c r="D33" s="551"/>
      <c r="E33" s="551"/>
      <c r="F33" s="551"/>
      <c r="G33" s="195">
        <v>2</v>
      </c>
      <c r="H33" s="229">
        <v>147.19</v>
      </c>
      <c r="I33" s="129">
        <f t="shared" si="0"/>
        <v>294.38</v>
      </c>
    </row>
    <row r="34" spans="1:12" x14ac:dyDescent="0.25">
      <c r="A34" s="125">
        <v>10</v>
      </c>
      <c r="B34" s="550" t="s">
        <v>480</v>
      </c>
      <c r="C34" s="551"/>
      <c r="D34" s="551"/>
      <c r="E34" s="551"/>
      <c r="F34" s="551"/>
      <c r="G34" s="195">
        <v>1</v>
      </c>
      <c r="H34" s="229">
        <v>22.6</v>
      </c>
      <c r="I34" s="129">
        <f t="shared" si="0"/>
        <v>22.6</v>
      </c>
    </row>
    <row r="35" spans="1:12" x14ac:dyDescent="0.25">
      <c r="A35" s="125">
        <v>11</v>
      </c>
      <c r="B35" s="550" t="s">
        <v>481</v>
      </c>
      <c r="C35" s="551"/>
      <c r="D35" s="551"/>
      <c r="E35" s="551"/>
      <c r="F35" s="551"/>
      <c r="G35" s="195">
        <v>5</v>
      </c>
      <c r="H35" s="229">
        <v>26</v>
      </c>
      <c r="I35" s="129">
        <f t="shared" si="0"/>
        <v>130</v>
      </c>
    </row>
    <row r="36" spans="1:12" x14ac:dyDescent="0.25">
      <c r="A36" s="125">
        <v>12</v>
      </c>
      <c r="B36" s="550" t="s">
        <v>482</v>
      </c>
      <c r="C36" s="551"/>
      <c r="D36" s="551"/>
      <c r="E36" s="551"/>
      <c r="F36" s="551"/>
      <c r="G36" s="195">
        <v>5</v>
      </c>
      <c r="H36" s="229">
        <v>14</v>
      </c>
      <c r="I36" s="129">
        <f t="shared" si="0"/>
        <v>70</v>
      </c>
    </row>
    <row r="37" spans="1:12" x14ac:dyDescent="0.25">
      <c r="A37" s="125">
        <v>13</v>
      </c>
      <c r="B37" s="550" t="s">
        <v>483</v>
      </c>
      <c r="C37" s="551"/>
      <c r="D37" s="551"/>
      <c r="E37" s="551"/>
      <c r="F37" s="551"/>
      <c r="G37" s="195">
        <v>15</v>
      </c>
      <c r="H37" s="229">
        <v>91.05</v>
      </c>
      <c r="I37" s="129">
        <f t="shared" ref="I37:I41" si="2">H37*G37</f>
        <v>1365.75</v>
      </c>
    </row>
    <row r="38" spans="1:12" x14ac:dyDescent="0.25">
      <c r="A38" s="125">
        <v>14</v>
      </c>
      <c r="B38" s="550" t="s">
        <v>484</v>
      </c>
      <c r="C38" s="551"/>
      <c r="D38" s="551"/>
      <c r="E38" s="551"/>
      <c r="F38" s="551"/>
      <c r="G38" s="195">
        <v>10</v>
      </c>
      <c r="H38" s="229">
        <v>83.84</v>
      </c>
      <c r="I38" s="129">
        <f t="shared" si="2"/>
        <v>838.40000000000009</v>
      </c>
    </row>
    <row r="39" spans="1:12" x14ac:dyDescent="0.25">
      <c r="A39" s="125">
        <v>15</v>
      </c>
      <c r="B39" s="550" t="s">
        <v>485</v>
      </c>
      <c r="C39" s="551"/>
      <c r="D39" s="551"/>
      <c r="E39" s="551"/>
      <c r="F39" s="551"/>
      <c r="G39" s="195">
        <v>4</v>
      </c>
      <c r="H39" s="229">
        <v>8.1199999999999992</v>
      </c>
      <c r="I39" s="129">
        <f t="shared" si="2"/>
        <v>32.479999999999997</v>
      </c>
    </row>
    <row r="40" spans="1:12" x14ac:dyDescent="0.25">
      <c r="A40" s="125">
        <v>16</v>
      </c>
      <c r="B40" s="550" t="s">
        <v>486</v>
      </c>
      <c r="C40" s="551"/>
      <c r="D40" s="551"/>
      <c r="E40" s="551"/>
      <c r="F40" s="551"/>
      <c r="G40" s="195">
        <v>1</v>
      </c>
      <c r="H40" s="229">
        <v>2197</v>
      </c>
      <c r="I40" s="129">
        <f t="shared" si="2"/>
        <v>2197</v>
      </c>
    </row>
    <row r="41" spans="1:12" x14ac:dyDescent="0.25">
      <c r="A41" s="125">
        <v>17</v>
      </c>
      <c r="B41" s="550" t="s">
        <v>487</v>
      </c>
      <c r="C41" s="551"/>
      <c r="D41" s="551"/>
      <c r="E41" s="551"/>
      <c r="F41" s="551"/>
      <c r="G41" s="195">
        <v>2</v>
      </c>
      <c r="H41" s="229">
        <v>268.14999999999998</v>
      </c>
      <c r="I41" s="129">
        <f t="shared" si="2"/>
        <v>536.29999999999995</v>
      </c>
    </row>
    <row r="42" spans="1:12" x14ac:dyDescent="0.25">
      <c r="A42" s="125"/>
      <c r="B42" s="550"/>
      <c r="C42" s="551"/>
      <c r="D42" s="551"/>
      <c r="E42" s="551"/>
      <c r="F42" s="551"/>
      <c r="G42" s="195"/>
      <c r="H42" s="229"/>
      <c r="I42" s="129"/>
    </row>
    <row r="43" spans="1:12" x14ac:dyDescent="0.25">
      <c r="A43" s="125"/>
      <c r="B43" s="550"/>
      <c r="C43" s="551"/>
      <c r="D43" s="551"/>
      <c r="E43" s="551"/>
      <c r="F43" s="551"/>
      <c r="G43" s="195"/>
      <c r="H43" s="229"/>
      <c r="I43" s="129"/>
    </row>
    <row r="44" spans="1:12" x14ac:dyDescent="0.25">
      <c r="A44" s="125"/>
      <c r="B44" s="550"/>
      <c r="C44" s="551"/>
      <c r="D44" s="551"/>
      <c r="E44" s="551"/>
      <c r="F44" s="551"/>
      <c r="G44" s="195"/>
      <c r="H44" s="229"/>
      <c r="I44" s="129"/>
    </row>
    <row r="45" spans="1:12" x14ac:dyDescent="0.25">
      <c r="A45" s="125"/>
      <c r="B45" s="550"/>
      <c r="C45" s="551"/>
      <c r="D45" s="551"/>
      <c r="E45" s="551"/>
      <c r="F45" s="551"/>
      <c r="G45" s="195"/>
      <c r="H45" s="196"/>
      <c r="I45" s="129"/>
      <c r="L45" s="130"/>
    </row>
    <row r="46" spans="1:12" x14ac:dyDescent="0.25">
      <c r="A46" s="547" t="s">
        <v>171</v>
      </c>
      <c r="B46" s="484"/>
      <c r="C46" s="484"/>
      <c r="D46" s="484"/>
      <c r="E46" s="484"/>
      <c r="F46" s="484"/>
      <c r="G46" s="484"/>
      <c r="H46" s="485"/>
      <c r="I46" s="189">
        <f>SUM(I25:I45)</f>
        <v>12401.779999999999</v>
      </c>
      <c r="L46" s="130"/>
    </row>
    <row r="47" spans="1:12" x14ac:dyDescent="0.25">
      <c r="A47" s="488" t="s">
        <v>172</v>
      </c>
      <c r="B47" s="484"/>
      <c r="C47" s="484"/>
      <c r="D47" s="484"/>
      <c r="E47" s="484"/>
      <c r="F47" s="484"/>
      <c r="G47" s="484"/>
      <c r="H47" s="485"/>
      <c r="I47" s="190">
        <f>ROUND((I46*0.15),2)</f>
        <v>1860.27</v>
      </c>
      <c r="L47" s="130"/>
    </row>
    <row r="48" spans="1:12" x14ac:dyDescent="0.25">
      <c r="A48" s="488" t="s">
        <v>173</v>
      </c>
      <c r="B48" s="484"/>
      <c r="C48" s="484"/>
      <c r="D48" s="484"/>
      <c r="E48" s="484"/>
      <c r="F48" s="484"/>
      <c r="G48" s="484"/>
      <c r="H48" s="485"/>
      <c r="I48" s="172">
        <f>I46+I47</f>
        <v>14262.05</v>
      </c>
    </row>
    <row r="49" spans="1:9" x14ac:dyDescent="0.25">
      <c r="A49" s="494" t="s">
        <v>95</v>
      </c>
      <c r="B49" s="495"/>
      <c r="C49" s="495"/>
      <c r="D49" s="495"/>
      <c r="E49" s="495"/>
      <c r="F49" s="495"/>
      <c r="G49" s="495"/>
      <c r="H49" s="495"/>
      <c r="I49" s="496"/>
    </row>
    <row r="50" spans="1:9" x14ac:dyDescent="0.25">
      <c r="A50" s="120" t="s">
        <v>96</v>
      </c>
      <c r="B50" s="492" t="s">
        <v>97</v>
      </c>
      <c r="C50" s="538"/>
      <c r="D50" s="493"/>
      <c r="E50" s="492" t="s">
        <v>85</v>
      </c>
      <c r="F50" s="493"/>
      <c r="G50" s="122" t="s">
        <v>87</v>
      </c>
      <c r="H50" s="123" t="s">
        <v>88</v>
      </c>
      <c r="I50" s="124" t="s">
        <v>89</v>
      </c>
    </row>
    <row r="51" spans="1:9" x14ac:dyDescent="0.25">
      <c r="A51" s="125">
        <v>1</v>
      </c>
      <c r="B51" s="529" t="s">
        <v>98</v>
      </c>
      <c r="C51" s="530"/>
      <c r="D51" s="531"/>
      <c r="E51" s="517" t="s">
        <v>99</v>
      </c>
      <c r="F51" s="519"/>
      <c r="G51" s="157"/>
      <c r="H51" s="155">
        <v>450</v>
      </c>
      <c r="I51" s="132">
        <f>SUM(G51*H51)</f>
        <v>0</v>
      </c>
    </row>
    <row r="52" spans="1:9" x14ac:dyDescent="0.25">
      <c r="A52" s="125">
        <v>2</v>
      </c>
      <c r="B52" s="506" t="s">
        <v>100</v>
      </c>
      <c r="C52" s="507"/>
      <c r="D52" s="508"/>
      <c r="E52" s="486" t="s">
        <v>99</v>
      </c>
      <c r="F52" s="487"/>
      <c r="G52" s="126"/>
      <c r="H52" s="156">
        <v>350</v>
      </c>
      <c r="I52" s="129">
        <f t="shared" ref="I52:I56" si="3">SUM(G52*H52)</f>
        <v>0</v>
      </c>
    </row>
    <row r="53" spans="1:9" x14ac:dyDescent="0.25">
      <c r="A53" s="125">
        <v>3</v>
      </c>
      <c r="B53" s="506" t="s">
        <v>101</v>
      </c>
      <c r="C53" s="507"/>
      <c r="D53" s="508"/>
      <c r="E53" s="486" t="s">
        <v>99</v>
      </c>
      <c r="F53" s="487"/>
      <c r="G53" s="126">
        <v>64</v>
      </c>
      <c r="H53" s="156">
        <v>300</v>
      </c>
      <c r="I53" s="129">
        <f t="shared" si="3"/>
        <v>19200</v>
      </c>
    </row>
    <row r="54" spans="1:9" x14ac:dyDescent="0.25">
      <c r="A54" s="125">
        <v>4</v>
      </c>
      <c r="B54" s="506" t="s">
        <v>102</v>
      </c>
      <c r="C54" s="507"/>
      <c r="D54" s="508"/>
      <c r="E54" s="486" t="s">
        <v>99</v>
      </c>
      <c r="F54" s="487"/>
      <c r="G54" s="126"/>
      <c r="H54" s="156">
        <v>200</v>
      </c>
      <c r="I54" s="129">
        <f t="shared" si="3"/>
        <v>0</v>
      </c>
    </row>
    <row r="55" spans="1:9" x14ac:dyDescent="0.25">
      <c r="A55" s="125">
        <v>5</v>
      </c>
      <c r="B55" s="506" t="s">
        <v>598</v>
      </c>
      <c r="C55" s="507"/>
      <c r="D55" s="508"/>
      <c r="E55" s="486" t="s">
        <v>99</v>
      </c>
      <c r="F55" s="487"/>
      <c r="G55" s="126">
        <v>48</v>
      </c>
      <c r="H55" s="158">
        <v>200</v>
      </c>
      <c r="I55" s="129">
        <f t="shared" si="3"/>
        <v>9600</v>
      </c>
    </row>
    <row r="56" spans="1:9" x14ac:dyDescent="0.25">
      <c r="A56" s="125">
        <v>6</v>
      </c>
      <c r="B56" s="506" t="s">
        <v>342</v>
      </c>
      <c r="C56" s="507"/>
      <c r="D56" s="508"/>
      <c r="E56" s="486" t="s">
        <v>99</v>
      </c>
      <c r="F56" s="487"/>
      <c r="G56" s="126"/>
      <c r="H56" s="158">
        <v>140</v>
      </c>
      <c r="I56" s="129">
        <f t="shared" si="3"/>
        <v>0</v>
      </c>
    </row>
    <row r="57" spans="1:9" x14ac:dyDescent="0.25">
      <c r="A57" s="125"/>
      <c r="B57" s="506"/>
      <c r="C57" s="507"/>
      <c r="D57" s="508"/>
      <c r="E57" s="133"/>
      <c r="F57" s="100"/>
      <c r="G57" s="100"/>
      <c r="H57" s="116"/>
      <c r="I57" s="129"/>
    </row>
    <row r="58" spans="1:9" x14ac:dyDescent="0.25">
      <c r="A58" s="114"/>
      <c r="B58" s="506"/>
      <c r="C58" s="507"/>
      <c r="D58" s="508"/>
      <c r="F58" s="100"/>
      <c r="G58" s="100"/>
      <c r="H58" s="116"/>
      <c r="I58" s="129"/>
    </row>
    <row r="59" spans="1:9" x14ac:dyDescent="0.25">
      <c r="A59" s="134"/>
      <c r="B59" s="535"/>
      <c r="C59" s="536"/>
      <c r="D59" s="537"/>
      <c r="E59" s="102"/>
      <c r="F59" s="103"/>
      <c r="G59" s="100"/>
      <c r="H59" s="118"/>
      <c r="I59" s="129"/>
    </row>
    <row r="60" spans="1:9" x14ac:dyDescent="0.25">
      <c r="A60" s="488" t="s">
        <v>104</v>
      </c>
      <c r="B60" s="484"/>
      <c r="C60" s="484"/>
      <c r="D60" s="484"/>
      <c r="E60" s="484"/>
      <c r="F60" s="484"/>
      <c r="G60" s="484"/>
      <c r="H60" s="485"/>
      <c r="I60" s="140">
        <f>SUM(I51:I59)</f>
        <v>28800</v>
      </c>
    </row>
    <row r="61" spans="1:9" x14ac:dyDescent="0.25">
      <c r="A61" s="494" t="s">
        <v>105</v>
      </c>
      <c r="B61" s="495"/>
      <c r="C61" s="495"/>
      <c r="D61" s="495"/>
      <c r="E61" s="495"/>
      <c r="F61" s="495"/>
      <c r="G61" s="495"/>
      <c r="H61" s="495"/>
      <c r="I61" s="496"/>
    </row>
    <row r="62" spans="1:9" x14ac:dyDescent="0.25">
      <c r="A62" s="120" t="s">
        <v>106</v>
      </c>
      <c r="B62" s="492" t="s">
        <v>107</v>
      </c>
      <c r="C62" s="538"/>
      <c r="D62" s="493"/>
      <c r="E62" s="492" t="s">
        <v>108</v>
      </c>
      <c r="F62" s="493"/>
      <c r="G62" s="136" t="s">
        <v>109</v>
      </c>
      <c r="H62" s="136" t="s">
        <v>88</v>
      </c>
      <c r="I62" s="137" t="s">
        <v>89</v>
      </c>
    </row>
    <row r="63" spans="1:9" x14ac:dyDescent="0.25">
      <c r="A63" s="125">
        <v>1</v>
      </c>
      <c r="B63" s="497" t="s">
        <v>489</v>
      </c>
      <c r="C63" s="498"/>
      <c r="D63" s="499"/>
      <c r="E63" s="486">
        <v>7</v>
      </c>
      <c r="F63" s="487"/>
      <c r="G63" s="218">
        <v>245</v>
      </c>
      <c r="H63" s="138">
        <v>5</v>
      </c>
      <c r="I63" s="233">
        <f>H63*G63</f>
        <v>1225</v>
      </c>
    </row>
    <row r="64" spans="1:9" x14ac:dyDescent="0.25">
      <c r="A64" s="139"/>
      <c r="B64" s="503"/>
      <c r="C64" s="504"/>
      <c r="D64" s="505"/>
      <c r="E64" s="520"/>
      <c r="F64" s="522"/>
      <c r="G64" s="126"/>
      <c r="H64" s="138"/>
      <c r="I64" s="233"/>
    </row>
    <row r="65" spans="1:12" x14ac:dyDescent="0.25">
      <c r="A65" s="488" t="s">
        <v>110</v>
      </c>
      <c r="B65" s="484"/>
      <c r="C65" s="484"/>
      <c r="D65" s="484"/>
      <c r="E65" s="484"/>
      <c r="F65" s="484"/>
      <c r="G65" s="484"/>
      <c r="H65" s="485"/>
      <c r="I65" s="140">
        <f>SUM(I63:I64)</f>
        <v>1225</v>
      </c>
    </row>
    <row r="66" spans="1:12" x14ac:dyDescent="0.25">
      <c r="A66" s="141"/>
      <c r="B66" s="142"/>
      <c r="C66" s="142"/>
      <c r="D66" s="142"/>
      <c r="E66" s="142"/>
      <c r="F66" s="143"/>
      <c r="G66" s="144"/>
      <c r="H66" s="144"/>
      <c r="I66" s="145"/>
      <c r="L66" s="97"/>
    </row>
    <row r="67" spans="1:12" x14ac:dyDescent="0.25">
      <c r="A67" s="532"/>
      <c r="B67" s="533"/>
      <c r="C67" s="533"/>
      <c r="D67" s="533"/>
      <c r="E67" s="533"/>
      <c r="F67" s="146"/>
      <c r="G67" s="534" t="s">
        <v>111</v>
      </c>
      <c r="H67" s="533"/>
      <c r="I67" s="147">
        <f>I65+I60+I48</f>
        <v>44287.05</v>
      </c>
    </row>
    <row r="68" spans="1:12" x14ac:dyDescent="0.25">
      <c r="A68" s="532"/>
      <c r="B68" s="533"/>
      <c r="C68" s="533"/>
      <c r="D68" s="533"/>
      <c r="E68" s="533"/>
      <c r="F68" s="100"/>
      <c r="G68" s="148"/>
      <c r="H68" s="149"/>
      <c r="I68" s="150"/>
    </row>
    <row r="69" spans="1:12" ht="15.75" thickBot="1" x14ac:dyDescent="0.3">
      <c r="A69" s="532"/>
      <c r="B69" s="533"/>
      <c r="C69" s="533"/>
      <c r="D69" s="533"/>
      <c r="E69" s="533"/>
      <c r="F69" s="100"/>
      <c r="G69" s="482" t="s">
        <v>154</v>
      </c>
      <c r="H69" s="483"/>
      <c r="I69" s="159">
        <f>I67+I68</f>
        <v>44287.05</v>
      </c>
    </row>
    <row r="70" spans="1:12" ht="16.5" thickTop="1" thickBot="1" x14ac:dyDescent="0.3">
      <c r="A70" s="151"/>
      <c r="B70" s="152"/>
      <c r="C70" s="539"/>
      <c r="D70" s="540"/>
      <c r="E70" s="540"/>
      <c r="F70" s="540"/>
      <c r="G70" s="153"/>
      <c r="H70" s="153"/>
      <c r="I70" s="154"/>
    </row>
    <row r="72" spans="1:12" x14ac:dyDescent="0.25">
      <c r="A72" s="97"/>
      <c r="B72" s="97"/>
    </row>
  </sheetData>
  <mergeCells count="83">
    <mergeCell ref="B41:F41"/>
    <mergeCell ref="B42:F42"/>
    <mergeCell ref="B43:F43"/>
    <mergeCell ref="A68:B68"/>
    <mergeCell ref="C68:E68"/>
    <mergeCell ref="B59:D59"/>
    <mergeCell ref="A60:H60"/>
    <mergeCell ref="A61:I61"/>
    <mergeCell ref="B62:D62"/>
    <mergeCell ref="E62:F62"/>
    <mergeCell ref="B63:D63"/>
    <mergeCell ref="E63:F63"/>
    <mergeCell ref="B55:D55"/>
    <mergeCell ref="E55:F55"/>
    <mergeCell ref="B56:D56"/>
    <mergeCell ref="E56:F56"/>
    <mergeCell ref="C70:F70"/>
    <mergeCell ref="B64:D64"/>
    <mergeCell ref="E64:F64"/>
    <mergeCell ref="A65:H65"/>
    <mergeCell ref="A67:B67"/>
    <mergeCell ref="C67:E67"/>
    <mergeCell ref="G67:H67"/>
    <mergeCell ref="B51:D51"/>
    <mergeCell ref="E51:F51"/>
    <mergeCell ref="A69:B69"/>
    <mergeCell ref="C69:E69"/>
    <mergeCell ref="G69:H69"/>
    <mergeCell ref="B57:D57"/>
    <mergeCell ref="B58:D58"/>
    <mergeCell ref="B52:D52"/>
    <mergeCell ref="E52:F52"/>
    <mergeCell ref="B53:D53"/>
    <mergeCell ref="E53:F53"/>
    <mergeCell ref="B54:D54"/>
    <mergeCell ref="E54:F54"/>
    <mergeCell ref="A47:H47"/>
    <mergeCell ref="A48:H48"/>
    <mergeCell ref="A49:I49"/>
    <mergeCell ref="B50:D50"/>
    <mergeCell ref="B33:F33"/>
    <mergeCell ref="A46:H46"/>
    <mergeCell ref="B37:F37"/>
    <mergeCell ref="B38:F38"/>
    <mergeCell ref="B39:F39"/>
    <mergeCell ref="B40:F40"/>
    <mergeCell ref="B34:F34"/>
    <mergeCell ref="B35:F35"/>
    <mergeCell ref="B36:F36"/>
    <mergeCell ref="B44:F44"/>
    <mergeCell ref="B45:F45"/>
    <mergeCell ref="E50:F50"/>
    <mergeCell ref="B29:F29"/>
    <mergeCell ref="B30:F30"/>
    <mergeCell ref="B31:F31"/>
    <mergeCell ref="A22:H22"/>
    <mergeCell ref="A23:I23"/>
    <mergeCell ref="B24:F24"/>
    <mergeCell ref="B25:F25"/>
    <mergeCell ref="B26:F26"/>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B27:F27"/>
    <mergeCell ref="B28:F28"/>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P148"/>
  <sheetViews>
    <sheetView topLeftCell="A111" zoomScaleNormal="100" workbookViewId="0">
      <selection activeCell="A43" sqref="A43:I7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12.5703125" bestFit="1"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87"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490</v>
      </c>
      <c r="I15" s="549"/>
    </row>
    <row r="16" spans="1:13" x14ac:dyDescent="0.25">
      <c r="A16" s="523" t="s">
        <v>491</v>
      </c>
      <c r="B16" s="524"/>
      <c r="C16" s="524"/>
      <c r="D16" s="524"/>
      <c r="E16" s="524"/>
      <c r="F16" s="524"/>
      <c r="G16" s="524"/>
      <c r="H16" s="524"/>
      <c r="I16" s="525"/>
    </row>
    <row r="17" spans="1:16" ht="15.75" thickBot="1" x14ac:dyDescent="0.3">
      <c r="A17" s="526" t="s">
        <v>82</v>
      </c>
      <c r="B17" s="527"/>
      <c r="C17" s="527"/>
      <c r="D17" s="527"/>
      <c r="E17" s="527"/>
      <c r="F17" s="527"/>
      <c r="G17" s="527"/>
      <c r="H17" s="527"/>
      <c r="I17" s="528"/>
    </row>
    <row r="18" spans="1:16" x14ac:dyDescent="0.25">
      <c r="A18" s="104" t="s">
        <v>83</v>
      </c>
      <c r="B18" s="544" t="s">
        <v>170</v>
      </c>
      <c r="C18" s="545"/>
      <c r="D18" s="546"/>
      <c r="E18" s="170"/>
      <c r="F18" s="170"/>
      <c r="G18" s="170" t="s">
        <v>87</v>
      </c>
      <c r="H18" s="170" t="s">
        <v>88</v>
      </c>
      <c r="I18" s="171" t="s">
        <v>89</v>
      </c>
    </row>
    <row r="19" spans="1:16" x14ac:dyDescent="0.25">
      <c r="A19" s="109">
        <v>1</v>
      </c>
      <c r="B19" s="497" t="s">
        <v>597</v>
      </c>
      <c r="C19" s="498"/>
      <c r="D19" s="499"/>
      <c r="E19" s="110"/>
      <c r="F19" s="111"/>
      <c r="G19" s="110"/>
      <c r="H19" s="112"/>
      <c r="I19" s="113"/>
    </row>
    <row r="20" spans="1:16" x14ac:dyDescent="0.25">
      <c r="A20" s="114"/>
      <c r="B20" s="590"/>
      <c r="C20" s="591"/>
      <c r="D20" s="592"/>
      <c r="E20" s="115"/>
      <c r="F20" s="100"/>
      <c r="G20" s="115"/>
      <c r="H20" s="116"/>
      <c r="I20" s="113"/>
    </row>
    <row r="21" spans="1:16" x14ac:dyDescent="0.25">
      <c r="A21" s="114"/>
      <c r="B21" s="520"/>
      <c r="C21" s="521"/>
      <c r="D21" s="522"/>
      <c r="E21" s="115"/>
      <c r="F21" s="100"/>
      <c r="G21" s="117"/>
      <c r="H21" s="118"/>
      <c r="I21" s="119"/>
      <c r="M21" s="256"/>
      <c r="N21" s="256"/>
      <c r="O21" s="256"/>
      <c r="P21" s="256"/>
    </row>
    <row r="22" spans="1:16" x14ac:dyDescent="0.25">
      <c r="A22" s="488" t="s">
        <v>90</v>
      </c>
      <c r="B22" s="484"/>
      <c r="C22" s="484"/>
      <c r="D22" s="484"/>
      <c r="E22" s="484"/>
      <c r="F22" s="484"/>
      <c r="G22" s="484"/>
      <c r="H22" s="485"/>
      <c r="I22" s="113"/>
      <c r="M22" s="256"/>
      <c r="N22" s="256"/>
      <c r="O22" s="256"/>
      <c r="P22" s="256"/>
    </row>
    <row r="23" spans="1:16" x14ac:dyDescent="0.25">
      <c r="A23" s="494" t="s">
        <v>91</v>
      </c>
      <c r="B23" s="495"/>
      <c r="C23" s="495"/>
      <c r="D23" s="495"/>
      <c r="E23" s="495"/>
      <c r="F23" s="495"/>
      <c r="G23" s="495"/>
      <c r="H23" s="495"/>
      <c r="I23" s="496"/>
      <c r="M23" s="256"/>
      <c r="N23" s="256"/>
      <c r="O23" s="256"/>
      <c r="P23" s="256"/>
    </row>
    <row r="24" spans="1:16" x14ac:dyDescent="0.25">
      <c r="A24" s="120" t="s">
        <v>92</v>
      </c>
      <c r="B24" s="492" t="s">
        <v>170</v>
      </c>
      <c r="C24" s="538"/>
      <c r="D24" s="538"/>
      <c r="E24" s="538"/>
      <c r="F24" s="493"/>
      <c r="G24" s="180" t="s">
        <v>87</v>
      </c>
      <c r="H24" s="136" t="s">
        <v>88</v>
      </c>
      <c r="I24" s="137" t="s">
        <v>89</v>
      </c>
      <c r="K24" s="142"/>
      <c r="M24" s="256"/>
      <c r="N24" s="256"/>
      <c r="O24" s="256"/>
      <c r="P24" s="256"/>
    </row>
    <row r="25" spans="1:16" x14ac:dyDescent="0.25">
      <c r="A25" s="125">
        <v>1</v>
      </c>
      <c r="B25" s="497" t="s">
        <v>492</v>
      </c>
      <c r="C25" s="498"/>
      <c r="D25" s="498"/>
      <c r="E25" s="498"/>
      <c r="F25" s="499"/>
      <c r="G25" s="195">
        <v>1</v>
      </c>
      <c r="H25" s="228">
        <v>445.26</v>
      </c>
      <c r="I25" s="129">
        <f>H25*G25</f>
        <v>445.26</v>
      </c>
      <c r="M25" s="256"/>
      <c r="N25" s="256"/>
      <c r="O25" s="256"/>
      <c r="P25" s="256"/>
    </row>
    <row r="26" spans="1:16" x14ac:dyDescent="0.25">
      <c r="A26" s="125">
        <v>2</v>
      </c>
      <c r="B26" s="500" t="s">
        <v>493</v>
      </c>
      <c r="C26" s="501"/>
      <c r="D26" s="501"/>
      <c r="E26" s="501"/>
      <c r="F26" s="502"/>
      <c r="G26" s="195">
        <v>10</v>
      </c>
      <c r="H26" s="229">
        <v>10.96</v>
      </c>
      <c r="I26" s="129">
        <f>H26*G26</f>
        <v>109.60000000000001</v>
      </c>
      <c r="M26" s="256"/>
      <c r="N26" s="256"/>
      <c r="O26" s="256"/>
      <c r="P26" s="256"/>
    </row>
    <row r="27" spans="1:16" x14ac:dyDescent="0.25">
      <c r="A27" s="125">
        <v>3</v>
      </c>
      <c r="B27" s="568" t="s">
        <v>582</v>
      </c>
      <c r="C27" s="569"/>
      <c r="D27" s="569"/>
      <c r="E27" s="569"/>
      <c r="F27" s="570"/>
      <c r="G27" s="253">
        <v>1</v>
      </c>
      <c r="H27" s="229">
        <v>5500</v>
      </c>
      <c r="I27" s="254">
        <f>H27*G27</f>
        <v>5500</v>
      </c>
      <c r="M27" s="256"/>
      <c r="N27" s="256"/>
      <c r="O27" s="256"/>
      <c r="P27" s="256"/>
    </row>
    <row r="28" spans="1:16" x14ac:dyDescent="0.25">
      <c r="A28" s="125">
        <v>4</v>
      </c>
      <c r="B28" s="500" t="s">
        <v>494</v>
      </c>
      <c r="C28" s="501"/>
      <c r="D28" s="501"/>
      <c r="E28" s="501"/>
      <c r="F28" s="502"/>
      <c r="G28" s="195">
        <v>1</v>
      </c>
      <c r="H28" s="229">
        <v>88.86</v>
      </c>
      <c r="I28" s="129">
        <f t="shared" ref="I28" si="0">H28*G28</f>
        <v>88.86</v>
      </c>
      <c r="M28" s="256"/>
      <c r="N28" s="256"/>
      <c r="O28" s="256"/>
      <c r="P28" s="256"/>
    </row>
    <row r="29" spans="1:16" x14ac:dyDescent="0.25">
      <c r="A29" s="125">
        <v>5</v>
      </c>
      <c r="B29" s="568" t="s">
        <v>519</v>
      </c>
      <c r="C29" s="569"/>
      <c r="D29" s="569"/>
      <c r="E29" s="569"/>
      <c r="F29" s="570"/>
      <c r="G29" s="195">
        <v>1</v>
      </c>
      <c r="H29" s="229">
        <v>8820</v>
      </c>
      <c r="I29" s="129">
        <f t="shared" ref="I29:I41" si="1">H29*G29</f>
        <v>8820</v>
      </c>
      <c r="M29" s="256"/>
      <c r="N29" s="256"/>
      <c r="O29" s="256"/>
      <c r="P29" s="256"/>
    </row>
    <row r="30" spans="1:16" x14ac:dyDescent="0.25">
      <c r="A30" s="125">
        <v>6</v>
      </c>
      <c r="B30" s="550" t="s">
        <v>495</v>
      </c>
      <c r="C30" s="551"/>
      <c r="D30" s="551"/>
      <c r="E30" s="551"/>
      <c r="F30" s="551"/>
      <c r="G30" s="195">
        <v>1</v>
      </c>
      <c r="H30" s="229">
        <v>38.72</v>
      </c>
      <c r="I30" s="129">
        <f t="shared" si="1"/>
        <v>38.72</v>
      </c>
      <c r="M30" s="256"/>
      <c r="N30" s="256"/>
      <c r="O30" s="256"/>
      <c r="P30" s="256"/>
    </row>
    <row r="31" spans="1:16" x14ac:dyDescent="0.25">
      <c r="A31" s="125">
        <v>7</v>
      </c>
      <c r="B31" s="550" t="s">
        <v>496</v>
      </c>
      <c r="C31" s="551"/>
      <c r="D31" s="551"/>
      <c r="E31" s="551"/>
      <c r="F31" s="551"/>
      <c r="G31" s="195">
        <v>1</v>
      </c>
      <c r="H31" s="229">
        <v>18.07</v>
      </c>
      <c r="I31" s="129">
        <f t="shared" si="1"/>
        <v>18.07</v>
      </c>
      <c r="M31" s="256"/>
      <c r="N31" s="256"/>
      <c r="O31" s="256"/>
      <c r="P31" s="256"/>
    </row>
    <row r="32" spans="1:16" x14ac:dyDescent="0.25">
      <c r="A32" s="125">
        <v>8</v>
      </c>
      <c r="B32" s="550" t="s">
        <v>497</v>
      </c>
      <c r="C32" s="551"/>
      <c r="D32" s="551"/>
      <c r="E32" s="551"/>
      <c r="F32" s="551"/>
      <c r="G32" s="195">
        <v>1</v>
      </c>
      <c r="H32" s="229">
        <v>113.34</v>
      </c>
      <c r="I32" s="129">
        <f t="shared" si="1"/>
        <v>113.34</v>
      </c>
      <c r="M32" s="256"/>
      <c r="N32" s="256"/>
      <c r="O32" s="256"/>
      <c r="P32" s="256"/>
    </row>
    <row r="33" spans="1:16" x14ac:dyDescent="0.25">
      <c r="A33" s="125">
        <v>9</v>
      </c>
      <c r="B33" s="550" t="s">
        <v>498</v>
      </c>
      <c r="C33" s="551"/>
      <c r="D33" s="551"/>
      <c r="E33" s="551"/>
      <c r="F33" s="551"/>
      <c r="G33" s="195">
        <v>1</v>
      </c>
      <c r="H33" s="229">
        <v>57.78</v>
      </c>
      <c r="I33" s="129">
        <f t="shared" si="1"/>
        <v>57.78</v>
      </c>
      <c r="M33" s="256"/>
      <c r="N33" s="256"/>
      <c r="O33" s="256"/>
      <c r="P33" s="256"/>
    </row>
    <row r="34" spans="1:16" x14ac:dyDescent="0.25">
      <c r="A34" s="125">
        <v>10</v>
      </c>
      <c r="B34" s="550" t="s">
        <v>499</v>
      </c>
      <c r="C34" s="551"/>
      <c r="D34" s="551"/>
      <c r="E34" s="551"/>
      <c r="F34" s="551"/>
      <c r="G34" s="195">
        <v>2</v>
      </c>
      <c r="H34" s="229">
        <v>8.6999999999999993</v>
      </c>
      <c r="I34" s="129">
        <f t="shared" si="1"/>
        <v>17.399999999999999</v>
      </c>
      <c r="M34" s="256"/>
      <c r="N34" s="256"/>
      <c r="O34" s="256"/>
      <c r="P34" s="256"/>
    </row>
    <row r="35" spans="1:16" x14ac:dyDescent="0.25">
      <c r="A35" s="125">
        <v>11</v>
      </c>
      <c r="B35" s="550" t="s">
        <v>500</v>
      </c>
      <c r="C35" s="551"/>
      <c r="D35" s="551"/>
      <c r="E35" s="551"/>
      <c r="F35" s="551"/>
      <c r="G35" s="195">
        <v>1</v>
      </c>
      <c r="H35" s="229">
        <v>182.61</v>
      </c>
      <c r="I35" s="129">
        <f t="shared" si="1"/>
        <v>182.61</v>
      </c>
      <c r="M35" s="256"/>
      <c r="N35" s="256"/>
      <c r="O35" s="256"/>
      <c r="P35" s="256"/>
    </row>
    <row r="36" spans="1:16" x14ac:dyDescent="0.25">
      <c r="A36" s="125">
        <v>12</v>
      </c>
      <c r="B36" s="550" t="s">
        <v>501</v>
      </c>
      <c r="C36" s="551"/>
      <c r="D36" s="551"/>
      <c r="E36" s="551"/>
      <c r="F36" s="551"/>
      <c r="G36" s="195">
        <v>2</v>
      </c>
      <c r="H36" s="229">
        <v>5.31</v>
      </c>
      <c r="I36" s="129">
        <f t="shared" si="1"/>
        <v>10.62</v>
      </c>
      <c r="M36" s="256"/>
      <c r="N36" s="256"/>
      <c r="O36" s="256"/>
      <c r="P36" s="256"/>
    </row>
    <row r="37" spans="1:16" x14ac:dyDescent="0.25">
      <c r="A37" s="125">
        <v>13</v>
      </c>
      <c r="B37" s="550" t="s">
        <v>502</v>
      </c>
      <c r="C37" s="551"/>
      <c r="D37" s="551"/>
      <c r="E37" s="551"/>
      <c r="F37" s="551"/>
      <c r="G37" s="195">
        <v>6</v>
      </c>
      <c r="H37" s="229">
        <v>8.14</v>
      </c>
      <c r="I37" s="129">
        <f t="shared" si="1"/>
        <v>48.84</v>
      </c>
      <c r="M37" s="256"/>
      <c r="N37" s="256"/>
      <c r="O37" s="256"/>
      <c r="P37" s="256"/>
    </row>
    <row r="38" spans="1:16" x14ac:dyDescent="0.25">
      <c r="A38" s="125">
        <v>14</v>
      </c>
      <c r="B38" s="550" t="s">
        <v>503</v>
      </c>
      <c r="C38" s="551"/>
      <c r="D38" s="551"/>
      <c r="E38" s="551"/>
      <c r="F38" s="551"/>
      <c r="G38" s="195">
        <v>5</v>
      </c>
      <c r="H38" s="229">
        <v>8.6999999999999993</v>
      </c>
      <c r="I38" s="129">
        <f t="shared" si="1"/>
        <v>43.5</v>
      </c>
      <c r="M38" s="256"/>
      <c r="N38" s="256"/>
      <c r="O38" s="256"/>
      <c r="P38" s="256"/>
    </row>
    <row r="39" spans="1:16" x14ac:dyDescent="0.25">
      <c r="A39" s="125">
        <v>15</v>
      </c>
      <c r="B39" s="550" t="s">
        <v>504</v>
      </c>
      <c r="C39" s="551"/>
      <c r="D39" s="551"/>
      <c r="E39" s="551"/>
      <c r="F39" s="551"/>
      <c r="G39" s="195">
        <v>1</v>
      </c>
      <c r="H39" s="229">
        <v>150</v>
      </c>
      <c r="I39" s="129">
        <f t="shared" si="1"/>
        <v>150</v>
      </c>
      <c r="M39" s="256"/>
      <c r="N39" s="256"/>
      <c r="O39" s="256"/>
      <c r="P39" s="256"/>
    </row>
    <row r="40" spans="1:16" x14ac:dyDescent="0.25">
      <c r="A40" s="125">
        <v>16</v>
      </c>
      <c r="B40" s="550" t="s">
        <v>505</v>
      </c>
      <c r="C40" s="551"/>
      <c r="D40" s="551"/>
      <c r="E40" s="551"/>
      <c r="F40" s="551"/>
      <c r="G40" s="195">
        <v>7</v>
      </c>
      <c r="H40" s="229">
        <v>719.55</v>
      </c>
      <c r="I40" s="129">
        <f t="shared" si="1"/>
        <v>5036.8499999999995</v>
      </c>
      <c r="M40" s="256"/>
      <c r="N40" s="256"/>
      <c r="O40" s="256"/>
      <c r="P40" s="256"/>
    </row>
    <row r="41" spans="1:16" x14ac:dyDescent="0.25">
      <c r="A41" s="125">
        <v>17</v>
      </c>
      <c r="B41" s="550" t="s">
        <v>506</v>
      </c>
      <c r="C41" s="551"/>
      <c r="D41" s="551"/>
      <c r="E41" s="551"/>
      <c r="F41" s="551"/>
      <c r="G41" s="195">
        <v>10</v>
      </c>
      <c r="H41" s="229">
        <v>100.6</v>
      </c>
      <c r="I41" s="129">
        <f t="shared" si="1"/>
        <v>1006</v>
      </c>
      <c r="M41" s="256"/>
      <c r="N41" s="256"/>
      <c r="O41" s="256"/>
      <c r="P41" s="256"/>
    </row>
    <row r="42" spans="1:16" x14ac:dyDescent="0.25">
      <c r="A42" s="125">
        <v>18</v>
      </c>
      <c r="B42" s="550" t="s">
        <v>507</v>
      </c>
      <c r="C42" s="551"/>
      <c r="D42" s="551"/>
      <c r="E42" s="551"/>
      <c r="F42" s="551"/>
      <c r="G42" s="195">
        <v>1</v>
      </c>
      <c r="H42" s="229">
        <v>216</v>
      </c>
      <c r="I42" s="129">
        <f t="shared" ref="I42:I73" si="2">H42*G42</f>
        <v>216</v>
      </c>
      <c r="M42" s="256"/>
      <c r="N42" s="256"/>
      <c r="O42" s="256"/>
      <c r="P42" s="256"/>
    </row>
    <row r="43" spans="1:16" x14ac:dyDescent="0.25">
      <c r="A43" s="125">
        <v>19</v>
      </c>
      <c r="B43" s="550" t="s">
        <v>508</v>
      </c>
      <c r="C43" s="551"/>
      <c r="D43" s="551"/>
      <c r="E43" s="551"/>
      <c r="F43" s="551"/>
      <c r="G43" s="195">
        <v>2</v>
      </c>
      <c r="H43" s="229">
        <v>85</v>
      </c>
      <c r="I43" s="129">
        <f t="shared" si="2"/>
        <v>170</v>
      </c>
      <c r="M43" s="256"/>
      <c r="N43" s="256"/>
      <c r="O43" s="256"/>
      <c r="P43" s="256"/>
    </row>
    <row r="44" spans="1:16" x14ac:dyDescent="0.25">
      <c r="A44" s="125">
        <v>20</v>
      </c>
      <c r="B44" s="550" t="s">
        <v>509</v>
      </c>
      <c r="C44" s="551"/>
      <c r="D44" s="551"/>
      <c r="E44" s="551"/>
      <c r="F44" s="551"/>
      <c r="G44" s="195">
        <v>1</v>
      </c>
      <c r="H44" s="229">
        <v>7.92</v>
      </c>
      <c r="I44" s="129">
        <f t="shared" si="2"/>
        <v>7.92</v>
      </c>
      <c r="M44" s="256"/>
      <c r="N44" s="256"/>
      <c r="O44" s="256"/>
      <c r="P44" s="256"/>
    </row>
    <row r="45" spans="1:16" x14ac:dyDescent="0.25">
      <c r="A45" s="125">
        <v>21</v>
      </c>
      <c r="B45" s="550" t="s">
        <v>510</v>
      </c>
      <c r="C45" s="551"/>
      <c r="D45" s="551"/>
      <c r="E45" s="551"/>
      <c r="F45" s="551"/>
      <c r="G45" s="195">
        <v>1</v>
      </c>
      <c r="H45" s="229">
        <v>1.69</v>
      </c>
      <c r="I45" s="129">
        <f t="shared" si="2"/>
        <v>1.69</v>
      </c>
      <c r="M45" s="256"/>
      <c r="N45" s="256"/>
      <c r="O45" s="256"/>
      <c r="P45" s="256"/>
    </row>
    <row r="46" spans="1:16" x14ac:dyDescent="0.25">
      <c r="A46" s="125">
        <v>22</v>
      </c>
      <c r="B46" s="550" t="s">
        <v>511</v>
      </c>
      <c r="C46" s="551"/>
      <c r="D46" s="551"/>
      <c r="E46" s="551"/>
      <c r="F46" s="551"/>
      <c r="G46" s="195">
        <v>20</v>
      </c>
      <c r="H46" s="229">
        <v>16.108000000000001</v>
      </c>
      <c r="I46" s="129">
        <f t="shared" si="2"/>
        <v>322.16000000000003</v>
      </c>
      <c r="M46" s="256"/>
      <c r="N46" s="256"/>
      <c r="O46" s="256"/>
      <c r="P46" s="256"/>
    </row>
    <row r="47" spans="1:16" x14ac:dyDescent="0.25">
      <c r="A47" s="125">
        <v>23</v>
      </c>
      <c r="B47" s="550" t="s">
        <v>512</v>
      </c>
      <c r="C47" s="551"/>
      <c r="D47" s="551"/>
      <c r="E47" s="551"/>
      <c r="F47" s="551"/>
      <c r="G47" s="195">
        <v>2</v>
      </c>
      <c r="H47" s="229">
        <v>1.9</v>
      </c>
      <c r="I47" s="129">
        <f t="shared" si="2"/>
        <v>3.8</v>
      </c>
      <c r="M47" s="256"/>
      <c r="N47" s="256"/>
      <c r="O47" s="256"/>
      <c r="P47" s="256"/>
    </row>
    <row r="48" spans="1:16" x14ac:dyDescent="0.25">
      <c r="A48" s="125">
        <v>24</v>
      </c>
      <c r="B48" s="550" t="s">
        <v>513</v>
      </c>
      <c r="C48" s="551"/>
      <c r="D48" s="551"/>
      <c r="E48" s="551"/>
      <c r="F48" s="551"/>
      <c r="G48" s="195">
        <v>1</v>
      </c>
      <c r="H48" s="229">
        <v>2016.63</v>
      </c>
      <c r="I48" s="129">
        <f t="shared" si="2"/>
        <v>2016.63</v>
      </c>
      <c r="M48" s="256"/>
      <c r="N48" s="256"/>
      <c r="O48" s="256"/>
      <c r="P48" s="256"/>
    </row>
    <row r="49" spans="1:16" x14ac:dyDescent="0.25">
      <c r="A49" s="125">
        <v>25</v>
      </c>
      <c r="B49" s="550" t="s">
        <v>514</v>
      </c>
      <c r="C49" s="551"/>
      <c r="D49" s="551"/>
      <c r="E49" s="551"/>
      <c r="F49" s="551"/>
      <c r="G49" s="195">
        <v>10</v>
      </c>
      <c r="H49" s="229">
        <v>4.0357000000000003</v>
      </c>
      <c r="I49" s="129">
        <f t="shared" si="2"/>
        <v>40.356999999999999</v>
      </c>
      <c r="M49" s="256"/>
      <c r="N49" s="256"/>
      <c r="O49" s="256"/>
      <c r="P49" s="256"/>
    </row>
    <row r="50" spans="1:16" x14ac:dyDescent="0.25">
      <c r="A50" s="125">
        <v>26</v>
      </c>
      <c r="B50" s="550" t="s">
        <v>515</v>
      </c>
      <c r="C50" s="551"/>
      <c r="D50" s="551"/>
      <c r="E50" s="551"/>
      <c r="F50" s="551"/>
      <c r="G50" s="195">
        <v>1</v>
      </c>
      <c r="H50" s="229">
        <v>2395</v>
      </c>
      <c r="I50" s="129">
        <f t="shared" si="2"/>
        <v>2395</v>
      </c>
      <c r="M50" s="256"/>
      <c r="N50" s="256"/>
      <c r="O50" s="256"/>
      <c r="P50" s="256"/>
    </row>
    <row r="51" spans="1:16" x14ac:dyDescent="0.25">
      <c r="A51" s="125">
        <v>27</v>
      </c>
      <c r="B51" s="550" t="s">
        <v>516</v>
      </c>
      <c r="C51" s="551"/>
      <c r="D51" s="551"/>
      <c r="E51" s="551"/>
      <c r="F51" s="551"/>
      <c r="G51" s="195">
        <v>1</v>
      </c>
      <c r="H51" s="229">
        <v>27643</v>
      </c>
      <c r="I51" s="129">
        <f t="shared" si="2"/>
        <v>27643</v>
      </c>
      <c r="M51" s="256"/>
      <c r="N51" s="256"/>
      <c r="O51" s="256"/>
      <c r="P51" s="256"/>
    </row>
    <row r="52" spans="1:16" x14ac:dyDescent="0.25">
      <c r="A52" s="125">
        <v>28</v>
      </c>
      <c r="B52" s="550" t="s">
        <v>517</v>
      </c>
      <c r="C52" s="551"/>
      <c r="D52" s="551"/>
      <c r="E52" s="551"/>
      <c r="F52" s="551"/>
      <c r="G52" s="195">
        <v>2</v>
      </c>
      <c r="H52" s="229">
        <v>1538.26</v>
      </c>
      <c r="I52" s="129">
        <f t="shared" si="2"/>
        <v>3076.52</v>
      </c>
      <c r="M52" s="256"/>
      <c r="N52" s="256"/>
      <c r="O52" s="256"/>
      <c r="P52" s="256"/>
    </row>
    <row r="53" spans="1:16" x14ac:dyDescent="0.25">
      <c r="A53" s="125">
        <v>29</v>
      </c>
      <c r="B53" s="550" t="s">
        <v>518</v>
      </c>
      <c r="C53" s="551"/>
      <c r="D53" s="551"/>
      <c r="E53" s="551"/>
      <c r="F53" s="551"/>
      <c r="G53" s="195">
        <v>5</v>
      </c>
      <c r="H53" s="229">
        <v>339.12</v>
      </c>
      <c r="I53" s="129">
        <f t="shared" si="2"/>
        <v>1695.6</v>
      </c>
      <c r="M53" s="256"/>
      <c r="N53" s="256"/>
      <c r="O53" s="256"/>
      <c r="P53" s="256"/>
    </row>
    <row r="54" spans="1:16" x14ac:dyDescent="0.25">
      <c r="A54" s="125">
        <v>30</v>
      </c>
      <c r="B54" s="568" t="s">
        <v>596</v>
      </c>
      <c r="C54" s="569"/>
      <c r="D54" s="569"/>
      <c r="E54" s="569"/>
      <c r="F54" s="570"/>
      <c r="G54" s="195">
        <v>1</v>
      </c>
      <c r="H54" s="229">
        <v>1284.4000000000001</v>
      </c>
      <c r="I54" s="129">
        <f t="shared" si="2"/>
        <v>1284.4000000000001</v>
      </c>
      <c r="M54" s="256"/>
      <c r="N54" s="256"/>
      <c r="O54" s="256"/>
      <c r="P54" s="256"/>
    </row>
    <row r="55" spans="1:16" x14ac:dyDescent="0.25">
      <c r="A55" s="125">
        <v>31</v>
      </c>
      <c r="B55" s="550" t="s">
        <v>520</v>
      </c>
      <c r="C55" s="551"/>
      <c r="D55" s="551"/>
      <c r="E55" s="551"/>
      <c r="F55" s="551"/>
      <c r="G55" s="195">
        <v>1</v>
      </c>
      <c r="H55" s="229">
        <v>188.7</v>
      </c>
      <c r="I55" s="129">
        <f t="shared" si="2"/>
        <v>188.7</v>
      </c>
    </row>
    <row r="56" spans="1:16" x14ac:dyDescent="0.25">
      <c r="A56" s="125">
        <v>32</v>
      </c>
      <c r="B56" s="550" t="s">
        <v>521</v>
      </c>
      <c r="C56" s="551"/>
      <c r="D56" s="551"/>
      <c r="E56" s="551"/>
      <c r="F56" s="551"/>
      <c r="G56" s="195">
        <v>3</v>
      </c>
      <c r="H56" s="229">
        <v>8.93</v>
      </c>
      <c r="I56" s="129">
        <f t="shared" si="2"/>
        <v>26.79</v>
      </c>
    </row>
    <row r="57" spans="1:16" x14ac:dyDescent="0.25">
      <c r="A57" s="125">
        <v>33</v>
      </c>
      <c r="B57" s="550" t="s">
        <v>522</v>
      </c>
      <c r="C57" s="551"/>
      <c r="D57" s="551"/>
      <c r="E57" s="551"/>
      <c r="F57" s="551"/>
      <c r="G57" s="195">
        <v>1</v>
      </c>
      <c r="H57" s="229">
        <v>44.94</v>
      </c>
      <c r="I57" s="129">
        <f t="shared" si="2"/>
        <v>44.94</v>
      </c>
    </row>
    <row r="58" spans="1:16" x14ac:dyDescent="0.25">
      <c r="A58" s="125">
        <v>34</v>
      </c>
      <c r="B58" s="550" t="s">
        <v>523</v>
      </c>
      <c r="C58" s="551"/>
      <c r="D58" s="551"/>
      <c r="E58" s="551"/>
      <c r="F58" s="551"/>
      <c r="G58" s="195">
        <v>1</v>
      </c>
      <c r="H58" s="229">
        <v>770</v>
      </c>
      <c r="I58" s="129">
        <f t="shared" si="2"/>
        <v>770</v>
      </c>
    </row>
    <row r="59" spans="1:16" x14ac:dyDescent="0.25">
      <c r="A59" s="125">
        <v>35</v>
      </c>
      <c r="B59" s="550" t="s">
        <v>524</v>
      </c>
      <c r="C59" s="551"/>
      <c r="D59" s="551"/>
      <c r="E59" s="551"/>
      <c r="F59" s="551"/>
      <c r="G59" s="195">
        <v>1</v>
      </c>
      <c r="H59" s="229">
        <v>195.7</v>
      </c>
      <c r="I59" s="129">
        <f t="shared" si="2"/>
        <v>195.7</v>
      </c>
    </row>
    <row r="60" spans="1:16" x14ac:dyDescent="0.25">
      <c r="A60" s="125">
        <v>36</v>
      </c>
      <c r="B60" s="550" t="s">
        <v>525</v>
      </c>
      <c r="C60" s="551"/>
      <c r="D60" s="551"/>
      <c r="E60" s="551"/>
      <c r="F60" s="551"/>
      <c r="G60" s="195">
        <v>6</v>
      </c>
      <c r="H60" s="229">
        <v>187.27</v>
      </c>
      <c r="I60" s="129">
        <f t="shared" si="2"/>
        <v>1123.6200000000001</v>
      </c>
    </row>
    <row r="61" spans="1:16" x14ac:dyDescent="0.25">
      <c r="A61" s="125">
        <v>37</v>
      </c>
      <c r="B61" s="550" t="s">
        <v>526</v>
      </c>
      <c r="C61" s="551"/>
      <c r="D61" s="551"/>
      <c r="E61" s="551"/>
      <c r="F61" s="551"/>
      <c r="G61" s="195">
        <v>1</v>
      </c>
      <c r="H61" s="229">
        <v>187.27</v>
      </c>
      <c r="I61" s="129">
        <f t="shared" si="2"/>
        <v>187.27</v>
      </c>
    </row>
    <row r="62" spans="1:16" x14ac:dyDescent="0.25">
      <c r="A62" s="125">
        <v>38</v>
      </c>
      <c r="B62" s="550" t="s">
        <v>527</v>
      </c>
      <c r="C62" s="551"/>
      <c r="D62" s="551"/>
      <c r="E62" s="551"/>
      <c r="F62" s="551"/>
      <c r="G62" s="195">
        <v>1</v>
      </c>
      <c r="H62" s="229">
        <v>12880</v>
      </c>
      <c r="I62" s="129">
        <f t="shared" si="2"/>
        <v>12880</v>
      </c>
    </row>
    <row r="63" spans="1:16" x14ac:dyDescent="0.25">
      <c r="A63" s="125">
        <v>39</v>
      </c>
      <c r="B63" s="550" t="s">
        <v>528</v>
      </c>
      <c r="C63" s="551"/>
      <c r="D63" s="551"/>
      <c r="E63" s="551"/>
      <c r="F63" s="551"/>
      <c r="G63" s="195">
        <v>3</v>
      </c>
      <c r="H63" s="229">
        <v>418</v>
      </c>
      <c r="I63" s="129">
        <f t="shared" si="2"/>
        <v>1254</v>
      </c>
    </row>
    <row r="64" spans="1:16" x14ac:dyDescent="0.25">
      <c r="A64" s="125">
        <v>40</v>
      </c>
      <c r="B64" s="550" t="s">
        <v>529</v>
      </c>
      <c r="C64" s="551"/>
      <c r="D64" s="551"/>
      <c r="E64" s="551"/>
      <c r="F64" s="551"/>
      <c r="G64" s="195">
        <v>1</v>
      </c>
      <c r="H64" s="229">
        <v>871</v>
      </c>
      <c r="I64" s="129">
        <f t="shared" si="2"/>
        <v>871</v>
      </c>
    </row>
    <row r="65" spans="1:13" x14ac:dyDescent="0.25">
      <c r="A65" s="125">
        <v>41</v>
      </c>
      <c r="B65" s="550" t="s">
        <v>530</v>
      </c>
      <c r="C65" s="551"/>
      <c r="D65" s="551"/>
      <c r="E65" s="551"/>
      <c r="F65" s="551"/>
      <c r="G65" s="195">
        <v>1</v>
      </c>
      <c r="H65" s="229">
        <v>9075</v>
      </c>
      <c r="I65" s="129">
        <f t="shared" si="2"/>
        <v>9075</v>
      </c>
    </row>
    <row r="66" spans="1:13" x14ac:dyDescent="0.25">
      <c r="A66" s="125">
        <v>42</v>
      </c>
      <c r="B66" s="550" t="s">
        <v>531</v>
      </c>
      <c r="C66" s="551"/>
      <c r="D66" s="551"/>
      <c r="E66" s="551"/>
      <c r="F66" s="551"/>
      <c r="G66" s="195">
        <v>1</v>
      </c>
      <c r="H66" s="229">
        <v>1826</v>
      </c>
      <c r="I66" s="129">
        <f t="shared" si="2"/>
        <v>1826</v>
      </c>
      <c r="M66" s="255"/>
    </row>
    <row r="67" spans="1:13" x14ac:dyDescent="0.25">
      <c r="A67" s="125">
        <v>43</v>
      </c>
      <c r="B67" s="550" t="s">
        <v>532</v>
      </c>
      <c r="C67" s="551"/>
      <c r="D67" s="551"/>
      <c r="E67" s="551"/>
      <c r="F67" s="551"/>
      <c r="G67" s="195">
        <v>1</v>
      </c>
      <c r="H67" s="229">
        <v>1164</v>
      </c>
      <c r="I67" s="129">
        <f t="shared" si="2"/>
        <v>1164</v>
      </c>
    </row>
    <row r="68" spans="1:13" x14ac:dyDescent="0.25">
      <c r="A68" s="125">
        <v>44</v>
      </c>
      <c r="B68" s="550" t="s">
        <v>534</v>
      </c>
      <c r="C68" s="551"/>
      <c r="D68" s="551"/>
      <c r="E68" s="551"/>
      <c r="F68" s="551"/>
      <c r="G68" s="195">
        <v>4</v>
      </c>
      <c r="H68" s="229">
        <v>81.27</v>
      </c>
      <c r="I68" s="129">
        <f t="shared" si="2"/>
        <v>325.08</v>
      </c>
    </row>
    <row r="69" spans="1:13" x14ac:dyDescent="0.25">
      <c r="A69" s="125">
        <v>45</v>
      </c>
      <c r="B69" s="550" t="s">
        <v>533</v>
      </c>
      <c r="C69" s="551"/>
      <c r="D69" s="551"/>
      <c r="E69" s="551"/>
      <c r="F69" s="551"/>
      <c r="G69" s="195">
        <v>4</v>
      </c>
      <c r="H69" s="229">
        <v>9</v>
      </c>
      <c r="I69" s="129">
        <f t="shared" si="2"/>
        <v>36</v>
      </c>
    </row>
    <row r="70" spans="1:13" x14ac:dyDescent="0.25">
      <c r="A70" s="125">
        <v>46</v>
      </c>
      <c r="B70" s="550" t="s">
        <v>535</v>
      </c>
      <c r="C70" s="551"/>
      <c r="D70" s="551"/>
      <c r="E70" s="551"/>
      <c r="F70" s="551"/>
      <c r="G70" s="195">
        <v>16</v>
      </c>
      <c r="H70" s="229">
        <v>6.9901</v>
      </c>
      <c r="I70" s="129">
        <f t="shared" si="2"/>
        <v>111.8416</v>
      </c>
    </row>
    <row r="71" spans="1:13" x14ac:dyDescent="0.25">
      <c r="A71" s="125">
        <v>47</v>
      </c>
      <c r="B71" s="550" t="s">
        <v>536</v>
      </c>
      <c r="C71" s="551"/>
      <c r="D71" s="551"/>
      <c r="E71" s="551"/>
      <c r="F71" s="551"/>
      <c r="G71" s="195">
        <v>25</v>
      </c>
      <c r="H71" s="229">
        <v>28.9634</v>
      </c>
      <c r="I71" s="129">
        <f t="shared" si="2"/>
        <v>724.08500000000004</v>
      </c>
    </row>
    <row r="72" spans="1:13" x14ac:dyDescent="0.25">
      <c r="A72" s="125">
        <v>48</v>
      </c>
      <c r="B72" s="550" t="s">
        <v>537</v>
      </c>
      <c r="C72" s="551"/>
      <c r="D72" s="551"/>
      <c r="E72" s="551"/>
      <c r="F72" s="551"/>
      <c r="G72" s="195">
        <v>1</v>
      </c>
      <c r="H72" s="229">
        <v>22.45</v>
      </c>
      <c r="I72" s="129">
        <f t="shared" si="2"/>
        <v>22.45</v>
      </c>
    </row>
    <row r="73" spans="1:13" x14ac:dyDescent="0.25">
      <c r="A73" s="125">
        <v>49</v>
      </c>
      <c r="B73" s="550" t="s">
        <v>538</v>
      </c>
      <c r="C73" s="551"/>
      <c r="D73" s="551"/>
      <c r="E73" s="551"/>
      <c r="F73" s="551"/>
      <c r="G73" s="195">
        <v>1</v>
      </c>
      <c r="H73" s="229">
        <v>9.33</v>
      </c>
      <c r="I73" s="129">
        <f t="shared" si="2"/>
        <v>9.33</v>
      </c>
    </row>
    <row r="74" spans="1:13" x14ac:dyDescent="0.25">
      <c r="A74" s="125">
        <v>50</v>
      </c>
      <c r="B74" s="550" t="s">
        <v>539</v>
      </c>
      <c r="C74" s="551"/>
      <c r="D74" s="551"/>
      <c r="E74" s="551"/>
      <c r="F74" s="551"/>
      <c r="G74" s="195">
        <v>1</v>
      </c>
      <c r="H74" s="229">
        <v>12.2</v>
      </c>
      <c r="I74" s="129">
        <f t="shared" ref="I74:I120" si="3">H74*G74</f>
        <v>12.2</v>
      </c>
    </row>
    <row r="75" spans="1:13" x14ac:dyDescent="0.25">
      <c r="A75" s="125">
        <v>51</v>
      </c>
      <c r="B75" s="550" t="s">
        <v>540</v>
      </c>
      <c r="C75" s="551"/>
      <c r="D75" s="551"/>
      <c r="E75" s="551"/>
      <c r="F75" s="551"/>
      <c r="G75" s="195">
        <v>1</v>
      </c>
      <c r="H75" s="229">
        <v>13.35</v>
      </c>
      <c r="I75" s="129">
        <f t="shared" ref="I75:I114" si="4">H75*G75</f>
        <v>13.35</v>
      </c>
    </row>
    <row r="76" spans="1:13" x14ac:dyDescent="0.25">
      <c r="A76" s="125">
        <v>52</v>
      </c>
      <c r="B76" s="550" t="s">
        <v>541</v>
      </c>
      <c r="C76" s="551"/>
      <c r="D76" s="551"/>
      <c r="E76" s="551"/>
      <c r="F76" s="551"/>
      <c r="G76" s="195">
        <v>12</v>
      </c>
      <c r="H76" s="229">
        <v>4.28</v>
      </c>
      <c r="I76" s="129">
        <f t="shared" si="4"/>
        <v>51.36</v>
      </c>
    </row>
    <row r="77" spans="1:13" x14ac:dyDescent="0.25">
      <c r="A77" s="125">
        <v>53</v>
      </c>
      <c r="B77" s="550" t="s">
        <v>542</v>
      </c>
      <c r="C77" s="551"/>
      <c r="D77" s="551"/>
      <c r="E77" s="551"/>
      <c r="F77" s="551"/>
      <c r="G77" s="195">
        <v>1</v>
      </c>
      <c r="H77" s="229">
        <v>43.07</v>
      </c>
      <c r="I77" s="129">
        <f t="shared" si="4"/>
        <v>43.07</v>
      </c>
    </row>
    <row r="78" spans="1:13" x14ac:dyDescent="0.25">
      <c r="A78" s="125">
        <v>54</v>
      </c>
      <c r="B78" s="550" t="s">
        <v>543</v>
      </c>
      <c r="C78" s="551"/>
      <c r="D78" s="551"/>
      <c r="E78" s="551"/>
      <c r="F78" s="551"/>
      <c r="G78" s="195">
        <v>20</v>
      </c>
      <c r="H78" s="229">
        <v>0.71</v>
      </c>
      <c r="I78" s="129">
        <f t="shared" si="4"/>
        <v>14.2</v>
      </c>
    </row>
    <row r="79" spans="1:13" x14ac:dyDescent="0.25">
      <c r="A79" s="125">
        <v>55</v>
      </c>
      <c r="B79" s="550" t="s">
        <v>544</v>
      </c>
      <c r="C79" s="551"/>
      <c r="D79" s="551"/>
      <c r="E79" s="551"/>
      <c r="F79" s="551"/>
      <c r="G79" s="195">
        <v>8</v>
      </c>
      <c r="H79" s="229">
        <v>0.8</v>
      </c>
      <c r="I79" s="129">
        <f t="shared" si="4"/>
        <v>6.4</v>
      </c>
    </row>
    <row r="80" spans="1:13" x14ac:dyDescent="0.25">
      <c r="A80" s="125">
        <v>56</v>
      </c>
      <c r="B80" s="550" t="s">
        <v>545</v>
      </c>
      <c r="C80" s="551"/>
      <c r="D80" s="551"/>
      <c r="E80" s="551"/>
      <c r="F80" s="551"/>
      <c r="G80" s="195">
        <v>1</v>
      </c>
      <c r="H80" s="229">
        <v>217.49</v>
      </c>
      <c r="I80" s="129">
        <f t="shared" si="4"/>
        <v>217.49</v>
      </c>
    </row>
    <row r="81" spans="1:9" x14ac:dyDescent="0.25">
      <c r="A81" s="125">
        <v>57</v>
      </c>
      <c r="B81" s="550" t="s">
        <v>546</v>
      </c>
      <c r="C81" s="551"/>
      <c r="D81" s="551"/>
      <c r="E81" s="551"/>
      <c r="F81" s="551"/>
      <c r="G81" s="195">
        <v>1</v>
      </c>
      <c r="H81" s="229">
        <v>38</v>
      </c>
      <c r="I81" s="129">
        <f t="shared" si="4"/>
        <v>38</v>
      </c>
    </row>
    <row r="82" spans="1:9" x14ac:dyDescent="0.25">
      <c r="A82" s="125">
        <v>58</v>
      </c>
      <c r="B82" s="550" t="s">
        <v>547</v>
      </c>
      <c r="C82" s="551"/>
      <c r="D82" s="551"/>
      <c r="E82" s="551"/>
      <c r="F82" s="551"/>
      <c r="G82" s="195">
        <v>1</v>
      </c>
      <c r="H82" s="229">
        <v>300</v>
      </c>
      <c r="I82" s="129">
        <f t="shared" si="4"/>
        <v>300</v>
      </c>
    </row>
    <row r="83" spans="1:9" x14ac:dyDescent="0.25">
      <c r="A83" s="125">
        <v>59</v>
      </c>
      <c r="B83" s="550" t="s">
        <v>548</v>
      </c>
      <c r="C83" s="551"/>
      <c r="D83" s="551"/>
      <c r="E83" s="551"/>
      <c r="F83" s="551"/>
      <c r="G83" s="195">
        <v>4</v>
      </c>
      <c r="H83" s="229">
        <v>80</v>
      </c>
      <c r="I83" s="129">
        <f t="shared" si="4"/>
        <v>320</v>
      </c>
    </row>
    <row r="84" spans="1:9" x14ac:dyDescent="0.25">
      <c r="A84" s="125">
        <v>60</v>
      </c>
      <c r="B84" s="550" t="s">
        <v>515</v>
      </c>
      <c r="C84" s="551"/>
      <c r="D84" s="551"/>
      <c r="E84" s="551"/>
      <c r="F84" s="551"/>
      <c r="G84" s="195">
        <v>1</v>
      </c>
      <c r="H84" s="229">
        <v>841</v>
      </c>
      <c r="I84" s="129">
        <f t="shared" si="4"/>
        <v>841</v>
      </c>
    </row>
    <row r="85" spans="1:9" x14ac:dyDescent="0.25">
      <c r="A85" s="125">
        <v>61</v>
      </c>
      <c r="B85" s="550" t="s">
        <v>549</v>
      </c>
      <c r="C85" s="551"/>
      <c r="D85" s="551"/>
      <c r="E85" s="551"/>
      <c r="F85" s="551"/>
      <c r="G85" s="195">
        <v>50</v>
      </c>
      <c r="H85" s="229">
        <v>278</v>
      </c>
      <c r="I85" s="129">
        <f t="shared" si="4"/>
        <v>13900</v>
      </c>
    </row>
    <row r="86" spans="1:9" x14ac:dyDescent="0.25">
      <c r="A86" s="125">
        <v>62</v>
      </c>
      <c r="B86" s="550" t="s">
        <v>551</v>
      </c>
      <c r="C86" s="551"/>
      <c r="D86" s="551"/>
      <c r="E86" s="551"/>
      <c r="F86" s="551"/>
      <c r="G86" s="195">
        <v>9</v>
      </c>
      <c r="H86" s="229">
        <v>302.44</v>
      </c>
      <c r="I86" s="129">
        <f t="shared" si="4"/>
        <v>2721.96</v>
      </c>
    </row>
    <row r="87" spans="1:9" x14ac:dyDescent="0.25">
      <c r="A87" s="125">
        <v>63</v>
      </c>
      <c r="B87" s="550" t="s">
        <v>550</v>
      </c>
      <c r="C87" s="551"/>
      <c r="D87" s="551"/>
      <c r="E87" s="551"/>
      <c r="F87" s="551"/>
      <c r="G87" s="195">
        <v>2</v>
      </c>
      <c r="H87" s="229">
        <v>140</v>
      </c>
      <c r="I87" s="129">
        <f t="shared" si="4"/>
        <v>280</v>
      </c>
    </row>
    <row r="88" spans="1:9" x14ac:dyDescent="0.25">
      <c r="A88" s="125">
        <v>64</v>
      </c>
      <c r="B88" s="550" t="s">
        <v>552</v>
      </c>
      <c r="C88" s="551"/>
      <c r="D88" s="551"/>
      <c r="E88" s="551"/>
      <c r="F88" s="551"/>
      <c r="G88" s="195">
        <v>4</v>
      </c>
      <c r="H88" s="229">
        <v>9.8000000000000007</v>
      </c>
      <c r="I88" s="129">
        <f t="shared" si="4"/>
        <v>39.200000000000003</v>
      </c>
    </row>
    <row r="89" spans="1:9" x14ac:dyDescent="0.25">
      <c r="A89" s="125">
        <v>65</v>
      </c>
      <c r="B89" s="550" t="s">
        <v>553</v>
      </c>
      <c r="C89" s="551"/>
      <c r="D89" s="551"/>
      <c r="E89" s="551"/>
      <c r="F89" s="551"/>
      <c r="G89" s="195">
        <v>19</v>
      </c>
      <c r="H89" s="229">
        <v>0.69</v>
      </c>
      <c r="I89" s="129">
        <f t="shared" si="4"/>
        <v>13.11</v>
      </c>
    </row>
    <row r="90" spans="1:9" x14ac:dyDescent="0.25">
      <c r="A90" s="125">
        <v>66</v>
      </c>
      <c r="B90" s="550" t="s">
        <v>554</v>
      </c>
      <c r="C90" s="551"/>
      <c r="D90" s="551"/>
      <c r="E90" s="551"/>
      <c r="F90" s="551"/>
      <c r="G90" s="195">
        <v>4</v>
      </c>
      <c r="H90" s="229">
        <v>110</v>
      </c>
      <c r="I90" s="129">
        <f t="shared" si="4"/>
        <v>440</v>
      </c>
    </row>
    <row r="91" spans="1:9" x14ac:dyDescent="0.25">
      <c r="A91" s="125">
        <v>67</v>
      </c>
      <c r="B91" s="550" t="s">
        <v>443</v>
      </c>
      <c r="C91" s="551"/>
      <c r="D91" s="551"/>
      <c r="E91" s="551"/>
      <c r="F91" s="551"/>
      <c r="G91" s="195">
        <v>1</v>
      </c>
      <c r="H91" s="229">
        <v>91.99</v>
      </c>
      <c r="I91" s="129">
        <f t="shared" si="4"/>
        <v>91.99</v>
      </c>
    </row>
    <row r="92" spans="1:9" x14ac:dyDescent="0.25">
      <c r="A92" s="125">
        <v>68</v>
      </c>
      <c r="B92" s="550" t="s">
        <v>555</v>
      </c>
      <c r="C92" s="551"/>
      <c r="D92" s="551"/>
      <c r="E92" s="551"/>
      <c r="F92" s="551"/>
      <c r="G92" s="195">
        <v>1</v>
      </c>
      <c r="H92" s="229">
        <v>170.75</v>
      </c>
      <c r="I92" s="129">
        <f t="shared" si="4"/>
        <v>170.75</v>
      </c>
    </row>
    <row r="93" spans="1:9" x14ac:dyDescent="0.25">
      <c r="A93" s="125">
        <v>69</v>
      </c>
      <c r="B93" s="550" t="s">
        <v>556</v>
      </c>
      <c r="C93" s="551"/>
      <c r="D93" s="551"/>
      <c r="E93" s="551"/>
      <c r="F93" s="551"/>
      <c r="G93" s="195">
        <v>1</v>
      </c>
      <c r="H93" s="229">
        <v>306.89999999999998</v>
      </c>
      <c r="I93" s="129">
        <f t="shared" si="4"/>
        <v>306.89999999999998</v>
      </c>
    </row>
    <row r="94" spans="1:9" x14ac:dyDescent="0.25">
      <c r="A94" s="125">
        <v>70</v>
      </c>
      <c r="B94" s="550" t="s">
        <v>557</v>
      </c>
      <c r="C94" s="551"/>
      <c r="D94" s="551"/>
      <c r="E94" s="551"/>
      <c r="F94" s="551"/>
      <c r="G94" s="195">
        <v>10</v>
      </c>
      <c r="H94" s="229">
        <v>12.84</v>
      </c>
      <c r="I94" s="129">
        <f t="shared" si="4"/>
        <v>128.4</v>
      </c>
    </row>
    <row r="95" spans="1:9" x14ac:dyDescent="0.25">
      <c r="A95" s="125">
        <v>71</v>
      </c>
      <c r="B95" s="550" t="s">
        <v>558</v>
      </c>
      <c r="C95" s="551"/>
      <c r="D95" s="551"/>
      <c r="E95" s="551"/>
      <c r="F95" s="551"/>
      <c r="G95" s="195">
        <v>10</v>
      </c>
      <c r="H95" s="229">
        <v>14.06</v>
      </c>
      <c r="I95" s="129">
        <f t="shared" si="4"/>
        <v>140.6</v>
      </c>
    </row>
    <row r="96" spans="1:9" x14ac:dyDescent="0.25">
      <c r="A96" s="125">
        <v>72</v>
      </c>
      <c r="B96" s="550" t="s">
        <v>559</v>
      </c>
      <c r="C96" s="551"/>
      <c r="D96" s="551"/>
      <c r="E96" s="551"/>
      <c r="F96" s="551"/>
      <c r="G96" s="195">
        <v>10</v>
      </c>
      <c r="H96" s="229">
        <v>119.58</v>
      </c>
      <c r="I96" s="129">
        <f t="shared" si="4"/>
        <v>1195.8</v>
      </c>
    </row>
    <row r="97" spans="1:9" x14ac:dyDescent="0.25">
      <c r="A97" s="125">
        <v>73</v>
      </c>
      <c r="B97" s="550" t="s">
        <v>560</v>
      </c>
      <c r="C97" s="551"/>
      <c r="D97" s="551"/>
      <c r="E97" s="551"/>
      <c r="F97" s="551"/>
      <c r="G97" s="195">
        <v>1</v>
      </c>
      <c r="H97" s="229">
        <v>7200</v>
      </c>
      <c r="I97" s="129">
        <f t="shared" si="4"/>
        <v>7200</v>
      </c>
    </row>
    <row r="98" spans="1:9" x14ac:dyDescent="0.25">
      <c r="A98" s="125">
        <v>74</v>
      </c>
      <c r="B98" s="550" t="s">
        <v>561</v>
      </c>
      <c r="C98" s="551"/>
      <c r="D98" s="551"/>
      <c r="E98" s="551"/>
      <c r="F98" s="551"/>
      <c r="G98" s="195">
        <v>3</v>
      </c>
      <c r="H98" s="229">
        <v>7.65</v>
      </c>
      <c r="I98" s="129">
        <f t="shared" si="4"/>
        <v>22.950000000000003</v>
      </c>
    </row>
    <row r="99" spans="1:9" x14ac:dyDescent="0.25">
      <c r="A99" s="125">
        <v>75</v>
      </c>
      <c r="B99" s="550" t="s">
        <v>562</v>
      </c>
      <c r="C99" s="551"/>
      <c r="D99" s="551"/>
      <c r="E99" s="551"/>
      <c r="F99" s="551"/>
      <c r="G99" s="195">
        <v>1</v>
      </c>
      <c r="H99" s="229">
        <v>14.83</v>
      </c>
      <c r="I99" s="129">
        <f t="shared" si="4"/>
        <v>14.83</v>
      </c>
    </row>
    <row r="100" spans="1:9" x14ac:dyDescent="0.25">
      <c r="A100" s="125">
        <v>76</v>
      </c>
      <c r="B100" s="550" t="s">
        <v>563</v>
      </c>
      <c r="C100" s="551"/>
      <c r="D100" s="551"/>
      <c r="E100" s="551"/>
      <c r="F100" s="551"/>
      <c r="G100" s="195">
        <v>1</v>
      </c>
      <c r="H100" s="229">
        <v>341.44</v>
      </c>
      <c r="I100" s="129">
        <f t="shared" si="4"/>
        <v>341.44</v>
      </c>
    </row>
    <row r="101" spans="1:9" x14ac:dyDescent="0.25">
      <c r="A101" s="125">
        <v>77</v>
      </c>
      <c r="B101" s="550" t="s">
        <v>564</v>
      </c>
      <c r="C101" s="551"/>
      <c r="D101" s="551"/>
      <c r="E101" s="551"/>
      <c r="F101" s="551"/>
      <c r="G101" s="195">
        <v>1</v>
      </c>
      <c r="H101" s="229">
        <v>135</v>
      </c>
      <c r="I101" s="129">
        <f t="shared" si="4"/>
        <v>135</v>
      </c>
    </row>
    <row r="102" spans="1:9" x14ac:dyDescent="0.25">
      <c r="A102" s="125">
        <v>78</v>
      </c>
      <c r="B102" s="550" t="s">
        <v>565</v>
      </c>
      <c r="C102" s="551"/>
      <c r="D102" s="551"/>
      <c r="E102" s="551"/>
      <c r="F102" s="551"/>
      <c r="G102" s="195">
        <v>1</v>
      </c>
      <c r="H102" s="229">
        <v>1500</v>
      </c>
      <c r="I102" s="129">
        <f t="shared" si="4"/>
        <v>1500</v>
      </c>
    </row>
    <row r="103" spans="1:9" x14ac:dyDescent="0.25">
      <c r="A103" s="125">
        <v>79</v>
      </c>
      <c r="B103" s="550" t="s">
        <v>566</v>
      </c>
      <c r="C103" s="551"/>
      <c r="D103" s="551"/>
      <c r="E103" s="551"/>
      <c r="F103" s="551"/>
      <c r="G103" s="195">
        <v>1</v>
      </c>
      <c r="H103" s="229">
        <v>8800</v>
      </c>
      <c r="I103" s="129">
        <f t="shared" si="4"/>
        <v>8800</v>
      </c>
    </row>
    <row r="104" spans="1:9" x14ac:dyDescent="0.25">
      <c r="A104" s="125">
        <v>80</v>
      </c>
      <c r="B104" s="550" t="s">
        <v>567</v>
      </c>
      <c r="C104" s="551"/>
      <c r="D104" s="551"/>
      <c r="E104" s="551"/>
      <c r="F104" s="551"/>
      <c r="G104" s="195">
        <v>1</v>
      </c>
      <c r="H104" s="229">
        <v>60.87</v>
      </c>
      <c r="I104" s="129">
        <f t="shared" si="4"/>
        <v>60.87</v>
      </c>
    </row>
    <row r="105" spans="1:9" x14ac:dyDescent="0.25">
      <c r="A105" s="125">
        <v>81</v>
      </c>
      <c r="B105" s="550" t="s">
        <v>568</v>
      </c>
      <c r="C105" s="551"/>
      <c r="D105" s="551"/>
      <c r="E105" s="551"/>
      <c r="F105" s="551"/>
      <c r="G105" s="195">
        <v>1</v>
      </c>
      <c r="H105" s="229">
        <v>368</v>
      </c>
      <c r="I105" s="129">
        <f t="shared" si="4"/>
        <v>368</v>
      </c>
    </row>
    <row r="106" spans="1:9" x14ac:dyDescent="0.25">
      <c r="A106" s="125">
        <v>82</v>
      </c>
      <c r="B106" s="550" t="s">
        <v>569</v>
      </c>
      <c r="C106" s="551"/>
      <c r="D106" s="551"/>
      <c r="E106" s="551"/>
      <c r="F106" s="551"/>
      <c r="G106" s="195">
        <v>1</v>
      </c>
      <c r="H106" s="229">
        <v>523.09</v>
      </c>
      <c r="I106" s="129">
        <f t="shared" si="4"/>
        <v>523.09</v>
      </c>
    </row>
    <row r="107" spans="1:9" x14ac:dyDescent="0.25">
      <c r="A107" s="125">
        <v>83</v>
      </c>
      <c r="B107" s="550" t="s">
        <v>569</v>
      </c>
      <c r="C107" s="551"/>
      <c r="D107" s="551"/>
      <c r="E107" s="551"/>
      <c r="F107" s="551"/>
      <c r="G107" s="195">
        <v>1</v>
      </c>
      <c r="H107" s="229">
        <v>561.54999999999995</v>
      </c>
      <c r="I107" s="129">
        <f t="shared" si="4"/>
        <v>561.54999999999995</v>
      </c>
    </row>
    <row r="108" spans="1:9" x14ac:dyDescent="0.25">
      <c r="A108" s="125">
        <v>84</v>
      </c>
      <c r="B108" s="550" t="s">
        <v>570</v>
      </c>
      <c r="C108" s="551"/>
      <c r="D108" s="551"/>
      <c r="E108" s="551"/>
      <c r="F108" s="551"/>
      <c r="G108" s="195">
        <v>2</v>
      </c>
      <c r="H108" s="229">
        <v>91.43</v>
      </c>
      <c r="I108" s="129">
        <f t="shared" si="4"/>
        <v>182.86</v>
      </c>
    </row>
    <row r="109" spans="1:9" x14ac:dyDescent="0.25">
      <c r="A109" s="125">
        <v>85</v>
      </c>
      <c r="B109" s="550" t="s">
        <v>571</v>
      </c>
      <c r="C109" s="551"/>
      <c r="D109" s="551"/>
      <c r="E109" s="551"/>
      <c r="F109" s="551"/>
      <c r="G109" s="195">
        <v>2</v>
      </c>
      <c r="H109" s="229">
        <v>14.83</v>
      </c>
      <c r="I109" s="129">
        <f t="shared" si="4"/>
        <v>29.66</v>
      </c>
    </row>
    <row r="110" spans="1:9" x14ac:dyDescent="0.25">
      <c r="A110" s="125">
        <v>86</v>
      </c>
      <c r="B110" s="550" t="s">
        <v>572</v>
      </c>
      <c r="C110" s="551"/>
      <c r="D110" s="551"/>
      <c r="E110" s="551"/>
      <c r="F110" s="551"/>
      <c r="G110" s="195">
        <v>3</v>
      </c>
      <c r="H110" s="229">
        <v>53.14</v>
      </c>
      <c r="I110" s="129">
        <f t="shared" si="4"/>
        <v>159.42000000000002</v>
      </c>
    </row>
    <row r="111" spans="1:9" x14ac:dyDescent="0.25">
      <c r="A111" s="125">
        <v>87</v>
      </c>
      <c r="B111" s="550" t="s">
        <v>573</v>
      </c>
      <c r="C111" s="551"/>
      <c r="D111" s="551"/>
      <c r="E111" s="551"/>
      <c r="F111" s="551"/>
      <c r="G111" s="195">
        <v>3</v>
      </c>
      <c r="H111" s="229">
        <v>37.799999999999997</v>
      </c>
      <c r="I111" s="129">
        <f t="shared" si="4"/>
        <v>113.39999999999999</v>
      </c>
    </row>
    <row r="112" spans="1:9" x14ac:dyDescent="0.25">
      <c r="A112" s="125">
        <v>88</v>
      </c>
      <c r="B112" s="550" t="s">
        <v>574</v>
      </c>
      <c r="C112" s="551"/>
      <c r="D112" s="551"/>
      <c r="E112" s="551"/>
      <c r="F112" s="551"/>
      <c r="G112" s="195">
        <v>1</v>
      </c>
      <c r="H112" s="229">
        <v>89</v>
      </c>
      <c r="I112" s="129">
        <f t="shared" si="4"/>
        <v>89</v>
      </c>
    </row>
    <row r="113" spans="1:12" x14ac:dyDescent="0.25">
      <c r="A113" s="125">
        <v>89</v>
      </c>
      <c r="B113" s="550" t="s">
        <v>575</v>
      </c>
      <c r="C113" s="551"/>
      <c r="D113" s="551"/>
      <c r="E113" s="551"/>
      <c r="F113" s="551"/>
      <c r="G113" s="195">
        <v>1</v>
      </c>
      <c r="H113" s="229">
        <v>127.37</v>
      </c>
      <c r="I113" s="129">
        <f t="shared" si="4"/>
        <v>127.37</v>
      </c>
    </row>
    <row r="114" spans="1:12" x14ac:dyDescent="0.25">
      <c r="A114" s="125">
        <v>90</v>
      </c>
      <c r="B114" s="550" t="s">
        <v>576</v>
      </c>
      <c r="C114" s="551"/>
      <c r="D114" s="551"/>
      <c r="E114" s="551"/>
      <c r="F114" s="551"/>
      <c r="G114" s="195">
        <v>2</v>
      </c>
      <c r="H114" s="229">
        <v>16.7</v>
      </c>
      <c r="I114" s="129">
        <f t="shared" si="4"/>
        <v>33.4</v>
      </c>
    </row>
    <row r="115" spans="1:12" x14ac:dyDescent="0.25">
      <c r="A115" s="125">
        <v>91</v>
      </c>
      <c r="B115" s="550" t="s">
        <v>510</v>
      </c>
      <c r="C115" s="551"/>
      <c r="D115" s="551"/>
      <c r="E115" s="551"/>
      <c r="F115" s="551"/>
      <c r="G115" s="195">
        <v>2</v>
      </c>
      <c r="H115" s="229">
        <v>2.88</v>
      </c>
      <c r="I115" s="129">
        <f t="shared" si="3"/>
        <v>5.76</v>
      </c>
    </row>
    <row r="116" spans="1:12" x14ac:dyDescent="0.25">
      <c r="A116" s="125">
        <v>92</v>
      </c>
      <c r="B116" s="550" t="s">
        <v>577</v>
      </c>
      <c r="C116" s="551"/>
      <c r="D116" s="551"/>
      <c r="E116" s="551"/>
      <c r="F116" s="551"/>
      <c r="G116" s="195">
        <v>2</v>
      </c>
      <c r="H116" s="229">
        <v>8.5</v>
      </c>
      <c r="I116" s="129">
        <f t="shared" ref="I116:I119" si="5">H116*G116</f>
        <v>17</v>
      </c>
    </row>
    <row r="117" spans="1:12" x14ac:dyDescent="0.25">
      <c r="A117" s="125">
        <v>93</v>
      </c>
      <c r="B117" s="550" t="s">
        <v>510</v>
      </c>
      <c r="C117" s="551"/>
      <c r="D117" s="551"/>
      <c r="E117" s="551"/>
      <c r="F117" s="551"/>
      <c r="G117" s="195">
        <v>2</v>
      </c>
      <c r="H117" s="229">
        <v>1.8</v>
      </c>
      <c r="I117" s="129">
        <f t="shared" si="5"/>
        <v>3.6</v>
      </c>
    </row>
    <row r="118" spans="1:12" x14ac:dyDescent="0.25">
      <c r="A118" s="125">
        <v>94</v>
      </c>
      <c r="B118" s="550" t="s">
        <v>578</v>
      </c>
      <c r="C118" s="551"/>
      <c r="D118" s="551"/>
      <c r="E118" s="551"/>
      <c r="F118" s="551"/>
      <c r="G118" s="195">
        <v>1</v>
      </c>
      <c r="H118" s="229">
        <v>16</v>
      </c>
      <c r="I118" s="129">
        <f t="shared" si="5"/>
        <v>16</v>
      </c>
    </row>
    <row r="119" spans="1:12" x14ac:dyDescent="0.25">
      <c r="A119" s="125">
        <v>95</v>
      </c>
      <c r="B119" s="550" t="s">
        <v>579</v>
      </c>
      <c r="C119" s="551"/>
      <c r="D119" s="551"/>
      <c r="E119" s="551"/>
      <c r="F119" s="551"/>
      <c r="G119" s="195">
        <v>12</v>
      </c>
      <c r="H119" s="229">
        <v>28.707899999999999</v>
      </c>
      <c r="I119" s="129">
        <f t="shared" si="5"/>
        <v>344.4948</v>
      </c>
    </row>
    <row r="120" spans="1:12" x14ac:dyDescent="0.25">
      <c r="A120" s="125">
        <v>96</v>
      </c>
      <c r="B120" s="550" t="s">
        <v>580</v>
      </c>
      <c r="C120" s="551"/>
      <c r="D120" s="551"/>
      <c r="E120" s="551"/>
      <c r="F120" s="551"/>
      <c r="G120" s="195">
        <v>1</v>
      </c>
      <c r="H120" s="229">
        <v>356.4</v>
      </c>
      <c r="I120" s="129">
        <f t="shared" si="3"/>
        <v>356.4</v>
      </c>
    </row>
    <row r="121" spans="1:12" x14ac:dyDescent="0.25">
      <c r="A121" s="125"/>
      <c r="B121" s="550"/>
      <c r="C121" s="551"/>
      <c r="D121" s="551"/>
      <c r="E121" s="551"/>
      <c r="F121" s="551"/>
      <c r="G121" s="195"/>
      <c r="H121" s="196"/>
      <c r="I121" s="129"/>
      <c r="L121" s="130"/>
    </row>
    <row r="122" spans="1:12" x14ac:dyDescent="0.25">
      <c r="A122" s="547" t="s">
        <v>171</v>
      </c>
      <c r="B122" s="484"/>
      <c r="C122" s="484"/>
      <c r="D122" s="484"/>
      <c r="E122" s="484"/>
      <c r="F122" s="484"/>
      <c r="G122" s="484"/>
      <c r="H122" s="485"/>
      <c r="I122" s="189">
        <f>SUM(I25:I121)</f>
        <v>133688.20839999997</v>
      </c>
      <c r="L122" s="130"/>
    </row>
    <row r="123" spans="1:12" x14ac:dyDescent="0.25">
      <c r="A123" s="488" t="s">
        <v>172</v>
      </c>
      <c r="B123" s="484"/>
      <c r="C123" s="484"/>
      <c r="D123" s="484"/>
      <c r="E123" s="484"/>
      <c r="F123" s="484"/>
      <c r="G123" s="484"/>
      <c r="H123" s="485"/>
      <c r="I123" s="190">
        <f>ROUND((I122*0.15),2)</f>
        <v>20053.23</v>
      </c>
      <c r="L123" s="130"/>
    </row>
    <row r="124" spans="1:12" x14ac:dyDescent="0.25">
      <c r="A124" s="488" t="s">
        <v>173</v>
      </c>
      <c r="B124" s="484"/>
      <c r="C124" s="484"/>
      <c r="D124" s="484"/>
      <c r="E124" s="484"/>
      <c r="F124" s="484"/>
      <c r="G124" s="484"/>
      <c r="H124" s="485"/>
      <c r="I124" s="172">
        <f>I122+I123</f>
        <v>153741.43839999998</v>
      </c>
    </row>
    <row r="125" spans="1:12" x14ac:dyDescent="0.25">
      <c r="A125" s="494" t="s">
        <v>95</v>
      </c>
      <c r="B125" s="495"/>
      <c r="C125" s="495"/>
      <c r="D125" s="495"/>
      <c r="E125" s="495"/>
      <c r="F125" s="495"/>
      <c r="G125" s="495"/>
      <c r="H125" s="495"/>
      <c r="I125" s="496"/>
    </row>
    <row r="126" spans="1:12" x14ac:dyDescent="0.25">
      <c r="A126" s="120" t="s">
        <v>96</v>
      </c>
      <c r="B126" s="492" t="s">
        <v>97</v>
      </c>
      <c r="C126" s="538"/>
      <c r="D126" s="493"/>
      <c r="E126" s="492" t="s">
        <v>85</v>
      </c>
      <c r="F126" s="493"/>
      <c r="G126" s="122" t="s">
        <v>87</v>
      </c>
      <c r="H126" s="123" t="s">
        <v>88</v>
      </c>
      <c r="I126" s="124" t="s">
        <v>89</v>
      </c>
    </row>
    <row r="127" spans="1:12" x14ac:dyDescent="0.25">
      <c r="A127" s="125">
        <v>1</v>
      </c>
      <c r="B127" s="529" t="s">
        <v>98</v>
      </c>
      <c r="C127" s="530"/>
      <c r="D127" s="531"/>
      <c r="E127" s="517" t="s">
        <v>99</v>
      </c>
      <c r="F127" s="519"/>
      <c r="G127" s="157"/>
      <c r="H127" s="155">
        <v>450</v>
      </c>
      <c r="I127" s="132">
        <f>SUM(G127*H127)</f>
        <v>0</v>
      </c>
    </row>
    <row r="128" spans="1:12" x14ac:dyDescent="0.25">
      <c r="A128" s="125">
        <v>2</v>
      </c>
      <c r="B128" s="506" t="s">
        <v>100</v>
      </c>
      <c r="C128" s="507"/>
      <c r="D128" s="508"/>
      <c r="E128" s="486" t="s">
        <v>99</v>
      </c>
      <c r="F128" s="487"/>
      <c r="G128" s="126"/>
      <c r="H128" s="156">
        <v>350</v>
      </c>
      <c r="I128" s="129">
        <f t="shared" ref="I128:I132" si="6">SUM(G128*H128)</f>
        <v>0</v>
      </c>
    </row>
    <row r="129" spans="1:12" x14ac:dyDescent="0.25">
      <c r="A129" s="125">
        <v>3</v>
      </c>
      <c r="B129" s="506" t="s">
        <v>101</v>
      </c>
      <c r="C129" s="507"/>
      <c r="D129" s="508"/>
      <c r="E129" s="486" t="s">
        <v>99</v>
      </c>
      <c r="F129" s="487"/>
      <c r="G129" s="126">
        <v>151.5</v>
      </c>
      <c r="H129" s="156">
        <v>300</v>
      </c>
      <c r="I129" s="129">
        <f t="shared" si="6"/>
        <v>45450</v>
      </c>
    </row>
    <row r="130" spans="1:12" x14ac:dyDescent="0.25">
      <c r="A130" s="125">
        <v>4</v>
      </c>
      <c r="B130" s="506" t="s">
        <v>102</v>
      </c>
      <c r="C130" s="507"/>
      <c r="D130" s="508"/>
      <c r="E130" s="486" t="s">
        <v>99</v>
      </c>
      <c r="F130" s="487"/>
      <c r="G130" s="126"/>
      <c r="H130" s="156">
        <v>200</v>
      </c>
      <c r="I130" s="129">
        <f t="shared" si="6"/>
        <v>0</v>
      </c>
    </row>
    <row r="131" spans="1:12" x14ac:dyDescent="0.25">
      <c r="A131" s="125">
        <v>5</v>
      </c>
      <c r="B131" s="506" t="s">
        <v>103</v>
      </c>
      <c r="C131" s="507"/>
      <c r="D131" s="508"/>
      <c r="E131" s="486" t="s">
        <v>99</v>
      </c>
      <c r="F131" s="487"/>
      <c r="G131" s="126">
        <v>151.5</v>
      </c>
      <c r="H131" s="158">
        <v>200</v>
      </c>
      <c r="I131" s="129">
        <f t="shared" si="6"/>
        <v>30300</v>
      </c>
    </row>
    <row r="132" spans="1:12" x14ac:dyDescent="0.25">
      <c r="A132" s="125">
        <v>6</v>
      </c>
      <c r="B132" s="506" t="s">
        <v>342</v>
      </c>
      <c r="C132" s="507"/>
      <c r="D132" s="508"/>
      <c r="E132" s="486" t="s">
        <v>99</v>
      </c>
      <c r="F132" s="487"/>
      <c r="G132" s="126">
        <v>61.5</v>
      </c>
      <c r="H132" s="158">
        <v>140</v>
      </c>
      <c r="I132" s="129">
        <f t="shared" si="6"/>
        <v>8610</v>
      </c>
    </row>
    <row r="133" spans="1:12" x14ac:dyDescent="0.25">
      <c r="A133" s="125"/>
      <c r="B133" s="506"/>
      <c r="C133" s="507"/>
      <c r="D133" s="508"/>
      <c r="E133" s="133"/>
      <c r="F133" s="100"/>
      <c r="G133" s="100"/>
      <c r="H133" s="116"/>
      <c r="I133" s="129"/>
    </row>
    <row r="134" spans="1:12" x14ac:dyDescent="0.25">
      <c r="A134" s="114"/>
      <c r="B134" s="506"/>
      <c r="C134" s="507"/>
      <c r="D134" s="508"/>
      <c r="F134" s="100"/>
      <c r="G134" s="100"/>
      <c r="H134" s="116"/>
      <c r="I134" s="129"/>
    </row>
    <row r="135" spans="1:12" x14ac:dyDescent="0.25">
      <c r="A135" s="134"/>
      <c r="B135" s="535"/>
      <c r="C135" s="536"/>
      <c r="D135" s="537"/>
      <c r="E135" s="102"/>
      <c r="F135" s="103"/>
      <c r="G135" s="100"/>
      <c r="H135" s="118"/>
      <c r="I135" s="129"/>
    </row>
    <row r="136" spans="1:12" x14ac:dyDescent="0.25">
      <c r="A136" s="488" t="s">
        <v>104</v>
      </c>
      <c r="B136" s="484"/>
      <c r="C136" s="484"/>
      <c r="D136" s="484"/>
      <c r="E136" s="484"/>
      <c r="F136" s="484"/>
      <c r="G136" s="484"/>
      <c r="H136" s="485"/>
      <c r="I136" s="140">
        <f>SUM(I127:I135)</f>
        <v>84360</v>
      </c>
    </row>
    <row r="137" spans="1:12" x14ac:dyDescent="0.25">
      <c r="A137" s="494" t="s">
        <v>105</v>
      </c>
      <c r="B137" s="495"/>
      <c r="C137" s="495"/>
      <c r="D137" s="495"/>
      <c r="E137" s="495"/>
      <c r="F137" s="495"/>
      <c r="G137" s="495"/>
      <c r="H137" s="495"/>
      <c r="I137" s="496"/>
    </row>
    <row r="138" spans="1:12" x14ac:dyDescent="0.25">
      <c r="A138" s="120" t="s">
        <v>106</v>
      </c>
      <c r="B138" s="492" t="s">
        <v>107</v>
      </c>
      <c r="C138" s="538"/>
      <c r="D138" s="493"/>
      <c r="E138" s="492" t="s">
        <v>108</v>
      </c>
      <c r="F138" s="493"/>
      <c r="G138" s="136" t="s">
        <v>109</v>
      </c>
      <c r="H138" s="136" t="s">
        <v>88</v>
      </c>
      <c r="I138" s="137" t="s">
        <v>89</v>
      </c>
    </row>
    <row r="139" spans="1:12" x14ac:dyDescent="0.25">
      <c r="A139" s="125">
        <v>1</v>
      </c>
      <c r="B139" s="497" t="s">
        <v>581</v>
      </c>
      <c r="C139" s="498"/>
      <c r="D139" s="499"/>
      <c r="E139" s="486">
        <v>18</v>
      </c>
      <c r="F139" s="487"/>
      <c r="G139" s="218">
        <v>374.4</v>
      </c>
      <c r="H139" s="138">
        <v>5</v>
      </c>
      <c r="I139" s="233">
        <f>H139*G139</f>
        <v>1872</v>
      </c>
    </row>
    <row r="140" spans="1:12" x14ac:dyDescent="0.25">
      <c r="A140" s="139"/>
      <c r="B140" s="503"/>
      <c r="C140" s="504"/>
      <c r="D140" s="505"/>
      <c r="E140" s="520"/>
      <c r="F140" s="522"/>
      <c r="G140" s="126"/>
      <c r="H140" s="138"/>
      <c r="I140" s="233"/>
    </row>
    <row r="141" spans="1:12" x14ac:dyDescent="0.25">
      <c r="A141" s="488" t="s">
        <v>110</v>
      </c>
      <c r="B141" s="484"/>
      <c r="C141" s="484"/>
      <c r="D141" s="484"/>
      <c r="E141" s="484"/>
      <c r="F141" s="484"/>
      <c r="G141" s="484"/>
      <c r="H141" s="485"/>
      <c r="I141" s="140">
        <f>SUM(I139:I140)</f>
        <v>1872</v>
      </c>
    </row>
    <row r="142" spans="1:12" x14ac:dyDescent="0.25">
      <c r="A142" s="141"/>
      <c r="B142" s="142"/>
      <c r="C142" s="142"/>
      <c r="D142" s="142"/>
      <c r="E142" s="142"/>
      <c r="F142" s="143"/>
      <c r="G142" s="144"/>
      <c r="H142" s="144"/>
      <c r="I142" s="145"/>
      <c r="L142" s="97"/>
    </row>
    <row r="143" spans="1:12" x14ac:dyDescent="0.25">
      <c r="A143" s="532"/>
      <c r="B143" s="533"/>
      <c r="C143" s="533"/>
      <c r="D143" s="533"/>
      <c r="E143" s="533"/>
      <c r="F143" s="146"/>
      <c r="G143" s="534" t="s">
        <v>111</v>
      </c>
      <c r="H143" s="533"/>
      <c r="I143" s="147">
        <f>I141+I136+I124+I22</f>
        <v>239973.43839999998</v>
      </c>
    </row>
    <row r="144" spans="1:12" x14ac:dyDescent="0.25">
      <c r="A144" s="532"/>
      <c r="B144" s="533"/>
      <c r="C144" s="533"/>
      <c r="D144" s="533"/>
      <c r="E144" s="533"/>
      <c r="F144" s="100"/>
      <c r="G144" s="148"/>
      <c r="H144" s="149"/>
      <c r="I144" s="150"/>
    </row>
    <row r="145" spans="1:9" ht="15.75" thickBot="1" x14ac:dyDescent="0.3">
      <c r="A145" s="532"/>
      <c r="B145" s="533"/>
      <c r="C145" s="533"/>
      <c r="D145" s="533"/>
      <c r="E145" s="533"/>
      <c r="F145" s="100"/>
      <c r="G145" s="482" t="s">
        <v>154</v>
      </c>
      <c r="H145" s="483"/>
      <c r="I145" s="159">
        <f>I143+I144</f>
        <v>239973.43839999998</v>
      </c>
    </row>
    <row r="146" spans="1:9" ht="16.5" thickTop="1" thickBot="1" x14ac:dyDescent="0.3">
      <c r="A146" s="151"/>
      <c r="B146" s="152"/>
      <c r="C146" s="539"/>
      <c r="D146" s="540"/>
      <c r="E146" s="540"/>
      <c r="F146" s="540"/>
      <c r="G146" s="153"/>
      <c r="H146" s="153"/>
      <c r="I146" s="154"/>
    </row>
    <row r="148" spans="1:9" x14ac:dyDescent="0.25">
      <c r="A148" s="97"/>
      <c r="B148" s="97"/>
    </row>
  </sheetData>
  <mergeCells count="159">
    <mergeCell ref="C146:F146"/>
    <mergeCell ref="B139:D139"/>
    <mergeCell ref="E139:F139"/>
    <mergeCell ref="B140:D140"/>
    <mergeCell ref="E140:F140"/>
    <mergeCell ref="A141:H141"/>
    <mergeCell ref="A143:B143"/>
    <mergeCell ref="C143:E143"/>
    <mergeCell ref="G143:H143"/>
    <mergeCell ref="A144:B144"/>
    <mergeCell ref="C144:E144"/>
    <mergeCell ref="A145:B145"/>
    <mergeCell ref="C145:E145"/>
    <mergeCell ref="G145:H145"/>
    <mergeCell ref="B128:D128"/>
    <mergeCell ref="E128:F128"/>
    <mergeCell ref="B129:D129"/>
    <mergeCell ref="E129:F129"/>
    <mergeCell ref="B138:D138"/>
    <mergeCell ref="E138:F138"/>
    <mergeCell ref="B130:D130"/>
    <mergeCell ref="E130:F130"/>
    <mergeCell ref="B131:D131"/>
    <mergeCell ref="E131:F131"/>
    <mergeCell ref="B132:D132"/>
    <mergeCell ref="E132:F132"/>
    <mergeCell ref="B133:D133"/>
    <mergeCell ref="B134:D134"/>
    <mergeCell ref="B135:D135"/>
    <mergeCell ref="A136:H136"/>
    <mergeCell ref="A137:I137"/>
    <mergeCell ref="B64:F64"/>
    <mergeCell ref="A122:H122"/>
    <mergeCell ref="A123:H123"/>
    <mergeCell ref="A124:H124"/>
    <mergeCell ref="A125:I125"/>
    <mergeCell ref="B126:D126"/>
    <mergeCell ref="E126:F126"/>
    <mergeCell ref="B127:D127"/>
    <mergeCell ref="E127:F127"/>
    <mergeCell ref="B70:F70"/>
    <mergeCell ref="B71:F71"/>
    <mergeCell ref="B72:F72"/>
    <mergeCell ref="B73:F73"/>
    <mergeCell ref="B75:F75"/>
    <mergeCell ref="B65:F65"/>
    <mergeCell ref="B66:F66"/>
    <mergeCell ref="B67:F67"/>
    <mergeCell ref="B68:F68"/>
    <mergeCell ref="B69:F69"/>
    <mergeCell ref="B81:F81"/>
    <mergeCell ref="B82:F82"/>
    <mergeCell ref="B83:F83"/>
    <mergeCell ref="B84:F84"/>
    <mergeCell ref="B85:F85"/>
    <mergeCell ref="B55:F55"/>
    <mergeCell ref="B56:F56"/>
    <mergeCell ref="B57:F57"/>
    <mergeCell ref="B58:F58"/>
    <mergeCell ref="B59:F59"/>
    <mergeCell ref="B60:F60"/>
    <mergeCell ref="B61:F61"/>
    <mergeCell ref="B62:F62"/>
    <mergeCell ref="B63:F63"/>
    <mergeCell ref="B31:F31"/>
    <mergeCell ref="B32:F32"/>
    <mergeCell ref="B121:F121"/>
    <mergeCell ref="B34:F34"/>
    <mergeCell ref="B35:F35"/>
    <mergeCell ref="B36:F36"/>
    <mergeCell ref="B37:F37"/>
    <mergeCell ref="B38:F38"/>
    <mergeCell ref="B39:F39"/>
    <mergeCell ref="B45:F45"/>
    <mergeCell ref="B46:F46"/>
    <mergeCell ref="B47:F47"/>
    <mergeCell ref="B48:F48"/>
    <mergeCell ref="B49:F49"/>
    <mergeCell ref="B50:F50"/>
    <mergeCell ref="B51:F51"/>
    <mergeCell ref="B52:F52"/>
    <mergeCell ref="B53:F53"/>
    <mergeCell ref="B40:F40"/>
    <mergeCell ref="B41:F41"/>
    <mergeCell ref="B74:F74"/>
    <mergeCell ref="B115:F115"/>
    <mergeCell ref="B120:F120"/>
    <mergeCell ref="B54:F54"/>
    <mergeCell ref="A22:H22"/>
    <mergeCell ref="A23:I23"/>
    <mergeCell ref="B24:F24"/>
    <mergeCell ref="B25:F25"/>
    <mergeCell ref="B26:F26"/>
    <mergeCell ref="B27:F27"/>
    <mergeCell ref="B28:F28"/>
    <mergeCell ref="B29:F29"/>
    <mergeCell ref="B30:F30"/>
    <mergeCell ref="F11:G11"/>
    <mergeCell ref="H11:I11"/>
    <mergeCell ref="B42:F42"/>
    <mergeCell ref="B43:F43"/>
    <mergeCell ref="B44:F44"/>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B76:F76"/>
    <mergeCell ref="B77:F77"/>
    <mergeCell ref="B78:F78"/>
    <mergeCell ref="B79:F79"/>
    <mergeCell ref="B80:F80"/>
    <mergeCell ref="B91:F91"/>
    <mergeCell ref="B92:F92"/>
    <mergeCell ref="B93:F93"/>
    <mergeCell ref="B94:F94"/>
    <mergeCell ref="B95:F95"/>
    <mergeCell ref="B86:F86"/>
    <mergeCell ref="B87:F87"/>
    <mergeCell ref="B88:F88"/>
    <mergeCell ref="B89:F89"/>
    <mergeCell ref="B90:F90"/>
    <mergeCell ref="B101:F101"/>
    <mergeCell ref="B102:F102"/>
    <mergeCell ref="B103:F103"/>
    <mergeCell ref="B104:F104"/>
    <mergeCell ref="B105:F105"/>
    <mergeCell ref="B96:F96"/>
    <mergeCell ref="B97:F97"/>
    <mergeCell ref="B98:F98"/>
    <mergeCell ref="B99:F99"/>
    <mergeCell ref="B100:F100"/>
    <mergeCell ref="B117:F117"/>
    <mergeCell ref="B118:F118"/>
    <mergeCell ref="B119:F119"/>
    <mergeCell ref="B111:F111"/>
    <mergeCell ref="B112:F112"/>
    <mergeCell ref="B113:F113"/>
    <mergeCell ref="B114:F114"/>
    <mergeCell ref="B116:F116"/>
    <mergeCell ref="B106:F106"/>
    <mergeCell ref="B107:F107"/>
    <mergeCell ref="B108:F108"/>
    <mergeCell ref="B109:F109"/>
    <mergeCell ref="B110:F110"/>
  </mergeCells>
  <pageMargins left="0.70866141732283472" right="0.70866141732283472" top="0.74803149606299213" bottom="0.74803149606299213" header="0.31496062992125984" footer="0.31496062992125984"/>
  <pageSetup paperSize="9" scale="35" fitToWidth="2" fitToHeight="0" orientation="portrait" r:id="rId1"/>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R72"/>
  <sheetViews>
    <sheetView topLeftCell="A13" workbookViewId="0">
      <selection activeCell="A43" sqref="A43:I7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9.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87"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406</v>
      </c>
      <c r="I15" s="549"/>
    </row>
    <row r="16" spans="1:13" x14ac:dyDescent="0.25">
      <c r="A16" s="523" t="s">
        <v>583</v>
      </c>
      <c r="B16" s="524"/>
      <c r="C16" s="524"/>
      <c r="D16" s="524"/>
      <c r="E16" s="524"/>
      <c r="F16" s="524"/>
      <c r="G16" s="524"/>
      <c r="H16" s="524"/>
      <c r="I16" s="525"/>
    </row>
    <row r="17" spans="1:18" ht="15.75" thickBot="1" x14ac:dyDescent="0.3">
      <c r="A17" s="526" t="s">
        <v>82</v>
      </c>
      <c r="B17" s="527"/>
      <c r="C17" s="527"/>
      <c r="D17" s="527"/>
      <c r="E17" s="527"/>
      <c r="F17" s="527"/>
      <c r="G17" s="527"/>
      <c r="H17" s="527"/>
      <c r="I17" s="528"/>
    </row>
    <row r="18" spans="1:18" x14ac:dyDescent="0.25">
      <c r="A18" s="104" t="s">
        <v>83</v>
      </c>
      <c r="B18" s="544" t="s">
        <v>170</v>
      </c>
      <c r="C18" s="545"/>
      <c r="D18" s="546"/>
      <c r="E18" s="170" t="s">
        <v>85</v>
      </c>
      <c r="F18" s="170" t="s">
        <v>86</v>
      </c>
      <c r="G18" s="170" t="s">
        <v>87</v>
      </c>
      <c r="H18" s="170" t="s">
        <v>88</v>
      </c>
      <c r="I18" s="171" t="s">
        <v>89</v>
      </c>
    </row>
    <row r="19" spans="1:18" x14ac:dyDescent="0.25">
      <c r="A19" s="109"/>
      <c r="B19" s="517"/>
      <c r="C19" s="518"/>
      <c r="D19" s="519"/>
      <c r="E19" s="110"/>
      <c r="F19" s="111"/>
      <c r="G19" s="110"/>
      <c r="H19" s="112"/>
      <c r="I19" s="113"/>
    </row>
    <row r="20" spans="1:18" x14ac:dyDescent="0.25">
      <c r="A20" s="114"/>
      <c r="B20" s="486"/>
      <c r="C20" s="475"/>
      <c r="D20" s="487"/>
      <c r="E20" s="115"/>
      <c r="F20" s="100"/>
      <c r="G20" s="115"/>
      <c r="H20" s="116"/>
      <c r="I20" s="113"/>
    </row>
    <row r="21" spans="1:18" x14ac:dyDescent="0.25">
      <c r="A21" s="114"/>
      <c r="B21" s="520"/>
      <c r="C21" s="521"/>
      <c r="D21" s="522"/>
      <c r="E21" s="115"/>
      <c r="F21" s="100"/>
      <c r="G21" s="117"/>
      <c r="H21" s="118"/>
      <c r="I21" s="119"/>
    </row>
    <row r="22" spans="1:18" x14ac:dyDescent="0.25">
      <c r="A22" s="488" t="s">
        <v>90</v>
      </c>
      <c r="B22" s="484"/>
      <c r="C22" s="484"/>
      <c r="D22" s="484"/>
      <c r="E22" s="484"/>
      <c r="F22" s="484"/>
      <c r="G22" s="484"/>
      <c r="H22" s="485"/>
      <c r="I22" s="113"/>
    </row>
    <row r="23" spans="1:18" x14ac:dyDescent="0.25">
      <c r="A23" s="494" t="s">
        <v>91</v>
      </c>
      <c r="B23" s="495"/>
      <c r="C23" s="495"/>
      <c r="D23" s="495"/>
      <c r="E23" s="495"/>
      <c r="F23" s="495"/>
      <c r="G23" s="495"/>
      <c r="H23" s="495"/>
      <c r="I23" s="496"/>
    </row>
    <row r="24" spans="1:18" x14ac:dyDescent="0.25">
      <c r="A24" s="120" t="s">
        <v>92</v>
      </c>
      <c r="B24" s="492" t="s">
        <v>170</v>
      </c>
      <c r="C24" s="538"/>
      <c r="D24" s="538"/>
      <c r="E24" s="538"/>
      <c r="F24" s="493"/>
      <c r="G24" s="180" t="s">
        <v>87</v>
      </c>
      <c r="H24" s="136" t="s">
        <v>88</v>
      </c>
      <c r="I24" s="137" t="s">
        <v>89</v>
      </c>
      <c r="K24" s="142"/>
    </row>
    <row r="25" spans="1:18" x14ac:dyDescent="0.25">
      <c r="A25" s="125"/>
      <c r="B25" s="497"/>
      <c r="C25" s="498"/>
      <c r="D25" s="498"/>
      <c r="E25" s="498"/>
      <c r="F25" s="499"/>
      <c r="G25" s="195"/>
      <c r="H25" s="228"/>
      <c r="I25" s="129"/>
    </row>
    <row r="26" spans="1:18" x14ac:dyDescent="0.25">
      <c r="A26" s="125"/>
      <c r="B26" s="500"/>
      <c r="C26" s="501"/>
      <c r="D26" s="501"/>
      <c r="E26" s="501"/>
      <c r="F26" s="502"/>
      <c r="G26" s="195"/>
      <c r="H26" s="229"/>
      <c r="I26" s="129"/>
      <c r="K26" s="256"/>
      <c r="L26" s="256"/>
      <c r="M26" s="256"/>
      <c r="N26" s="256"/>
      <c r="O26" s="256"/>
      <c r="P26" s="256"/>
      <c r="Q26" s="256"/>
      <c r="R26" s="256"/>
    </row>
    <row r="27" spans="1:18" x14ac:dyDescent="0.25">
      <c r="A27" s="125"/>
      <c r="B27" s="500"/>
      <c r="C27" s="501"/>
      <c r="D27" s="501"/>
      <c r="E27" s="501"/>
      <c r="F27" s="502"/>
      <c r="G27" s="195"/>
      <c r="H27" s="229"/>
      <c r="I27" s="129"/>
      <c r="K27" s="256"/>
      <c r="L27" s="256"/>
      <c r="M27" s="256"/>
      <c r="N27" s="256"/>
      <c r="O27" s="256"/>
      <c r="P27" s="256"/>
      <c r="Q27" s="256"/>
      <c r="R27" s="256"/>
    </row>
    <row r="28" spans="1:18" x14ac:dyDescent="0.25">
      <c r="A28" s="125"/>
      <c r="B28" s="500"/>
      <c r="C28" s="501"/>
      <c r="D28" s="501"/>
      <c r="E28" s="501"/>
      <c r="F28" s="502"/>
      <c r="G28" s="195"/>
      <c r="H28" s="229"/>
      <c r="I28" s="129"/>
      <c r="K28" s="256"/>
      <c r="L28" s="256"/>
      <c r="M28" s="256"/>
      <c r="N28" s="256"/>
      <c r="O28" s="256"/>
      <c r="P28" s="256"/>
      <c r="Q28" s="256"/>
      <c r="R28" s="256"/>
    </row>
    <row r="29" spans="1:18" x14ac:dyDescent="0.25">
      <c r="A29" s="125"/>
      <c r="B29" s="500"/>
      <c r="C29" s="501"/>
      <c r="D29" s="501"/>
      <c r="E29" s="501"/>
      <c r="F29" s="502"/>
      <c r="G29" s="195"/>
      <c r="H29" s="229"/>
      <c r="I29" s="129"/>
      <c r="K29" s="256"/>
      <c r="L29" s="256"/>
      <c r="M29" s="256"/>
      <c r="N29" s="256"/>
      <c r="O29" s="256"/>
      <c r="P29" s="256"/>
      <c r="Q29" s="256"/>
      <c r="R29" s="256"/>
    </row>
    <row r="30" spans="1:18" x14ac:dyDescent="0.25">
      <c r="A30" s="125"/>
      <c r="B30" s="550"/>
      <c r="C30" s="551"/>
      <c r="D30" s="551"/>
      <c r="E30" s="551"/>
      <c r="F30" s="551"/>
      <c r="G30" s="195"/>
      <c r="H30" s="229"/>
      <c r="I30" s="129"/>
      <c r="K30" s="256"/>
      <c r="L30" s="256"/>
      <c r="M30" s="256"/>
      <c r="N30" s="256"/>
      <c r="O30" s="256"/>
      <c r="P30" s="256"/>
      <c r="Q30" s="256"/>
      <c r="R30" s="256"/>
    </row>
    <row r="31" spans="1:18" x14ac:dyDescent="0.25">
      <c r="A31" s="125"/>
      <c r="B31" s="550"/>
      <c r="C31" s="551"/>
      <c r="D31" s="551"/>
      <c r="E31" s="551"/>
      <c r="F31" s="551"/>
      <c r="G31" s="195"/>
      <c r="H31" s="229"/>
      <c r="I31" s="129"/>
      <c r="K31" s="256"/>
      <c r="L31" s="256"/>
      <c r="M31" s="256"/>
      <c r="N31" s="256"/>
      <c r="O31" s="256"/>
      <c r="P31" s="256"/>
      <c r="Q31" s="256"/>
      <c r="R31" s="256"/>
    </row>
    <row r="32" spans="1:18" x14ac:dyDescent="0.25">
      <c r="A32" s="125"/>
      <c r="B32" s="550"/>
      <c r="C32" s="551"/>
      <c r="D32" s="551"/>
      <c r="E32" s="551"/>
      <c r="F32" s="551"/>
      <c r="G32" s="195"/>
      <c r="H32" s="229"/>
      <c r="I32" s="129"/>
      <c r="K32" s="256"/>
      <c r="L32" s="256"/>
      <c r="M32" s="256"/>
      <c r="N32" s="256"/>
      <c r="O32" s="256"/>
      <c r="P32" s="256"/>
      <c r="Q32" s="256"/>
      <c r="R32" s="256"/>
    </row>
    <row r="33" spans="1:18" x14ac:dyDescent="0.25">
      <c r="A33" s="125"/>
      <c r="B33" s="550"/>
      <c r="C33" s="551"/>
      <c r="D33" s="551"/>
      <c r="E33" s="551"/>
      <c r="F33" s="551"/>
      <c r="G33" s="195"/>
      <c r="H33" s="229"/>
      <c r="I33" s="129"/>
      <c r="K33" s="256"/>
      <c r="L33" s="256"/>
      <c r="M33" s="256"/>
      <c r="N33" s="256"/>
      <c r="O33" s="256"/>
      <c r="P33" s="256"/>
      <c r="Q33" s="256"/>
      <c r="R33" s="256"/>
    </row>
    <row r="34" spans="1:18" x14ac:dyDescent="0.25">
      <c r="A34" s="125"/>
      <c r="B34" s="550"/>
      <c r="C34" s="551"/>
      <c r="D34" s="551"/>
      <c r="E34" s="551"/>
      <c r="F34" s="551"/>
      <c r="G34" s="195"/>
      <c r="H34" s="229"/>
      <c r="I34" s="129"/>
      <c r="K34" s="256"/>
      <c r="L34" s="256"/>
      <c r="M34" s="256"/>
      <c r="N34" s="256"/>
      <c r="O34" s="256"/>
      <c r="P34" s="256"/>
      <c r="Q34" s="256"/>
      <c r="R34" s="256"/>
    </row>
    <row r="35" spans="1:18" x14ac:dyDescent="0.25">
      <c r="A35" s="125"/>
      <c r="B35" s="550"/>
      <c r="C35" s="551"/>
      <c r="D35" s="551"/>
      <c r="E35" s="551"/>
      <c r="F35" s="551"/>
      <c r="G35" s="195"/>
      <c r="H35" s="229"/>
      <c r="I35" s="129"/>
      <c r="K35" s="256"/>
      <c r="L35" s="256"/>
      <c r="M35" s="256"/>
      <c r="N35" s="256"/>
      <c r="O35" s="256"/>
      <c r="P35" s="256"/>
      <c r="Q35" s="256"/>
      <c r="R35" s="256"/>
    </row>
    <row r="36" spans="1:18" x14ac:dyDescent="0.25">
      <c r="A36" s="125"/>
      <c r="B36" s="550"/>
      <c r="C36" s="551"/>
      <c r="D36" s="551"/>
      <c r="E36" s="551"/>
      <c r="F36" s="551"/>
      <c r="G36" s="195"/>
      <c r="H36" s="229"/>
      <c r="I36" s="129"/>
      <c r="K36" s="256"/>
      <c r="L36" s="256"/>
      <c r="M36" s="256"/>
      <c r="N36" s="256"/>
      <c r="O36" s="256"/>
      <c r="P36" s="256"/>
      <c r="Q36" s="256"/>
      <c r="R36" s="256"/>
    </row>
    <row r="37" spans="1:18" x14ac:dyDescent="0.25">
      <c r="A37" s="125"/>
      <c r="B37" s="550"/>
      <c r="C37" s="551"/>
      <c r="D37" s="551"/>
      <c r="E37" s="551"/>
      <c r="F37" s="551"/>
      <c r="G37" s="195"/>
      <c r="H37" s="229"/>
      <c r="I37" s="129"/>
      <c r="K37" s="256"/>
      <c r="L37" s="256"/>
      <c r="M37" s="256"/>
      <c r="N37" s="256"/>
      <c r="O37" s="256"/>
      <c r="P37" s="256"/>
      <c r="Q37" s="256"/>
      <c r="R37" s="256"/>
    </row>
    <row r="38" spans="1:18" x14ac:dyDescent="0.25">
      <c r="A38" s="125"/>
      <c r="B38" s="550"/>
      <c r="C38" s="551"/>
      <c r="D38" s="551"/>
      <c r="E38" s="551"/>
      <c r="F38" s="551"/>
      <c r="G38" s="195"/>
      <c r="H38" s="229"/>
      <c r="I38" s="129"/>
      <c r="K38" s="256"/>
      <c r="L38" s="256"/>
      <c r="M38" s="256"/>
      <c r="N38" s="256"/>
      <c r="O38" s="256"/>
      <c r="P38" s="256"/>
      <c r="Q38" s="256"/>
      <c r="R38" s="256"/>
    </row>
    <row r="39" spans="1:18" x14ac:dyDescent="0.25">
      <c r="A39" s="125"/>
      <c r="B39" s="550"/>
      <c r="C39" s="551"/>
      <c r="D39" s="551"/>
      <c r="E39" s="551"/>
      <c r="F39" s="551"/>
      <c r="G39" s="195"/>
      <c r="H39" s="229"/>
      <c r="I39" s="129"/>
      <c r="K39" s="256"/>
      <c r="L39" s="256"/>
      <c r="M39" s="256"/>
      <c r="N39" s="256"/>
      <c r="O39" s="256"/>
      <c r="P39" s="256"/>
      <c r="Q39" s="256"/>
      <c r="R39" s="256"/>
    </row>
    <row r="40" spans="1:18" x14ac:dyDescent="0.25">
      <c r="A40" s="125"/>
      <c r="B40" s="550"/>
      <c r="C40" s="551"/>
      <c r="D40" s="551"/>
      <c r="E40" s="551"/>
      <c r="F40" s="551"/>
      <c r="G40" s="195"/>
      <c r="H40" s="229"/>
      <c r="I40" s="129"/>
      <c r="K40" s="256"/>
      <c r="L40" s="256"/>
      <c r="M40" s="256"/>
      <c r="N40" s="256"/>
      <c r="O40" s="256"/>
      <c r="P40" s="256"/>
      <c r="Q40" s="256"/>
      <c r="R40" s="256"/>
    </row>
    <row r="41" spans="1:18" x14ac:dyDescent="0.25">
      <c r="A41" s="125"/>
      <c r="B41" s="550"/>
      <c r="C41" s="551"/>
      <c r="D41" s="551"/>
      <c r="E41" s="551"/>
      <c r="F41" s="551"/>
      <c r="G41" s="195"/>
      <c r="H41" s="229"/>
      <c r="I41" s="129"/>
      <c r="K41" s="256"/>
      <c r="L41" s="256"/>
      <c r="M41" s="256"/>
      <c r="N41" s="256"/>
      <c r="O41" s="256"/>
      <c r="P41" s="256"/>
      <c r="Q41" s="256"/>
      <c r="R41" s="256"/>
    </row>
    <row r="42" spans="1:18" x14ac:dyDescent="0.25">
      <c r="A42" s="125"/>
      <c r="B42" s="550"/>
      <c r="C42" s="551"/>
      <c r="D42" s="551"/>
      <c r="E42" s="551"/>
      <c r="F42" s="551"/>
      <c r="G42" s="195"/>
      <c r="H42" s="229"/>
      <c r="I42" s="129"/>
      <c r="K42" s="256"/>
      <c r="L42" s="256"/>
      <c r="M42" s="256"/>
      <c r="N42" s="256"/>
      <c r="O42" s="256"/>
      <c r="P42" s="256"/>
      <c r="Q42" s="256"/>
      <c r="R42" s="256"/>
    </row>
    <row r="43" spans="1:18" x14ac:dyDescent="0.25">
      <c r="A43" s="125"/>
      <c r="B43" s="550"/>
      <c r="C43" s="551"/>
      <c r="D43" s="551"/>
      <c r="E43" s="551"/>
      <c r="F43" s="551"/>
      <c r="G43" s="195"/>
      <c r="H43" s="229"/>
      <c r="I43" s="129"/>
      <c r="K43" s="256"/>
      <c r="L43" s="256"/>
      <c r="M43" s="256"/>
      <c r="N43" s="256"/>
      <c r="O43" s="256"/>
      <c r="P43" s="256"/>
      <c r="Q43" s="256"/>
      <c r="R43" s="256"/>
    </row>
    <row r="44" spans="1:18" x14ac:dyDescent="0.25">
      <c r="A44" s="125"/>
      <c r="B44" s="550"/>
      <c r="C44" s="551"/>
      <c r="D44" s="551"/>
      <c r="E44" s="551"/>
      <c r="F44" s="551"/>
      <c r="G44" s="195"/>
      <c r="H44" s="229"/>
      <c r="I44" s="129"/>
      <c r="K44" s="256"/>
      <c r="L44" s="256"/>
      <c r="M44" s="256"/>
      <c r="N44" s="256"/>
      <c r="O44" s="256"/>
      <c r="P44" s="256"/>
      <c r="Q44" s="256"/>
      <c r="R44" s="256"/>
    </row>
    <row r="45" spans="1:18" x14ac:dyDescent="0.25">
      <c r="A45" s="125"/>
      <c r="B45" s="550"/>
      <c r="C45" s="551"/>
      <c r="D45" s="551"/>
      <c r="E45" s="551"/>
      <c r="F45" s="551"/>
      <c r="G45" s="195"/>
      <c r="H45" s="196"/>
      <c r="I45" s="129"/>
      <c r="K45" s="256"/>
      <c r="L45" s="257"/>
      <c r="M45" s="256"/>
      <c r="N45" s="256"/>
      <c r="O45" s="256"/>
      <c r="P45" s="256"/>
      <c r="Q45" s="256"/>
      <c r="R45" s="256"/>
    </row>
    <row r="46" spans="1:18" x14ac:dyDescent="0.25">
      <c r="A46" s="547" t="s">
        <v>171</v>
      </c>
      <c r="B46" s="484"/>
      <c r="C46" s="484"/>
      <c r="D46" s="484"/>
      <c r="E46" s="484"/>
      <c r="F46" s="484"/>
      <c r="G46" s="484"/>
      <c r="H46" s="485"/>
      <c r="I46" s="189">
        <f>SUM(I25:I45)</f>
        <v>0</v>
      </c>
      <c r="K46" s="256"/>
      <c r="L46" s="257"/>
      <c r="M46" s="256"/>
      <c r="N46" s="256"/>
      <c r="O46" s="256"/>
      <c r="P46" s="256"/>
      <c r="Q46" s="256"/>
      <c r="R46" s="256"/>
    </row>
    <row r="47" spans="1:18" x14ac:dyDescent="0.25">
      <c r="A47" s="488" t="s">
        <v>172</v>
      </c>
      <c r="B47" s="484"/>
      <c r="C47" s="484"/>
      <c r="D47" s="484"/>
      <c r="E47" s="484"/>
      <c r="F47" s="484"/>
      <c r="G47" s="484"/>
      <c r="H47" s="485"/>
      <c r="I47" s="190">
        <f>ROUND((I46*0.15),2)</f>
        <v>0</v>
      </c>
      <c r="K47" s="256"/>
      <c r="L47" s="257"/>
      <c r="M47" s="256"/>
      <c r="N47" s="256"/>
      <c r="O47" s="256"/>
      <c r="P47" s="256"/>
      <c r="Q47" s="256"/>
      <c r="R47" s="256"/>
    </row>
    <row r="48" spans="1:18" x14ac:dyDescent="0.25">
      <c r="A48" s="488" t="s">
        <v>173</v>
      </c>
      <c r="B48" s="484"/>
      <c r="C48" s="484"/>
      <c r="D48" s="484"/>
      <c r="E48" s="484"/>
      <c r="F48" s="484"/>
      <c r="G48" s="484"/>
      <c r="H48" s="485"/>
      <c r="I48" s="172">
        <f>I46+I47</f>
        <v>0</v>
      </c>
      <c r="K48" s="256"/>
      <c r="L48" s="256"/>
      <c r="M48" s="256"/>
      <c r="N48" s="256"/>
      <c r="O48" s="256"/>
      <c r="P48" s="256"/>
      <c r="Q48" s="256"/>
      <c r="R48" s="256"/>
    </row>
    <row r="49" spans="1:18" x14ac:dyDescent="0.25">
      <c r="A49" s="494" t="s">
        <v>95</v>
      </c>
      <c r="B49" s="495"/>
      <c r="C49" s="495"/>
      <c r="D49" s="495"/>
      <c r="E49" s="495"/>
      <c r="F49" s="495"/>
      <c r="G49" s="495"/>
      <c r="H49" s="495"/>
      <c r="I49" s="496"/>
      <c r="K49" s="256"/>
      <c r="L49" s="256"/>
      <c r="M49" s="256"/>
      <c r="N49" s="256"/>
      <c r="O49" s="256"/>
      <c r="P49" s="256"/>
      <c r="Q49" s="256"/>
      <c r="R49" s="256"/>
    </row>
    <row r="50" spans="1:18" x14ac:dyDescent="0.25">
      <c r="A50" s="120" t="s">
        <v>96</v>
      </c>
      <c r="B50" s="492" t="s">
        <v>97</v>
      </c>
      <c r="C50" s="538"/>
      <c r="D50" s="493"/>
      <c r="E50" s="492" t="s">
        <v>85</v>
      </c>
      <c r="F50" s="493"/>
      <c r="G50" s="122" t="s">
        <v>87</v>
      </c>
      <c r="H50" s="123" t="s">
        <v>88</v>
      </c>
      <c r="I50" s="124" t="s">
        <v>89</v>
      </c>
    </row>
    <row r="51" spans="1:18" x14ac:dyDescent="0.25">
      <c r="A51" s="125">
        <v>1</v>
      </c>
      <c r="B51" s="529" t="s">
        <v>98</v>
      </c>
      <c r="C51" s="530"/>
      <c r="D51" s="531"/>
      <c r="E51" s="517" t="s">
        <v>99</v>
      </c>
      <c r="F51" s="519"/>
      <c r="G51" s="157"/>
      <c r="H51" s="155">
        <v>450</v>
      </c>
      <c r="I51" s="132">
        <f>SUM(G51*H51)</f>
        <v>0</v>
      </c>
    </row>
    <row r="52" spans="1:18" x14ac:dyDescent="0.25">
      <c r="A52" s="125">
        <v>2</v>
      </c>
      <c r="B52" s="506" t="s">
        <v>100</v>
      </c>
      <c r="C52" s="507"/>
      <c r="D52" s="508"/>
      <c r="E52" s="486" t="s">
        <v>99</v>
      </c>
      <c r="F52" s="487"/>
      <c r="G52" s="126"/>
      <c r="H52" s="156">
        <v>350</v>
      </c>
      <c r="I52" s="129">
        <f t="shared" ref="I52:I56" si="0">SUM(G52*H52)</f>
        <v>0</v>
      </c>
    </row>
    <row r="53" spans="1:18" x14ac:dyDescent="0.25">
      <c r="A53" s="125">
        <v>3</v>
      </c>
      <c r="B53" s="506" t="s">
        <v>101</v>
      </c>
      <c r="C53" s="507"/>
      <c r="D53" s="508"/>
      <c r="E53" s="486" t="s">
        <v>99</v>
      </c>
      <c r="F53" s="487"/>
      <c r="G53" s="126">
        <v>3</v>
      </c>
      <c r="H53" s="156">
        <v>300</v>
      </c>
      <c r="I53" s="129">
        <f t="shared" si="0"/>
        <v>900</v>
      </c>
    </row>
    <row r="54" spans="1:18" x14ac:dyDescent="0.25">
      <c r="A54" s="125">
        <v>4</v>
      </c>
      <c r="B54" s="506" t="s">
        <v>102</v>
      </c>
      <c r="C54" s="507"/>
      <c r="D54" s="508"/>
      <c r="E54" s="486" t="s">
        <v>99</v>
      </c>
      <c r="F54" s="487"/>
      <c r="G54" s="126"/>
      <c r="H54" s="156">
        <v>200</v>
      </c>
      <c r="I54" s="129">
        <f t="shared" si="0"/>
        <v>0</v>
      </c>
    </row>
    <row r="55" spans="1:18" x14ac:dyDescent="0.25">
      <c r="A55" s="125">
        <v>5</v>
      </c>
      <c r="B55" s="506" t="s">
        <v>103</v>
      </c>
      <c r="C55" s="507"/>
      <c r="D55" s="508"/>
      <c r="E55" s="486" t="s">
        <v>99</v>
      </c>
      <c r="F55" s="487"/>
      <c r="G55" s="126">
        <v>3</v>
      </c>
      <c r="H55" s="158">
        <v>200</v>
      </c>
      <c r="I55" s="129">
        <f t="shared" si="0"/>
        <v>600</v>
      </c>
    </row>
    <row r="56" spans="1:18" x14ac:dyDescent="0.25">
      <c r="A56" s="125">
        <v>6</v>
      </c>
      <c r="B56" s="506" t="s">
        <v>333</v>
      </c>
      <c r="C56" s="507"/>
      <c r="D56" s="508"/>
      <c r="E56" s="486" t="s">
        <v>99</v>
      </c>
      <c r="F56" s="487"/>
      <c r="G56" s="126"/>
      <c r="H56" s="158">
        <v>140</v>
      </c>
      <c r="I56" s="129">
        <f t="shared" si="0"/>
        <v>0</v>
      </c>
    </row>
    <row r="57" spans="1:18" x14ac:dyDescent="0.25">
      <c r="A57" s="125"/>
      <c r="B57" s="506"/>
      <c r="C57" s="507"/>
      <c r="D57" s="508"/>
      <c r="E57" s="133"/>
      <c r="F57" s="100"/>
      <c r="G57" s="100"/>
      <c r="H57" s="116"/>
      <c r="I57" s="129"/>
    </row>
    <row r="58" spans="1:18" x14ac:dyDescent="0.25">
      <c r="A58" s="114"/>
      <c r="B58" s="506"/>
      <c r="C58" s="507"/>
      <c r="D58" s="508"/>
      <c r="F58" s="100"/>
      <c r="G58" s="100"/>
      <c r="H58" s="116"/>
      <c r="I58" s="129"/>
    </row>
    <row r="59" spans="1:18" x14ac:dyDescent="0.25">
      <c r="A59" s="134"/>
      <c r="B59" s="535"/>
      <c r="C59" s="536"/>
      <c r="D59" s="537"/>
      <c r="E59" s="102"/>
      <c r="F59" s="103"/>
      <c r="G59" s="100"/>
      <c r="H59" s="118"/>
      <c r="I59" s="129"/>
    </row>
    <row r="60" spans="1:18" x14ac:dyDescent="0.25">
      <c r="A60" s="488" t="s">
        <v>104</v>
      </c>
      <c r="B60" s="484"/>
      <c r="C60" s="484"/>
      <c r="D60" s="484"/>
      <c r="E60" s="484"/>
      <c r="F60" s="484"/>
      <c r="G60" s="484"/>
      <c r="H60" s="485"/>
      <c r="I60" s="140">
        <f>SUM(I51:I59)</f>
        <v>1500</v>
      </c>
    </row>
    <row r="61" spans="1:18" x14ac:dyDescent="0.25">
      <c r="A61" s="494" t="s">
        <v>105</v>
      </c>
      <c r="B61" s="495"/>
      <c r="C61" s="495"/>
      <c r="D61" s="495"/>
      <c r="E61" s="495"/>
      <c r="F61" s="495"/>
      <c r="G61" s="495"/>
      <c r="H61" s="495"/>
      <c r="I61" s="496"/>
    </row>
    <row r="62" spans="1:18" x14ac:dyDescent="0.25">
      <c r="A62" s="120" t="s">
        <v>106</v>
      </c>
      <c r="B62" s="492" t="s">
        <v>107</v>
      </c>
      <c r="C62" s="538"/>
      <c r="D62" s="493"/>
      <c r="E62" s="492" t="s">
        <v>108</v>
      </c>
      <c r="F62" s="493"/>
      <c r="G62" s="136" t="s">
        <v>109</v>
      </c>
      <c r="H62" s="136" t="s">
        <v>88</v>
      </c>
      <c r="I62" s="137" t="s">
        <v>89</v>
      </c>
    </row>
    <row r="63" spans="1:18" x14ac:dyDescent="0.25">
      <c r="A63" s="125">
        <v>1</v>
      </c>
      <c r="B63" s="497" t="s">
        <v>588</v>
      </c>
      <c r="C63" s="498"/>
      <c r="D63" s="499"/>
      <c r="E63" s="486">
        <v>1</v>
      </c>
      <c r="F63" s="487"/>
      <c r="G63" s="218">
        <v>83.6</v>
      </c>
      <c r="H63" s="138">
        <v>5</v>
      </c>
      <c r="I63" s="233">
        <f>H63*G63</f>
        <v>418</v>
      </c>
    </row>
    <row r="64" spans="1:18" x14ac:dyDescent="0.25">
      <c r="A64" s="139"/>
      <c r="B64" s="503"/>
      <c r="C64" s="504"/>
      <c r="D64" s="505"/>
      <c r="E64" s="520"/>
      <c r="F64" s="522"/>
      <c r="G64" s="126"/>
      <c r="H64" s="138"/>
      <c r="I64" s="233"/>
    </row>
    <row r="65" spans="1:12" x14ac:dyDescent="0.25">
      <c r="A65" s="488" t="s">
        <v>110</v>
      </c>
      <c r="B65" s="484"/>
      <c r="C65" s="484"/>
      <c r="D65" s="484"/>
      <c r="E65" s="484"/>
      <c r="F65" s="484"/>
      <c r="G65" s="484"/>
      <c r="H65" s="485"/>
      <c r="I65" s="140">
        <f>SUM(I63:I64)</f>
        <v>418</v>
      </c>
    </row>
    <row r="66" spans="1:12" x14ac:dyDescent="0.25">
      <c r="A66" s="141"/>
      <c r="B66" s="142"/>
      <c r="C66" s="142"/>
      <c r="D66" s="142"/>
      <c r="E66" s="142"/>
      <c r="F66" s="143"/>
      <c r="G66" s="144"/>
      <c r="H66" s="144"/>
      <c r="I66" s="145"/>
      <c r="L66" s="97"/>
    </row>
    <row r="67" spans="1:12" x14ac:dyDescent="0.25">
      <c r="A67" s="532"/>
      <c r="B67" s="533"/>
      <c r="C67" s="533"/>
      <c r="D67" s="533"/>
      <c r="E67" s="533"/>
      <c r="F67" s="146"/>
      <c r="G67" s="534" t="s">
        <v>111</v>
      </c>
      <c r="H67" s="533"/>
      <c r="I67" s="147">
        <f>I65+I60+I48</f>
        <v>1918</v>
      </c>
    </row>
    <row r="68" spans="1:12" x14ac:dyDescent="0.25">
      <c r="A68" s="532"/>
      <c r="B68" s="533"/>
      <c r="C68" s="533"/>
      <c r="D68" s="533"/>
      <c r="E68" s="533"/>
      <c r="F68" s="100"/>
      <c r="G68" s="148"/>
      <c r="H68" s="149"/>
      <c r="I68" s="150"/>
    </row>
    <row r="69" spans="1:12" ht="15.75" thickBot="1" x14ac:dyDescent="0.3">
      <c r="A69" s="532"/>
      <c r="B69" s="533"/>
      <c r="C69" s="533"/>
      <c r="D69" s="533"/>
      <c r="E69" s="533"/>
      <c r="F69" s="100"/>
      <c r="G69" s="482" t="s">
        <v>154</v>
      </c>
      <c r="H69" s="483"/>
      <c r="I69" s="159">
        <f>I67+I68</f>
        <v>1918</v>
      </c>
    </row>
    <row r="70" spans="1:12" ht="16.5" thickTop="1" thickBot="1" x14ac:dyDescent="0.3">
      <c r="A70" s="151"/>
      <c r="B70" s="152"/>
      <c r="C70" s="539"/>
      <c r="D70" s="540"/>
      <c r="E70" s="540"/>
      <c r="F70" s="540"/>
      <c r="G70" s="153"/>
      <c r="H70" s="153"/>
      <c r="I70" s="154"/>
    </row>
    <row r="72" spans="1:12" x14ac:dyDescent="0.25">
      <c r="A72" s="97"/>
      <c r="B72" s="97"/>
    </row>
  </sheetData>
  <mergeCells count="83">
    <mergeCell ref="C70:F70"/>
    <mergeCell ref="B63:D63"/>
    <mergeCell ref="E63:F63"/>
    <mergeCell ref="B64:D64"/>
    <mergeCell ref="E64:F64"/>
    <mergeCell ref="A65:H65"/>
    <mergeCell ref="A67:B67"/>
    <mergeCell ref="C67:E67"/>
    <mergeCell ref="G67:H67"/>
    <mergeCell ref="A68:B68"/>
    <mergeCell ref="C68:E68"/>
    <mergeCell ref="A69:B69"/>
    <mergeCell ref="C69:E69"/>
    <mergeCell ref="G69:H69"/>
    <mergeCell ref="B62:D62"/>
    <mergeCell ref="E62:F62"/>
    <mergeCell ref="B54:D54"/>
    <mergeCell ref="E54:F54"/>
    <mergeCell ref="B55:D55"/>
    <mergeCell ref="E55:F55"/>
    <mergeCell ref="B56:D56"/>
    <mergeCell ref="E56:F56"/>
    <mergeCell ref="B57:D57"/>
    <mergeCell ref="B58:D58"/>
    <mergeCell ref="B59:D59"/>
    <mergeCell ref="A60:H60"/>
    <mergeCell ref="A61:I61"/>
    <mergeCell ref="B51:D51"/>
    <mergeCell ref="E51:F51"/>
    <mergeCell ref="B52:D52"/>
    <mergeCell ref="E52:F52"/>
    <mergeCell ref="B53:D53"/>
    <mergeCell ref="E53:F53"/>
    <mergeCell ref="A46:H46"/>
    <mergeCell ref="A47:H47"/>
    <mergeCell ref="A48:H48"/>
    <mergeCell ref="A49:I49"/>
    <mergeCell ref="B50:D50"/>
    <mergeCell ref="E50:F50"/>
    <mergeCell ref="B45:F45"/>
    <mergeCell ref="B34:F34"/>
    <mergeCell ref="B35:F35"/>
    <mergeCell ref="B36:F36"/>
    <mergeCell ref="B37:F37"/>
    <mergeCell ref="B38:F38"/>
    <mergeCell ref="B39:F39"/>
    <mergeCell ref="B40:F40"/>
    <mergeCell ref="B41:F41"/>
    <mergeCell ref="B42:F42"/>
    <mergeCell ref="B43:F43"/>
    <mergeCell ref="B44:F44"/>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S72"/>
  <sheetViews>
    <sheetView topLeftCell="A46" workbookViewId="0">
      <selection activeCell="A43" sqref="A43:I7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9.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87"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321</v>
      </c>
      <c r="I15" s="549"/>
    </row>
    <row r="16" spans="1:13" x14ac:dyDescent="0.25">
      <c r="A16" s="523" t="s">
        <v>584</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486"/>
      <c r="C20" s="475"/>
      <c r="D20" s="487"/>
      <c r="E20" s="115"/>
      <c r="F20" s="100"/>
      <c r="G20" s="115"/>
      <c r="H20" s="116"/>
      <c r="I20" s="113"/>
    </row>
    <row r="21" spans="1:11" x14ac:dyDescent="0.25">
      <c r="A21" s="114"/>
      <c r="B21" s="520"/>
      <c r="C21" s="521"/>
      <c r="D21" s="522"/>
      <c r="E21" s="115"/>
      <c r="F21" s="100"/>
      <c r="G21" s="117"/>
      <c r="H21" s="118"/>
      <c r="I21" s="119"/>
    </row>
    <row r="22" spans="1:11" x14ac:dyDescent="0.25">
      <c r="A22" s="488" t="s">
        <v>90</v>
      </c>
      <c r="B22" s="484"/>
      <c r="C22" s="484"/>
      <c r="D22" s="484"/>
      <c r="E22" s="484"/>
      <c r="F22" s="484"/>
      <c r="G22" s="484"/>
      <c r="H22" s="485"/>
      <c r="I22" s="113"/>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585</v>
      </c>
      <c r="C25" s="498"/>
      <c r="D25" s="498"/>
      <c r="E25" s="498"/>
      <c r="F25" s="499"/>
      <c r="G25" s="195">
        <v>6</v>
      </c>
      <c r="H25" s="228">
        <v>12.4</v>
      </c>
      <c r="I25" s="129">
        <f>H25*G25</f>
        <v>74.400000000000006</v>
      </c>
    </row>
    <row r="26" spans="1:11" x14ac:dyDescent="0.25">
      <c r="A26" s="125">
        <v>2</v>
      </c>
      <c r="B26" s="500" t="s">
        <v>586</v>
      </c>
      <c r="C26" s="501"/>
      <c r="D26" s="501"/>
      <c r="E26" s="501"/>
      <c r="F26" s="502"/>
      <c r="G26" s="195">
        <v>1</v>
      </c>
      <c r="H26" s="229">
        <v>119</v>
      </c>
      <c r="I26" s="129">
        <f>H26*G26</f>
        <v>119</v>
      </c>
    </row>
    <row r="27" spans="1:11" x14ac:dyDescent="0.25">
      <c r="A27" s="125"/>
      <c r="B27" s="500"/>
      <c r="C27" s="501"/>
      <c r="D27" s="501"/>
      <c r="E27" s="501"/>
      <c r="F27" s="502"/>
      <c r="G27" s="195"/>
      <c r="H27" s="229"/>
      <c r="I27" s="129"/>
    </row>
    <row r="28" spans="1:11" x14ac:dyDescent="0.25">
      <c r="A28" s="125"/>
      <c r="B28" s="500"/>
      <c r="C28" s="501"/>
      <c r="D28" s="501"/>
      <c r="E28" s="501"/>
      <c r="F28" s="502"/>
      <c r="G28" s="195"/>
      <c r="H28" s="229"/>
      <c r="I28" s="129"/>
    </row>
    <row r="29" spans="1:11" x14ac:dyDescent="0.25">
      <c r="A29" s="125"/>
      <c r="B29" s="500"/>
      <c r="C29" s="501"/>
      <c r="D29" s="501"/>
      <c r="E29" s="501"/>
      <c r="F29" s="502"/>
      <c r="G29" s="195"/>
      <c r="H29" s="229"/>
      <c r="I29" s="129"/>
    </row>
    <row r="30" spans="1:11" x14ac:dyDescent="0.25">
      <c r="A30" s="125"/>
      <c r="B30" s="550"/>
      <c r="C30" s="551"/>
      <c r="D30" s="551"/>
      <c r="E30" s="551"/>
      <c r="F30" s="551"/>
      <c r="G30" s="195"/>
      <c r="H30" s="229"/>
      <c r="I30" s="129"/>
    </row>
    <row r="31" spans="1:11" x14ac:dyDescent="0.25">
      <c r="A31" s="125"/>
      <c r="B31" s="550"/>
      <c r="C31" s="551"/>
      <c r="D31" s="551"/>
      <c r="E31" s="551"/>
      <c r="F31" s="551"/>
      <c r="G31" s="195"/>
      <c r="H31" s="229"/>
      <c r="I31" s="129"/>
    </row>
    <row r="32" spans="1:11" x14ac:dyDescent="0.25">
      <c r="A32" s="125"/>
      <c r="B32" s="550"/>
      <c r="C32" s="551"/>
      <c r="D32" s="551"/>
      <c r="E32" s="551"/>
      <c r="F32" s="551"/>
      <c r="G32" s="195"/>
      <c r="H32" s="229"/>
      <c r="I32" s="129"/>
    </row>
    <row r="33" spans="1:19" x14ac:dyDescent="0.25">
      <c r="A33" s="125"/>
      <c r="B33" s="550"/>
      <c r="C33" s="551"/>
      <c r="D33" s="551"/>
      <c r="E33" s="551"/>
      <c r="F33" s="551"/>
      <c r="G33" s="195"/>
      <c r="H33" s="229"/>
      <c r="I33" s="129"/>
    </row>
    <row r="34" spans="1:19" x14ac:dyDescent="0.25">
      <c r="A34" s="125"/>
      <c r="B34" s="550"/>
      <c r="C34" s="551"/>
      <c r="D34" s="551"/>
      <c r="E34" s="551"/>
      <c r="F34" s="551"/>
      <c r="G34" s="195"/>
      <c r="H34" s="229"/>
      <c r="I34" s="129"/>
    </row>
    <row r="35" spans="1:19" x14ac:dyDescent="0.25">
      <c r="A35" s="125"/>
      <c r="B35" s="550"/>
      <c r="C35" s="551"/>
      <c r="D35" s="551"/>
      <c r="E35" s="551"/>
      <c r="F35" s="551"/>
      <c r="G35" s="195"/>
      <c r="H35" s="229"/>
      <c r="I35" s="129"/>
    </row>
    <row r="36" spans="1:19" x14ac:dyDescent="0.25">
      <c r="A36" s="125"/>
      <c r="B36" s="550"/>
      <c r="C36" s="551"/>
      <c r="D36" s="551"/>
      <c r="E36" s="551"/>
      <c r="F36" s="551"/>
      <c r="G36" s="195"/>
      <c r="H36" s="229"/>
      <c r="I36" s="129"/>
    </row>
    <row r="37" spans="1:19" x14ac:dyDescent="0.25">
      <c r="A37" s="125"/>
      <c r="B37" s="550"/>
      <c r="C37" s="551"/>
      <c r="D37" s="551"/>
      <c r="E37" s="551"/>
      <c r="F37" s="551"/>
      <c r="G37" s="195"/>
      <c r="H37" s="229"/>
      <c r="I37" s="129"/>
      <c r="K37" s="256"/>
      <c r="L37" s="256"/>
      <c r="M37" s="256"/>
      <c r="N37" s="256"/>
      <c r="O37" s="256"/>
      <c r="P37" s="256"/>
      <c r="Q37" s="256"/>
      <c r="R37" s="256"/>
      <c r="S37" s="256"/>
    </row>
    <row r="38" spans="1:19" x14ac:dyDescent="0.25">
      <c r="A38" s="125"/>
      <c r="B38" s="550"/>
      <c r="C38" s="551"/>
      <c r="D38" s="551"/>
      <c r="E38" s="551"/>
      <c r="F38" s="551"/>
      <c r="G38" s="195"/>
      <c r="H38" s="229"/>
      <c r="I38" s="129"/>
      <c r="K38" s="256"/>
      <c r="L38" s="256"/>
      <c r="M38" s="256"/>
      <c r="N38" s="256"/>
      <c r="O38" s="256"/>
      <c r="P38" s="256"/>
      <c r="Q38" s="256"/>
      <c r="R38" s="256"/>
      <c r="S38" s="256"/>
    </row>
    <row r="39" spans="1:19" x14ac:dyDescent="0.25">
      <c r="A39" s="125"/>
      <c r="B39" s="550"/>
      <c r="C39" s="551"/>
      <c r="D39" s="551"/>
      <c r="E39" s="551"/>
      <c r="F39" s="551"/>
      <c r="G39" s="195"/>
      <c r="H39" s="229"/>
      <c r="I39" s="129"/>
      <c r="K39" s="256"/>
      <c r="L39" s="256"/>
      <c r="M39" s="256"/>
      <c r="N39" s="256"/>
      <c r="O39" s="256"/>
      <c r="P39" s="256"/>
      <c r="Q39" s="256"/>
      <c r="R39" s="256"/>
      <c r="S39" s="256"/>
    </row>
    <row r="40" spans="1:19" x14ac:dyDescent="0.25">
      <c r="A40" s="125"/>
      <c r="B40" s="550"/>
      <c r="C40" s="551"/>
      <c r="D40" s="551"/>
      <c r="E40" s="551"/>
      <c r="F40" s="551"/>
      <c r="G40" s="195"/>
      <c r="H40" s="229"/>
      <c r="I40" s="129"/>
      <c r="K40" s="256"/>
      <c r="L40" s="256"/>
      <c r="M40" s="256"/>
      <c r="N40" s="256"/>
      <c r="O40" s="256"/>
      <c r="P40" s="256"/>
      <c r="Q40" s="256"/>
      <c r="R40" s="256"/>
      <c r="S40" s="256"/>
    </row>
    <row r="41" spans="1:19" x14ac:dyDescent="0.25">
      <c r="A41" s="125"/>
      <c r="B41" s="550"/>
      <c r="C41" s="551"/>
      <c r="D41" s="551"/>
      <c r="E41" s="551"/>
      <c r="F41" s="551"/>
      <c r="G41" s="195"/>
      <c r="H41" s="229"/>
      <c r="I41" s="129"/>
      <c r="K41" s="256"/>
      <c r="L41" s="256"/>
      <c r="M41" s="256"/>
      <c r="N41" s="256"/>
      <c r="O41" s="256"/>
      <c r="P41" s="256"/>
      <c r="Q41" s="256"/>
      <c r="R41" s="256"/>
      <c r="S41" s="256"/>
    </row>
    <row r="42" spans="1:19" x14ac:dyDescent="0.25">
      <c r="A42" s="125"/>
      <c r="B42" s="550"/>
      <c r="C42" s="551"/>
      <c r="D42" s="551"/>
      <c r="E42" s="551"/>
      <c r="F42" s="551"/>
      <c r="G42" s="195"/>
      <c r="H42" s="229"/>
      <c r="I42" s="129"/>
      <c r="K42" s="256"/>
      <c r="L42" s="256"/>
      <c r="M42" s="256"/>
      <c r="N42" s="256"/>
      <c r="O42" s="256"/>
      <c r="P42" s="256"/>
      <c r="Q42" s="256"/>
      <c r="R42" s="256"/>
      <c r="S42" s="256"/>
    </row>
    <row r="43" spans="1:19" x14ac:dyDescent="0.25">
      <c r="A43" s="125"/>
      <c r="B43" s="550"/>
      <c r="C43" s="551"/>
      <c r="D43" s="551"/>
      <c r="E43" s="551"/>
      <c r="F43" s="551"/>
      <c r="G43" s="195"/>
      <c r="H43" s="229"/>
      <c r="I43" s="129"/>
      <c r="K43" s="256"/>
      <c r="L43" s="256"/>
      <c r="M43" s="256"/>
      <c r="N43" s="256"/>
      <c r="O43" s="256"/>
      <c r="P43" s="256"/>
      <c r="Q43" s="256"/>
      <c r="R43" s="256"/>
      <c r="S43" s="256"/>
    </row>
    <row r="44" spans="1:19" x14ac:dyDescent="0.25">
      <c r="A44" s="125"/>
      <c r="B44" s="550"/>
      <c r="C44" s="551"/>
      <c r="D44" s="551"/>
      <c r="E44" s="551"/>
      <c r="F44" s="551"/>
      <c r="G44" s="195"/>
      <c r="H44" s="229"/>
      <c r="I44" s="129"/>
      <c r="K44" s="256"/>
      <c r="L44" s="256"/>
      <c r="M44" s="256"/>
      <c r="N44" s="256"/>
      <c r="O44" s="256"/>
      <c r="P44" s="256"/>
      <c r="Q44" s="256"/>
      <c r="R44" s="256"/>
      <c r="S44" s="256"/>
    </row>
    <row r="45" spans="1:19" x14ac:dyDescent="0.25">
      <c r="A45" s="125"/>
      <c r="B45" s="550"/>
      <c r="C45" s="551"/>
      <c r="D45" s="551"/>
      <c r="E45" s="551"/>
      <c r="F45" s="551"/>
      <c r="G45" s="195"/>
      <c r="H45" s="196"/>
      <c r="I45" s="129"/>
      <c r="K45" s="256"/>
      <c r="L45" s="257"/>
      <c r="M45" s="256"/>
      <c r="N45" s="256"/>
      <c r="O45" s="256"/>
      <c r="P45" s="256"/>
      <c r="Q45" s="256"/>
      <c r="R45" s="256"/>
      <c r="S45" s="256"/>
    </row>
    <row r="46" spans="1:19" x14ac:dyDescent="0.25">
      <c r="A46" s="547" t="s">
        <v>171</v>
      </c>
      <c r="B46" s="484"/>
      <c r="C46" s="484"/>
      <c r="D46" s="484"/>
      <c r="E46" s="484"/>
      <c r="F46" s="484"/>
      <c r="G46" s="484"/>
      <c r="H46" s="485"/>
      <c r="I46" s="189">
        <f>SUM(I25:I45)</f>
        <v>193.4</v>
      </c>
      <c r="K46" s="256"/>
      <c r="L46" s="257"/>
      <c r="M46" s="256"/>
      <c r="N46" s="256"/>
      <c r="O46" s="256"/>
      <c r="P46" s="256"/>
      <c r="Q46" s="256"/>
      <c r="R46" s="256"/>
      <c r="S46" s="256"/>
    </row>
    <row r="47" spans="1:19" x14ac:dyDescent="0.25">
      <c r="A47" s="488" t="s">
        <v>172</v>
      </c>
      <c r="B47" s="484"/>
      <c r="C47" s="484"/>
      <c r="D47" s="484"/>
      <c r="E47" s="484"/>
      <c r="F47" s="484"/>
      <c r="G47" s="484"/>
      <c r="H47" s="485"/>
      <c r="I47" s="190">
        <f>ROUND((I46*0.15),2)</f>
        <v>29.01</v>
      </c>
      <c r="K47" s="256"/>
      <c r="L47" s="257"/>
      <c r="M47" s="256"/>
      <c r="N47" s="256"/>
      <c r="O47" s="256"/>
      <c r="P47" s="256"/>
      <c r="Q47" s="256"/>
      <c r="R47" s="256"/>
      <c r="S47" s="256"/>
    </row>
    <row r="48" spans="1:19" x14ac:dyDescent="0.25">
      <c r="A48" s="488" t="s">
        <v>173</v>
      </c>
      <c r="B48" s="484"/>
      <c r="C48" s="484"/>
      <c r="D48" s="484"/>
      <c r="E48" s="484"/>
      <c r="F48" s="484"/>
      <c r="G48" s="484"/>
      <c r="H48" s="485"/>
      <c r="I48" s="172">
        <f>I46+I47</f>
        <v>222.41</v>
      </c>
      <c r="K48" s="256"/>
      <c r="L48" s="256"/>
      <c r="M48" s="256"/>
      <c r="N48" s="256"/>
      <c r="O48" s="256"/>
      <c r="P48" s="256"/>
      <c r="Q48" s="256"/>
      <c r="R48" s="256"/>
      <c r="S48" s="256"/>
    </row>
    <row r="49" spans="1:19" x14ac:dyDescent="0.25">
      <c r="A49" s="494" t="s">
        <v>95</v>
      </c>
      <c r="B49" s="495"/>
      <c r="C49" s="495"/>
      <c r="D49" s="495"/>
      <c r="E49" s="495"/>
      <c r="F49" s="495"/>
      <c r="G49" s="495"/>
      <c r="H49" s="495"/>
      <c r="I49" s="496"/>
      <c r="K49" s="256"/>
      <c r="L49" s="256"/>
      <c r="M49" s="256"/>
      <c r="N49" s="256"/>
      <c r="O49" s="256"/>
      <c r="P49" s="256"/>
      <c r="Q49" s="256"/>
      <c r="R49" s="256"/>
      <c r="S49" s="256"/>
    </row>
    <row r="50" spans="1:19" x14ac:dyDescent="0.25">
      <c r="A50" s="120" t="s">
        <v>96</v>
      </c>
      <c r="B50" s="492" t="s">
        <v>97</v>
      </c>
      <c r="C50" s="538"/>
      <c r="D50" s="493"/>
      <c r="E50" s="492" t="s">
        <v>85</v>
      </c>
      <c r="F50" s="493"/>
      <c r="G50" s="122" t="s">
        <v>87</v>
      </c>
      <c r="H50" s="123" t="s">
        <v>88</v>
      </c>
      <c r="I50" s="124" t="s">
        <v>89</v>
      </c>
      <c r="K50" s="256"/>
      <c r="L50" s="256"/>
      <c r="M50" s="256"/>
      <c r="N50" s="256"/>
      <c r="O50" s="256"/>
      <c r="P50" s="256"/>
      <c r="Q50" s="256"/>
      <c r="R50" s="256"/>
      <c r="S50" s="256"/>
    </row>
    <row r="51" spans="1:19" x14ac:dyDescent="0.25">
      <c r="A51" s="125">
        <v>1</v>
      </c>
      <c r="B51" s="529" t="s">
        <v>98</v>
      </c>
      <c r="C51" s="530"/>
      <c r="D51" s="531"/>
      <c r="E51" s="517" t="s">
        <v>99</v>
      </c>
      <c r="F51" s="519"/>
      <c r="G51" s="157"/>
      <c r="H51" s="155">
        <v>450</v>
      </c>
      <c r="I51" s="132">
        <f>SUM(G51*H51)</f>
        <v>0</v>
      </c>
      <c r="K51" s="256"/>
      <c r="L51" s="256"/>
      <c r="M51" s="256"/>
      <c r="N51" s="256"/>
      <c r="O51" s="256"/>
      <c r="P51" s="256"/>
      <c r="Q51" s="256"/>
      <c r="R51" s="256"/>
      <c r="S51" s="256"/>
    </row>
    <row r="52" spans="1:19" x14ac:dyDescent="0.25">
      <c r="A52" s="125">
        <v>2</v>
      </c>
      <c r="B52" s="506" t="s">
        <v>100</v>
      </c>
      <c r="C52" s="507"/>
      <c r="D52" s="508"/>
      <c r="E52" s="486" t="s">
        <v>99</v>
      </c>
      <c r="F52" s="487"/>
      <c r="G52" s="126"/>
      <c r="H52" s="156">
        <v>350</v>
      </c>
      <c r="I52" s="129">
        <f t="shared" ref="I52:I56" si="0">SUM(G52*H52)</f>
        <v>0</v>
      </c>
      <c r="K52" s="256"/>
      <c r="L52" s="256"/>
      <c r="M52" s="256"/>
      <c r="N52" s="256"/>
      <c r="O52" s="256"/>
      <c r="P52" s="256"/>
      <c r="Q52" s="256"/>
      <c r="R52" s="256"/>
      <c r="S52" s="256"/>
    </row>
    <row r="53" spans="1:19" x14ac:dyDescent="0.25">
      <c r="A53" s="125">
        <v>3</v>
      </c>
      <c r="B53" s="506" t="s">
        <v>101</v>
      </c>
      <c r="C53" s="507"/>
      <c r="D53" s="508"/>
      <c r="E53" s="486" t="s">
        <v>99</v>
      </c>
      <c r="F53" s="487"/>
      <c r="G53" s="126">
        <v>6</v>
      </c>
      <c r="H53" s="156">
        <v>300</v>
      </c>
      <c r="I53" s="129">
        <f t="shared" si="0"/>
        <v>1800</v>
      </c>
      <c r="K53" s="256"/>
      <c r="L53" s="256"/>
      <c r="M53" s="256"/>
      <c r="N53" s="256"/>
      <c r="O53" s="256"/>
      <c r="P53" s="256"/>
      <c r="Q53" s="256"/>
      <c r="R53" s="256"/>
      <c r="S53" s="256"/>
    </row>
    <row r="54" spans="1:19" x14ac:dyDescent="0.25">
      <c r="A54" s="125">
        <v>4</v>
      </c>
      <c r="B54" s="506" t="s">
        <v>102</v>
      </c>
      <c r="C54" s="507"/>
      <c r="D54" s="508"/>
      <c r="E54" s="486" t="s">
        <v>99</v>
      </c>
      <c r="F54" s="487"/>
      <c r="G54" s="126"/>
      <c r="H54" s="156">
        <v>200</v>
      </c>
      <c r="I54" s="129">
        <f t="shared" si="0"/>
        <v>0</v>
      </c>
      <c r="K54" s="256"/>
      <c r="L54" s="256"/>
      <c r="M54" s="256"/>
      <c r="N54" s="256"/>
      <c r="O54" s="256"/>
      <c r="P54" s="256"/>
      <c r="Q54" s="256"/>
      <c r="R54" s="256"/>
      <c r="S54" s="256"/>
    </row>
    <row r="55" spans="1:19" x14ac:dyDescent="0.25">
      <c r="A55" s="125">
        <v>5</v>
      </c>
      <c r="B55" s="506" t="s">
        <v>103</v>
      </c>
      <c r="C55" s="507"/>
      <c r="D55" s="508"/>
      <c r="E55" s="486" t="s">
        <v>99</v>
      </c>
      <c r="F55" s="487"/>
      <c r="G55" s="126">
        <v>6</v>
      </c>
      <c r="H55" s="158">
        <v>200</v>
      </c>
      <c r="I55" s="129">
        <f t="shared" si="0"/>
        <v>1200</v>
      </c>
      <c r="K55" s="256"/>
      <c r="L55" s="256"/>
      <c r="M55" s="256"/>
      <c r="N55" s="256"/>
      <c r="O55" s="256"/>
      <c r="P55" s="256"/>
      <c r="Q55" s="256"/>
      <c r="R55" s="256"/>
      <c r="S55" s="256"/>
    </row>
    <row r="56" spans="1:19" x14ac:dyDescent="0.25">
      <c r="A56" s="125">
        <v>6</v>
      </c>
      <c r="B56" s="506" t="s">
        <v>342</v>
      </c>
      <c r="C56" s="507"/>
      <c r="D56" s="508"/>
      <c r="E56" s="486" t="s">
        <v>99</v>
      </c>
      <c r="F56" s="487"/>
      <c r="G56" s="126"/>
      <c r="H56" s="158">
        <v>140</v>
      </c>
      <c r="I56" s="129">
        <f t="shared" si="0"/>
        <v>0</v>
      </c>
      <c r="K56" s="256"/>
      <c r="L56" s="256"/>
      <c r="M56" s="256"/>
      <c r="N56" s="256"/>
      <c r="O56" s="256"/>
      <c r="P56" s="256"/>
      <c r="Q56" s="256"/>
      <c r="R56" s="256"/>
      <c r="S56" s="256"/>
    </row>
    <row r="57" spans="1:19" x14ac:dyDescent="0.25">
      <c r="A57" s="125"/>
      <c r="B57" s="506"/>
      <c r="C57" s="507"/>
      <c r="D57" s="508"/>
      <c r="E57" s="133"/>
      <c r="F57" s="100"/>
      <c r="G57" s="100"/>
      <c r="H57" s="116"/>
      <c r="I57" s="129"/>
      <c r="K57" s="256"/>
      <c r="L57" s="256"/>
      <c r="M57" s="256"/>
      <c r="N57" s="256"/>
      <c r="O57" s="256"/>
      <c r="P57" s="256"/>
      <c r="Q57" s="256"/>
      <c r="R57" s="256"/>
      <c r="S57" s="256"/>
    </row>
    <row r="58" spans="1:19" x14ac:dyDescent="0.25">
      <c r="A58" s="114"/>
      <c r="B58" s="506"/>
      <c r="C58" s="507"/>
      <c r="D58" s="508"/>
      <c r="F58" s="100"/>
      <c r="G58" s="100"/>
      <c r="H58" s="116"/>
      <c r="I58" s="129"/>
      <c r="K58" s="256"/>
      <c r="L58" s="256"/>
      <c r="M58" s="256"/>
      <c r="N58" s="256"/>
      <c r="O58" s="256"/>
      <c r="P58" s="256"/>
      <c r="Q58" s="256"/>
      <c r="R58" s="256"/>
      <c r="S58" s="256"/>
    </row>
    <row r="59" spans="1:19" x14ac:dyDescent="0.25">
      <c r="A59" s="134"/>
      <c r="B59" s="535"/>
      <c r="C59" s="536"/>
      <c r="D59" s="537"/>
      <c r="E59" s="102"/>
      <c r="F59" s="103"/>
      <c r="G59" s="100"/>
      <c r="H59" s="118"/>
      <c r="I59" s="129"/>
      <c r="K59" s="256"/>
      <c r="L59" s="256"/>
      <c r="M59" s="256"/>
      <c r="N59" s="256"/>
      <c r="O59" s="256"/>
      <c r="P59" s="256"/>
      <c r="Q59" s="256"/>
      <c r="R59" s="256"/>
      <c r="S59" s="256"/>
    </row>
    <row r="60" spans="1:19" x14ac:dyDescent="0.25">
      <c r="A60" s="488" t="s">
        <v>104</v>
      </c>
      <c r="B60" s="484"/>
      <c r="C60" s="484"/>
      <c r="D60" s="484"/>
      <c r="E60" s="484"/>
      <c r="F60" s="484"/>
      <c r="G60" s="484"/>
      <c r="H60" s="485"/>
      <c r="I60" s="140">
        <f>SUM(I51:I59)</f>
        <v>3000</v>
      </c>
      <c r="K60" s="256"/>
      <c r="L60" s="256"/>
      <c r="M60" s="256"/>
      <c r="N60" s="256"/>
      <c r="O60" s="256"/>
      <c r="P60" s="256"/>
      <c r="Q60" s="256"/>
      <c r="R60" s="256"/>
      <c r="S60" s="256"/>
    </row>
    <row r="61" spans="1:19" x14ac:dyDescent="0.25">
      <c r="A61" s="494" t="s">
        <v>105</v>
      </c>
      <c r="B61" s="495"/>
      <c r="C61" s="495"/>
      <c r="D61" s="495"/>
      <c r="E61" s="495"/>
      <c r="F61" s="495"/>
      <c r="G61" s="495"/>
      <c r="H61" s="495"/>
      <c r="I61" s="496"/>
      <c r="K61" s="256"/>
      <c r="L61" s="256"/>
      <c r="M61" s="256"/>
      <c r="N61" s="256"/>
      <c r="O61" s="256"/>
      <c r="P61" s="256"/>
      <c r="Q61" s="256"/>
      <c r="R61" s="256"/>
      <c r="S61" s="256"/>
    </row>
    <row r="62" spans="1:19" x14ac:dyDescent="0.25">
      <c r="A62" s="120" t="s">
        <v>106</v>
      </c>
      <c r="B62" s="492" t="s">
        <v>107</v>
      </c>
      <c r="C62" s="538"/>
      <c r="D62" s="493"/>
      <c r="E62" s="492" t="s">
        <v>108</v>
      </c>
      <c r="F62" s="493"/>
      <c r="G62" s="136" t="s">
        <v>109</v>
      </c>
      <c r="H62" s="136" t="s">
        <v>88</v>
      </c>
      <c r="I62" s="137" t="s">
        <v>89</v>
      </c>
      <c r="K62" s="256"/>
      <c r="L62" s="256"/>
      <c r="M62" s="256"/>
      <c r="N62" s="256"/>
      <c r="O62" s="256"/>
      <c r="P62" s="256"/>
      <c r="Q62" s="256"/>
      <c r="R62" s="256"/>
      <c r="S62" s="256"/>
    </row>
    <row r="63" spans="1:19" x14ac:dyDescent="0.25">
      <c r="A63" s="125">
        <v>1</v>
      </c>
      <c r="B63" s="497" t="s">
        <v>587</v>
      </c>
      <c r="C63" s="498"/>
      <c r="D63" s="499"/>
      <c r="E63" s="486">
        <v>2</v>
      </c>
      <c r="F63" s="487"/>
      <c r="G63" s="218">
        <v>113.2</v>
      </c>
      <c r="H63" s="138">
        <v>5</v>
      </c>
      <c r="I63" s="233">
        <f>H63*G63</f>
        <v>566</v>
      </c>
      <c r="K63" s="256"/>
      <c r="L63" s="256"/>
      <c r="M63" s="256"/>
      <c r="N63" s="256"/>
      <c r="O63" s="256"/>
      <c r="P63" s="256"/>
      <c r="Q63" s="256"/>
      <c r="R63" s="256"/>
      <c r="S63" s="256"/>
    </row>
    <row r="64" spans="1:19" x14ac:dyDescent="0.25">
      <c r="A64" s="139"/>
      <c r="B64" s="503"/>
      <c r="C64" s="504"/>
      <c r="D64" s="505"/>
      <c r="E64" s="520"/>
      <c r="F64" s="522"/>
      <c r="G64" s="126"/>
      <c r="H64" s="138"/>
      <c r="I64" s="233"/>
      <c r="K64" s="256"/>
      <c r="L64" s="256"/>
      <c r="M64" s="256"/>
      <c r="N64" s="256"/>
      <c r="O64" s="256"/>
      <c r="P64" s="256"/>
      <c r="Q64" s="256"/>
      <c r="R64" s="256"/>
      <c r="S64" s="256"/>
    </row>
    <row r="65" spans="1:19" x14ac:dyDescent="0.25">
      <c r="A65" s="488" t="s">
        <v>110</v>
      </c>
      <c r="B65" s="484"/>
      <c r="C65" s="484"/>
      <c r="D65" s="484"/>
      <c r="E65" s="484"/>
      <c r="F65" s="484"/>
      <c r="G65" s="484"/>
      <c r="H65" s="485"/>
      <c r="I65" s="140">
        <f>SUM(I63:I64)</f>
        <v>566</v>
      </c>
      <c r="K65" s="256"/>
      <c r="L65" s="256"/>
      <c r="M65" s="256"/>
      <c r="N65" s="256"/>
      <c r="O65" s="256"/>
      <c r="P65" s="256"/>
      <c r="Q65" s="256"/>
      <c r="R65" s="256"/>
      <c r="S65" s="256"/>
    </row>
    <row r="66" spans="1:19" x14ac:dyDescent="0.25">
      <c r="A66" s="141"/>
      <c r="B66" s="142"/>
      <c r="C66" s="142"/>
      <c r="D66" s="142"/>
      <c r="E66" s="142"/>
      <c r="F66" s="143"/>
      <c r="G66" s="144"/>
      <c r="H66" s="144"/>
      <c r="I66" s="145"/>
      <c r="K66" s="256"/>
      <c r="L66" s="258"/>
      <c r="M66" s="256"/>
      <c r="N66" s="256"/>
      <c r="O66" s="256"/>
      <c r="P66" s="256"/>
      <c r="Q66" s="256"/>
      <c r="R66" s="256"/>
      <c r="S66" s="256"/>
    </row>
    <row r="67" spans="1:19" x14ac:dyDescent="0.25">
      <c r="A67" s="532"/>
      <c r="B67" s="533"/>
      <c r="C67" s="533"/>
      <c r="D67" s="533"/>
      <c r="E67" s="533"/>
      <c r="F67" s="146"/>
      <c r="G67" s="534" t="s">
        <v>111</v>
      </c>
      <c r="H67" s="533"/>
      <c r="I67" s="147">
        <f>I65+I60+I48</f>
        <v>3788.41</v>
      </c>
    </row>
    <row r="68" spans="1:19" x14ac:dyDescent="0.25">
      <c r="A68" s="532"/>
      <c r="B68" s="533"/>
      <c r="C68" s="533"/>
      <c r="D68" s="533"/>
      <c r="E68" s="533"/>
      <c r="F68" s="100"/>
      <c r="G68" s="148"/>
      <c r="H68" s="149"/>
      <c r="I68" s="150"/>
    </row>
    <row r="69" spans="1:19" ht="15.75" thickBot="1" x14ac:dyDescent="0.3">
      <c r="A69" s="532"/>
      <c r="B69" s="533"/>
      <c r="C69" s="533"/>
      <c r="D69" s="533"/>
      <c r="E69" s="533"/>
      <c r="F69" s="100"/>
      <c r="G69" s="482" t="s">
        <v>154</v>
      </c>
      <c r="H69" s="483"/>
      <c r="I69" s="159">
        <f>I67+I68</f>
        <v>3788.41</v>
      </c>
    </row>
    <row r="70" spans="1:19" ht="16.5" thickTop="1" thickBot="1" x14ac:dyDescent="0.3">
      <c r="A70" s="151"/>
      <c r="B70" s="152"/>
      <c r="C70" s="539"/>
      <c r="D70" s="540"/>
      <c r="E70" s="540"/>
      <c r="F70" s="540"/>
      <c r="G70" s="153"/>
      <c r="H70" s="153"/>
      <c r="I70" s="154"/>
    </row>
    <row r="72" spans="1:19" x14ac:dyDescent="0.25">
      <c r="A72" s="97"/>
      <c r="B72" s="97"/>
    </row>
  </sheetData>
  <mergeCells count="83">
    <mergeCell ref="C70:F70"/>
    <mergeCell ref="B63:D63"/>
    <mergeCell ref="E63:F63"/>
    <mergeCell ref="B64:D64"/>
    <mergeCell ref="E64:F64"/>
    <mergeCell ref="A65:H65"/>
    <mergeCell ref="A67:B67"/>
    <mergeCell ref="C67:E67"/>
    <mergeCell ref="G67:H67"/>
    <mergeCell ref="A68:B68"/>
    <mergeCell ref="C68:E68"/>
    <mergeCell ref="A69:B69"/>
    <mergeCell ref="C69:E69"/>
    <mergeCell ref="G69:H69"/>
    <mergeCell ref="B62:D62"/>
    <mergeCell ref="E62:F62"/>
    <mergeCell ref="B54:D54"/>
    <mergeCell ref="E54:F54"/>
    <mergeCell ref="B55:D55"/>
    <mergeCell ref="E55:F55"/>
    <mergeCell ref="B56:D56"/>
    <mergeCell ref="E56:F56"/>
    <mergeCell ref="B57:D57"/>
    <mergeCell ref="B58:D58"/>
    <mergeCell ref="B59:D59"/>
    <mergeCell ref="A60:H60"/>
    <mergeCell ref="A61:I61"/>
    <mergeCell ref="B51:D51"/>
    <mergeCell ref="E51:F51"/>
    <mergeCell ref="B52:D52"/>
    <mergeCell ref="E52:F52"/>
    <mergeCell ref="B53:D53"/>
    <mergeCell ref="E53:F53"/>
    <mergeCell ref="A46:H46"/>
    <mergeCell ref="A47:H47"/>
    <mergeCell ref="A48:H48"/>
    <mergeCell ref="A49:I49"/>
    <mergeCell ref="B50:D50"/>
    <mergeCell ref="E50:F50"/>
    <mergeCell ref="B45:F45"/>
    <mergeCell ref="B34:F34"/>
    <mergeCell ref="B35:F35"/>
    <mergeCell ref="B36:F36"/>
    <mergeCell ref="B37:F37"/>
    <mergeCell ref="B38:F38"/>
    <mergeCell ref="B39:F39"/>
    <mergeCell ref="B40:F40"/>
    <mergeCell ref="B41:F41"/>
    <mergeCell ref="B42:F42"/>
    <mergeCell ref="B43:F43"/>
    <mergeCell ref="B44:F44"/>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Q72"/>
  <sheetViews>
    <sheetView topLeftCell="A13" workbookViewId="0">
      <selection activeCell="A43" sqref="A43:I7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9.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87"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321</v>
      </c>
      <c r="I15" s="549"/>
    </row>
    <row r="16" spans="1:13" x14ac:dyDescent="0.25">
      <c r="A16" s="523" t="s">
        <v>589</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486"/>
      <c r="C20" s="475"/>
      <c r="D20" s="487"/>
      <c r="E20" s="115"/>
      <c r="F20" s="100"/>
      <c r="G20" s="115"/>
      <c r="H20" s="116"/>
      <c r="I20" s="113"/>
    </row>
    <row r="21" spans="1:11" x14ac:dyDescent="0.25">
      <c r="A21" s="114"/>
      <c r="B21" s="520"/>
      <c r="C21" s="521"/>
      <c r="D21" s="522"/>
      <c r="E21" s="115"/>
      <c r="F21" s="100"/>
      <c r="G21" s="117"/>
      <c r="H21" s="118"/>
      <c r="I21" s="119"/>
    </row>
    <row r="22" spans="1:11" x14ac:dyDescent="0.25">
      <c r="A22" s="488" t="s">
        <v>90</v>
      </c>
      <c r="B22" s="484"/>
      <c r="C22" s="484"/>
      <c r="D22" s="484"/>
      <c r="E22" s="484"/>
      <c r="F22" s="484"/>
      <c r="G22" s="484"/>
      <c r="H22" s="485"/>
      <c r="I22" s="113"/>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590</v>
      </c>
      <c r="C25" s="498"/>
      <c r="D25" s="498"/>
      <c r="E25" s="498"/>
      <c r="F25" s="499"/>
      <c r="G25" s="195">
        <v>1</v>
      </c>
      <c r="H25" s="228">
        <v>1100</v>
      </c>
      <c r="I25" s="129">
        <f>H25*G25</f>
        <v>1100</v>
      </c>
    </row>
    <row r="26" spans="1:11" x14ac:dyDescent="0.25">
      <c r="A26" s="125"/>
      <c r="B26" s="500"/>
      <c r="C26" s="501"/>
      <c r="D26" s="501"/>
      <c r="E26" s="501"/>
      <c r="F26" s="502"/>
      <c r="G26" s="195"/>
      <c r="H26" s="229"/>
      <c r="I26" s="129"/>
    </row>
    <row r="27" spans="1:11" x14ac:dyDescent="0.25">
      <c r="A27" s="125"/>
      <c r="B27" s="500"/>
      <c r="C27" s="501"/>
      <c r="D27" s="501"/>
      <c r="E27" s="501"/>
      <c r="F27" s="502"/>
      <c r="G27" s="195"/>
      <c r="H27" s="229"/>
      <c r="I27" s="129"/>
    </row>
    <row r="28" spans="1:11" x14ac:dyDescent="0.25">
      <c r="A28" s="125"/>
      <c r="B28" s="500"/>
      <c r="C28" s="501"/>
      <c r="D28" s="501"/>
      <c r="E28" s="501"/>
      <c r="F28" s="502"/>
      <c r="G28" s="195"/>
      <c r="H28" s="229"/>
      <c r="I28" s="129"/>
    </row>
    <row r="29" spans="1:11" x14ac:dyDescent="0.25">
      <c r="A29" s="125"/>
      <c r="B29" s="500"/>
      <c r="C29" s="501"/>
      <c r="D29" s="501"/>
      <c r="E29" s="501"/>
      <c r="F29" s="502"/>
      <c r="G29" s="195"/>
      <c r="H29" s="229"/>
      <c r="I29" s="129"/>
    </row>
    <row r="30" spans="1:11" x14ac:dyDescent="0.25">
      <c r="A30" s="125"/>
      <c r="B30" s="550"/>
      <c r="C30" s="551"/>
      <c r="D30" s="551"/>
      <c r="E30" s="551"/>
      <c r="F30" s="551"/>
      <c r="G30" s="195"/>
      <c r="H30" s="229"/>
      <c r="I30" s="129"/>
    </row>
    <row r="31" spans="1:11" x14ac:dyDescent="0.25">
      <c r="A31" s="125"/>
      <c r="B31" s="550"/>
      <c r="C31" s="551"/>
      <c r="D31" s="551"/>
      <c r="E31" s="551"/>
      <c r="F31" s="551"/>
      <c r="G31" s="195"/>
      <c r="H31" s="229"/>
      <c r="I31" s="129"/>
    </row>
    <row r="32" spans="1:11" x14ac:dyDescent="0.25">
      <c r="A32" s="125"/>
      <c r="B32" s="550"/>
      <c r="C32" s="551"/>
      <c r="D32" s="551"/>
      <c r="E32" s="551"/>
      <c r="F32" s="551"/>
      <c r="G32" s="195"/>
      <c r="H32" s="229"/>
      <c r="I32" s="129"/>
    </row>
    <row r="33" spans="1:17" x14ac:dyDescent="0.25">
      <c r="A33" s="125"/>
      <c r="B33" s="550"/>
      <c r="C33" s="551"/>
      <c r="D33" s="551"/>
      <c r="E33" s="551"/>
      <c r="F33" s="551"/>
      <c r="G33" s="195"/>
      <c r="H33" s="229"/>
      <c r="I33" s="129"/>
    </row>
    <row r="34" spans="1:17" x14ac:dyDescent="0.25">
      <c r="A34" s="125"/>
      <c r="B34" s="550"/>
      <c r="C34" s="551"/>
      <c r="D34" s="551"/>
      <c r="E34" s="551"/>
      <c r="F34" s="551"/>
      <c r="G34" s="195"/>
      <c r="H34" s="229"/>
      <c r="I34" s="129"/>
      <c r="L34" s="256"/>
      <c r="M34" s="256"/>
      <c r="N34" s="256"/>
      <c r="O34" s="256"/>
      <c r="P34" s="256"/>
      <c r="Q34" s="256"/>
    </row>
    <row r="35" spans="1:17" x14ac:dyDescent="0.25">
      <c r="A35" s="125"/>
      <c r="B35" s="550"/>
      <c r="C35" s="551"/>
      <c r="D35" s="551"/>
      <c r="E35" s="551"/>
      <c r="F35" s="551"/>
      <c r="G35" s="195"/>
      <c r="H35" s="229"/>
      <c r="I35" s="129"/>
      <c r="L35" s="256"/>
      <c r="M35" s="256"/>
      <c r="N35" s="256"/>
      <c r="O35" s="256"/>
      <c r="P35" s="256"/>
      <c r="Q35" s="256"/>
    </row>
    <row r="36" spans="1:17" x14ac:dyDescent="0.25">
      <c r="A36" s="125"/>
      <c r="B36" s="550"/>
      <c r="C36" s="551"/>
      <c r="D36" s="551"/>
      <c r="E36" s="551"/>
      <c r="F36" s="551"/>
      <c r="G36" s="195"/>
      <c r="H36" s="229"/>
      <c r="I36" s="129"/>
      <c r="L36" s="256"/>
      <c r="M36" s="256"/>
      <c r="N36" s="256"/>
      <c r="O36" s="256"/>
      <c r="P36" s="256"/>
      <c r="Q36" s="256"/>
    </row>
    <row r="37" spans="1:17" x14ac:dyDescent="0.25">
      <c r="A37" s="125"/>
      <c r="B37" s="550"/>
      <c r="C37" s="551"/>
      <c r="D37" s="551"/>
      <c r="E37" s="551"/>
      <c r="F37" s="551"/>
      <c r="G37" s="195"/>
      <c r="H37" s="229"/>
      <c r="I37" s="129"/>
      <c r="L37" s="256"/>
      <c r="M37" s="256"/>
      <c r="N37" s="256"/>
      <c r="O37" s="256"/>
      <c r="P37" s="256"/>
      <c r="Q37" s="256"/>
    </row>
    <row r="38" spans="1:17" x14ac:dyDescent="0.25">
      <c r="A38" s="125"/>
      <c r="B38" s="550"/>
      <c r="C38" s="551"/>
      <c r="D38" s="551"/>
      <c r="E38" s="551"/>
      <c r="F38" s="551"/>
      <c r="G38" s="195"/>
      <c r="H38" s="229"/>
      <c r="I38" s="129"/>
      <c r="L38" s="256"/>
      <c r="M38" s="256"/>
      <c r="N38" s="256"/>
      <c r="O38" s="256"/>
      <c r="P38" s="256"/>
      <c r="Q38" s="256"/>
    </row>
    <row r="39" spans="1:17" x14ac:dyDescent="0.25">
      <c r="A39" s="125"/>
      <c r="B39" s="550"/>
      <c r="C39" s="551"/>
      <c r="D39" s="551"/>
      <c r="E39" s="551"/>
      <c r="F39" s="551"/>
      <c r="G39" s="195"/>
      <c r="H39" s="229"/>
      <c r="I39" s="129"/>
      <c r="L39" s="256"/>
      <c r="M39" s="256"/>
      <c r="N39" s="256"/>
      <c r="O39" s="256"/>
      <c r="P39" s="256"/>
      <c r="Q39" s="256"/>
    </row>
    <row r="40" spans="1:17" x14ac:dyDescent="0.25">
      <c r="A40" s="125"/>
      <c r="B40" s="550"/>
      <c r="C40" s="551"/>
      <c r="D40" s="551"/>
      <c r="E40" s="551"/>
      <c r="F40" s="551"/>
      <c r="G40" s="195"/>
      <c r="H40" s="229"/>
      <c r="I40" s="129"/>
      <c r="L40" s="256"/>
      <c r="M40" s="256"/>
      <c r="N40" s="256"/>
      <c r="O40" s="256"/>
      <c r="P40" s="256"/>
      <c r="Q40" s="256"/>
    </row>
    <row r="41" spans="1:17" x14ac:dyDescent="0.25">
      <c r="A41" s="125"/>
      <c r="B41" s="550"/>
      <c r="C41" s="551"/>
      <c r="D41" s="551"/>
      <c r="E41" s="551"/>
      <c r="F41" s="551"/>
      <c r="G41" s="195"/>
      <c r="H41" s="229"/>
      <c r="I41" s="129"/>
      <c r="L41" s="256"/>
      <c r="M41" s="256"/>
      <c r="N41" s="256"/>
      <c r="O41" s="256"/>
      <c r="P41" s="256"/>
      <c r="Q41" s="256"/>
    </row>
    <row r="42" spans="1:17" x14ac:dyDescent="0.25">
      <c r="A42" s="125"/>
      <c r="B42" s="550"/>
      <c r="C42" s="551"/>
      <c r="D42" s="551"/>
      <c r="E42" s="551"/>
      <c r="F42" s="551"/>
      <c r="G42" s="195"/>
      <c r="H42" s="229"/>
      <c r="I42" s="129"/>
      <c r="L42" s="256"/>
      <c r="M42" s="256"/>
      <c r="N42" s="256"/>
      <c r="O42" s="256"/>
      <c r="P42" s="256"/>
      <c r="Q42" s="256"/>
    </row>
    <row r="43" spans="1:17" x14ac:dyDescent="0.25">
      <c r="A43" s="125"/>
      <c r="B43" s="550"/>
      <c r="C43" s="551"/>
      <c r="D43" s="551"/>
      <c r="E43" s="551"/>
      <c r="F43" s="551"/>
      <c r="G43" s="195"/>
      <c r="H43" s="229"/>
      <c r="I43" s="129"/>
      <c r="L43" s="256"/>
      <c r="M43" s="256"/>
      <c r="N43" s="256"/>
      <c r="O43" s="256"/>
      <c r="P43" s="256"/>
      <c r="Q43" s="256"/>
    </row>
    <row r="44" spans="1:17" x14ac:dyDescent="0.25">
      <c r="A44" s="125"/>
      <c r="B44" s="550"/>
      <c r="C44" s="551"/>
      <c r="D44" s="551"/>
      <c r="E44" s="551"/>
      <c r="F44" s="551"/>
      <c r="G44" s="195"/>
      <c r="H44" s="229"/>
      <c r="I44" s="129"/>
      <c r="L44" s="256"/>
      <c r="M44" s="256"/>
      <c r="N44" s="256"/>
      <c r="O44" s="256"/>
      <c r="P44" s="256"/>
      <c r="Q44" s="256"/>
    </row>
    <row r="45" spans="1:17" x14ac:dyDescent="0.25">
      <c r="A45" s="125"/>
      <c r="B45" s="550"/>
      <c r="C45" s="551"/>
      <c r="D45" s="551"/>
      <c r="E45" s="551"/>
      <c r="F45" s="551"/>
      <c r="G45" s="195"/>
      <c r="H45" s="196"/>
      <c r="I45" s="129"/>
      <c r="L45" s="257"/>
      <c r="M45" s="256"/>
      <c r="N45" s="256"/>
      <c r="O45" s="256"/>
      <c r="P45" s="256"/>
      <c r="Q45" s="256"/>
    </row>
    <row r="46" spans="1:17" x14ac:dyDescent="0.25">
      <c r="A46" s="547" t="s">
        <v>171</v>
      </c>
      <c r="B46" s="484"/>
      <c r="C46" s="484"/>
      <c r="D46" s="484"/>
      <c r="E46" s="484"/>
      <c r="F46" s="484"/>
      <c r="G46" s="484"/>
      <c r="H46" s="485"/>
      <c r="I46" s="189">
        <f>SUM(I25:I45)</f>
        <v>1100</v>
      </c>
      <c r="L46" s="257"/>
      <c r="M46" s="256"/>
      <c r="N46" s="256"/>
      <c r="O46" s="256"/>
      <c r="P46" s="256"/>
      <c r="Q46" s="256"/>
    </row>
    <row r="47" spans="1:17" x14ac:dyDescent="0.25">
      <c r="A47" s="488" t="s">
        <v>172</v>
      </c>
      <c r="B47" s="484"/>
      <c r="C47" s="484"/>
      <c r="D47" s="484"/>
      <c r="E47" s="484"/>
      <c r="F47" s="484"/>
      <c r="G47" s="484"/>
      <c r="H47" s="485"/>
      <c r="I47" s="190">
        <f>ROUND((I46*0.15),2)</f>
        <v>165</v>
      </c>
      <c r="L47" s="257"/>
      <c r="M47" s="256"/>
      <c r="N47" s="256"/>
      <c r="O47" s="256"/>
      <c r="P47" s="256"/>
      <c r="Q47" s="256"/>
    </row>
    <row r="48" spans="1:17" x14ac:dyDescent="0.25">
      <c r="A48" s="488" t="s">
        <v>173</v>
      </c>
      <c r="B48" s="484"/>
      <c r="C48" s="484"/>
      <c r="D48" s="484"/>
      <c r="E48" s="484"/>
      <c r="F48" s="484"/>
      <c r="G48" s="484"/>
      <c r="H48" s="485"/>
      <c r="I48" s="172">
        <f>I46+I47</f>
        <v>1265</v>
      </c>
      <c r="L48" s="256"/>
      <c r="M48" s="256"/>
      <c r="N48" s="256"/>
      <c r="O48" s="256"/>
      <c r="P48" s="256"/>
      <c r="Q48" s="256"/>
    </row>
    <row r="49" spans="1:17" x14ac:dyDescent="0.25">
      <c r="A49" s="494" t="s">
        <v>95</v>
      </c>
      <c r="B49" s="495"/>
      <c r="C49" s="495"/>
      <c r="D49" s="495"/>
      <c r="E49" s="495"/>
      <c r="F49" s="495"/>
      <c r="G49" s="495"/>
      <c r="H49" s="495"/>
      <c r="I49" s="496"/>
      <c r="L49" s="256"/>
      <c r="M49" s="256"/>
      <c r="N49" s="256"/>
      <c r="O49" s="256"/>
      <c r="P49" s="256"/>
      <c r="Q49" s="256"/>
    </row>
    <row r="50" spans="1:17" x14ac:dyDescent="0.25">
      <c r="A50" s="120" t="s">
        <v>96</v>
      </c>
      <c r="B50" s="492" t="s">
        <v>97</v>
      </c>
      <c r="C50" s="538"/>
      <c r="D50" s="493"/>
      <c r="E50" s="492" t="s">
        <v>85</v>
      </c>
      <c r="F50" s="493"/>
      <c r="G50" s="122" t="s">
        <v>87</v>
      </c>
      <c r="H50" s="123" t="s">
        <v>88</v>
      </c>
      <c r="I50" s="124" t="s">
        <v>89</v>
      </c>
      <c r="L50" s="256"/>
      <c r="M50" s="256"/>
      <c r="N50" s="256"/>
      <c r="O50" s="256"/>
      <c r="P50" s="256"/>
      <c r="Q50" s="256"/>
    </row>
    <row r="51" spans="1:17" x14ac:dyDescent="0.25">
      <c r="A51" s="125">
        <v>1</v>
      </c>
      <c r="B51" s="529" t="s">
        <v>98</v>
      </c>
      <c r="C51" s="530"/>
      <c r="D51" s="531"/>
      <c r="E51" s="517" t="s">
        <v>99</v>
      </c>
      <c r="F51" s="519"/>
      <c r="G51" s="157"/>
      <c r="H51" s="155">
        <v>450</v>
      </c>
      <c r="I51" s="132">
        <f>SUM(G51*H51)</f>
        <v>0</v>
      </c>
      <c r="L51" s="256"/>
      <c r="M51" s="256"/>
      <c r="N51" s="256"/>
      <c r="O51" s="256"/>
      <c r="P51" s="256"/>
      <c r="Q51" s="256"/>
    </row>
    <row r="52" spans="1:17" x14ac:dyDescent="0.25">
      <c r="A52" s="125">
        <v>2</v>
      </c>
      <c r="B52" s="506" t="s">
        <v>100</v>
      </c>
      <c r="C52" s="507"/>
      <c r="D52" s="508"/>
      <c r="E52" s="486" t="s">
        <v>99</v>
      </c>
      <c r="F52" s="487"/>
      <c r="G52" s="126"/>
      <c r="H52" s="156">
        <v>350</v>
      </c>
      <c r="I52" s="129">
        <f t="shared" ref="I52:I56" si="0">SUM(G52*H52)</f>
        <v>0</v>
      </c>
      <c r="L52" s="256"/>
      <c r="M52" s="256"/>
      <c r="N52" s="256"/>
      <c r="O52" s="256"/>
      <c r="P52" s="256"/>
      <c r="Q52" s="256"/>
    </row>
    <row r="53" spans="1:17" x14ac:dyDescent="0.25">
      <c r="A53" s="125">
        <v>3</v>
      </c>
      <c r="B53" s="506" t="s">
        <v>101</v>
      </c>
      <c r="C53" s="507"/>
      <c r="D53" s="508"/>
      <c r="E53" s="486" t="s">
        <v>99</v>
      </c>
      <c r="F53" s="487"/>
      <c r="G53" s="126">
        <v>6</v>
      </c>
      <c r="H53" s="156">
        <v>300</v>
      </c>
      <c r="I53" s="129">
        <f t="shared" si="0"/>
        <v>1800</v>
      </c>
      <c r="L53" s="256"/>
      <c r="M53" s="256"/>
      <c r="N53" s="256"/>
      <c r="O53" s="256"/>
      <c r="P53" s="256"/>
      <c r="Q53" s="256"/>
    </row>
    <row r="54" spans="1:17" x14ac:dyDescent="0.25">
      <c r="A54" s="125">
        <v>4</v>
      </c>
      <c r="B54" s="506" t="s">
        <v>102</v>
      </c>
      <c r="C54" s="507"/>
      <c r="D54" s="508"/>
      <c r="E54" s="486" t="s">
        <v>99</v>
      </c>
      <c r="F54" s="487"/>
      <c r="G54" s="126"/>
      <c r="H54" s="156">
        <v>200</v>
      </c>
      <c r="I54" s="129">
        <f t="shared" si="0"/>
        <v>0</v>
      </c>
      <c r="L54" s="256"/>
      <c r="M54" s="256"/>
      <c r="N54" s="256"/>
      <c r="O54" s="256"/>
      <c r="P54" s="256"/>
      <c r="Q54" s="256"/>
    </row>
    <row r="55" spans="1:17" x14ac:dyDescent="0.25">
      <c r="A55" s="125">
        <v>5</v>
      </c>
      <c r="B55" s="506" t="s">
        <v>103</v>
      </c>
      <c r="C55" s="507"/>
      <c r="D55" s="508"/>
      <c r="E55" s="486" t="s">
        <v>99</v>
      </c>
      <c r="F55" s="487"/>
      <c r="G55" s="126">
        <v>6</v>
      </c>
      <c r="H55" s="158">
        <v>200</v>
      </c>
      <c r="I55" s="129">
        <f t="shared" si="0"/>
        <v>1200</v>
      </c>
      <c r="L55" s="256"/>
      <c r="M55" s="256"/>
      <c r="N55" s="256"/>
      <c r="O55" s="256"/>
      <c r="P55" s="256"/>
      <c r="Q55" s="256"/>
    </row>
    <row r="56" spans="1:17" x14ac:dyDescent="0.25">
      <c r="A56" s="125">
        <v>6</v>
      </c>
      <c r="B56" s="506" t="s">
        <v>333</v>
      </c>
      <c r="C56" s="507"/>
      <c r="D56" s="508"/>
      <c r="E56" s="486" t="s">
        <v>99</v>
      </c>
      <c r="F56" s="487"/>
      <c r="G56" s="126"/>
      <c r="H56" s="158">
        <v>140</v>
      </c>
      <c r="I56" s="129">
        <f t="shared" si="0"/>
        <v>0</v>
      </c>
      <c r="L56" s="256"/>
      <c r="M56" s="256"/>
      <c r="N56" s="256"/>
      <c r="O56" s="256"/>
      <c r="P56" s="256"/>
      <c r="Q56" s="256"/>
    </row>
    <row r="57" spans="1:17" x14ac:dyDescent="0.25">
      <c r="A57" s="125"/>
      <c r="B57" s="506"/>
      <c r="C57" s="507"/>
      <c r="D57" s="508"/>
      <c r="E57" s="133"/>
      <c r="F57" s="100"/>
      <c r="G57" s="100"/>
      <c r="H57" s="116"/>
      <c r="I57" s="129"/>
    </row>
    <row r="58" spans="1:17" x14ac:dyDescent="0.25">
      <c r="A58" s="114"/>
      <c r="B58" s="506"/>
      <c r="C58" s="507"/>
      <c r="D58" s="508"/>
      <c r="F58" s="100"/>
      <c r="G58" s="100"/>
      <c r="H58" s="116"/>
      <c r="I58" s="129"/>
    </row>
    <row r="59" spans="1:17" x14ac:dyDescent="0.25">
      <c r="A59" s="134"/>
      <c r="B59" s="535"/>
      <c r="C59" s="536"/>
      <c r="D59" s="537"/>
      <c r="E59" s="102"/>
      <c r="F59" s="103"/>
      <c r="G59" s="100"/>
      <c r="H59" s="118"/>
      <c r="I59" s="129"/>
    </row>
    <row r="60" spans="1:17" x14ac:dyDescent="0.25">
      <c r="A60" s="488" t="s">
        <v>104</v>
      </c>
      <c r="B60" s="484"/>
      <c r="C60" s="484"/>
      <c r="D60" s="484"/>
      <c r="E60" s="484"/>
      <c r="F60" s="484"/>
      <c r="G60" s="484"/>
      <c r="H60" s="485"/>
      <c r="I60" s="140">
        <f>SUM(I51:I59)</f>
        <v>3000</v>
      </c>
    </row>
    <row r="61" spans="1:17" x14ac:dyDescent="0.25">
      <c r="A61" s="494" t="s">
        <v>105</v>
      </c>
      <c r="B61" s="495"/>
      <c r="C61" s="495"/>
      <c r="D61" s="495"/>
      <c r="E61" s="495"/>
      <c r="F61" s="495"/>
      <c r="G61" s="495"/>
      <c r="H61" s="495"/>
      <c r="I61" s="496"/>
    </row>
    <row r="62" spans="1:17" x14ac:dyDescent="0.25">
      <c r="A62" s="120" t="s">
        <v>106</v>
      </c>
      <c r="B62" s="492" t="s">
        <v>107</v>
      </c>
      <c r="C62" s="538"/>
      <c r="D62" s="493"/>
      <c r="E62" s="492" t="s">
        <v>108</v>
      </c>
      <c r="F62" s="493"/>
      <c r="G62" s="136" t="s">
        <v>109</v>
      </c>
      <c r="H62" s="136" t="s">
        <v>88</v>
      </c>
      <c r="I62" s="137" t="s">
        <v>89</v>
      </c>
    </row>
    <row r="63" spans="1:17" x14ac:dyDescent="0.25">
      <c r="A63" s="125">
        <v>1</v>
      </c>
      <c r="B63" s="497" t="s">
        <v>591</v>
      </c>
      <c r="C63" s="498"/>
      <c r="D63" s="499"/>
      <c r="E63" s="486">
        <v>2</v>
      </c>
      <c r="F63" s="487"/>
      <c r="G63" s="218">
        <v>130</v>
      </c>
      <c r="H63" s="138">
        <v>5</v>
      </c>
      <c r="I63" s="233">
        <f>H63*G63</f>
        <v>650</v>
      </c>
    </row>
    <row r="64" spans="1:17" x14ac:dyDescent="0.25">
      <c r="A64" s="139"/>
      <c r="B64" s="503"/>
      <c r="C64" s="504"/>
      <c r="D64" s="505"/>
      <c r="E64" s="520"/>
      <c r="F64" s="522"/>
      <c r="G64" s="126"/>
      <c r="H64" s="138"/>
      <c r="I64" s="233"/>
    </row>
    <row r="65" spans="1:12" x14ac:dyDescent="0.25">
      <c r="A65" s="488" t="s">
        <v>110</v>
      </c>
      <c r="B65" s="484"/>
      <c r="C65" s="484"/>
      <c r="D65" s="484"/>
      <c r="E65" s="484"/>
      <c r="F65" s="484"/>
      <c r="G65" s="484"/>
      <c r="H65" s="485"/>
      <c r="I65" s="140">
        <f>SUM(I63:I64)</f>
        <v>650</v>
      </c>
    </row>
    <row r="66" spans="1:12" x14ac:dyDescent="0.25">
      <c r="A66" s="141"/>
      <c r="B66" s="142"/>
      <c r="C66" s="142"/>
      <c r="D66" s="142"/>
      <c r="E66" s="142"/>
      <c r="F66" s="143"/>
      <c r="G66" s="144"/>
      <c r="H66" s="144"/>
      <c r="I66" s="145"/>
      <c r="L66" s="97"/>
    </row>
    <row r="67" spans="1:12" x14ac:dyDescent="0.25">
      <c r="A67" s="532"/>
      <c r="B67" s="533"/>
      <c r="C67" s="533"/>
      <c r="D67" s="533"/>
      <c r="E67" s="533"/>
      <c r="F67" s="146"/>
      <c r="G67" s="534" t="s">
        <v>111</v>
      </c>
      <c r="H67" s="533"/>
      <c r="I67" s="147">
        <f>I65+I60+I48</f>
        <v>4915</v>
      </c>
    </row>
    <row r="68" spans="1:12" x14ac:dyDescent="0.25">
      <c r="A68" s="532"/>
      <c r="B68" s="533"/>
      <c r="C68" s="533"/>
      <c r="D68" s="533"/>
      <c r="E68" s="533"/>
      <c r="F68" s="100"/>
      <c r="G68" s="148"/>
      <c r="H68" s="149"/>
      <c r="I68" s="150"/>
    </row>
    <row r="69" spans="1:12" ht="15.75" thickBot="1" x14ac:dyDescent="0.3">
      <c r="A69" s="532"/>
      <c r="B69" s="533"/>
      <c r="C69" s="533"/>
      <c r="D69" s="533"/>
      <c r="E69" s="533"/>
      <c r="F69" s="100"/>
      <c r="G69" s="482" t="s">
        <v>154</v>
      </c>
      <c r="H69" s="483"/>
      <c r="I69" s="159">
        <f>I67+I68</f>
        <v>4915</v>
      </c>
    </row>
    <row r="70" spans="1:12" ht="16.5" thickTop="1" thickBot="1" x14ac:dyDescent="0.3">
      <c r="A70" s="151"/>
      <c r="B70" s="152"/>
      <c r="C70" s="539"/>
      <c r="D70" s="540"/>
      <c r="E70" s="540"/>
      <c r="F70" s="540"/>
      <c r="G70" s="153"/>
      <c r="H70" s="153"/>
      <c r="I70" s="154"/>
    </row>
    <row r="72" spans="1:12" x14ac:dyDescent="0.25">
      <c r="A72" s="97"/>
      <c r="B72" s="97"/>
    </row>
  </sheetData>
  <mergeCells count="83">
    <mergeCell ref="C70:F70"/>
    <mergeCell ref="B63:D63"/>
    <mergeCell ref="E63:F63"/>
    <mergeCell ref="B64:D64"/>
    <mergeCell ref="E64:F64"/>
    <mergeCell ref="A65:H65"/>
    <mergeCell ref="A67:B67"/>
    <mergeCell ref="C67:E67"/>
    <mergeCell ref="G67:H67"/>
    <mergeCell ref="A68:B68"/>
    <mergeCell ref="C68:E68"/>
    <mergeCell ref="A69:B69"/>
    <mergeCell ref="C69:E69"/>
    <mergeCell ref="G69:H69"/>
    <mergeCell ref="B62:D62"/>
    <mergeCell ref="E62:F62"/>
    <mergeCell ref="B54:D54"/>
    <mergeCell ref="E54:F54"/>
    <mergeCell ref="B55:D55"/>
    <mergeCell ref="E55:F55"/>
    <mergeCell ref="B56:D56"/>
    <mergeCell ref="E56:F56"/>
    <mergeCell ref="B57:D57"/>
    <mergeCell ref="B58:D58"/>
    <mergeCell ref="B59:D59"/>
    <mergeCell ref="A60:H60"/>
    <mergeCell ref="A61:I61"/>
    <mergeCell ref="B51:D51"/>
    <mergeCell ref="E51:F51"/>
    <mergeCell ref="B52:D52"/>
    <mergeCell ref="E52:F52"/>
    <mergeCell ref="B53:D53"/>
    <mergeCell ref="E53:F53"/>
    <mergeCell ref="A46:H46"/>
    <mergeCell ref="A47:H47"/>
    <mergeCell ref="A48:H48"/>
    <mergeCell ref="A49:I49"/>
    <mergeCell ref="B50:D50"/>
    <mergeCell ref="E50:F50"/>
    <mergeCell ref="B45:F45"/>
    <mergeCell ref="B34:F34"/>
    <mergeCell ref="B35:F35"/>
    <mergeCell ref="B36:F36"/>
    <mergeCell ref="B37:F37"/>
    <mergeCell ref="B38:F38"/>
    <mergeCell ref="B39:F39"/>
    <mergeCell ref="B40:F40"/>
    <mergeCell ref="B41:F41"/>
    <mergeCell ref="B42:F42"/>
    <mergeCell ref="B43:F43"/>
    <mergeCell ref="B44:F44"/>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Q72"/>
  <sheetViews>
    <sheetView topLeftCell="A13" workbookViewId="0">
      <selection activeCell="A43" sqref="A43:I7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9.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87"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313</v>
      </c>
      <c r="I15" s="549"/>
    </row>
    <row r="16" spans="1:13" x14ac:dyDescent="0.25">
      <c r="A16" s="523" t="s">
        <v>592</v>
      </c>
      <c r="B16" s="524"/>
      <c r="C16" s="524"/>
      <c r="D16" s="524"/>
      <c r="E16" s="524"/>
      <c r="F16" s="524"/>
      <c r="G16" s="524"/>
      <c r="H16" s="524"/>
      <c r="I16" s="525"/>
    </row>
    <row r="17" spans="1:17" ht="15.75" thickBot="1" x14ac:dyDescent="0.3">
      <c r="A17" s="526" t="s">
        <v>82</v>
      </c>
      <c r="B17" s="527"/>
      <c r="C17" s="527"/>
      <c r="D17" s="527"/>
      <c r="E17" s="527"/>
      <c r="F17" s="527"/>
      <c r="G17" s="527"/>
      <c r="H17" s="527"/>
      <c r="I17" s="528"/>
    </row>
    <row r="18" spans="1:17" x14ac:dyDescent="0.25">
      <c r="A18" s="104" t="s">
        <v>83</v>
      </c>
      <c r="B18" s="544" t="s">
        <v>170</v>
      </c>
      <c r="C18" s="545"/>
      <c r="D18" s="546"/>
      <c r="E18" s="170" t="s">
        <v>85</v>
      </c>
      <c r="F18" s="170" t="s">
        <v>86</v>
      </c>
      <c r="G18" s="170" t="s">
        <v>87</v>
      </c>
      <c r="H18" s="170" t="s">
        <v>88</v>
      </c>
      <c r="I18" s="171" t="s">
        <v>89</v>
      </c>
    </row>
    <row r="19" spans="1:17" x14ac:dyDescent="0.25">
      <c r="A19" s="109"/>
      <c r="B19" s="517"/>
      <c r="C19" s="518"/>
      <c r="D19" s="519"/>
      <c r="E19" s="110"/>
      <c r="F19" s="111"/>
      <c r="G19" s="110"/>
      <c r="H19" s="112"/>
      <c r="I19" s="113"/>
    </row>
    <row r="20" spans="1:17" x14ac:dyDescent="0.25">
      <c r="A20" s="114"/>
      <c r="B20" s="486"/>
      <c r="C20" s="475"/>
      <c r="D20" s="487"/>
      <c r="E20" s="115"/>
      <c r="F20" s="100"/>
      <c r="G20" s="115"/>
      <c r="H20" s="116"/>
      <c r="I20" s="113"/>
    </row>
    <row r="21" spans="1:17" x14ac:dyDescent="0.25">
      <c r="A21" s="114"/>
      <c r="B21" s="520"/>
      <c r="C21" s="521"/>
      <c r="D21" s="522"/>
      <c r="E21" s="115"/>
      <c r="F21" s="100"/>
      <c r="G21" s="117"/>
      <c r="H21" s="118"/>
      <c r="I21" s="119"/>
    </row>
    <row r="22" spans="1:17" x14ac:dyDescent="0.25">
      <c r="A22" s="488" t="s">
        <v>90</v>
      </c>
      <c r="B22" s="484"/>
      <c r="C22" s="484"/>
      <c r="D22" s="484"/>
      <c r="E22" s="484"/>
      <c r="F22" s="484"/>
      <c r="G22" s="484"/>
      <c r="H22" s="485"/>
      <c r="I22" s="113"/>
    </row>
    <row r="23" spans="1:17" x14ac:dyDescent="0.25">
      <c r="A23" s="494" t="s">
        <v>91</v>
      </c>
      <c r="B23" s="495"/>
      <c r="C23" s="495"/>
      <c r="D23" s="495"/>
      <c r="E23" s="495"/>
      <c r="F23" s="495"/>
      <c r="G23" s="495"/>
      <c r="H23" s="495"/>
      <c r="I23" s="496"/>
    </row>
    <row r="24" spans="1:17" x14ac:dyDescent="0.25">
      <c r="A24" s="120" t="s">
        <v>92</v>
      </c>
      <c r="B24" s="492" t="s">
        <v>170</v>
      </c>
      <c r="C24" s="538"/>
      <c r="D24" s="538"/>
      <c r="E24" s="538"/>
      <c r="F24" s="493"/>
      <c r="G24" s="180" t="s">
        <v>87</v>
      </c>
      <c r="H24" s="136" t="s">
        <v>88</v>
      </c>
      <c r="I24" s="137" t="s">
        <v>89</v>
      </c>
      <c r="K24" s="142"/>
    </row>
    <row r="25" spans="1:17" x14ac:dyDescent="0.25">
      <c r="A25" s="125">
        <v>1</v>
      </c>
      <c r="B25" s="497" t="s">
        <v>593</v>
      </c>
      <c r="C25" s="498"/>
      <c r="D25" s="498"/>
      <c r="E25" s="498"/>
      <c r="F25" s="499"/>
      <c r="G25" s="195">
        <v>2</v>
      </c>
      <c r="H25" s="228">
        <v>32.4</v>
      </c>
      <c r="I25" s="129">
        <f>H25*G25</f>
        <v>64.8</v>
      </c>
    </row>
    <row r="26" spans="1:17" x14ac:dyDescent="0.25">
      <c r="A26" s="125">
        <v>2</v>
      </c>
      <c r="B26" s="500" t="s">
        <v>594</v>
      </c>
      <c r="C26" s="501"/>
      <c r="D26" s="501"/>
      <c r="E26" s="501"/>
      <c r="F26" s="502"/>
      <c r="G26" s="195">
        <v>2</v>
      </c>
      <c r="H26" s="229">
        <v>13.41</v>
      </c>
      <c r="I26" s="129">
        <f>H26*G26</f>
        <v>26.82</v>
      </c>
    </row>
    <row r="27" spans="1:17" x14ac:dyDescent="0.25">
      <c r="A27" s="125"/>
      <c r="B27" s="500"/>
      <c r="C27" s="501"/>
      <c r="D27" s="501"/>
      <c r="E27" s="501"/>
      <c r="F27" s="502"/>
      <c r="G27" s="195"/>
      <c r="H27" s="229"/>
      <c r="I27" s="129"/>
    </row>
    <row r="28" spans="1:17" x14ac:dyDescent="0.25">
      <c r="A28" s="125"/>
      <c r="B28" s="500"/>
      <c r="C28" s="501"/>
      <c r="D28" s="501"/>
      <c r="E28" s="501"/>
      <c r="F28" s="502"/>
      <c r="G28" s="195"/>
      <c r="H28" s="229"/>
      <c r="I28" s="129"/>
    </row>
    <row r="29" spans="1:17" x14ac:dyDescent="0.25">
      <c r="A29" s="125"/>
      <c r="B29" s="500"/>
      <c r="C29" s="501"/>
      <c r="D29" s="501"/>
      <c r="E29" s="501"/>
      <c r="F29" s="502"/>
      <c r="G29" s="195"/>
      <c r="H29" s="229"/>
      <c r="I29" s="129"/>
    </row>
    <row r="30" spans="1:17" x14ac:dyDescent="0.25">
      <c r="A30" s="125"/>
      <c r="B30" s="550"/>
      <c r="C30" s="551"/>
      <c r="D30" s="551"/>
      <c r="E30" s="551"/>
      <c r="F30" s="551"/>
      <c r="G30" s="195"/>
      <c r="H30" s="229"/>
      <c r="I30" s="129"/>
    </row>
    <row r="31" spans="1:17" x14ac:dyDescent="0.25">
      <c r="A31" s="125"/>
      <c r="B31" s="550"/>
      <c r="C31" s="551"/>
      <c r="D31" s="551"/>
      <c r="E31" s="551"/>
      <c r="F31" s="551"/>
      <c r="G31" s="195"/>
      <c r="H31" s="229"/>
      <c r="I31" s="129"/>
      <c r="K31" s="256"/>
      <c r="L31" s="256"/>
      <c r="M31" s="256"/>
      <c r="N31" s="256"/>
      <c r="O31" s="256"/>
      <c r="P31" s="256"/>
      <c r="Q31" s="256"/>
    </row>
    <row r="32" spans="1:17" x14ac:dyDescent="0.25">
      <c r="A32" s="125"/>
      <c r="B32" s="550"/>
      <c r="C32" s="551"/>
      <c r="D32" s="551"/>
      <c r="E32" s="551"/>
      <c r="F32" s="551"/>
      <c r="G32" s="195"/>
      <c r="H32" s="229"/>
      <c r="I32" s="129"/>
      <c r="K32" s="256"/>
      <c r="L32" s="256"/>
      <c r="M32" s="256"/>
      <c r="N32" s="256"/>
      <c r="O32" s="256"/>
      <c r="P32" s="256"/>
      <c r="Q32" s="256"/>
    </row>
    <row r="33" spans="1:17" x14ac:dyDescent="0.25">
      <c r="A33" s="125"/>
      <c r="B33" s="550"/>
      <c r="C33" s="551"/>
      <c r="D33" s="551"/>
      <c r="E33" s="551"/>
      <c r="F33" s="551"/>
      <c r="G33" s="195"/>
      <c r="H33" s="229"/>
      <c r="I33" s="129"/>
      <c r="K33" s="256"/>
      <c r="L33" s="256"/>
      <c r="M33" s="256"/>
      <c r="N33" s="256"/>
      <c r="O33" s="256"/>
      <c r="P33" s="256"/>
      <c r="Q33" s="256"/>
    </row>
    <row r="34" spans="1:17" x14ac:dyDescent="0.25">
      <c r="A34" s="125"/>
      <c r="B34" s="550"/>
      <c r="C34" s="551"/>
      <c r="D34" s="551"/>
      <c r="E34" s="551"/>
      <c r="F34" s="551"/>
      <c r="G34" s="195"/>
      <c r="H34" s="229"/>
      <c r="I34" s="129"/>
      <c r="K34" s="256"/>
      <c r="L34" s="256"/>
      <c r="M34" s="256"/>
      <c r="N34" s="256"/>
      <c r="O34" s="256"/>
      <c r="P34" s="256"/>
      <c r="Q34" s="256"/>
    </row>
    <row r="35" spans="1:17" x14ac:dyDescent="0.25">
      <c r="A35" s="125"/>
      <c r="B35" s="550"/>
      <c r="C35" s="551"/>
      <c r="D35" s="551"/>
      <c r="E35" s="551"/>
      <c r="F35" s="551"/>
      <c r="G35" s="195"/>
      <c r="H35" s="229"/>
      <c r="I35" s="129"/>
      <c r="K35" s="256"/>
      <c r="L35" s="256"/>
      <c r="M35" s="256"/>
      <c r="N35" s="256"/>
      <c r="O35" s="256"/>
      <c r="P35" s="256"/>
      <c r="Q35" s="256"/>
    </row>
    <row r="36" spans="1:17" x14ac:dyDescent="0.25">
      <c r="A36" s="125"/>
      <c r="B36" s="550"/>
      <c r="C36" s="551"/>
      <c r="D36" s="551"/>
      <c r="E36" s="551"/>
      <c r="F36" s="551"/>
      <c r="G36" s="195"/>
      <c r="H36" s="229"/>
      <c r="I36" s="129"/>
      <c r="K36" s="256"/>
      <c r="L36" s="256"/>
      <c r="M36" s="256"/>
      <c r="N36" s="256"/>
      <c r="O36" s="256"/>
      <c r="P36" s="256"/>
      <c r="Q36" s="256"/>
    </row>
    <row r="37" spans="1:17" x14ac:dyDescent="0.25">
      <c r="A37" s="125"/>
      <c r="B37" s="550"/>
      <c r="C37" s="551"/>
      <c r="D37" s="551"/>
      <c r="E37" s="551"/>
      <c r="F37" s="551"/>
      <c r="G37" s="195"/>
      <c r="H37" s="229"/>
      <c r="I37" s="129"/>
      <c r="K37" s="256"/>
      <c r="L37" s="256"/>
      <c r="M37" s="256"/>
      <c r="N37" s="256"/>
      <c r="O37" s="256"/>
      <c r="P37" s="256"/>
      <c r="Q37" s="256"/>
    </row>
    <row r="38" spans="1:17" x14ac:dyDescent="0.25">
      <c r="A38" s="125"/>
      <c r="B38" s="550"/>
      <c r="C38" s="551"/>
      <c r="D38" s="551"/>
      <c r="E38" s="551"/>
      <c r="F38" s="551"/>
      <c r="G38" s="195"/>
      <c r="H38" s="229"/>
      <c r="I38" s="129"/>
      <c r="K38" s="256"/>
      <c r="L38" s="256"/>
      <c r="M38" s="256"/>
      <c r="N38" s="256"/>
      <c r="O38" s="256"/>
      <c r="P38" s="256"/>
      <c r="Q38" s="256"/>
    </row>
    <row r="39" spans="1:17" x14ac:dyDescent="0.25">
      <c r="A39" s="125"/>
      <c r="B39" s="550"/>
      <c r="C39" s="551"/>
      <c r="D39" s="551"/>
      <c r="E39" s="551"/>
      <c r="F39" s="551"/>
      <c r="G39" s="195"/>
      <c r="H39" s="229"/>
      <c r="I39" s="129"/>
      <c r="K39" s="256"/>
      <c r="L39" s="256"/>
      <c r="M39" s="256"/>
      <c r="N39" s="256"/>
      <c r="O39" s="256"/>
      <c r="P39" s="256"/>
      <c r="Q39" s="256"/>
    </row>
    <row r="40" spans="1:17" x14ac:dyDescent="0.25">
      <c r="A40" s="125"/>
      <c r="B40" s="550"/>
      <c r="C40" s="551"/>
      <c r="D40" s="551"/>
      <c r="E40" s="551"/>
      <c r="F40" s="551"/>
      <c r="G40" s="195"/>
      <c r="H40" s="229"/>
      <c r="I40" s="129"/>
      <c r="K40" s="256"/>
      <c r="L40" s="256"/>
      <c r="M40" s="256"/>
      <c r="N40" s="256"/>
      <c r="O40" s="256"/>
      <c r="P40" s="256"/>
      <c r="Q40" s="256"/>
    </row>
    <row r="41" spans="1:17" x14ac:dyDescent="0.25">
      <c r="A41" s="125"/>
      <c r="B41" s="550"/>
      <c r="C41" s="551"/>
      <c r="D41" s="551"/>
      <c r="E41" s="551"/>
      <c r="F41" s="551"/>
      <c r="G41" s="195"/>
      <c r="H41" s="229"/>
      <c r="I41" s="129"/>
      <c r="K41" s="256"/>
      <c r="L41" s="256"/>
      <c r="M41" s="256"/>
      <c r="N41" s="256"/>
      <c r="O41" s="256"/>
      <c r="P41" s="256"/>
      <c r="Q41" s="256"/>
    </row>
    <row r="42" spans="1:17" x14ac:dyDescent="0.25">
      <c r="A42" s="125"/>
      <c r="B42" s="550"/>
      <c r="C42" s="551"/>
      <c r="D42" s="551"/>
      <c r="E42" s="551"/>
      <c r="F42" s="551"/>
      <c r="G42" s="195"/>
      <c r="H42" s="229"/>
      <c r="I42" s="129"/>
      <c r="K42" s="256"/>
      <c r="L42" s="256"/>
      <c r="M42" s="256"/>
      <c r="N42" s="256"/>
      <c r="O42" s="256"/>
      <c r="P42" s="256"/>
      <c r="Q42" s="256"/>
    </row>
    <row r="43" spans="1:17" x14ac:dyDescent="0.25">
      <c r="A43" s="125"/>
      <c r="B43" s="550"/>
      <c r="C43" s="551"/>
      <c r="D43" s="551"/>
      <c r="E43" s="551"/>
      <c r="F43" s="551"/>
      <c r="G43" s="195"/>
      <c r="H43" s="229"/>
      <c r="I43" s="129"/>
      <c r="K43" s="256"/>
      <c r="L43" s="256"/>
      <c r="M43" s="256"/>
      <c r="N43" s="256"/>
      <c r="O43" s="256"/>
      <c r="P43" s="256"/>
      <c r="Q43" s="256"/>
    </row>
    <row r="44" spans="1:17" x14ac:dyDescent="0.25">
      <c r="A44" s="125"/>
      <c r="B44" s="550"/>
      <c r="C44" s="551"/>
      <c r="D44" s="551"/>
      <c r="E44" s="551"/>
      <c r="F44" s="551"/>
      <c r="G44" s="195"/>
      <c r="H44" s="229"/>
      <c r="I44" s="129"/>
      <c r="K44" s="256"/>
      <c r="L44" s="256"/>
      <c r="M44" s="256"/>
      <c r="N44" s="256"/>
      <c r="O44" s="256"/>
      <c r="P44" s="256"/>
      <c r="Q44" s="256"/>
    </row>
    <row r="45" spans="1:17" x14ac:dyDescent="0.25">
      <c r="A45" s="125"/>
      <c r="B45" s="550"/>
      <c r="C45" s="551"/>
      <c r="D45" s="551"/>
      <c r="E45" s="551"/>
      <c r="F45" s="551"/>
      <c r="G45" s="195"/>
      <c r="H45" s="196"/>
      <c r="I45" s="129"/>
      <c r="K45" s="256"/>
      <c r="L45" s="257"/>
      <c r="M45" s="256"/>
      <c r="N45" s="256"/>
      <c r="O45" s="256"/>
      <c r="P45" s="256"/>
      <c r="Q45" s="256"/>
    </row>
    <row r="46" spans="1:17" x14ac:dyDescent="0.25">
      <c r="A46" s="547" t="s">
        <v>171</v>
      </c>
      <c r="B46" s="484"/>
      <c r="C46" s="484"/>
      <c r="D46" s="484"/>
      <c r="E46" s="484"/>
      <c r="F46" s="484"/>
      <c r="G46" s="484"/>
      <c r="H46" s="485"/>
      <c r="I46" s="189">
        <f>SUM(I25:I45)</f>
        <v>91.62</v>
      </c>
      <c r="K46" s="256"/>
      <c r="L46" s="257"/>
      <c r="M46" s="256"/>
      <c r="N46" s="256"/>
      <c r="O46" s="256"/>
      <c r="P46" s="256"/>
      <c r="Q46" s="256"/>
    </row>
    <row r="47" spans="1:17" x14ac:dyDescent="0.25">
      <c r="A47" s="488" t="s">
        <v>172</v>
      </c>
      <c r="B47" s="484"/>
      <c r="C47" s="484"/>
      <c r="D47" s="484"/>
      <c r="E47" s="484"/>
      <c r="F47" s="484"/>
      <c r="G47" s="484"/>
      <c r="H47" s="485"/>
      <c r="I47" s="190">
        <f>ROUND((I46*0.15),2)</f>
        <v>13.74</v>
      </c>
      <c r="K47" s="256"/>
      <c r="L47" s="257"/>
      <c r="M47" s="256"/>
      <c r="N47" s="256"/>
      <c r="O47" s="256"/>
      <c r="P47" s="256"/>
      <c r="Q47" s="256"/>
    </row>
    <row r="48" spans="1:17" x14ac:dyDescent="0.25">
      <c r="A48" s="488" t="s">
        <v>173</v>
      </c>
      <c r="B48" s="484"/>
      <c r="C48" s="484"/>
      <c r="D48" s="484"/>
      <c r="E48" s="484"/>
      <c r="F48" s="484"/>
      <c r="G48" s="484"/>
      <c r="H48" s="485"/>
      <c r="I48" s="172">
        <f>I46+I47</f>
        <v>105.36</v>
      </c>
      <c r="K48" s="256"/>
      <c r="L48" s="256"/>
      <c r="M48" s="256"/>
      <c r="N48" s="256"/>
      <c r="O48" s="256"/>
      <c r="P48" s="256"/>
      <c r="Q48" s="256"/>
    </row>
    <row r="49" spans="1:17" x14ac:dyDescent="0.25">
      <c r="A49" s="494" t="s">
        <v>95</v>
      </c>
      <c r="B49" s="495"/>
      <c r="C49" s="495"/>
      <c r="D49" s="495"/>
      <c r="E49" s="495"/>
      <c r="F49" s="495"/>
      <c r="G49" s="495"/>
      <c r="H49" s="495"/>
      <c r="I49" s="496"/>
      <c r="K49" s="256"/>
      <c r="L49" s="256"/>
      <c r="M49" s="256"/>
      <c r="N49" s="256"/>
      <c r="O49" s="256"/>
      <c r="P49" s="256"/>
      <c r="Q49" s="256"/>
    </row>
    <row r="50" spans="1:17" x14ac:dyDescent="0.25">
      <c r="A50" s="120" t="s">
        <v>96</v>
      </c>
      <c r="B50" s="492" t="s">
        <v>97</v>
      </c>
      <c r="C50" s="538"/>
      <c r="D50" s="493"/>
      <c r="E50" s="492" t="s">
        <v>85</v>
      </c>
      <c r="F50" s="493"/>
      <c r="G50" s="122" t="s">
        <v>87</v>
      </c>
      <c r="H50" s="123" t="s">
        <v>88</v>
      </c>
      <c r="I50" s="124" t="s">
        <v>89</v>
      </c>
      <c r="K50" s="256"/>
      <c r="L50" s="256"/>
      <c r="M50" s="256"/>
      <c r="N50" s="256"/>
      <c r="O50" s="256"/>
      <c r="P50" s="256"/>
      <c r="Q50" s="256"/>
    </row>
    <row r="51" spans="1:17" x14ac:dyDescent="0.25">
      <c r="A51" s="125">
        <v>1</v>
      </c>
      <c r="B51" s="529" t="s">
        <v>98</v>
      </c>
      <c r="C51" s="530"/>
      <c r="D51" s="531"/>
      <c r="E51" s="517" t="s">
        <v>99</v>
      </c>
      <c r="F51" s="519"/>
      <c r="G51" s="157"/>
      <c r="H51" s="155">
        <v>450</v>
      </c>
      <c r="I51" s="132">
        <f>SUM(G51*H51)</f>
        <v>0</v>
      </c>
      <c r="K51" s="256"/>
      <c r="L51" s="256"/>
      <c r="M51" s="256"/>
      <c r="N51" s="256"/>
      <c r="O51" s="256"/>
      <c r="P51" s="256"/>
      <c r="Q51" s="256"/>
    </row>
    <row r="52" spans="1:17" x14ac:dyDescent="0.25">
      <c r="A52" s="125">
        <v>2</v>
      </c>
      <c r="B52" s="506" t="s">
        <v>100</v>
      </c>
      <c r="C52" s="507"/>
      <c r="D52" s="508"/>
      <c r="E52" s="486" t="s">
        <v>99</v>
      </c>
      <c r="F52" s="487"/>
      <c r="G52" s="126"/>
      <c r="H52" s="156">
        <v>350</v>
      </c>
      <c r="I52" s="129">
        <f t="shared" ref="I52:I56" si="0">SUM(G52*H52)</f>
        <v>0</v>
      </c>
      <c r="K52" s="256"/>
      <c r="L52" s="256"/>
      <c r="M52" s="256"/>
      <c r="N52" s="256"/>
      <c r="O52" s="256"/>
      <c r="P52" s="256"/>
      <c r="Q52" s="256"/>
    </row>
    <row r="53" spans="1:17" x14ac:dyDescent="0.25">
      <c r="A53" s="125">
        <v>3</v>
      </c>
      <c r="B53" s="506" t="s">
        <v>101</v>
      </c>
      <c r="C53" s="507"/>
      <c r="D53" s="508"/>
      <c r="E53" s="486" t="s">
        <v>99</v>
      </c>
      <c r="F53" s="487"/>
      <c r="G53" s="126">
        <v>2</v>
      </c>
      <c r="H53" s="156">
        <v>300</v>
      </c>
      <c r="I53" s="129">
        <f t="shared" si="0"/>
        <v>600</v>
      </c>
      <c r="K53" s="256"/>
      <c r="L53" s="256"/>
      <c r="M53" s="256"/>
      <c r="N53" s="256"/>
      <c r="O53" s="256"/>
      <c r="P53" s="256"/>
      <c r="Q53" s="256"/>
    </row>
    <row r="54" spans="1:17" x14ac:dyDescent="0.25">
      <c r="A54" s="125">
        <v>4</v>
      </c>
      <c r="B54" s="506" t="s">
        <v>102</v>
      </c>
      <c r="C54" s="507"/>
      <c r="D54" s="508"/>
      <c r="E54" s="486" t="s">
        <v>99</v>
      </c>
      <c r="F54" s="487"/>
      <c r="G54" s="126"/>
      <c r="H54" s="156">
        <v>200</v>
      </c>
      <c r="I54" s="129">
        <f t="shared" si="0"/>
        <v>0</v>
      </c>
      <c r="K54" s="256"/>
      <c r="L54" s="256"/>
      <c r="M54" s="256"/>
      <c r="N54" s="256"/>
      <c r="O54" s="256"/>
      <c r="P54" s="256"/>
      <c r="Q54" s="256"/>
    </row>
    <row r="55" spans="1:17" x14ac:dyDescent="0.25">
      <c r="A55" s="125">
        <v>5</v>
      </c>
      <c r="B55" s="506" t="s">
        <v>103</v>
      </c>
      <c r="C55" s="507"/>
      <c r="D55" s="508"/>
      <c r="E55" s="486" t="s">
        <v>99</v>
      </c>
      <c r="F55" s="487"/>
      <c r="G55" s="126">
        <v>2</v>
      </c>
      <c r="H55" s="158">
        <v>200</v>
      </c>
      <c r="I55" s="129">
        <f t="shared" si="0"/>
        <v>400</v>
      </c>
      <c r="K55" s="256"/>
      <c r="L55" s="256"/>
      <c r="M55" s="256"/>
      <c r="N55" s="256"/>
      <c r="O55" s="256"/>
      <c r="P55" s="256"/>
      <c r="Q55" s="256"/>
    </row>
    <row r="56" spans="1:17" x14ac:dyDescent="0.25">
      <c r="A56" s="125">
        <v>6</v>
      </c>
      <c r="B56" s="506" t="s">
        <v>342</v>
      </c>
      <c r="C56" s="507"/>
      <c r="D56" s="508"/>
      <c r="E56" s="486" t="s">
        <v>99</v>
      </c>
      <c r="F56" s="487"/>
      <c r="G56" s="126"/>
      <c r="H56" s="158">
        <v>140</v>
      </c>
      <c r="I56" s="129">
        <f t="shared" si="0"/>
        <v>0</v>
      </c>
      <c r="K56" s="256"/>
      <c r="L56" s="256"/>
      <c r="M56" s="256"/>
      <c r="N56" s="256"/>
      <c r="O56" s="256"/>
      <c r="P56" s="256"/>
      <c r="Q56" s="256"/>
    </row>
    <row r="57" spans="1:17" x14ac:dyDescent="0.25">
      <c r="A57" s="125"/>
      <c r="B57" s="506"/>
      <c r="C57" s="507"/>
      <c r="D57" s="508"/>
      <c r="E57" s="133"/>
      <c r="F57" s="100"/>
      <c r="G57" s="100"/>
      <c r="H57" s="116"/>
      <c r="I57" s="129"/>
    </row>
    <row r="58" spans="1:17" x14ac:dyDescent="0.25">
      <c r="A58" s="114"/>
      <c r="B58" s="506"/>
      <c r="C58" s="507"/>
      <c r="D58" s="508"/>
      <c r="F58" s="100"/>
      <c r="G58" s="100"/>
      <c r="H58" s="116"/>
      <c r="I58" s="129"/>
    </row>
    <row r="59" spans="1:17" x14ac:dyDescent="0.25">
      <c r="A59" s="134"/>
      <c r="B59" s="535"/>
      <c r="C59" s="536"/>
      <c r="D59" s="537"/>
      <c r="E59" s="102"/>
      <c r="F59" s="103"/>
      <c r="G59" s="100"/>
      <c r="H59" s="118"/>
      <c r="I59" s="129"/>
    </row>
    <row r="60" spans="1:17" x14ac:dyDescent="0.25">
      <c r="A60" s="488" t="s">
        <v>104</v>
      </c>
      <c r="B60" s="484"/>
      <c r="C60" s="484"/>
      <c r="D60" s="484"/>
      <c r="E60" s="484"/>
      <c r="F60" s="484"/>
      <c r="G60" s="484"/>
      <c r="H60" s="485"/>
      <c r="I60" s="140">
        <f>SUM(I51:I59)</f>
        <v>1000</v>
      </c>
    </row>
    <row r="61" spans="1:17" x14ac:dyDescent="0.25">
      <c r="A61" s="494" t="s">
        <v>105</v>
      </c>
      <c r="B61" s="495"/>
      <c r="C61" s="495"/>
      <c r="D61" s="495"/>
      <c r="E61" s="495"/>
      <c r="F61" s="495"/>
      <c r="G61" s="495"/>
      <c r="H61" s="495"/>
      <c r="I61" s="496"/>
    </row>
    <row r="62" spans="1:17" x14ac:dyDescent="0.25">
      <c r="A62" s="120" t="s">
        <v>106</v>
      </c>
      <c r="B62" s="492" t="s">
        <v>107</v>
      </c>
      <c r="C62" s="538"/>
      <c r="D62" s="493"/>
      <c r="E62" s="492" t="s">
        <v>108</v>
      </c>
      <c r="F62" s="493"/>
      <c r="G62" s="136" t="s">
        <v>109</v>
      </c>
      <c r="H62" s="136" t="s">
        <v>88</v>
      </c>
      <c r="I62" s="137" t="s">
        <v>89</v>
      </c>
    </row>
    <row r="63" spans="1:17" x14ac:dyDescent="0.25">
      <c r="A63" s="125">
        <v>1</v>
      </c>
      <c r="B63" s="497" t="s">
        <v>595</v>
      </c>
      <c r="C63" s="498"/>
      <c r="D63" s="499"/>
      <c r="E63" s="486">
        <v>1</v>
      </c>
      <c r="F63" s="487"/>
      <c r="G63" s="218">
        <v>35</v>
      </c>
      <c r="H63" s="138">
        <v>5</v>
      </c>
      <c r="I63" s="233">
        <f>H63*G63</f>
        <v>175</v>
      </c>
    </row>
    <row r="64" spans="1:17" x14ac:dyDescent="0.25">
      <c r="A64" s="139"/>
      <c r="B64" s="503"/>
      <c r="C64" s="504"/>
      <c r="D64" s="505"/>
      <c r="E64" s="520"/>
      <c r="F64" s="522"/>
      <c r="G64" s="126"/>
      <c r="H64" s="138"/>
      <c r="I64" s="233"/>
    </row>
    <row r="65" spans="1:12" x14ac:dyDescent="0.25">
      <c r="A65" s="488" t="s">
        <v>110</v>
      </c>
      <c r="B65" s="484"/>
      <c r="C65" s="484"/>
      <c r="D65" s="484"/>
      <c r="E65" s="484"/>
      <c r="F65" s="484"/>
      <c r="G65" s="484"/>
      <c r="H65" s="485"/>
      <c r="I65" s="140">
        <f>SUM(I63:I64)</f>
        <v>175</v>
      </c>
    </row>
    <row r="66" spans="1:12" x14ac:dyDescent="0.25">
      <c r="A66" s="141"/>
      <c r="B66" s="142"/>
      <c r="C66" s="142"/>
      <c r="D66" s="142"/>
      <c r="E66" s="142"/>
      <c r="F66" s="143"/>
      <c r="G66" s="144"/>
      <c r="H66" s="144"/>
      <c r="I66" s="145"/>
      <c r="L66" s="97"/>
    </row>
    <row r="67" spans="1:12" x14ac:dyDescent="0.25">
      <c r="A67" s="532"/>
      <c r="B67" s="533"/>
      <c r="C67" s="533"/>
      <c r="D67" s="533"/>
      <c r="E67" s="533"/>
      <c r="F67" s="146"/>
      <c r="G67" s="534" t="s">
        <v>111</v>
      </c>
      <c r="H67" s="533"/>
      <c r="I67" s="147">
        <f>I65+I60+I48</f>
        <v>1280.3599999999999</v>
      </c>
    </row>
    <row r="68" spans="1:12" x14ac:dyDescent="0.25">
      <c r="A68" s="532"/>
      <c r="B68" s="533"/>
      <c r="C68" s="533"/>
      <c r="D68" s="533"/>
      <c r="E68" s="533"/>
      <c r="F68" s="100"/>
      <c r="G68" s="148"/>
      <c r="H68" s="149"/>
      <c r="I68" s="150"/>
    </row>
    <row r="69" spans="1:12" ht="15.75" thickBot="1" x14ac:dyDescent="0.3">
      <c r="A69" s="532"/>
      <c r="B69" s="533"/>
      <c r="C69" s="533"/>
      <c r="D69" s="533"/>
      <c r="E69" s="533"/>
      <c r="F69" s="100"/>
      <c r="G69" s="482" t="s">
        <v>154</v>
      </c>
      <c r="H69" s="483"/>
      <c r="I69" s="159">
        <f>I67+I68</f>
        <v>1280.3599999999999</v>
      </c>
    </row>
    <row r="70" spans="1:12" ht="16.5" thickTop="1" thickBot="1" x14ac:dyDescent="0.3">
      <c r="A70" s="151"/>
      <c r="B70" s="152"/>
      <c r="C70" s="539"/>
      <c r="D70" s="540"/>
      <c r="E70" s="540"/>
      <c r="F70" s="540"/>
      <c r="G70" s="153"/>
      <c r="H70" s="153"/>
      <c r="I70" s="154"/>
    </row>
    <row r="72" spans="1:12" x14ac:dyDescent="0.25">
      <c r="A72" s="97"/>
      <c r="B72" s="97"/>
    </row>
  </sheetData>
  <mergeCells count="83">
    <mergeCell ref="C70:F70"/>
    <mergeCell ref="B63:D63"/>
    <mergeCell ref="E63:F63"/>
    <mergeCell ref="B64:D64"/>
    <mergeCell ref="E64:F64"/>
    <mergeCell ref="A65:H65"/>
    <mergeCell ref="A67:B67"/>
    <mergeCell ref="C67:E67"/>
    <mergeCell ref="G67:H67"/>
    <mergeCell ref="A68:B68"/>
    <mergeCell ref="C68:E68"/>
    <mergeCell ref="A69:B69"/>
    <mergeCell ref="C69:E69"/>
    <mergeCell ref="G69:H69"/>
    <mergeCell ref="B62:D62"/>
    <mergeCell ref="E62:F62"/>
    <mergeCell ref="B54:D54"/>
    <mergeCell ref="E54:F54"/>
    <mergeCell ref="B55:D55"/>
    <mergeCell ref="E55:F55"/>
    <mergeCell ref="B56:D56"/>
    <mergeCell ref="E56:F56"/>
    <mergeCell ref="B57:D57"/>
    <mergeCell ref="B58:D58"/>
    <mergeCell ref="B59:D59"/>
    <mergeCell ref="A60:H60"/>
    <mergeCell ref="A61:I61"/>
    <mergeCell ref="B51:D51"/>
    <mergeCell ref="E51:F51"/>
    <mergeCell ref="B52:D52"/>
    <mergeCell ref="E52:F52"/>
    <mergeCell ref="B53:D53"/>
    <mergeCell ref="E53:F53"/>
    <mergeCell ref="A46:H46"/>
    <mergeCell ref="A47:H47"/>
    <mergeCell ref="A48:H48"/>
    <mergeCell ref="A49:I49"/>
    <mergeCell ref="B50:D50"/>
    <mergeCell ref="E50:F50"/>
    <mergeCell ref="B45:F45"/>
    <mergeCell ref="B34:F34"/>
    <mergeCell ref="B35:F35"/>
    <mergeCell ref="B36:F36"/>
    <mergeCell ref="B37:F37"/>
    <mergeCell ref="B38:F38"/>
    <mergeCell ref="B39:F39"/>
    <mergeCell ref="B40:F40"/>
    <mergeCell ref="B41:F41"/>
    <mergeCell ref="B42:F42"/>
    <mergeCell ref="B43:F43"/>
    <mergeCell ref="B44:F44"/>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T78"/>
  <sheetViews>
    <sheetView topLeftCell="A12" workbookViewId="0">
      <selection activeCell="M58" sqref="M58"/>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8.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96</v>
      </c>
      <c r="I9" s="513"/>
    </row>
    <row r="10" spans="1:13" x14ac:dyDescent="0.25">
      <c r="A10" s="99" t="s">
        <v>71</v>
      </c>
      <c r="B10" s="97"/>
      <c r="F10" s="510" t="s">
        <v>72</v>
      </c>
      <c r="G10" s="511"/>
      <c r="H10" s="599">
        <v>44409</v>
      </c>
      <c r="I10" s="600"/>
    </row>
    <row r="11" spans="1:13" x14ac:dyDescent="0.25">
      <c r="A11" s="99" t="s">
        <v>73</v>
      </c>
      <c r="B11" s="97"/>
      <c r="F11" s="510" t="s">
        <v>74</v>
      </c>
      <c r="G11" s="511"/>
      <c r="H11" s="587" t="e">
        <f>#REF!</f>
        <v>#REF!</v>
      </c>
      <c r="I11" s="515"/>
    </row>
    <row r="12" spans="1:13" x14ac:dyDescent="0.25">
      <c r="A12" s="99" t="s">
        <v>75</v>
      </c>
      <c r="B12" s="97"/>
      <c r="F12" s="510" t="s">
        <v>76</v>
      </c>
      <c r="G12" s="511"/>
      <c r="H12" s="601" t="s">
        <v>599</v>
      </c>
      <c r="I12" s="600"/>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406</v>
      </c>
      <c r="I15" s="549"/>
    </row>
    <row r="16" spans="1:13" x14ac:dyDescent="0.25">
      <c r="A16" s="523" t="s">
        <v>615</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520"/>
      <c r="C20" s="521"/>
      <c r="D20" s="522"/>
      <c r="E20" s="115"/>
      <c r="F20" s="100"/>
      <c r="G20" s="117"/>
      <c r="H20" s="118"/>
      <c r="I20" s="119"/>
    </row>
    <row r="21" spans="1:11" x14ac:dyDescent="0.25">
      <c r="A21" s="488" t="s">
        <v>90</v>
      </c>
      <c r="B21" s="484"/>
      <c r="C21" s="484"/>
      <c r="D21" s="484"/>
      <c r="E21" s="484"/>
      <c r="F21" s="484"/>
      <c r="G21" s="484"/>
      <c r="H21" s="485"/>
      <c r="I21" s="113"/>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493"/>
      <c r="G23" s="180" t="s">
        <v>87</v>
      </c>
      <c r="H23" s="136" t="s">
        <v>88</v>
      </c>
      <c r="I23" s="137" t="s">
        <v>89</v>
      </c>
      <c r="K23" s="142"/>
    </row>
    <row r="24" spans="1:11" x14ac:dyDescent="0.25">
      <c r="A24" s="259">
        <v>1</v>
      </c>
      <c r="B24" s="596" t="s">
        <v>600</v>
      </c>
      <c r="C24" s="597"/>
      <c r="D24" s="597"/>
      <c r="E24" s="597"/>
      <c r="F24" s="598"/>
      <c r="G24" s="261">
        <v>1</v>
      </c>
      <c r="H24" s="260">
        <v>925</v>
      </c>
      <c r="I24" s="129">
        <f>H24*G24</f>
        <v>925</v>
      </c>
    </row>
    <row r="25" spans="1:11" x14ac:dyDescent="0.25">
      <c r="A25" s="125">
        <v>2</v>
      </c>
      <c r="B25" s="593" t="s">
        <v>601</v>
      </c>
      <c r="C25" s="594"/>
      <c r="D25" s="594"/>
      <c r="E25" s="594"/>
      <c r="F25" s="595"/>
      <c r="G25" s="261">
        <v>1</v>
      </c>
      <c r="H25" s="260">
        <v>155</v>
      </c>
      <c r="I25" s="129">
        <f>H25*G25</f>
        <v>155</v>
      </c>
    </row>
    <row r="26" spans="1:11" x14ac:dyDescent="0.25">
      <c r="A26" s="125">
        <v>3</v>
      </c>
      <c r="B26" s="593" t="s">
        <v>602</v>
      </c>
      <c r="C26" s="594"/>
      <c r="D26" s="594"/>
      <c r="E26" s="594"/>
      <c r="F26" s="595"/>
      <c r="G26" s="261">
        <v>4</v>
      </c>
      <c r="H26" s="260">
        <v>155</v>
      </c>
      <c r="I26" s="129">
        <f t="shared" ref="I26:I36" si="0">H26*G26</f>
        <v>620</v>
      </c>
    </row>
    <row r="27" spans="1:11" x14ac:dyDescent="0.25">
      <c r="A27" s="125">
        <v>4</v>
      </c>
      <c r="B27" s="593" t="s">
        <v>603</v>
      </c>
      <c r="C27" s="594"/>
      <c r="D27" s="594"/>
      <c r="E27" s="594"/>
      <c r="F27" s="595"/>
      <c r="G27" s="261">
        <v>2</v>
      </c>
      <c r="H27" s="260">
        <v>210</v>
      </c>
      <c r="I27" s="129">
        <f t="shared" si="0"/>
        <v>420</v>
      </c>
    </row>
    <row r="28" spans="1:11" x14ac:dyDescent="0.25">
      <c r="A28" s="125">
        <v>5</v>
      </c>
      <c r="B28" s="593" t="s">
        <v>604</v>
      </c>
      <c r="C28" s="594"/>
      <c r="D28" s="594"/>
      <c r="E28" s="594"/>
      <c r="F28" s="595"/>
      <c r="G28" s="261">
        <v>2</v>
      </c>
      <c r="H28" s="260">
        <v>185</v>
      </c>
      <c r="I28" s="129">
        <f t="shared" si="0"/>
        <v>370</v>
      </c>
    </row>
    <row r="29" spans="1:11" x14ac:dyDescent="0.25">
      <c r="A29" s="125">
        <v>6</v>
      </c>
      <c r="B29" s="593" t="s">
        <v>605</v>
      </c>
      <c r="C29" s="594"/>
      <c r="D29" s="594"/>
      <c r="E29" s="594"/>
      <c r="F29" s="595"/>
      <c r="G29" s="261">
        <v>4</v>
      </c>
      <c r="H29" s="260">
        <v>165</v>
      </c>
      <c r="I29" s="129">
        <f t="shared" si="0"/>
        <v>660</v>
      </c>
    </row>
    <row r="30" spans="1:11" x14ac:dyDescent="0.25">
      <c r="A30" s="125">
        <v>7</v>
      </c>
      <c r="B30" s="593" t="s">
        <v>606</v>
      </c>
      <c r="C30" s="594"/>
      <c r="D30" s="594"/>
      <c r="E30" s="594"/>
      <c r="F30" s="595"/>
      <c r="G30" s="261">
        <v>2</v>
      </c>
      <c r="H30" s="260">
        <v>155</v>
      </c>
      <c r="I30" s="129">
        <f t="shared" si="0"/>
        <v>310</v>
      </c>
    </row>
    <row r="31" spans="1:11" x14ac:dyDescent="0.25">
      <c r="A31" s="125">
        <v>8</v>
      </c>
      <c r="B31" s="593" t="s">
        <v>607</v>
      </c>
      <c r="C31" s="594"/>
      <c r="D31" s="594"/>
      <c r="E31" s="594"/>
      <c r="F31" s="595"/>
      <c r="G31" s="261">
        <v>1</v>
      </c>
      <c r="H31" s="260">
        <v>155</v>
      </c>
      <c r="I31" s="129">
        <f t="shared" si="0"/>
        <v>155</v>
      </c>
    </row>
    <row r="32" spans="1:11" x14ac:dyDescent="0.25">
      <c r="A32" s="125">
        <v>9</v>
      </c>
      <c r="B32" s="593" t="s">
        <v>608</v>
      </c>
      <c r="C32" s="594"/>
      <c r="D32" s="594"/>
      <c r="E32" s="594"/>
      <c r="F32" s="595"/>
      <c r="G32" s="261">
        <v>4</v>
      </c>
      <c r="H32" s="260">
        <v>395</v>
      </c>
      <c r="I32" s="129">
        <f t="shared" si="0"/>
        <v>1580</v>
      </c>
    </row>
    <row r="33" spans="1:18" x14ac:dyDescent="0.25">
      <c r="A33" s="125">
        <v>10</v>
      </c>
      <c r="B33" s="593" t="s">
        <v>609</v>
      </c>
      <c r="C33" s="594"/>
      <c r="D33" s="594"/>
      <c r="E33" s="594"/>
      <c r="F33" s="595"/>
      <c r="G33" s="261">
        <v>2</v>
      </c>
      <c r="H33" s="260">
        <v>845</v>
      </c>
      <c r="I33" s="129">
        <f t="shared" si="0"/>
        <v>1690</v>
      </c>
    </row>
    <row r="34" spans="1:18" x14ac:dyDescent="0.25">
      <c r="A34" s="125">
        <v>11</v>
      </c>
      <c r="B34" s="593" t="s">
        <v>610</v>
      </c>
      <c r="C34" s="594"/>
      <c r="D34" s="594"/>
      <c r="E34" s="594"/>
      <c r="F34" s="595"/>
      <c r="G34" s="261">
        <v>2</v>
      </c>
      <c r="H34" s="260">
        <v>285</v>
      </c>
      <c r="I34" s="129">
        <f t="shared" si="0"/>
        <v>570</v>
      </c>
    </row>
    <row r="35" spans="1:18" x14ac:dyDescent="0.25">
      <c r="A35" s="125">
        <v>12</v>
      </c>
      <c r="B35" s="593" t="s">
        <v>611</v>
      </c>
      <c r="C35" s="594"/>
      <c r="D35" s="594"/>
      <c r="E35" s="594"/>
      <c r="F35" s="595"/>
      <c r="G35" s="261">
        <v>6</v>
      </c>
      <c r="H35" s="260">
        <v>235</v>
      </c>
      <c r="I35" s="129">
        <f t="shared" si="0"/>
        <v>1410</v>
      </c>
    </row>
    <row r="36" spans="1:18" x14ac:dyDescent="0.25">
      <c r="A36" s="125">
        <v>13</v>
      </c>
      <c r="B36" s="593" t="s">
        <v>612</v>
      </c>
      <c r="C36" s="594"/>
      <c r="D36" s="594"/>
      <c r="E36" s="594"/>
      <c r="F36" s="595"/>
      <c r="G36" s="261">
        <v>24</v>
      </c>
      <c r="H36" s="260">
        <v>101</v>
      </c>
      <c r="I36" s="129">
        <f t="shared" si="0"/>
        <v>2424</v>
      </c>
    </row>
    <row r="37" spans="1:18" x14ac:dyDescent="0.25">
      <c r="A37" s="125">
        <v>14</v>
      </c>
      <c r="B37" s="593" t="s">
        <v>613</v>
      </c>
      <c r="C37" s="594"/>
      <c r="D37" s="594"/>
      <c r="E37" s="594"/>
      <c r="F37" s="595"/>
      <c r="G37" s="261">
        <v>24</v>
      </c>
      <c r="H37" s="260">
        <v>75</v>
      </c>
      <c r="I37" s="129">
        <f>H37*G37</f>
        <v>1800</v>
      </c>
      <c r="O37" t="s">
        <v>79</v>
      </c>
      <c r="R37" t="s">
        <v>79</v>
      </c>
    </row>
    <row r="38" spans="1:18" x14ac:dyDescent="0.25">
      <c r="A38" s="125">
        <v>15</v>
      </c>
      <c r="B38" s="593" t="s">
        <v>614</v>
      </c>
      <c r="C38" s="594"/>
      <c r="D38" s="594"/>
      <c r="E38" s="594"/>
      <c r="F38" s="595"/>
      <c r="G38" s="261">
        <v>1</v>
      </c>
      <c r="H38" s="260">
        <v>983.4</v>
      </c>
      <c r="I38" s="129">
        <f>H38*G38</f>
        <v>983.4</v>
      </c>
    </row>
    <row r="39" spans="1:18" x14ac:dyDescent="0.25">
      <c r="A39" s="125"/>
      <c r="B39" s="550"/>
      <c r="C39" s="551"/>
      <c r="D39" s="551"/>
      <c r="E39" s="551"/>
      <c r="F39" s="551"/>
      <c r="G39" s="195"/>
      <c r="H39" s="196"/>
      <c r="I39" s="129"/>
    </row>
    <row r="40" spans="1:18" x14ac:dyDescent="0.25">
      <c r="A40" s="547" t="s">
        <v>171</v>
      </c>
      <c r="B40" s="484"/>
      <c r="C40" s="484"/>
      <c r="D40" s="484"/>
      <c r="E40" s="484"/>
      <c r="F40" s="484"/>
      <c r="G40" s="484"/>
      <c r="H40" s="485"/>
      <c r="I40" s="189">
        <f>SUM(I24:I39)</f>
        <v>14072.4</v>
      </c>
    </row>
    <row r="41" spans="1:18" x14ac:dyDescent="0.25">
      <c r="A41" s="488" t="s">
        <v>172</v>
      </c>
      <c r="B41" s="484"/>
      <c r="C41" s="484"/>
      <c r="D41" s="484"/>
      <c r="E41" s="484"/>
      <c r="F41" s="484"/>
      <c r="G41" s="484"/>
      <c r="H41" s="485"/>
      <c r="I41" s="190">
        <f>ROUND((I40*0.15),2)</f>
        <v>2110.86</v>
      </c>
    </row>
    <row r="42" spans="1:18" x14ac:dyDescent="0.25">
      <c r="A42" s="488" t="s">
        <v>173</v>
      </c>
      <c r="B42" s="484"/>
      <c r="C42" s="484"/>
      <c r="D42" s="484"/>
      <c r="E42" s="484"/>
      <c r="F42" s="484"/>
      <c r="G42" s="484"/>
      <c r="H42" s="485"/>
      <c r="I42" s="172">
        <f>I40+I41</f>
        <v>16183.26</v>
      </c>
    </row>
    <row r="43" spans="1:18" x14ac:dyDescent="0.25">
      <c r="A43" s="494" t="s">
        <v>95</v>
      </c>
      <c r="B43" s="495"/>
      <c r="C43" s="495"/>
      <c r="D43" s="495"/>
      <c r="E43" s="495"/>
      <c r="F43" s="495"/>
      <c r="G43" s="495"/>
      <c r="H43" s="495"/>
      <c r="I43" s="496"/>
    </row>
    <row r="44" spans="1:18" x14ac:dyDescent="0.25">
      <c r="A44" s="120" t="s">
        <v>96</v>
      </c>
      <c r="B44" s="510" t="s">
        <v>97</v>
      </c>
      <c r="C44" s="524"/>
      <c r="D44" s="511"/>
      <c r="E44" s="492" t="s">
        <v>85</v>
      </c>
      <c r="F44" s="493"/>
      <c r="G44" s="122" t="s">
        <v>87</v>
      </c>
      <c r="H44" s="123" t="s">
        <v>88</v>
      </c>
      <c r="I44" s="124" t="s">
        <v>89</v>
      </c>
    </row>
    <row r="45" spans="1:18" x14ac:dyDescent="0.25">
      <c r="A45" s="125">
        <v>1</v>
      </c>
      <c r="B45" s="529" t="s">
        <v>98</v>
      </c>
      <c r="C45" s="530"/>
      <c r="D45" s="531"/>
      <c r="E45" s="517" t="s">
        <v>99</v>
      </c>
      <c r="F45" s="519"/>
      <c r="G45" s="157">
        <v>10</v>
      </c>
      <c r="H45" s="155">
        <v>450</v>
      </c>
      <c r="I45" s="132">
        <f>SUM(G45*H45)</f>
        <v>4500</v>
      </c>
    </row>
    <row r="46" spans="1:18" x14ac:dyDescent="0.25">
      <c r="A46" s="125">
        <v>2</v>
      </c>
      <c r="B46" s="506" t="s">
        <v>100</v>
      </c>
      <c r="C46" s="507"/>
      <c r="D46" s="508"/>
      <c r="E46" s="486" t="s">
        <v>99</v>
      </c>
      <c r="F46" s="487"/>
      <c r="G46" s="126"/>
      <c r="H46" s="156">
        <v>350</v>
      </c>
      <c r="I46" s="129">
        <f t="shared" ref="I46:I50" si="1">SUM(G46*H46)</f>
        <v>0</v>
      </c>
    </row>
    <row r="47" spans="1:18" x14ac:dyDescent="0.25">
      <c r="A47" s="125">
        <v>3</v>
      </c>
      <c r="B47" s="506" t="s">
        <v>101</v>
      </c>
      <c r="C47" s="507"/>
      <c r="D47" s="508"/>
      <c r="E47" s="486" t="s">
        <v>99</v>
      </c>
      <c r="F47" s="487"/>
      <c r="G47" s="126"/>
      <c r="H47" s="156">
        <v>300</v>
      </c>
      <c r="I47" s="129">
        <f t="shared" si="1"/>
        <v>0</v>
      </c>
    </row>
    <row r="48" spans="1:18" x14ac:dyDescent="0.25">
      <c r="A48" s="125">
        <v>4</v>
      </c>
      <c r="B48" s="506" t="s">
        <v>102</v>
      </c>
      <c r="C48" s="507"/>
      <c r="D48" s="508"/>
      <c r="E48" s="486" t="s">
        <v>99</v>
      </c>
      <c r="F48" s="487"/>
      <c r="G48" s="126"/>
      <c r="H48" s="156">
        <v>200</v>
      </c>
      <c r="I48" s="129">
        <f t="shared" si="1"/>
        <v>0</v>
      </c>
    </row>
    <row r="49" spans="1:20" x14ac:dyDescent="0.25">
      <c r="A49" s="125">
        <v>5</v>
      </c>
      <c r="B49" s="506" t="s">
        <v>103</v>
      </c>
      <c r="C49" s="507"/>
      <c r="D49" s="508"/>
      <c r="E49" s="486" t="s">
        <v>99</v>
      </c>
      <c r="F49" s="487"/>
      <c r="G49" s="126">
        <v>10</v>
      </c>
      <c r="H49" s="158">
        <v>200</v>
      </c>
      <c r="I49" s="129">
        <f t="shared" si="1"/>
        <v>2000</v>
      </c>
      <c r="T49" s="265"/>
    </row>
    <row r="50" spans="1:20" x14ac:dyDescent="0.25">
      <c r="A50" s="139">
        <v>6</v>
      </c>
      <c r="B50" s="535" t="s">
        <v>342</v>
      </c>
      <c r="C50" s="536"/>
      <c r="D50" s="537"/>
      <c r="E50" s="520" t="s">
        <v>99</v>
      </c>
      <c r="F50" s="522"/>
      <c r="G50" s="264"/>
      <c r="H50" s="263">
        <v>140</v>
      </c>
      <c r="I50" s="262">
        <f t="shared" si="1"/>
        <v>0</v>
      </c>
    </row>
    <row r="51" spans="1:20" x14ac:dyDescent="0.25">
      <c r="A51" s="125"/>
      <c r="B51" s="510" t="s">
        <v>616</v>
      </c>
      <c r="C51" s="524"/>
      <c r="D51" s="524"/>
      <c r="E51" s="524"/>
      <c r="F51" s="524"/>
      <c r="G51" s="524"/>
      <c r="H51" s="511"/>
      <c r="I51" s="129">
        <f>SUM(I45:I50)</f>
        <v>6500</v>
      </c>
    </row>
    <row r="52" spans="1:20" x14ac:dyDescent="0.25">
      <c r="A52" s="125">
        <v>1</v>
      </c>
      <c r="B52" s="529" t="s">
        <v>98</v>
      </c>
      <c r="C52" s="530"/>
      <c r="D52" s="531"/>
      <c r="E52" s="517" t="s">
        <v>99</v>
      </c>
      <c r="F52" s="519"/>
      <c r="G52" s="157"/>
      <c r="H52" s="155">
        <v>675</v>
      </c>
      <c r="I52" s="132">
        <f>SUM(G52*H52)</f>
        <v>0</v>
      </c>
    </row>
    <row r="53" spans="1:20" x14ac:dyDescent="0.25">
      <c r="A53" s="125">
        <v>2</v>
      </c>
      <c r="B53" s="506" t="s">
        <v>100</v>
      </c>
      <c r="C53" s="507"/>
      <c r="D53" s="508"/>
      <c r="E53" s="486" t="s">
        <v>99</v>
      </c>
      <c r="F53" s="487"/>
      <c r="G53" s="126"/>
      <c r="H53" s="156">
        <v>525</v>
      </c>
      <c r="I53" s="129">
        <f t="shared" ref="I53:I57" si="2">SUM(G53*H53)</f>
        <v>0</v>
      </c>
    </row>
    <row r="54" spans="1:20" x14ac:dyDescent="0.25">
      <c r="A54" s="125">
        <v>3</v>
      </c>
      <c r="B54" s="506" t="s">
        <v>101</v>
      </c>
      <c r="C54" s="507"/>
      <c r="D54" s="508"/>
      <c r="E54" s="486" t="s">
        <v>99</v>
      </c>
      <c r="F54" s="487"/>
      <c r="G54" s="126"/>
      <c r="H54" s="156">
        <v>450</v>
      </c>
      <c r="I54" s="129">
        <f t="shared" si="2"/>
        <v>0</v>
      </c>
    </row>
    <row r="55" spans="1:20" x14ac:dyDescent="0.25">
      <c r="A55" s="125">
        <v>4</v>
      </c>
      <c r="B55" s="506" t="s">
        <v>102</v>
      </c>
      <c r="C55" s="507"/>
      <c r="D55" s="508"/>
      <c r="E55" s="486" t="s">
        <v>99</v>
      </c>
      <c r="F55" s="487"/>
      <c r="G55" s="126"/>
      <c r="H55" s="156">
        <v>300</v>
      </c>
      <c r="I55" s="129">
        <f t="shared" si="2"/>
        <v>0</v>
      </c>
    </row>
    <row r="56" spans="1:20" x14ac:dyDescent="0.25">
      <c r="A56" s="125">
        <v>5</v>
      </c>
      <c r="B56" s="506" t="s">
        <v>103</v>
      </c>
      <c r="C56" s="507"/>
      <c r="D56" s="508"/>
      <c r="E56" s="486" t="s">
        <v>99</v>
      </c>
      <c r="F56" s="487"/>
      <c r="G56" s="126"/>
      <c r="H56" s="158">
        <v>300</v>
      </c>
      <c r="I56" s="129">
        <f t="shared" si="2"/>
        <v>0</v>
      </c>
    </row>
    <row r="57" spans="1:20" x14ac:dyDescent="0.25">
      <c r="A57" s="139">
        <v>6</v>
      </c>
      <c r="B57" s="535" t="s">
        <v>333</v>
      </c>
      <c r="C57" s="536"/>
      <c r="D57" s="537"/>
      <c r="E57" s="520" t="s">
        <v>99</v>
      </c>
      <c r="F57" s="522"/>
      <c r="G57" s="264"/>
      <c r="H57" s="263">
        <v>210</v>
      </c>
      <c r="I57" s="262">
        <f t="shared" si="2"/>
        <v>0</v>
      </c>
    </row>
    <row r="58" spans="1:20" x14ac:dyDescent="0.25">
      <c r="A58" s="125"/>
      <c r="B58" s="510" t="s">
        <v>617</v>
      </c>
      <c r="C58" s="524"/>
      <c r="D58" s="524"/>
      <c r="E58" s="524"/>
      <c r="F58" s="524"/>
      <c r="G58" s="524"/>
      <c r="H58" s="511"/>
      <c r="I58" s="129">
        <f>SUM(I52:I57)</f>
        <v>0</v>
      </c>
    </row>
    <row r="59" spans="1:20" x14ac:dyDescent="0.25">
      <c r="A59" s="125">
        <v>1</v>
      </c>
      <c r="B59" s="529" t="s">
        <v>98</v>
      </c>
      <c r="C59" s="530"/>
      <c r="D59" s="531"/>
      <c r="E59" s="517" t="s">
        <v>99</v>
      </c>
      <c r="F59" s="519"/>
      <c r="G59" s="157"/>
      <c r="H59" s="155">
        <v>900</v>
      </c>
      <c r="I59" s="132">
        <f>SUM(G59*H59)</f>
        <v>0</v>
      </c>
    </row>
    <row r="60" spans="1:20" x14ac:dyDescent="0.25">
      <c r="A60" s="125">
        <v>2</v>
      </c>
      <c r="B60" s="506" t="s">
        <v>100</v>
      </c>
      <c r="C60" s="507"/>
      <c r="D60" s="508"/>
      <c r="E60" s="486" t="s">
        <v>99</v>
      </c>
      <c r="F60" s="487"/>
      <c r="G60" s="126"/>
      <c r="H60" s="156">
        <v>700</v>
      </c>
      <c r="I60" s="129">
        <f t="shared" ref="I60:I64" si="3">SUM(G60*H60)</f>
        <v>0</v>
      </c>
    </row>
    <row r="61" spans="1:20" x14ac:dyDescent="0.25">
      <c r="A61" s="125">
        <v>3</v>
      </c>
      <c r="B61" s="506" t="s">
        <v>101</v>
      </c>
      <c r="C61" s="507"/>
      <c r="D61" s="508"/>
      <c r="E61" s="486" t="s">
        <v>99</v>
      </c>
      <c r="F61" s="487"/>
      <c r="G61" s="126"/>
      <c r="H61" s="156">
        <v>600</v>
      </c>
      <c r="I61" s="129">
        <f t="shared" si="3"/>
        <v>0</v>
      </c>
    </row>
    <row r="62" spans="1:20" x14ac:dyDescent="0.25">
      <c r="A62" s="125">
        <v>4</v>
      </c>
      <c r="B62" s="506" t="s">
        <v>102</v>
      </c>
      <c r="C62" s="507"/>
      <c r="D62" s="508"/>
      <c r="E62" s="486" t="s">
        <v>99</v>
      </c>
      <c r="F62" s="487"/>
      <c r="G62" s="126"/>
      <c r="H62" s="156">
        <v>400</v>
      </c>
      <c r="I62" s="129">
        <f t="shared" si="3"/>
        <v>0</v>
      </c>
    </row>
    <row r="63" spans="1:20" x14ac:dyDescent="0.25">
      <c r="A63" s="125">
        <v>5</v>
      </c>
      <c r="B63" s="506" t="s">
        <v>103</v>
      </c>
      <c r="C63" s="507"/>
      <c r="D63" s="508"/>
      <c r="E63" s="486" t="s">
        <v>99</v>
      </c>
      <c r="F63" s="487"/>
      <c r="G63" s="126"/>
      <c r="H63" s="158">
        <v>400</v>
      </c>
      <c r="I63" s="129">
        <f t="shared" si="3"/>
        <v>0</v>
      </c>
    </row>
    <row r="64" spans="1:20" x14ac:dyDescent="0.25">
      <c r="A64" s="139">
        <v>6</v>
      </c>
      <c r="B64" s="535" t="s">
        <v>333</v>
      </c>
      <c r="C64" s="536"/>
      <c r="D64" s="537"/>
      <c r="E64" s="520" t="s">
        <v>99</v>
      </c>
      <c r="F64" s="522"/>
      <c r="G64" s="264"/>
      <c r="H64" s="263">
        <v>280</v>
      </c>
      <c r="I64" s="262">
        <f t="shared" si="3"/>
        <v>0</v>
      </c>
    </row>
    <row r="65" spans="1:9" x14ac:dyDescent="0.25">
      <c r="A65" s="134"/>
      <c r="B65" s="492"/>
      <c r="C65" s="538"/>
      <c r="D65" s="538"/>
      <c r="E65" s="538"/>
      <c r="F65" s="538"/>
      <c r="G65" s="493"/>
      <c r="H65" s="118"/>
      <c r="I65" s="129">
        <f>SUM(I59:I64)</f>
        <v>0</v>
      </c>
    </row>
    <row r="66" spans="1:9" x14ac:dyDescent="0.25">
      <c r="A66" s="488" t="s">
        <v>104</v>
      </c>
      <c r="B66" s="484"/>
      <c r="C66" s="484"/>
      <c r="D66" s="484"/>
      <c r="E66" s="484"/>
      <c r="F66" s="484"/>
      <c r="G66" s="484"/>
      <c r="H66" s="485"/>
      <c r="I66" s="140"/>
    </row>
    <row r="67" spans="1:9" x14ac:dyDescent="0.25">
      <c r="A67" s="494" t="s">
        <v>105</v>
      </c>
      <c r="B67" s="495"/>
      <c r="C67" s="495"/>
      <c r="D67" s="495"/>
      <c r="E67" s="495"/>
      <c r="F67" s="495"/>
      <c r="G67" s="495"/>
      <c r="H67" s="495"/>
      <c r="I67" s="496"/>
    </row>
    <row r="68" spans="1:9" x14ac:dyDescent="0.25">
      <c r="A68" s="120" t="s">
        <v>106</v>
      </c>
      <c r="B68" s="492" t="s">
        <v>107</v>
      </c>
      <c r="C68" s="538"/>
      <c r="D68" s="493"/>
      <c r="E68" s="492" t="s">
        <v>108</v>
      </c>
      <c r="F68" s="493"/>
      <c r="G68" s="136" t="s">
        <v>109</v>
      </c>
      <c r="H68" s="136" t="s">
        <v>88</v>
      </c>
      <c r="I68" s="137" t="s">
        <v>89</v>
      </c>
    </row>
    <row r="69" spans="1:9" x14ac:dyDescent="0.25">
      <c r="A69" s="125">
        <v>1</v>
      </c>
      <c r="B69" s="497" t="s">
        <v>588</v>
      </c>
      <c r="C69" s="498"/>
      <c r="D69" s="499"/>
      <c r="E69" s="486">
        <v>3</v>
      </c>
      <c r="F69" s="487"/>
      <c r="G69" s="218">
        <v>250.8</v>
      </c>
      <c r="H69" s="138">
        <v>5</v>
      </c>
      <c r="I69" s="233">
        <f>H69*G69</f>
        <v>1254</v>
      </c>
    </row>
    <row r="70" spans="1:9" x14ac:dyDescent="0.25">
      <c r="A70" s="139"/>
      <c r="B70" s="503"/>
      <c r="C70" s="504"/>
      <c r="D70" s="505"/>
      <c r="E70" s="520"/>
      <c r="F70" s="522"/>
      <c r="G70" s="126"/>
      <c r="H70" s="138"/>
      <c r="I70" s="233"/>
    </row>
    <row r="71" spans="1:9" x14ac:dyDescent="0.25">
      <c r="A71" s="488" t="s">
        <v>110</v>
      </c>
      <c r="B71" s="484"/>
      <c r="C71" s="484"/>
      <c r="D71" s="484"/>
      <c r="E71" s="484"/>
      <c r="F71" s="484"/>
      <c r="G71" s="484"/>
      <c r="H71" s="485"/>
      <c r="I71" s="140">
        <f>SUM(I69:I70)</f>
        <v>1254</v>
      </c>
    </row>
    <row r="72" spans="1:9" x14ac:dyDescent="0.25">
      <c r="A72" s="141"/>
      <c r="B72" s="142"/>
      <c r="C72" s="142"/>
      <c r="D72" s="142"/>
      <c r="E72" s="142"/>
      <c r="F72" s="143"/>
      <c r="G72" s="144"/>
      <c r="H72" s="144"/>
      <c r="I72" s="145"/>
    </row>
    <row r="73" spans="1:9" x14ac:dyDescent="0.25">
      <c r="A73" s="532"/>
      <c r="B73" s="533"/>
      <c r="C73" s="533"/>
      <c r="D73" s="533"/>
      <c r="E73" s="533"/>
      <c r="F73" s="146"/>
      <c r="G73" s="534" t="s">
        <v>111</v>
      </c>
      <c r="H73" s="533"/>
      <c r="I73" s="147">
        <f>I71+I65+I58+I51+I42+I21</f>
        <v>23937.260000000002</v>
      </c>
    </row>
    <row r="74" spans="1:9" x14ac:dyDescent="0.25">
      <c r="A74" s="532"/>
      <c r="B74" s="533"/>
      <c r="C74" s="533"/>
      <c r="D74" s="533"/>
      <c r="E74" s="533"/>
      <c r="F74" s="100"/>
      <c r="G74" s="148"/>
      <c r="H74" s="149"/>
      <c r="I74" s="150"/>
    </row>
    <row r="75" spans="1:9" ht="15.75" thickBot="1" x14ac:dyDescent="0.3">
      <c r="A75" s="532"/>
      <c r="B75" s="533"/>
      <c r="C75" s="533"/>
      <c r="D75" s="533"/>
      <c r="E75" s="533"/>
      <c r="F75" s="100"/>
      <c r="G75" s="482" t="s">
        <v>154</v>
      </c>
      <c r="H75" s="483"/>
      <c r="I75" s="159">
        <f>I73+I74</f>
        <v>23937.260000000002</v>
      </c>
    </row>
    <row r="76" spans="1:9" ht="16.5" thickTop="1" thickBot="1" x14ac:dyDescent="0.3">
      <c r="A76" s="151"/>
      <c r="B76" s="152"/>
      <c r="C76" s="539"/>
      <c r="D76" s="540"/>
      <c r="E76" s="540"/>
      <c r="F76" s="540"/>
      <c r="G76" s="153"/>
      <c r="H76" s="153"/>
      <c r="I76" s="154"/>
    </row>
    <row r="78" spans="1:9" x14ac:dyDescent="0.25">
      <c r="A78" s="97"/>
      <c r="B78" s="97"/>
    </row>
  </sheetData>
  <mergeCells count="101">
    <mergeCell ref="E62:F62"/>
    <mergeCell ref="B63:D63"/>
    <mergeCell ref="E63:F63"/>
    <mergeCell ref="B64:D64"/>
    <mergeCell ref="E64:F64"/>
    <mergeCell ref="B59:D59"/>
    <mergeCell ref="E59:F59"/>
    <mergeCell ref="B60:D60"/>
    <mergeCell ref="E60:F60"/>
    <mergeCell ref="B61:D61"/>
    <mergeCell ref="E61:F61"/>
    <mergeCell ref="F11:G11"/>
    <mergeCell ref="H11:I11"/>
    <mergeCell ref="B52:D52"/>
    <mergeCell ref="E52:F52"/>
    <mergeCell ref="B53:D53"/>
    <mergeCell ref="E53:F53"/>
    <mergeCell ref="A9:E9"/>
    <mergeCell ref="F9:G9"/>
    <mergeCell ref="H9:I9"/>
    <mergeCell ref="F10:G10"/>
    <mergeCell ref="H10:I10"/>
    <mergeCell ref="B20:D20"/>
    <mergeCell ref="F12:G12"/>
    <mergeCell ref="H12:I12"/>
    <mergeCell ref="H13:I13"/>
    <mergeCell ref="F14:G14"/>
    <mergeCell ref="H14:I14"/>
    <mergeCell ref="F15:G15"/>
    <mergeCell ref="H15:I15"/>
    <mergeCell ref="A16:I16"/>
    <mergeCell ref="A17:I17"/>
    <mergeCell ref="B18:D18"/>
    <mergeCell ref="B19:D19"/>
    <mergeCell ref="B32:F32"/>
    <mergeCell ref="A21:H21"/>
    <mergeCell ref="A22:I22"/>
    <mergeCell ref="B23:F23"/>
    <mergeCell ref="B24:F24"/>
    <mergeCell ref="B25:F25"/>
    <mergeCell ref="B26:F26"/>
    <mergeCell ref="B27:F27"/>
    <mergeCell ref="B28:F28"/>
    <mergeCell ref="B29:F29"/>
    <mergeCell ref="B30:F30"/>
    <mergeCell ref="B31:F31"/>
    <mergeCell ref="B39:F39"/>
    <mergeCell ref="B33:F33"/>
    <mergeCell ref="B34:F34"/>
    <mergeCell ref="B35:F35"/>
    <mergeCell ref="B36:F36"/>
    <mergeCell ref="B37:F37"/>
    <mergeCell ref="B38:F38"/>
    <mergeCell ref="A40:H40"/>
    <mergeCell ref="A41:H41"/>
    <mergeCell ref="A42:H42"/>
    <mergeCell ref="A43:I43"/>
    <mergeCell ref="B44:D44"/>
    <mergeCell ref="E44:F44"/>
    <mergeCell ref="B45:D45"/>
    <mergeCell ref="E45:F45"/>
    <mergeCell ref="B46:D46"/>
    <mergeCell ref="E46:F46"/>
    <mergeCell ref="B47:D47"/>
    <mergeCell ref="E47:F47"/>
    <mergeCell ref="B68:D68"/>
    <mergeCell ref="E68:F68"/>
    <mergeCell ref="B48:D48"/>
    <mergeCell ref="E48:F48"/>
    <mergeCell ref="B49:D49"/>
    <mergeCell ref="E49:F49"/>
    <mergeCell ref="B50:D50"/>
    <mergeCell ref="E50:F50"/>
    <mergeCell ref="B54:D54"/>
    <mergeCell ref="E54:F54"/>
    <mergeCell ref="B55:D55"/>
    <mergeCell ref="E55:F55"/>
    <mergeCell ref="B56:D56"/>
    <mergeCell ref="E56:F56"/>
    <mergeCell ref="B57:D57"/>
    <mergeCell ref="E57:F57"/>
    <mergeCell ref="A66:H66"/>
    <mergeCell ref="A67:I67"/>
    <mergeCell ref="B51:H51"/>
    <mergeCell ref="B65:G65"/>
    <mergeCell ref="B58:H58"/>
    <mergeCell ref="B62:D62"/>
    <mergeCell ref="C76:F76"/>
    <mergeCell ref="B69:D69"/>
    <mergeCell ref="E69:F69"/>
    <mergeCell ref="B70:D70"/>
    <mergeCell ref="E70:F70"/>
    <mergeCell ref="A71:H71"/>
    <mergeCell ref="A73:B73"/>
    <mergeCell ref="C73:E73"/>
    <mergeCell ref="G73:H73"/>
    <mergeCell ref="A74:B74"/>
    <mergeCell ref="C74:E74"/>
    <mergeCell ref="A75:B75"/>
    <mergeCell ref="C75:E75"/>
    <mergeCell ref="G75:H75"/>
  </mergeCells>
  <pageMargins left="0.70866141732283472" right="0.70866141732283472" top="0.74803149606299213" bottom="0.74803149606299213" header="0.31496062992125984" footer="0.31496062992125984"/>
  <pageSetup paperSize="9" scale="6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7558519241921"/>
    <pageSetUpPr fitToPage="1"/>
  </sheetPr>
  <dimension ref="B1:V89"/>
  <sheetViews>
    <sheetView view="pageBreakPreview" topLeftCell="A3" zoomScale="70" zoomScaleNormal="70" zoomScaleSheetLayoutView="70" workbookViewId="0">
      <selection activeCell="F10" sqref="F10:F42"/>
    </sheetView>
  </sheetViews>
  <sheetFormatPr defaultColWidth="9.140625" defaultRowHeight="14.25" x14ac:dyDescent="0.2"/>
  <cols>
    <col min="1" max="1" width="1.140625" style="6" customWidth="1"/>
    <col min="2" max="2" width="9.7109375" style="6" customWidth="1"/>
    <col min="3" max="3" width="12.85546875" style="6" customWidth="1"/>
    <col min="4" max="4" width="52.7109375" style="6" customWidth="1"/>
    <col min="5" max="5" width="8.85546875" style="6" customWidth="1"/>
    <col min="6" max="6" width="7.7109375" style="6" customWidth="1"/>
    <col min="7" max="7" width="14.28515625" style="6" customWidth="1"/>
    <col min="8" max="8" width="19" style="6" customWidth="1"/>
    <col min="9" max="22" width="9.140625" style="88"/>
    <col min="23" max="16384" width="9.140625" style="6"/>
  </cols>
  <sheetData>
    <row r="1" spans="2:22" ht="18" x14ac:dyDescent="0.25">
      <c r="B1" s="2"/>
      <c r="C1" s="2"/>
      <c r="D1" s="8"/>
      <c r="E1" s="1"/>
      <c r="F1" s="1"/>
      <c r="G1" s="7"/>
    </row>
    <row r="2" spans="2:22" s="12" customFormat="1" ht="18" customHeight="1" x14ac:dyDescent="0.25">
      <c r="B2" s="424" t="str">
        <f>'SCHED 1A-5_JG_CH'!B2</f>
        <v xml:space="preserve">SCHEDULED MAINTENANCE OF FIRE PROTECTION AND EARLY WARNING SMOKE DETECTION  EQUIPMENT AT CLUSTER TWO (2) </v>
      </c>
      <c r="D2" s="2"/>
      <c r="E2" s="3"/>
      <c r="F2" s="3"/>
      <c r="G2" s="7"/>
      <c r="I2" s="89"/>
      <c r="J2" s="89"/>
      <c r="K2" s="89"/>
      <c r="L2" s="89"/>
      <c r="M2" s="89"/>
      <c r="N2" s="89"/>
      <c r="O2" s="89"/>
      <c r="P2" s="89"/>
      <c r="Q2" s="89"/>
      <c r="R2" s="89"/>
      <c r="S2" s="89"/>
      <c r="T2" s="89"/>
      <c r="U2" s="89"/>
      <c r="V2" s="89"/>
    </row>
    <row r="3" spans="2:22" ht="15" customHeight="1" x14ac:dyDescent="0.25">
      <c r="B3" s="2" t="str">
        <f>'SCHED 1A-1_JG_CH'!B3</f>
        <v>CONTRACT REF. NO:</v>
      </c>
      <c r="D3" s="2" t="str">
        <f>'SCHED 1A-1_JG_CH'!D3</f>
        <v>SCMU3-22/23-0518-HO</v>
      </c>
      <c r="E3" s="474" t="s">
        <v>10</v>
      </c>
      <c r="F3" s="475"/>
      <c r="G3" s="422" t="str">
        <f>'SCHED 1A-1_JG_CH'!G3</f>
        <v>JOE GQABI &amp; CHRIS HANI</v>
      </c>
    </row>
    <row r="4" spans="2:22" ht="15" customHeight="1" x14ac:dyDescent="0.2">
      <c r="B4" s="2" t="str">
        <f>'SCHED 1A-1_JG_CH'!B4</f>
        <v>ASSET TYPE:</v>
      </c>
      <c r="D4" s="2" t="str">
        <f>'SCHED 1A-1_JG_CH'!D4</f>
        <v>FIRE PROTECTION EQUIPMENT</v>
      </c>
      <c r="E4" s="2"/>
      <c r="F4" s="2"/>
      <c r="G4" s="7"/>
    </row>
    <row r="5" spans="2:22" x14ac:dyDescent="0.2">
      <c r="B5" s="2"/>
      <c r="C5" s="2"/>
      <c r="D5" s="2"/>
      <c r="E5" s="2"/>
      <c r="F5" s="2"/>
      <c r="G5" s="7"/>
    </row>
    <row r="6" spans="2:22" s="4" customFormat="1" ht="15" customHeight="1" x14ac:dyDescent="0.2">
      <c r="B6" s="4" t="s">
        <v>690</v>
      </c>
      <c r="D6" s="4" t="s">
        <v>24</v>
      </c>
      <c r="I6" s="90"/>
      <c r="J6" s="90"/>
      <c r="K6" s="90"/>
      <c r="L6" s="90"/>
      <c r="M6" s="90"/>
      <c r="N6" s="90"/>
      <c r="O6" s="90"/>
      <c r="P6" s="90"/>
      <c r="Q6" s="90"/>
      <c r="R6" s="90"/>
      <c r="S6" s="90"/>
      <c r="T6" s="90"/>
      <c r="U6" s="90"/>
      <c r="V6" s="90"/>
    </row>
    <row r="7" spans="2:22" ht="6" customHeight="1" thickBot="1" x14ac:dyDescent="0.25">
      <c r="B7" s="5"/>
      <c r="C7" s="5"/>
      <c r="D7" s="5"/>
      <c r="E7" s="5"/>
      <c r="F7" s="5"/>
      <c r="G7" s="7"/>
    </row>
    <row r="8" spans="2:22" s="9" customFormat="1" ht="39" customHeight="1" thickBot="1" x14ac:dyDescent="0.3">
      <c r="B8" s="11" t="s">
        <v>12</v>
      </c>
      <c r="C8" s="11" t="s">
        <v>6</v>
      </c>
      <c r="D8" s="11" t="s">
        <v>0</v>
      </c>
      <c r="E8" s="11" t="s">
        <v>1</v>
      </c>
      <c r="F8" s="11" t="s">
        <v>4</v>
      </c>
      <c r="G8" s="11" t="s">
        <v>2</v>
      </c>
      <c r="H8" s="11" t="s">
        <v>5</v>
      </c>
      <c r="I8" s="91"/>
      <c r="J8" s="91"/>
      <c r="K8" s="91"/>
      <c r="L8" s="91"/>
      <c r="M8" s="91"/>
      <c r="N8" s="91"/>
      <c r="O8" s="91"/>
      <c r="P8" s="91"/>
      <c r="Q8" s="91"/>
      <c r="R8" s="91"/>
      <c r="S8" s="91"/>
      <c r="T8" s="91"/>
      <c r="U8" s="91"/>
      <c r="V8" s="91"/>
    </row>
    <row r="9" spans="2:22" s="9" customFormat="1" ht="53.25" customHeight="1" x14ac:dyDescent="0.25">
      <c r="B9" s="29">
        <v>1</v>
      </c>
      <c r="C9" s="29" t="s">
        <v>14</v>
      </c>
      <c r="D9" s="30" t="s">
        <v>35</v>
      </c>
      <c r="E9" s="29"/>
      <c r="F9" s="29"/>
      <c r="G9" s="31"/>
      <c r="H9" s="31"/>
      <c r="I9" s="91"/>
      <c r="J9" s="91"/>
      <c r="K9" s="91"/>
      <c r="L9" s="91"/>
      <c r="M9" s="91"/>
      <c r="N9" s="91"/>
      <c r="O9" s="91"/>
      <c r="P9" s="91"/>
      <c r="Q9" s="91"/>
      <c r="R9" s="91"/>
      <c r="S9" s="91"/>
      <c r="T9" s="91"/>
      <c r="U9" s="91"/>
      <c r="V9" s="91"/>
    </row>
    <row r="10" spans="2:22" s="9" customFormat="1" ht="20.25" customHeight="1" x14ac:dyDescent="0.2">
      <c r="B10" s="19">
        <v>1.1000000000000001</v>
      </c>
      <c r="C10" s="19"/>
      <c r="D10" s="345" t="str">
        <f>'SCHED 1B-4_JG_CH'!D10</f>
        <v xml:space="preserve">Frontier </v>
      </c>
      <c r="E10" s="19" t="s">
        <v>62</v>
      </c>
      <c r="F10" s="19">
        <f>'SCHED 1A-1_JG_CH'!F10</f>
        <v>84</v>
      </c>
      <c r="G10" s="66"/>
      <c r="H10" s="23"/>
      <c r="I10" s="91"/>
      <c r="J10" s="91"/>
      <c r="K10" s="91"/>
      <c r="L10" s="91"/>
      <c r="M10" s="91"/>
      <c r="N10" s="91"/>
      <c r="O10" s="91"/>
      <c r="P10" s="91"/>
      <c r="Q10" s="91"/>
      <c r="R10" s="91"/>
      <c r="S10" s="91"/>
      <c r="T10" s="91"/>
      <c r="U10" s="91"/>
      <c r="V10" s="91"/>
    </row>
    <row r="11" spans="2:22" s="9" customFormat="1" ht="20.25" customHeight="1" x14ac:dyDescent="0.2">
      <c r="B11" s="19">
        <f>B10+0.1</f>
        <v>1.2000000000000002</v>
      </c>
      <c r="C11" s="19"/>
      <c r="D11" s="345" t="str">
        <f>'SCHED 1B-4_JG_CH'!D11</f>
        <v>Komani</v>
      </c>
      <c r="E11" s="19" t="s">
        <v>62</v>
      </c>
      <c r="F11" s="19">
        <f>'SCHED 1A-1_JG_CH'!F11</f>
        <v>127</v>
      </c>
      <c r="G11" s="66"/>
      <c r="H11" s="23"/>
      <c r="I11" s="91"/>
      <c r="J11" s="91"/>
      <c r="K11" s="91"/>
      <c r="L11" s="91"/>
      <c r="M11" s="91"/>
      <c r="N11" s="91"/>
      <c r="O11" s="91"/>
      <c r="P11" s="91"/>
      <c r="Q11" s="91"/>
      <c r="R11" s="91"/>
      <c r="S11" s="91"/>
      <c r="T11" s="91"/>
      <c r="U11" s="91"/>
      <c r="V11" s="91"/>
    </row>
    <row r="12" spans="2:22" s="9" customFormat="1" ht="20.25" customHeight="1" x14ac:dyDescent="0.2">
      <c r="B12" s="19">
        <f t="shared" ref="B12:B18" si="0">B11+0.1</f>
        <v>1.3000000000000003</v>
      </c>
      <c r="C12" s="19"/>
      <c r="D12" s="345" t="str">
        <f>'SCHED 1B-4_JG_CH'!D12</f>
        <v>Glen Grey</v>
      </c>
      <c r="E12" s="19" t="s">
        <v>62</v>
      </c>
      <c r="F12" s="19">
        <f>'SCHED 1A-1_JG_CH'!F12</f>
        <v>74</v>
      </c>
      <c r="G12" s="66"/>
      <c r="H12" s="23"/>
      <c r="I12" s="91"/>
      <c r="J12" s="91"/>
      <c r="K12" s="91"/>
      <c r="L12" s="91"/>
      <c r="M12" s="91"/>
      <c r="N12" s="91"/>
      <c r="O12" s="91"/>
      <c r="P12" s="91"/>
      <c r="Q12" s="91"/>
      <c r="R12" s="91"/>
      <c r="S12" s="91"/>
      <c r="T12" s="91"/>
      <c r="U12" s="91"/>
      <c r="V12" s="91"/>
    </row>
    <row r="13" spans="2:22" s="9" customFormat="1" ht="20.25" customHeight="1" x14ac:dyDescent="0.2">
      <c r="B13" s="19">
        <f t="shared" si="0"/>
        <v>1.4000000000000004</v>
      </c>
      <c r="C13" s="19"/>
      <c r="D13" s="345" t="str">
        <f>'SCHED 1B-4_JG_CH'!D13</f>
        <v>Ngonyama</v>
      </c>
      <c r="E13" s="19" t="s">
        <v>62</v>
      </c>
      <c r="F13" s="19">
        <f>'SCHED 1A-1_JG_CH'!F13</f>
        <v>14</v>
      </c>
      <c r="G13" s="66"/>
      <c r="H13" s="23"/>
      <c r="I13" s="91"/>
      <c r="J13" s="91"/>
      <c r="K13" s="91"/>
      <c r="L13" s="91"/>
      <c r="M13" s="91"/>
      <c r="N13" s="91"/>
      <c r="O13" s="91"/>
      <c r="P13" s="91"/>
      <c r="Q13" s="91"/>
      <c r="R13" s="91"/>
      <c r="S13" s="91"/>
      <c r="T13" s="91"/>
      <c r="U13" s="91"/>
      <c r="V13" s="91"/>
    </row>
    <row r="14" spans="2:22" s="9" customFormat="1" ht="20.25" customHeight="1" x14ac:dyDescent="0.2">
      <c r="B14" s="19">
        <f t="shared" si="0"/>
        <v>1.5000000000000004</v>
      </c>
      <c r="C14" s="19"/>
      <c r="D14" s="345" t="str">
        <f>'SCHED 1B-4_JG_CH'!D14</f>
        <v>Dordrecht</v>
      </c>
      <c r="E14" s="19" t="s">
        <v>62</v>
      </c>
      <c r="F14" s="19">
        <f>'SCHED 1A-1_JG_CH'!F14</f>
        <v>32</v>
      </c>
      <c r="G14" s="66"/>
      <c r="H14" s="23"/>
      <c r="I14" s="91"/>
      <c r="J14" s="91"/>
      <c r="K14" s="91"/>
      <c r="L14" s="91"/>
      <c r="M14" s="91"/>
      <c r="N14" s="91"/>
      <c r="O14" s="91"/>
      <c r="P14" s="91"/>
      <c r="Q14" s="91"/>
      <c r="R14" s="91"/>
      <c r="S14" s="91"/>
      <c r="T14" s="91"/>
      <c r="U14" s="91"/>
      <c r="V14" s="91"/>
    </row>
    <row r="15" spans="2:22" s="9" customFormat="1" ht="20.25" customHeight="1" x14ac:dyDescent="0.2">
      <c r="B15" s="19">
        <f t="shared" si="0"/>
        <v>1.6000000000000005</v>
      </c>
      <c r="C15" s="19"/>
      <c r="D15" s="345" t="str">
        <f>'SCHED 1B-4_JG_CH'!D15</f>
        <v>Elliot</v>
      </c>
      <c r="E15" s="19" t="s">
        <v>62</v>
      </c>
      <c r="F15" s="19">
        <f>'SCHED 1A-1_JG_CH'!F15</f>
        <v>48</v>
      </c>
      <c r="G15" s="66"/>
      <c r="H15" s="23"/>
      <c r="I15" s="91"/>
      <c r="J15" s="91"/>
      <c r="K15" s="91"/>
      <c r="L15" s="91"/>
      <c r="M15" s="91"/>
      <c r="N15" s="91"/>
      <c r="O15" s="91"/>
      <c r="P15" s="91"/>
      <c r="Q15" s="91"/>
      <c r="R15" s="91"/>
      <c r="S15" s="91"/>
      <c r="T15" s="91"/>
      <c r="U15" s="91"/>
      <c r="V15" s="91"/>
    </row>
    <row r="16" spans="2:22" s="9" customFormat="1" ht="20.25" customHeight="1" x14ac:dyDescent="0.2">
      <c r="B16" s="19">
        <f t="shared" si="0"/>
        <v>1.7000000000000006</v>
      </c>
      <c r="C16" s="19"/>
      <c r="D16" s="345" t="str">
        <f>'SCHED 1B-4_JG_CH'!D16</f>
        <v>Cala</v>
      </c>
      <c r="E16" s="19" t="s">
        <v>62</v>
      </c>
      <c r="F16" s="19">
        <f>'SCHED 1A-1_JG_CH'!F16</f>
        <v>37</v>
      </c>
      <c r="G16" s="66"/>
      <c r="H16" s="23"/>
      <c r="I16" s="91"/>
      <c r="J16" s="91"/>
      <c r="K16" s="91"/>
      <c r="L16" s="91"/>
      <c r="M16" s="91"/>
      <c r="N16" s="91"/>
      <c r="O16" s="91"/>
      <c r="P16" s="91"/>
      <c r="Q16" s="91"/>
      <c r="R16" s="91"/>
      <c r="S16" s="91"/>
      <c r="T16" s="91"/>
      <c r="U16" s="91"/>
      <c r="V16" s="91"/>
    </row>
    <row r="17" spans="2:22" s="9" customFormat="1" ht="20.25" customHeight="1" x14ac:dyDescent="0.2">
      <c r="B17" s="19">
        <f t="shared" si="0"/>
        <v>1.8000000000000007</v>
      </c>
      <c r="C17" s="19"/>
      <c r="D17" s="345" t="str">
        <f>'SCHED 1B-4_JG_CH'!D17</f>
        <v>Indwe</v>
      </c>
      <c r="E17" s="19" t="s">
        <v>62</v>
      </c>
      <c r="F17" s="19">
        <f>'SCHED 1A-1_JG_CH'!F17</f>
        <v>34</v>
      </c>
      <c r="G17" s="66"/>
      <c r="H17" s="23"/>
      <c r="I17" s="91"/>
      <c r="J17" s="91"/>
      <c r="K17" s="91"/>
      <c r="L17" s="91"/>
      <c r="M17" s="91"/>
      <c r="N17" s="91"/>
      <c r="O17" s="91"/>
      <c r="P17" s="91"/>
      <c r="Q17" s="91"/>
      <c r="R17" s="91"/>
      <c r="S17" s="91"/>
      <c r="T17" s="91"/>
      <c r="U17" s="91"/>
      <c r="V17" s="91"/>
    </row>
    <row r="18" spans="2:22" s="9" customFormat="1" ht="20.25" customHeight="1" x14ac:dyDescent="0.2">
      <c r="B18" s="19">
        <f t="shared" si="0"/>
        <v>1.9000000000000008</v>
      </c>
      <c r="C18" s="19"/>
      <c r="D18" s="345" t="str">
        <f>'SCHED 1B-4_JG_CH'!D18</f>
        <v>Kuyasa</v>
      </c>
      <c r="E18" s="19" t="s">
        <v>62</v>
      </c>
      <c r="F18" s="19">
        <f>'SCHED 1A-1_JG_CH'!F18</f>
        <v>6</v>
      </c>
      <c r="G18" s="66"/>
      <c r="H18" s="23"/>
      <c r="I18" s="91"/>
      <c r="J18" s="91"/>
      <c r="K18" s="91"/>
      <c r="L18" s="91"/>
      <c r="M18" s="91"/>
      <c r="N18" s="91"/>
      <c r="O18" s="91"/>
      <c r="P18" s="91"/>
      <c r="Q18" s="91"/>
      <c r="R18" s="91"/>
      <c r="S18" s="91"/>
      <c r="T18" s="91"/>
      <c r="U18" s="91"/>
      <c r="V18" s="91"/>
    </row>
    <row r="19" spans="2:22" s="9" customFormat="1" ht="20.25" customHeight="1" x14ac:dyDescent="0.2">
      <c r="B19" s="349">
        <v>1.1000000000000001</v>
      </c>
      <c r="C19" s="19"/>
      <c r="D19" s="345" t="str">
        <f>'SCHED 1B-4_JG_CH'!D19</f>
        <v>All Saints</v>
      </c>
      <c r="E19" s="19" t="s">
        <v>62</v>
      </c>
      <c r="F19" s="19">
        <f>'SCHED 1A-1_JG_CH'!F19</f>
        <v>56</v>
      </c>
      <c r="G19" s="66"/>
      <c r="H19" s="23"/>
      <c r="I19" s="91"/>
      <c r="J19" s="91"/>
      <c r="K19" s="91"/>
      <c r="L19" s="91"/>
      <c r="M19" s="91"/>
      <c r="N19" s="91"/>
      <c r="O19" s="91"/>
      <c r="P19" s="91"/>
      <c r="Q19" s="91"/>
      <c r="R19" s="91"/>
      <c r="S19" s="91"/>
      <c r="T19" s="91"/>
      <c r="U19" s="91"/>
      <c r="V19" s="91"/>
    </row>
    <row r="20" spans="2:22" s="9" customFormat="1" ht="20.25" customHeight="1" x14ac:dyDescent="0.2">
      <c r="B20" s="349">
        <f>B19+0.01</f>
        <v>1.1100000000000001</v>
      </c>
      <c r="C20" s="19"/>
      <c r="D20" s="345" t="str">
        <f>'SCHED 1B-4_JG_CH'!D20</f>
        <v>Ngcobo CHC</v>
      </c>
      <c r="E20" s="19" t="s">
        <v>62</v>
      </c>
      <c r="F20" s="19">
        <f>'SCHED 1A-1_JG_CH'!F20</f>
        <v>8</v>
      </c>
      <c r="G20" s="66"/>
      <c r="H20" s="23"/>
      <c r="I20" s="91"/>
      <c r="J20" s="91"/>
      <c r="K20" s="91"/>
      <c r="L20" s="91"/>
      <c r="M20" s="91"/>
      <c r="N20" s="91"/>
      <c r="O20" s="91"/>
      <c r="P20" s="91"/>
      <c r="Q20" s="91"/>
      <c r="R20" s="91"/>
      <c r="S20" s="91"/>
      <c r="T20" s="91"/>
      <c r="U20" s="91"/>
      <c r="V20" s="91"/>
    </row>
    <row r="21" spans="2:22" s="9" customFormat="1" ht="20.25" customHeight="1" x14ac:dyDescent="0.2">
      <c r="B21" s="349">
        <f t="shared" ref="B21:B42" si="1">B20+0.01</f>
        <v>1.1200000000000001</v>
      </c>
      <c r="C21" s="19"/>
      <c r="D21" s="345" t="str">
        <f>'SCHED 1B-4_JG_CH'!D21</f>
        <v xml:space="preserve">Mjanyana </v>
      </c>
      <c r="E21" s="19" t="s">
        <v>62</v>
      </c>
      <c r="F21" s="19">
        <f>'SCHED 1A-1_JG_CH'!F21</f>
        <v>95</v>
      </c>
      <c r="G21" s="66"/>
      <c r="H21" s="23"/>
      <c r="I21" s="91"/>
      <c r="J21" s="91"/>
      <c r="K21" s="91"/>
      <c r="L21" s="91"/>
      <c r="M21" s="91"/>
      <c r="N21" s="91"/>
      <c r="O21" s="91"/>
      <c r="P21" s="91"/>
      <c r="Q21" s="91"/>
      <c r="R21" s="91"/>
      <c r="S21" s="91"/>
      <c r="T21" s="91"/>
      <c r="U21" s="91"/>
      <c r="V21" s="91"/>
    </row>
    <row r="22" spans="2:22" s="9" customFormat="1" ht="20.25" customHeight="1" x14ac:dyDescent="0.2">
      <c r="B22" s="349">
        <f t="shared" si="1"/>
        <v>1.1300000000000001</v>
      </c>
      <c r="C22" s="19"/>
      <c r="D22" s="345" t="str">
        <f>'SCHED 1B-4_JG_CH'!D22</f>
        <v>Molteno</v>
      </c>
      <c r="E22" s="19" t="s">
        <v>62</v>
      </c>
      <c r="F22" s="19">
        <f>'SCHED 1A-1_JG_CH'!F22</f>
        <v>36</v>
      </c>
      <c r="G22" s="66"/>
      <c r="H22" s="23"/>
      <c r="I22" s="91"/>
      <c r="J22" s="91"/>
      <c r="K22" s="91"/>
      <c r="L22" s="91"/>
      <c r="M22" s="91"/>
      <c r="N22" s="91"/>
      <c r="O22" s="91"/>
      <c r="P22" s="91"/>
      <c r="Q22" s="91"/>
      <c r="R22" s="91"/>
      <c r="S22" s="91"/>
      <c r="T22" s="91"/>
      <c r="U22" s="91"/>
      <c r="V22" s="91"/>
    </row>
    <row r="23" spans="2:22" s="9" customFormat="1" ht="20.25" customHeight="1" x14ac:dyDescent="0.2">
      <c r="B23" s="349">
        <f t="shared" si="1"/>
        <v>1.1400000000000001</v>
      </c>
      <c r="C23" s="19"/>
      <c r="D23" s="345" t="str">
        <f>'SCHED 1B-4_JG_CH'!D23</f>
        <v>Thornill</v>
      </c>
      <c r="E23" s="19" t="s">
        <v>62</v>
      </c>
      <c r="F23" s="19">
        <f>'SCHED 1A-1_JG_CH'!F23</f>
        <v>10</v>
      </c>
      <c r="G23" s="66"/>
      <c r="H23" s="23"/>
      <c r="I23" s="91"/>
      <c r="J23" s="91"/>
      <c r="K23" s="91"/>
      <c r="L23" s="91"/>
      <c r="M23" s="91"/>
      <c r="N23" s="91"/>
      <c r="O23" s="91"/>
      <c r="P23" s="91"/>
      <c r="Q23" s="91"/>
      <c r="R23" s="91"/>
      <c r="S23" s="91"/>
      <c r="T23" s="91"/>
      <c r="U23" s="91"/>
      <c r="V23" s="91"/>
    </row>
    <row r="24" spans="2:22" s="9" customFormat="1" ht="20.25" customHeight="1" x14ac:dyDescent="0.2">
      <c r="B24" s="349">
        <f t="shared" si="1"/>
        <v>1.1500000000000001</v>
      </c>
      <c r="C24" s="19"/>
      <c r="D24" s="345" t="str">
        <f>'SCHED 1B-4_JG_CH'!D24</f>
        <v>Nomzamo</v>
      </c>
      <c r="E24" s="19" t="s">
        <v>62</v>
      </c>
      <c r="F24" s="19">
        <f>'SCHED 1A-1_JG_CH'!F24</f>
        <v>6</v>
      </c>
      <c r="G24" s="66"/>
      <c r="H24" s="23"/>
      <c r="I24" s="91"/>
      <c r="J24" s="91"/>
      <c r="K24" s="91"/>
      <c r="L24" s="91"/>
      <c r="M24" s="91"/>
      <c r="N24" s="91"/>
      <c r="O24" s="91"/>
      <c r="P24" s="91"/>
      <c r="Q24" s="91"/>
      <c r="R24" s="91"/>
      <c r="S24" s="91"/>
      <c r="T24" s="91"/>
      <c r="U24" s="91"/>
      <c r="V24" s="91"/>
    </row>
    <row r="25" spans="2:22" s="9" customFormat="1" ht="20.25" customHeight="1" x14ac:dyDescent="0.2">
      <c r="B25" s="349">
        <f t="shared" si="1"/>
        <v>1.1600000000000001</v>
      </c>
      <c r="C25" s="19"/>
      <c r="D25" s="345" t="str">
        <f>'SCHED 1B-4_JG_CH'!D25</f>
        <v>Sterkstroom</v>
      </c>
      <c r="E25" s="19" t="s">
        <v>62</v>
      </c>
      <c r="F25" s="19">
        <f>'SCHED 1A-1_JG_CH'!F25</f>
        <v>17</v>
      </c>
      <c r="G25" s="66"/>
      <c r="H25" s="23"/>
      <c r="I25" s="91"/>
      <c r="J25" s="91"/>
      <c r="K25" s="91"/>
      <c r="L25" s="91"/>
      <c r="M25" s="91"/>
      <c r="N25" s="91"/>
      <c r="O25" s="91"/>
      <c r="P25" s="91"/>
      <c r="Q25" s="91"/>
      <c r="R25" s="91"/>
      <c r="S25" s="91"/>
      <c r="T25" s="91"/>
      <c r="U25" s="91"/>
      <c r="V25" s="91"/>
    </row>
    <row r="26" spans="2:22" s="9" customFormat="1" ht="20.25" customHeight="1" x14ac:dyDescent="0.2">
      <c r="B26" s="349">
        <f t="shared" si="1"/>
        <v>1.1700000000000002</v>
      </c>
      <c r="C26" s="19"/>
      <c r="D26" s="345" t="str">
        <f>'SCHED 1B-4_JG_CH'!D26</f>
        <v>Whittlesea</v>
      </c>
      <c r="E26" s="19" t="s">
        <v>62</v>
      </c>
      <c r="F26" s="19">
        <f>'SCHED 1A-1_JG_CH'!F26</f>
        <v>14</v>
      </c>
      <c r="G26" s="66"/>
      <c r="H26" s="23"/>
      <c r="I26" s="91"/>
      <c r="J26" s="91"/>
      <c r="K26" s="91"/>
      <c r="L26" s="91"/>
      <c r="M26" s="91"/>
      <c r="N26" s="91"/>
      <c r="O26" s="91"/>
      <c r="P26" s="91"/>
      <c r="Q26" s="91"/>
      <c r="R26" s="91"/>
      <c r="S26" s="91"/>
      <c r="T26" s="91"/>
      <c r="U26" s="91"/>
      <c r="V26" s="91"/>
    </row>
    <row r="27" spans="2:22" s="9" customFormat="1" ht="20.25" customHeight="1" x14ac:dyDescent="0.2">
      <c r="B27" s="349">
        <f t="shared" si="1"/>
        <v>1.1800000000000002</v>
      </c>
      <c r="C27" s="54"/>
      <c r="D27" s="345" t="str">
        <f>'SCHED 1B-4_JG_CH'!D27</f>
        <v>Marjie Venter</v>
      </c>
      <c r="E27" s="19" t="s">
        <v>62</v>
      </c>
      <c r="F27" s="19">
        <v>27</v>
      </c>
      <c r="G27" s="66"/>
      <c r="H27" s="23"/>
      <c r="I27" s="91"/>
      <c r="J27" s="91"/>
      <c r="K27" s="91"/>
      <c r="L27" s="91"/>
      <c r="M27" s="91"/>
      <c r="N27" s="91"/>
      <c r="O27" s="91"/>
      <c r="P27" s="91"/>
      <c r="Q27" s="91"/>
      <c r="R27" s="91"/>
      <c r="S27" s="91"/>
      <c r="T27" s="91"/>
      <c r="U27" s="91"/>
      <c r="V27" s="91"/>
    </row>
    <row r="28" spans="2:22" s="9" customFormat="1" ht="20.25" customHeight="1" x14ac:dyDescent="0.2">
      <c r="B28" s="349">
        <f t="shared" si="1"/>
        <v>1.1900000000000002</v>
      </c>
      <c r="C28" s="54"/>
      <c r="D28" s="345" t="str">
        <f>'SCHED 1B-4_JG_CH'!D28</f>
        <v>Hewu</v>
      </c>
      <c r="E28" s="19" t="s">
        <v>62</v>
      </c>
      <c r="F28" s="19">
        <f>'SCHED 1A-1_JG_CH'!F28</f>
        <v>50</v>
      </c>
      <c r="G28" s="66"/>
      <c r="H28" s="23"/>
      <c r="I28" s="91"/>
      <c r="J28" s="91"/>
      <c r="K28" s="91"/>
      <c r="L28" s="91"/>
      <c r="M28" s="91"/>
      <c r="N28" s="91"/>
      <c r="O28" s="91"/>
      <c r="P28" s="91"/>
      <c r="Q28" s="91"/>
      <c r="R28" s="91"/>
      <c r="S28" s="91"/>
      <c r="T28" s="91"/>
      <c r="U28" s="91"/>
      <c r="V28" s="91"/>
    </row>
    <row r="29" spans="2:22" s="9" customFormat="1" ht="20.25" customHeight="1" x14ac:dyDescent="0.2">
      <c r="B29" s="349">
        <f t="shared" si="1"/>
        <v>1.2000000000000002</v>
      </c>
      <c r="C29" s="54"/>
      <c r="D29" s="345" t="str">
        <f>'SCHED 1B-4_JG_CH'!D29</f>
        <v>Cradock</v>
      </c>
      <c r="E29" s="19" t="s">
        <v>62</v>
      </c>
      <c r="F29" s="19">
        <f>'SCHED 1A-1_JG_CH'!F29</f>
        <v>64</v>
      </c>
      <c r="G29" s="66"/>
      <c r="H29" s="23"/>
      <c r="I29" s="91"/>
      <c r="J29" s="91"/>
      <c r="K29" s="91"/>
      <c r="L29" s="91"/>
      <c r="M29" s="91"/>
      <c r="N29" s="91"/>
      <c r="O29" s="91"/>
      <c r="P29" s="91"/>
      <c r="Q29" s="91"/>
      <c r="R29" s="91"/>
      <c r="S29" s="91"/>
      <c r="T29" s="91"/>
      <c r="U29" s="91"/>
      <c r="V29" s="91"/>
    </row>
    <row r="30" spans="2:22" s="9" customFormat="1" ht="20.25" customHeight="1" x14ac:dyDescent="0.2">
      <c r="B30" s="349">
        <f t="shared" si="1"/>
        <v>1.2100000000000002</v>
      </c>
      <c r="C30" s="54"/>
      <c r="D30" s="345" t="str">
        <f>'SCHED 1B-4_JG_CH'!D30</f>
        <v>Cofimvaba</v>
      </c>
      <c r="E30" s="19" t="s">
        <v>62</v>
      </c>
      <c r="F30" s="19">
        <f>'SCHED 1A-1_JG_CH'!F30</f>
        <v>66</v>
      </c>
      <c r="G30" s="66"/>
      <c r="H30" s="23"/>
      <c r="I30" s="91"/>
      <c r="J30" s="91"/>
      <c r="K30" s="91"/>
      <c r="L30" s="91"/>
      <c r="M30" s="91"/>
      <c r="N30" s="91"/>
      <c r="O30" s="91"/>
      <c r="P30" s="91"/>
      <c r="Q30" s="91"/>
      <c r="R30" s="91"/>
      <c r="S30" s="91"/>
      <c r="T30" s="91"/>
      <c r="U30" s="91"/>
      <c r="V30" s="91"/>
    </row>
    <row r="31" spans="2:22" s="9" customFormat="1" ht="20.25" customHeight="1" x14ac:dyDescent="0.2">
      <c r="B31" s="349">
        <f t="shared" si="1"/>
        <v>1.2200000000000002</v>
      </c>
      <c r="C31" s="54"/>
      <c r="D31" s="345" t="str">
        <f>'SCHED 1B-4_JG_CH'!D31</f>
        <v>Wilhelm Stahl</v>
      </c>
      <c r="E31" s="19" t="s">
        <v>62</v>
      </c>
      <c r="F31" s="19">
        <f>'SCHED 1A-1_JG_CH'!F31</f>
        <v>43</v>
      </c>
      <c r="G31" s="66"/>
      <c r="H31" s="23"/>
      <c r="I31" s="91"/>
      <c r="J31" s="91"/>
      <c r="K31" s="91"/>
      <c r="L31" s="91"/>
      <c r="M31" s="91"/>
      <c r="N31" s="91"/>
      <c r="O31" s="91"/>
      <c r="P31" s="91"/>
      <c r="Q31" s="91"/>
      <c r="R31" s="91"/>
      <c r="S31" s="91"/>
      <c r="T31" s="91"/>
      <c r="U31" s="91"/>
      <c r="V31" s="91"/>
    </row>
    <row r="32" spans="2:22" s="9" customFormat="1" ht="20.25" customHeight="1" x14ac:dyDescent="0.2">
      <c r="B32" s="349">
        <f t="shared" si="1"/>
        <v>1.2300000000000002</v>
      </c>
      <c r="C32" s="54"/>
      <c r="D32" s="345" t="str">
        <f>'SCHED 1B-4_JG_CH'!D32</f>
        <v>Zwelakhe</v>
      </c>
      <c r="E32" s="19" t="s">
        <v>62</v>
      </c>
      <c r="F32" s="19">
        <f>'SCHED 1A-1_JG_CH'!F32</f>
        <v>10</v>
      </c>
      <c r="G32" s="66"/>
      <c r="H32" s="23"/>
      <c r="I32" s="91"/>
      <c r="J32" s="91"/>
      <c r="K32" s="91"/>
      <c r="L32" s="91"/>
      <c r="M32" s="91"/>
      <c r="N32" s="91"/>
      <c r="O32" s="91"/>
      <c r="P32" s="91"/>
      <c r="Q32" s="91"/>
      <c r="R32" s="91"/>
      <c r="S32" s="91"/>
      <c r="T32" s="91"/>
      <c r="U32" s="91"/>
      <c r="V32" s="91"/>
    </row>
    <row r="33" spans="2:22" s="9" customFormat="1" ht="20.25" customHeight="1" x14ac:dyDescent="0.2">
      <c r="B33" s="19"/>
      <c r="C33" s="54"/>
      <c r="D33" s="345"/>
      <c r="E33" s="19"/>
      <c r="F33" s="19"/>
      <c r="G33" s="66"/>
      <c r="H33" s="23"/>
      <c r="I33" s="91"/>
      <c r="J33" s="91"/>
      <c r="K33" s="91"/>
      <c r="L33" s="91"/>
      <c r="M33" s="91"/>
      <c r="N33" s="91"/>
      <c r="O33" s="91"/>
      <c r="P33" s="91"/>
      <c r="Q33" s="91"/>
      <c r="R33" s="91"/>
      <c r="S33" s="91"/>
      <c r="T33" s="91"/>
      <c r="U33" s="91"/>
      <c r="V33" s="91"/>
    </row>
    <row r="34" spans="2:22" s="9" customFormat="1" ht="20.25" customHeight="1" x14ac:dyDescent="0.2">
      <c r="B34" s="349">
        <f>B32+0.01</f>
        <v>1.2400000000000002</v>
      </c>
      <c r="C34" s="54"/>
      <c r="D34" s="345" t="s">
        <v>1211</v>
      </c>
      <c r="E34" s="19" t="s">
        <v>62</v>
      </c>
      <c r="F34" s="19">
        <v>53</v>
      </c>
      <c r="G34" s="66"/>
      <c r="H34" s="23"/>
      <c r="I34" s="91"/>
      <c r="J34" s="91"/>
      <c r="K34" s="91"/>
      <c r="L34" s="91"/>
      <c r="M34" s="91"/>
      <c r="N34" s="91"/>
      <c r="O34" s="91"/>
      <c r="P34" s="91"/>
      <c r="Q34" s="91"/>
      <c r="R34" s="91"/>
      <c r="S34" s="91"/>
      <c r="T34" s="91"/>
      <c r="U34" s="91"/>
      <c r="V34" s="91"/>
    </row>
    <row r="35" spans="2:22" s="9" customFormat="1" ht="20.25" customHeight="1" x14ac:dyDescent="0.2">
      <c r="B35" s="349">
        <f t="shared" si="1"/>
        <v>1.2500000000000002</v>
      </c>
      <c r="C35" s="54"/>
      <c r="D35" s="345" t="s">
        <v>1212</v>
      </c>
      <c r="E35" s="19" t="s">
        <v>62</v>
      </c>
      <c r="F35" s="19">
        <v>18</v>
      </c>
      <c r="G35" s="66"/>
      <c r="H35" s="23"/>
      <c r="I35" s="91"/>
      <c r="J35" s="91"/>
      <c r="K35" s="91"/>
      <c r="L35" s="91"/>
      <c r="M35" s="91"/>
      <c r="N35" s="91"/>
      <c r="O35" s="91"/>
      <c r="P35" s="91"/>
      <c r="Q35" s="91"/>
      <c r="R35" s="91"/>
      <c r="S35" s="91"/>
      <c r="T35" s="91"/>
      <c r="U35" s="91"/>
      <c r="V35" s="91"/>
    </row>
    <row r="36" spans="2:22" s="9" customFormat="1" ht="20.25" customHeight="1" x14ac:dyDescent="0.25">
      <c r="B36" s="349">
        <f t="shared" si="1"/>
        <v>1.2600000000000002</v>
      </c>
      <c r="C36" s="54"/>
      <c r="D36" s="123" t="s">
        <v>1213</v>
      </c>
      <c r="E36" s="19" t="s">
        <v>62</v>
      </c>
      <c r="F36" s="19">
        <v>59</v>
      </c>
      <c r="G36" s="66"/>
      <c r="H36" s="23"/>
      <c r="I36" s="91"/>
      <c r="J36" s="91"/>
      <c r="K36" s="91"/>
      <c r="L36" s="91"/>
      <c r="M36" s="91"/>
      <c r="N36" s="91"/>
      <c r="O36" s="91"/>
      <c r="P36" s="91"/>
      <c r="Q36" s="91"/>
      <c r="R36" s="91"/>
      <c r="S36" s="91"/>
      <c r="T36" s="91"/>
      <c r="U36" s="91"/>
      <c r="V36" s="91"/>
    </row>
    <row r="37" spans="2:22" s="9" customFormat="1" ht="20.25" customHeight="1" x14ac:dyDescent="0.25">
      <c r="B37" s="349">
        <f t="shared" si="1"/>
        <v>1.2700000000000002</v>
      </c>
      <c r="C37" s="54"/>
      <c r="D37" s="123" t="s">
        <v>1214</v>
      </c>
      <c r="E37" s="19" t="s">
        <v>62</v>
      </c>
      <c r="F37" s="19">
        <v>27</v>
      </c>
      <c r="G37" s="66"/>
      <c r="H37" s="23"/>
      <c r="I37" s="91"/>
      <c r="J37" s="91"/>
      <c r="K37" s="91"/>
      <c r="L37" s="91"/>
      <c r="M37" s="91"/>
      <c r="N37" s="91"/>
      <c r="O37" s="91"/>
      <c r="P37" s="91"/>
      <c r="Q37" s="91"/>
      <c r="R37" s="91"/>
      <c r="S37" s="91"/>
      <c r="T37" s="91"/>
      <c r="U37" s="91"/>
      <c r="V37" s="91"/>
    </row>
    <row r="38" spans="2:22" s="9" customFormat="1" ht="20.25" customHeight="1" x14ac:dyDescent="0.25">
      <c r="B38" s="349">
        <f t="shared" si="1"/>
        <v>1.2800000000000002</v>
      </c>
      <c r="C38" s="19"/>
      <c r="D38" s="123" t="s">
        <v>1215</v>
      </c>
      <c r="E38" s="19" t="s">
        <v>62</v>
      </c>
      <c r="F38" s="19">
        <v>8</v>
      </c>
      <c r="G38" s="66"/>
      <c r="H38" s="23"/>
      <c r="I38" s="91"/>
      <c r="J38" s="91"/>
      <c r="K38" s="91"/>
      <c r="L38" s="91"/>
      <c r="M38" s="91"/>
      <c r="N38" s="91"/>
      <c r="O38" s="91"/>
      <c r="P38" s="91"/>
      <c r="Q38" s="91"/>
      <c r="R38" s="91"/>
      <c r="S38" s="91"/>
      <c r="T38" s="91"/>
      <c r="U38" s="91"/>
      <c r="V38" s="91"/>
    </row>
    <row r="39" spans="2:22" s="9" customFormat="1" ht="20.25" customHeight="1" x14ac:dyDescent="0.25">
      <c r="B39" s="349">
        <f t="shared" si="1"/>
        <v>1.2900000000000003</v>
      </c>
      <c r="C39" s="19"/>
      <c r="D39" s="123" t="s">
        <v>1216</v>
      </c>
      <c r="E39" s="19" t="s">
        <v>62</v>
      </c>
      <c r="F39" s="19">
        <v>8</v>
      </c>
      <c r="G39" s="66"/>
      <c r="H39" s="23"/>
      <c r="I39" s="91"/>
      <c r="J39" s="91"/>
      <c r="K39" s="91"/>
      <c r="L39" s="91"/>
      <c r="M39" s="91"/>
      <c r="N39" s="91"/>
      <c r="O39" s="91"/>
      <c r="P39" s="91"/>
      <c r="Q39" s="91"/>
      <c r="R39" s="91"/>
      <c r="S39" s="91"/>
      <c r="T39" s="91"/>
      <c r="U39" s="91"/>
      <c r="V39" s="91"/>
    </row>
    <row r="40" spans="2:22" s="398" customFormat="1" ht="20.25" customHeight="1" x14ac:dyDescent="0.25">
      <c r="B40" s="349">
        <f t="shared" si="1"/>
        <v>1.3000000000000003</v>
      </c>
      <c r="C40" s="312"/>
      <c r="D40" s="123" t="s">
        <v>1217</v>
      </c>
      <c r="E40" s="78" t="s">
        <v>62</v>
      </c>
      <c r="F40" s="78">
        <v>11</v>
      </c>
      <c r="G40" s="66"/>
      <c r="H40" s="23"/>
      <c r="I40" s="397"/>
      <c r="J40" s="397"/>
      <c r="K40" s="397"/>
      <c r="L40" s="397"/>
      <c r="M40" s="397"/>
      <c r="N40" s="397"/>
      <c r="O40" s="397"/>
      <c r="P40" s="397"/>
      <c r="Q40" s="397"/>
      <c r="R40" s="397"/>
      <c r="S40" s="397"/>
      <c r="T40" s="397"/>
      <c r="U40" s="397"/>
      <c r="V40" s="397"/>
    </row>
    <row r="41" spans="2:22" s="398" customFormat="1" ht="20.25" customHeight="1" x14ac:dyDescent="0.25">
      <c r="B41" s="349">
        <f t="shared" si="1"/>
        <v>1.3100000000000003</v>
      </c>
      <c r="C41" s="312"/>
      <c r="D41" s="123" t="s">
        <v>1218</v>
      </c>
      <c r="E41" s="78" t="s">
        <v>62</v>
      </c>
      <c r="F41" s="78">
        <v>51</v>
      </c>
      <c r="G41" s="66"/>
      <c r="H41" s="23"/>
      <c r="I41" s="397"/>
      <c r="J41" s="397"/>
      <c r="K41" s="397"/>
      <c r="L41" s="397"/>
      <c r="M41" s="397"/>
      <c r="N41" s="397"/>
      <c r="O41" s="397"/>
      <c r="P41" s="397"/>
      <c r="Q41" s="397"/>
      <c r="R41" s="397"/>
      <c r="S41" s="397"/>
      <c r="T41" s="397"/>
      <c r="U41" s="397"/>
      <c r="V41" s="397"/>
    </row>
    <row r="42" spans="2:22" s="398" customFormat="1" ht="20.25" customHeight="1" x14ac:dyDescent="0.25">
      <c r="B42" s="349">
        <f t="shared" si="1"/>
        <v>1.3200000000000003</v>
      </c>
      <c r="C42" s="312"/>
      <c r="D42" s="123" t="s">
        <v>1219</v>
      </c>
      <c r="E42" s="78" t="s">
        <v>62</v>
      </c>
      <c r="F42" s="78">
        <v>80</v>
      </c>
      <c r="G42" s="66"/>
      <c r="H42" s="23"/>
      <c r="I42" s="397"/>
      <c r="J42" s="397"/>
      <c r="K42" s="397"/>
      <c r="L42" s="397"/>
      <c r="M42" s="397"/>
      <c r="N42" s="397"/>
      <c r="O42" s="397"/>
      <c r="P42" s="397"/>
      <c r="Q42" s="397"/>
      <c r="R42" s="397"/>
      <c r="S42" s="397"/>
      <c r="T42" s="397"/>
      <c r="U42" s="397"/>
      <c r="V42" s="397"/>
    </row>
    <row r="43" spans="2:22" s="398" customFormat="1" ht="20.25" customHeight="1" x14ac:dyDescent="0.2">
      <c r="B43" s="395"/>
      <c r="C43" s="312"/>
      <c r="D43" s="396"/>
      <c r="E43" s="78"/>
      <c r="F43" s="78"/>
      <c r="G43" s="79"/>
      <c r="H43" s="80"/>
      <c r="I43" s="397"/>
      <c r="J43" s="397"/>
      <c r="K43" s="397"/>
      <c r="L43" s="397"/>
      <c r="M43" s="397"/>
      <c r="N43" s="397"/>
      <c r="O43" s="397"/>
      <c r="P43" s="397"/>
      <c r="Q43" s="397"/>
      <c r="R43" s="397"/>
      <c r="S43" s="397"/>
      <c r="T43" s="397"/>
      <c r="U43" s="397"/>
      <c r="V43" s="397"/>
    </row>
    <row r="44" spans="2:22" s="398" customFormat="1" ht="20.25" customHeight="1" x14ac:dyDescent="0.2">
      <c r="B44" s="395"/>
      <c r="C44" s="312"/>
      <c r="D44" s="396"/>
      <c r="E44" s="78"/>
      <c r="F44" s="78"/>
      <c r="G44" s="79"/>
      <c r="H44" s="80"/>
      <c r="I44" s="397"/>
      <c r="J44" s="397"/>
      <c r="K44" s="397"/>
      <c r="L44" s="397"/>
      <c r="M44" s="397"/>
      <c r="N44" s="397"/>
      <c r="O44" s="397"/>
      <c r="P44" s="397"/>
      <c r="Q44" s="397"/>
      <c r="R44" s="397"/>
      <c r="S44" s="397"/>
      <c r="T44" s="397"/>
      <c r="U44" s="397"/>
      <c r="V44" s="397"/>
    </row>
    <row r="45" spans="2:22" s="398" customFormat="1" ht="20.25" customHeight="1" x14ac:dyDescent="0.2">
      <c r="B45" s="395"/>
      <c r="C45" s="312"/>
      <c r="D45" s="396"/>
      <c r="E45" s="78"/>
      <c r="F45" s="78"/>
      <c r="G45" s="79"/>
      <c r="H45" s="80"/>
      <c r="I45" s="397"/>
      <c r="J45" s="397"/>
      <c r="K45" s="397"/>
      <c r="L45" s="397"/>
      <c r="M45" s="397"/>
      <c r="N45" s="397"/>
      <c r="O45" s="397"/>
      <c r="P45" s="397"/>
      <c r="Q45" s="397"/>
      <c r="R45" s="397"/>
      <c r="S45" s="397"/>
      <c r="T45" s="397"/>
      <c r="U45" s="397"/>
      <c r="V45" s="397"/>
    </row>
    <row r="46" spans="2:22" s="9" customFormat="1" ht="8.25" customHeight="1" thickBot="1" x14ac:dyDescent="0.3">
      <c r="B46" s="33"/>
      <c r="C46" s="33"/>
      <c r="D46" s="34"/>
      <c r="E46" s="33"/>
      <c r="F46" s="33"/>
      <c r="G46" s="35"/>
      <c r="H46" s="35"/>
      <c r="I46" s="91"/>
      <c r="J46" s="91"/>
      <c r="K46" s="91"/>
      <c r="L46" s="91"/>
      <c r="M46" s="91"/>
      <c r="N46" s="91"/>
      <c r="O46" s="91"/>
      <c r="P46" s="91"/>
      <c r="Q46" s="91"/>
      <c r="R46" s="91"/>
      <c r="S46" s="91"/>
      <c r="T46" s="91"/>
      <c r="U46" s="91"/>
      <c r="V46" s="91"/>
    </row>
    <row r="47" spans="2:22" s="9" customFormat="1" ht="20.25" customHeight="1" thickBot="1" x14ac:dyDescent="0.3">
      <c r="B47" s="26" t="s">
        <v>7</v>
      </c>
      <c r="C47" s="26"/>
      <c r="D47" s="26"/>
      <c r="E47" s="26"/>
      <c r="F47" s="26"/>
      <c r="G47" s="27"/>
      <c r="H47" s="28"/>
      <c r="I47" s="91"/>
      <c r="J47" s="91"/>
      <c r="K47" s="91"/>
      <c r="L47" s="91"/>
      <c r="M47" s="91"/>
      <c r="N47" s="91"/>
      <c r="O47" s="91"/>
      <c r="P47" s="91"/>
      <c r="Q47" s="91"/>
      <c r="R47" s="91"/>
      <c r="S47" s="91"/>
      <c r="T47" s="91"/>
      <c r="U47" s="91"/>
      <c r="V47" s="91"/>
    </row>
    <row r="48" spans="2:22" s="9" customFormat="1" x14ac:dyDescent="0.25">
      <c r="B48" s="36"/>
      <c r="C48" s="36"/>
      <c r="D48" s="36"/>
      <c r="E48" s="36"/>
      <c r="F48" s="36"/>
      <c r="G48" s="37"/>
      <c r="H48" s="37"/>
      <c r="I48" s="91"/>
      <c r="J48" s="91"/>
      <c r="K48" s="91"/>
      <c r="L48" s="91"/>
      <c r="M48" s="91"/>
      <c r="N48" s="91"/>
      <c r="O48" s="91"/>
      <c r="P48" s="91"/>
      <c r="Q48" s="91"/>
      <c r="R48" s="91"/>
      <c r="S48" s="91"/>
      <c r="T48" s="91"/>
      <c r="U48" s="91"/>
      <c r="V48" s="91"/>
    </row>
    <row r="49" spans="2:22" s="9" customFormat="1" x14ac:dyDescent="0.25">
      <c r="B49" s="36"/>
      <c r="C49" s="36"/>
      <c r="D49" s="36"/>
      <c r="E49" s="36"/>
      <c r="F49" s="36"/>
      <c r="G49" s="37"/>
      <c r="H49" s="37"/>
      <c r="I49" s="91"/>
      <c r="J49" s="91"/>
      <c r="K49" s="91"/>
      <c r="L49" s="91"/>
      <c r="M49" s="91"/>
      <c r="N49" s="91"/>
      <c r="O49" s="91"/>
      <c r="P49" s="91"/>
      <c r="Q49" s="91"/>
      <c r="R49" s="91"/>
      <c r="S49" s="91"/>
      <c r="T49" s="91"/>
      <c r="U49" s="91"/>
      <c r="V49" s="91"/>
    </row>
    <row r="50" spans="2:22" s="9" customFormat="1" x14ac:dyDescent="0.25">
      <c r="B50" s="36"/>
      <c r="C50" s="36"/>
      <c r="D50" s="36"/>
      <c r="E50" s="36"/>
      <c r="F50" s="36"/>
      <c r="G50" s="37"/>
      <c r="H50" s="37"/>
      <c r="I50" s="91"/>
      <c r="J50" s="91"/>
      <c r="K50" s="91"/>
      <c r="L50" s="91"/>
      <c r="M50" s="91"/>
      <c r="N50" s="91"/>
      <c r="O50" s="91"/>
      <c r="P50" s="91"/>
      <c r="Q50" s="91"/>
      <c r="R50" s="91"/>
      <c r="S50" s="91"/>
      <c r="T50" s="91"/>
      <c r="U50" s="91"/>
      <c r="V50" s="91"/>
    </row>
    <row r="51" spans="2:22" s="9" customFormat="1" x14ac:dyDescent="0.25">
      <c r="B51" s="36"/>
      <c r="C51" s="36"/>
      <c r="D51" s="36"/>
      <c r="E51" s="36"/>
      <c r="F51" s="36"/>
      <c r="G51" s="37"/>
      <c r="H51" s="37"/>
      <c r="I51" s="91"/>
      <c r="J51" s="91"/>
      <c r="K51" s="91"/>
      <c r="L51" s="91"/>
      <c r="M51" s="91"/>
      <c r="N51" s="91"/>
      <c r="O51" s="91"/>
      <c r="P51" s="91"/>
      <c r="Q51" s="91"/>
      <c r="R51" s="91"/>
      <c r="S51" s="91"/>
      <c r="T51" s="91"/>
      <c r="U51" s="91"/>
      <c r="V51" s="91"/>
    </row>
    <row r="52" spans="2:22" s="9" customFormat="1" x14ac:dyDescent="0.25">
      <c r="B52" s="36"/>
      <c r="C52" s="36"/>
      <c r="D52" s="36"/>
      <c r="E52" s="36"/>
      <c r="F52" s="36"/>
      <c r="G52" s="37"/>
      <c r="H52" s="37"/>
      <c r="I52" s="91"/>
      <c r="J52" s="91"/>
      <c r="K52" s="91"/>
      <c r="L52" s="91"/>
      <c r="M52" s="91"/>
      <c r="N52" s="91"/>
      <c r="O52" s="91"/>
      <c r="P52" s="91"/>
      <c r="Q52" s="91"/>
      <c r="R52" s="91"/>
      <c r="S52" s="91"/>
      <c r="T52" s="91"/>
      <c r="U52" s="91"/>
      <c r="V52" s="91"/>
    </row>
    <row r="53" spans="2:22" s="9" customFormat="1" x14ac:dyDescent="0.25">
      <c r="B53" s="36"/>
      <c r="C53" s="36"/>
      <c r="D53" s="36"/>
      <c r="E53" s="36"/>
      <c r="F53" s="36"/>
      <c r="G53" s="37"/>
      <c r="H53" s="37"/>
      <c r="I53" s="91"/>
      <c r="J53" s="91"/>
      <c r="K53" s="91"/>
      <c r="L53" s="91"/>
      <c r="M53" s="91"/>
      <c r="N53" s="91"/>
      <c r="O53" s="91"/>
      <c r="P53" s="91"/>
      <c r="Q53" s="91"/>
      <c r="R53" s="91"/>
      <c r="S53" s="91"/>
      <c r="T53" s="91"/>
      <c r="U53" s="91"/>
      <c r="V53" s="91"/>
    </row>
    <row r="54" spans="2:22" s="9" customFormat="1" x14ac:dyDescent="0.25">
      <c r="B54" s="36"/>
      <c r="C54" s="36"/>
      <c r="D54" s="36"/>
      <c r="E54" s="36"/>
      <c r="F54" s="36"/>
      <c r="G54" s="37"/>
      <c r="H54" s="37"/>
      <c r="I54" s="91"/>
      <c r="J54" s="91"/>
      <c r="K54" s="91"/>
      <c r="L54" s="91"/>
      <c r="M54" s="91"/>
      <c r="N54" s="91"/>
      <c r="O54" s="91"/>
      <c r="P54" s="91"/>
      <c r="Q54" s="91"/>
      <c r="R54" s="91"/>
      <c r="S54" s="91"/>
      <c r="T54" s="91"/>
      <c r="U54" s="91"/>
      <c r="V54" s="91"/>
    </row>
    <row r="55" spans="2:22" s="9" customFormat="1" x14ac:dyDescent="0.25">
      <c r="B55" s="36"/>
      <c r="C55" s="36"/>
      <c r="D55" s="36"/>
      <c r="E55" s="36"/>
      <c r="F55" s="36"/>
      <c r="G55" s="37"/>
      <c r="H55" s="37"/>
      <c r="I55" s="91"/>
      <c r="J55" s="91"/>
      <c r="K55" s="91"/>
      <c r="L55" s="91"/>
      <c r="M55" s="91"/>
      <c r="N55" s="91"/>
      <c r="O55" s="91"/>
      <c r="P55" s="91"/>
      <c r="Q55" s="91"/>
      <c r="R55" s="91"/>
      <c r="S55" s="91"/>
      <c r="T55" s="91"/>
      <c r="U55" s="91"/>
      <c r="V55" s="91"/>
    </row>
    <row r="56" spans="2:22" s="9" customFormat="1" x14ac:dyDescent="0.25">
      <c r="B56" s="36"/>
      <c r="C56" s="36"/>
      <c r="D56" s="36"/>
      <c r="E56" s="36"/>
      <c r="F56" s="36"/>
      <c r="G56" s="37"/>
      <c r="H56" s="37"/>
      <c r="I56" s="91"/>
      <c r="J56" s="91"/>
      <c r="K56" s="91"/>
      <c r="L56" s="91"/>
      <c r="M56" s="91"/>
      <c r="N56" s="91"/>
      <c r="O56" s="91"/>
      <c r="P56" s="91"/>
      <c r="Q56" s="91"/>
      <c r="R56" s="91"/>
      <c r="S56" s="91"/>
      <c r="T56" s="91"/>
      <c r="U56" s="91"/>
      <c r="V56" s="91"/>
    </row>
    <row r="57" spans="2:22" s="9" customFormat="1" x14ac:dyDescent="0.25">
      <c r="B57" s="36"/>
      <c r="C57" s="36"/>
      <c r="D57" s="36"/>
      <c r="E57" s="36"/>
      <c r="F57" s="36"/>
      <c r="G57" s="37"/>
      <c r="H57" s="37"/>
      <c r="I57" s="91"/>
      <c r="J57" s="91"/>
      <c r="K57" s="91"/>
      <c r="L57" s="91"/>
      <c r="M57" s="91"/>
      <c r="N57" s="91"/>
      <c r="O57" s="91"/>
      <c r="P57" s="91"/>
      <c r="Q57" s="91"/>
      <c r="R57" s="91"/>
      <c r="S57" s="91"/>
      <c r="T57" s="91"/>
      <c r="U57" s="91"/>
      <c r="V57" s="91"/>
    </row>
    <row r="58" spans="2:22" s="9" customFormat="1" x14ac:dyDescent="0.25">
      <c r="B58" s="36"/>
      <c r="C58" s="36"/>
      <c r="D58" s="36"/>
      <c r="E58" s="36"/>
      <c r="F58" s="36"/>
      <c r="G58" s="37"/>
      <c r="H58" s="37"/>
      <c r="I58" s="91"/>
      <c r="J58" s="91"/>
      <c r="K58" s="91"/>
      <c r="L58" s="91"/>
      <c r="M58" s="91"/>
      <c r="N58" s="91"/>
      <c r="O58" s="91"/>
      <c r="P58" s="91"/>
      <c r="Q58" s="91"/>
      <c r="R58" s="91"/>
      <c r="S58" s="91"/>
      <c r="T58" s="91"/>
      <c r="U58" s="91"/>
      <c r="V58" s="91"/>
    </row>
    <row r="59" spans="2:22" s="9" customFormat="1" x14ac:dyDescent="0.25">
      <c r="B59" s="36"/>
      <c r="C59" s="36"/>
      <c r="D59" s="36"/>
      <c r="E59" s="36"/>
      <c r="F59" s="36"/>
      <c r="G59" s="37"/>
      <c r="H59" s="37"/>
      <c r="I59" s="91"/>
      <c r="J59" s="91"/>
      <c r="K59" s="91"/>
      <c r="L59" s="91"/>
      <c r="M59" s="91"/>
      <c r="N59" s="91"/>
      <c r="O59" s="91"/>
      <c r="P59" s="91"/>
      <c r="Q59" s="91"/>
      <c r="R59" s="91"/>
      <c r="S59" s="91"/>
      <c r="T59" s="91"/>
      <c r="U59" s="91"/>
      <c r="V59" s="91"/>
    </row>
    <row r="60" spans="2:22" s="9" customFormat="1" x14ac:dyDescent="0.25">
      <c r="B60" s="36"/>
      <c r="C60" s="36"/>
      <c r="D60" s="36"/>
      <c r="E60" s="36"/>
      <c r="F60" s="36"/>
      <c r="G60" s="37"/>
      <c r="H60" s="37"/>
      <c r="I60" s="91"/>
      <c r="J60" s="91"/>
      <c r="K60" s="91"/>
      <c r="L60" s="91"/>
      <c r="M60" s="91"/>
      <c r="N60" s="91"/>
      <c r="O60" s="91"/>
      <c r="P60" s="91"/>
      <c r="Q60" s="91"/>
      <c r="R60" s="91"/>
      <c r="S60" s="91"/>
      <c r="T60" s="91"/>
      <c r="U60" s="91"/>
      <c r="V60" s="91"/>
    </row>
    <row r="61" spans="2:22" s="9" customFormat="1" x14ac:dyDescent="0.25">
      <c r="B61" s="36"/>
      <c r="C61" s="36"/>
      <c r="D61" s="36"/>
      <c r="E61" s="36"/>
      <c r="F61" s="36"/>
      <c r="G61" s="37"/>
      <c r="H61" s="37"/>
      <c r="I61" s="91"/>
      <c r="J61" s="91"/>
      <c r="K61" s="91"/>
      <c r="L61" s="91"/>
      <c r="M61" s="91"/>
      <c r="N61" s="91"/>
      <c r="O61" s="91"/>
      <c r="P61" s="91"/>
      <c r="Q61" s="91"/>
      <c r="R61" s="91"/>
      <c r="S61" s="91"/>
      <c r="T61" s="91"/>
      <c r="U61" s="91"/>
      <c r="V61" s="91"/>
    </row>
    <row r="62" spans="2:22" s="9" customFormat="1" x14ac:dyDescent="0.25">
      <c r="B62" s="36"/>
      <c r="C62" s="36"/>
      <c r="D62" s="36"/>
      <c r="E62" s="36"/>
      <c r="F62" s="36"/>
      <c r="G62" s="37"/>
      <c r="H62" s="37"/>
      <c r="I62" s="91"/>
      <c r="J62" s="91"/>
      <c r="K62" s="91"/>
      <c r="L62" s="91"/>
      <c r="M62" s="91"/>
      <c r="N62" s="91"/>
      <c r="O62" s="91"/>
      <c r="P62" s="91"/>
      <c r="Q62" s="91"/>
      <c r="R62" s="91"/>
      <c r="S62" s="91"/>
      <c r="T62" s="91"/>
      <c r="U62" s="91"/>
      <c r="V62" s="91"/>
    </row>
    <row r="63" spans="2:22" s="9" customFormat="1" x14ac:dyDescent="0.25">
      <c r="B63" s="36"/>
      <c r="C63" s="36"/>
      <c r="D63" s="36"/>
      <c r="E63" s="36"/>
      <c r="F63" s="36"/>
      <c r="G63" s="37"/>
      <c r="H63" s="37"/>
      <c r="I63" s="91"/>
      <c r="J63" s="91"/>
      <c r="K63" s="91"/>
      <c r="L63" s="91"/>
      <c r="M63" s="91"/>
      <c r="N63" s="91"/>
      <c r="O63" s="91"/>
      <c r="P63" s="91"/>
      <c r="Q63" s="91"/>
      <c r="R63" s="91"/>
      <c r="S63" s="91"/>
      <c r="T63" s="91"/>
      <c r="U63" s="91"/>
      <c r="V63" s="91"/>
    </row>
    <row r="64" spans="2:22" s="9" customFormat="1" x14ac:dyDescent="0.25">
      <c r="B64" s="36"/>
      <c r="C64" s="36"/>
      <c r="D64" s="36"/>
      <c r="E64" s="36"/>
      <c r="F64" s="36"/>
      <c r="G64" s="37"/>
      <c r="H64" s="37"/>
      <c r="I64" s="91"/>
      <c r="J64" s="91"/>
      <c r="K64" s="91"/>
      <c r="L64" s="91"/>
      <c r="M64" s="91"/>
      <c r="N64" s="91"/>
      <c r="O64" s="91"/>
      <c r="P64" s="91"/>
      <c r="Q64" s="91"/>
      <c r="R64" s="91"/>
      <c r="S64" s="91"/>
      <c r="T64" s="91"/>
      <c r="U64" s="91"/>
      <c r="V64" s="91"/>
    </row>
    <row r="65" spans="2:22" s="9" customFormat="1" x14ac:dyDescent="0.25">
      <c r="B65" s="36"/>
      <c r="C65" s="36"/>
      <c r="D65" s="36"/>
      <c r="E65" s="36"/>
      <c r="F65" s="36"/>
      <c r="G65" s="37"/>
      <c r="H65" s="37"/>
      <c r="I65" s="91"/>
      <c r="J65" s="91"/>
      <c r="K65" s="91"/>
      <c r="L65" s="91"/>
      <c r="M65" s="91"/>
      <c r="N65" s="91"/>
      <c r="O65" s="91"/>
      <c r="P65" s="91"/>
      <c r="Q65" s="91"/>
      <c r="R65" s="91"/>
      <c r="S65" s="91"/>
      <c r="T65" s="91"/>
      <c r="U65" s="91"/>
      <c r="V65" s="91"/>
    </row>
    <row r="66" spans="2:22" s="9" customFormat="1" x14ac:dyDescent="0.25">
      <c r="B66" s="36"/>
      <c r="C66" s="36"/>
      <c r="D66" s="36"/>
      <c r="E66" s="36"/>
      <c r="F66" s="36"/>
      <c r="G66" s="37"/>
      <c r="H66" s="37"/>
      <c r="I66" s="91"/>
      <c r="J66" s="91"/>
      <c r="K66" s="91"/>
      <c r="L66" s="91"/>
      <c r="M66" s="91"/>
      <c r="N66" s="91"/>
      <c r="O66" s="91"/>
      <c r="P66" s="91"/>
      <c r="Q66" s="91"/>
      <c r="R66" s="91"/>
      <c r="S66" s="91"/>
      <c r="T66" s="91"/>
      <c r="U66" s="91"/>
      <c r="V66" s="91"/>
    </row>
    <row r="67" spans="2:22" s="9" customFormat="1" x14ac:dyDescent="0.25">
      <c r="B67" s="36"/>
      <c r="C67" s="36"/>
      <c r="D67" s="36"/>
      <c r="E67" s="36"/>
      <c r="F67" s="36"/>
      <c r="G67" s="37"/>
      <c r="H67" s="37"/>
      <c r="I67" s="91"/>
      <c r="J67" s="91"/>
      <c r="K67" s="91"/>
      <c r="L67" s="91"/>
      <c r="M67" s="91"/>
      <c r="N67" s="91"/>
      <c r="O67" s="91"/>
      <c r="P67" s="91"/>
      <c r="Q67" s="91"/>
      <c r="R67" s="91"/>
      <c r="S67" s="91"/>
      <c r="T67" s="91"/>
      <c r="U67" s="91"/>
      <c r="V67" s="91"/>
    </row>
    <row r="68" spans="2:22" s="9" customFormat="1" x14ac:dyDescent="0.25">
      <c r="B68" s="36"/>
      <c r="C68" s="36"/>
      <c r="D68" s="36"/>
      <c r="E68" s="36"/>
      <c r="F68" s="36"/>
      <c r="G68" s="37"/>
      <c r="H68" s="37"/>
      <c r="I68" s="91"/>
      <c r="J68" s="91"/>
      <c r="K68" s="91"/>
      <c r="L68" s="91"/>
      <c r="M68" s="91"/>
      <c r="N68" s="91"/>
      <c r="O68" s="91"/>
      <c r="P68" s="91"/>
      <c r="Q68" s="91"/>
      <c r="R68" s="91"/>
      <c r="S68" s="91"/>
      <c r="T68" s="91"/>
      <c r="U68" s="91"/>
      <c r="V68" s="91"/>
    </row>
    <row r="69" spans="2:22" x14ac:dyDescent="0.2">
      <c r="B69" s="5"/>
      <c r="C69" s="5"/>
      <c r="D69" s="5"/>
      <c r="E69" s="5"/>
      <c r="F69" s="5"/>
      <c r="G69" s="7"/>
      <c r="H69" s="7"/>
    </row>
    <row r="70" spans="2:22" x14ac:dyDescent="0.2">
      <c r="B70" s="5"/>
      <c r="C70" s="5"/>
      <c r="D70" s="5"/>
      <c r="E70" s="5"/>
      <c r="F70" s="5"/>
      <c r="G70" s="7"/>
      <c r="H70" s="7"/>
    </row>
    <row r="71" spans="2:22" x14ac:dyDescent="0.2">
      <c r="B71" s="5"/>
      <c r="C71" s="5"/>
      <c r="D71" s="5"/>
      <c r="E71" s="5"/>
      <c r="F71" s="5"/>
      <c r="G71" s="7"/>
      <c r="H71" s="7"/>
    </row>
    <row r="72" spans="2:22" x14ac:dyDescent="0.2">
      <c r="B72" s="5"/>
      <c r="C72" s="5"/>
      <c r="D72" s="5"/>
      <c r="E72" s="5"/>
      <c r="F72" s="5"/>
      <c r="G72" s="7"/>
      <c r="H72" s="7"/>
    </row>
    <row r="73" spans="2:22" x14ac:dyDescent="0.2">
      <c r="B73" s="5"/>
      <c r="C73" s="5"/>
      <c r="D73" s="5"/>
      <c r="E73" s="5"/>
      <c r="F73" s="5"/>
      <c r="G73" s="7"/>
      <c r="H73" s="7"/>
    </row>
    <row r="74" spans="2:22" x14ac:dyDescent="0.2">
      <c r="B74" s="5"/>
      <c r="C74" s="5"/>
      <c r="D74" s="5"/>
      <c r="E74" s="5"/>
      <c r="F74" s="5"/>
      <c r="G74" s="7"/>
      <c r="H74" s="7"/>
    </row>
    <row r="75" spans="2:22" x14ac:dyDescent="0.2">
      <c r="B75" s="5"/>
      <c r="C75" s="5"/>
      <c r="D75" s="5"/>
      <c r="E75" s="5"/>
      <c r="F75" s="5"/>
      <c r="G75" s="7"/>
      <c r="H75" s="7"/>
    </row>
    <row r="76" spans="2:22" x14ac:dyDescent="0.2">
      <c r="B76" s="5"/>
      <c r="C76" s="5"/>
      <c r="D76" s="5"/>
      <c r="E76" s="5"/>
      <c r="F76" s="5"/>
      <c r="G76" s="7"/>
      <c r="H76" s="7"/>
    </row>
    <row r="77" spans="2:22" x14ac:dyDescent="0.2">
      <c r="B77" s="5"/>
      <c r="C77" s="5"/>
      <c r="D77" s="5"/>
      <c r="E77" s="5"/>
      <c r="F77" s="5"/>
      <c r="G77" s="7"/>
      <c r="H77" s="7"/>
    </row>
    <row r="78" spans="2:22" x14ac:dyDescent="0.2">
      <c r="B78" s="5"/>
      <c r="C78" s="5"/>
      <c r="D78" s="5"/>
      <c r="E78" s="5"/>
      <c r="F78" s="5"/>
      <c r="G78" s="7"/>
      <c r="H78" s="7"/>
    </row>
    <row r="79" spans="2:22" x14ac:dyDescent="0.2">
      <c r="B79" s="5"/>
      <c r="C79" s="5"/>
      <c r="D79" s="5"/>
      <c r="E79" s="5"/>
      <c r="F79" s="5"/>
      <c r="G79" s="7"/>
      <c r="H79" s="7"/>
    </row>
    <row r="80" spans="2:22" x14ac:dyDescent="0.2">
      <c r="B80" s="5"/>
      <c r="C80" s="5"/>
      <c r="D80" s="5"/>
      <c r="E80" s="5"/>
      <c r="F80" s="5"/>
      <c r="G80" s="7"/>
      <c r="H80" s="7"/>
    </row>
    <row r="81" spans="2:8" x14ac:dyDescent="0.2">
      <c r="B81" s="5"/>
      <c r="C81" s="5"/>
      <c r="D81" s="5"/>
      <c r="E81" s="5"/>
      <c r="F81" s="5"/>
      <c r="G81" s="7"/>
      <c r="H81" s="7"/>
    </row>
    <row r="82" spans="2:8" x14ac:dyDescent="0.2">
      <c r="B82" s="5"/>
      <c r="C82" s="5"/>
      <c r="D82" s="5"/>
      <c r="E82" s="5"/>
      <c r="F82" s="5"/>
      <c r="G82" s="7"/>
      <c r="H82" s="7"/>
    </row>
    <row r="83" spans="2:8" x14ac:dyDescent="0.2">
      <c r="B83" s="5"/>
      <c r="C83" s="5"/>
      <c r="D83" s="5"/>
      <c r="E83" s="5"/>
      <c r="F83" s="5"/>
      <c r="G83" s="7"/>
      <c r="H83" s="7"/>
    </row>
    <row r="84" spans="2:8" x14ac:dyDescent="0.2">
      <c r="B84" s="5"/>
      <c r="C84" s="5"/>
      <c r="D84" s="5"/>
      <c r="E84" s="5"/>
      <c r="F84" s="5"/>
      <c r="G84" s="7"/>
      <c r="H84" s="7"/>
    </row>
    <row r="85" spans="2:8" x14ac:dyDescent="0.2">
      <c r="B85" s="5"/>
      <c r="C85" s="5"/>
      <c r="D85" s="5"/>
      <c r="E85" s="5"/>
      <c r="F85" s="5"/>
      <c r="G85" s="7"/>
      <c r="H85" s="7"/>
    </row>
    <row r="86" spans="2:8" x14ac:dyDescent="0.2">
      <c r="B86" s="5"/>
      <c r="C86" s="5"/>
      <c r="D86" s="5"/>
      <c r="E86" s="5"/>
      <c r="F86" s="5"/>
      <c r="G86" s="7"/>
      <c r="H86" s="7"/>
    </row>
    <row r="87" spans="2:8" x14ac:dyDescent="0.2">
      <c r="B87" s="5"/>
      <c r="C87" s="5"/>
      <c r="D87" s="5"/>
      <c r="E87" s="5"/>
      <c r="F87" s="5"/>
      <c r="G87" s="7"/>
      <c r="H87" s="7"/>
    </row>
    <row r="88" spans="2:8" x14ac:dyDescent="0.2">
      <c r="B88" s="5"/>
      <c r="C88" s="5"/>
      <c r="D88" s="5"/>
      <c r="E88" s="5"/>
      <c r="F88" s="5"/>
      <c r="G88" s="7"/>
      <c r="H88" s="7"/>
    </row>
    <row r="89" spans="2:8" x14ac:dyDescent="0.2">
      <c r="B89" s="5"/>
      <c r="C89" s="5"/>
      <c r="D89" s="5"/>
      <c r="E89" s="5"/>
      <c r="F89" s="5"/>
    </row>
  </sheetData>
  <mergeCells count="1">
    <mergeCell ref="E3:F3"/>
  </mergeCells>
  <phoneticPr fontId="32" type="noConversion"/>
  <pageMargins left="0.7" right="0.7" top="0.75" bottom="0.75" header="0.3" footer="0.3"/>
  <pageSetup paperSize="9" scale="69" firstPageNumber="12" orientation="portrait" useFirstPageNumber="1" r:id="rId1"/>
  <headerFooter>
    <oddFooter>&amp;R&amp;"Arial,Regular"&amp;P</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Q72"/>
  <sheetViews>
    <sheetView topLeftCell="A40" workbookViewId="0">
      <selection activeCell="M58" sqref="M58"/>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9.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87"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321</v>
      </c>
      <c r="I15" s="549"/>
    </row>
    <row r="16" spans="1:13" x14ac:dyDescent="0.25">
      <c r="A16" s="523" t="s">
        <v>589</v>
      </c>
      <c r="B16" s="524"/>
      <c r="C16" s="524"/>
      <c r="D16" s="524"/>
      <c r="E16" s="524"/>
      <c r="F16" s="524"/>
      <c r="G16" s="524"/>
      <c r="H16" s="524"/>
      <c r="I16" s="525"/>
    </row>
    <row r="17" spans="1:17" ht="15.75" thickBot="1" x14ac:dyDescent="0.3">
      <c r="A17" s="526" t="s">
        <v>82</v>
      </c>
      <c r="B17" s="527"/>
      <c r="C17" s="527"/>
      <c r="D17" s="527"/>
      <c r="E17" s="527"/>
      <c r="F17" s="527"/>
      <c r="G17" s="527"/>
      <c r="H17" s="527"/>
      <c r="I17" s="528"/>
    </row>
    <row r="18" spans="1:17" x14ac:dyDescent="0.25">
      <c r="A18" s="104" t="s">
        <v>83</v>
      </c>
      <c r="B18" s="544" t="s">
        <v>170</v>
      </c>
      <c r="C18" s="545"/>
      <c r="D18" s="546"/>
      <c r="E18" s="170" t="s">
        <v>85</v>
      </c>
      <c r="F18" s="170" t="s">
        <v>86</v>
      </c>
      <c r="G18" s="170" t="s">
        <v>87</v>
      </c>
      <c r="H18" s="170" t="s">
        <v>88</v>
      </c>
      <c r="I18" s="171" t="s">
        <v>89</v>
      </c>
    </row>
    <row r="19" spans="1:17" x14ac:dyDescent="0.25">
      <c r="A19" s="109"/>
      <c r="B19" s="517"/>
      <c r="C19" s="518"/>
      <c r="D19" s="519"/>
      <c r="E19" s="110"/>
      <c r="F19" s="111"/>
      <c r="G19" s="110"/>
      <c r="H19" s="112"/>
      <c r="I19" s="113"/>
    </row>
    <row r="20" spans="1:17" x14ac:dyDescent="0.25">
      <c r="A20" s="114"/>
      <c r="B20" s="486"/>
      <c r="C20" s="475"/>
      <c r="D20" s="487"/>
      <c r="E20" s="115"/>
      <c r="F20" s="100"/>
      <c r="G20" s="115"/>
      <c r="H20" s="116"/>
      <c r="I20" s="113"/>
    </row>
    <row r="21" spans="1:17" x14ac:dyDescent="0.25">
      <c r="A21" s="114"/>
      <c r="B21" s="520"/>
      <c r="C21" s="521"/>
      <c r="D21" s="522"/>
      <c r="E21" s="115"/>
      <c r="F21" s="100"/>
      <c r="G21" s="117"/>
      <c r="H21" s="118"/>
      <c r="I21" s="119"/>
      <c r="M21" s="256"/>
      <c r="N21" s="256"/>
      <c r="O21" s="256"/>
      <c r="P21" s="256"/>
      <c r="Q21" s="256"/>
    </row>
    <row r="22" spans="1:17" x14ac:dyDescent="0.25">
      <c r="A22" s="488" t="s">
        <v>90</v>
      </c>
      <c r="B22" s="484"/>
      <c r="C22" s="484"/>
      <c r="D22" s="484"/>
      <c r="E22" s="484"/>
      <c r="F22" s="484"/>
      <c r="G22" s="484"/>
      <c r="H22" s="485"/>
      <c r="I22" s="113"/>
      <c r="M22" s="256"/>
      <c r="N22" s="256"/>
      <c r="O22" s="256"/>
      <c r="P22" s="256"/>
      <c r="Q22" s="256"/>
    </row>
    <row r="23" spans="1:17" x14ac:dyDescent="0.25">
      <c r="A23" s="494" t="s">
        <v>91</v>
      </c>
      <c r="B23" s="495"/>
      <c r="C23" s="495"/>
      <c r="D23" s="495"/>
      <c r="E23" s="495"/>
      <c r="F23" s="495"/>
      <c r="G23" s="495"/>
      <c r="H23" s="495"/>
      <c r="I23" s="496"/>
      <c r="M23" s="256"/>
      <c r="N23" s="256"/>
      <c r="O23" s="256"/>
      <c r="P23" s="256"/>
      <c r="Q23" s="256"/>
    </row>
    <row r="24" spans="1:17" x14ac:dyDescent="0.25">
      <c r="A24" s="120" t="s">
        <v>92</v>
      </c>
      <c r="B24" s="492" t="s">
        <v>170</v>
      </c>
      <c r="C24" s="538"/>
      <c r="D24" s="538"/>
      <c r="E24" s="538"/>
      <c r="F24" s="493"/>
      <c r="G24" s="180" t="s">
        <v>87</v>
      </c>
      <c r="H24" s="136" t="s">
        <v>88</v>
      </c>
      <c r="I24" s="137" t="s">
        <v>89</v>
      </c>
      <c r="K24" s="142"/>
      <c r="M24" s="256"/>
      <c r="N24" s="256"/>
      <c r="O24" s="256"/>
      <c r="P24" s="256"/>
      <c r="Q24" s="256"/>
    </row>
    <row r="25" spans="1:17" x14ac:dyDescent="0.25">
      <c r="A25" s="125"/>
      <c r="B25" s="497"/>
      <c r="C25" s="498"/>
      <c r="D25" s="498"/>
      <c r="E25" s="498"/>
      <c r="F25" s="499"/>
      <c r="G25" s="195"/>
      <c r="H25" s="228"/>
      <c r="I25" s="129"/>
      <c r="M25" s="256"/>
      <c r="N25" s="256"/>
      <c r="O25" s="256"/>
      <c r="P25" s="256"/>
      <c r="Q25" s="256"/>
    </row>
    <row r="26" spans="1:17" x14ac:dyDescent="0.25">
      <c r="A26" s="125"/>
      <c r="B26" s="500"/>
      <c r="C26" s="501"/>
      <c r="D26" s="501"/>
      <c r="E26" s="501"/>
      <c r="F26" s="502"/>
      <c r="G26" s="195"/>
      <c r="H26" s="229"/>
      <c r="I26" s="129"/>
      <c r="M26" s="256"/>
      <c r="N26" s="256"/>
      <c r="O26" s="256"/>
      <c r="P26" s="256"/>
      <c r="Q26" s="256"/>
    </row>
    <row r="27" spans="1:17" x14ac:dyDescent="0.25">
      <c r="A27" s="125"/>
      <c r="B27" s="500"/>
      <c r="C27" s="501"/>
      <c r="D27" s="501"/>
      <c r="E27" s="501"/>
      <c r="F27" s="502"/>
      <c r="G27" s="195"/>
      <c r="H27" s="229"/>
      <c r="I27" s="129"/>
      <c r="M27" s="256"/>
      <c r="N27" s="256"/>
      <c r="O27" s="256"/>
      <c r="P27" s="256"/>
      <c r="Q27" s="256"/>
    </row>
    <row r="28" spans="1:17" x14ac:dyDescent="0.25">
      <c r="A28" s="125"/>
      <c r="B28" s="500"/>
      <c r="C28" s="501"/>
      <c r="D28" s="501"/>
      <c r="E28" s="501"/>
      <c r="F28" s="502"/>
      <c r="G28" s="195"/>
      <c r="H28" s="229"/>
      <c r="I28" s="129"/>
      <c r="M28" s="256"/>
      <c r="N28" s="256"/>
      <c r="O28" s="256"/>
      <c r="P28" s="256"/>
      <c r="Q28" s="256"/>
    </row>
    <row r="29" spans="1:17" x14ac:dyDescent="0.25">
      <c r="A29" s="125"/>
      <c r="B29" s="500"/>
      <c r="C29" s="501"/>
      <c r="D29" s="501"/>
      <c r="E29" s="501"/>
      <c r="F29" s="502"/>
      <c r="G29" s="195"/>
      <c r="H29" s="229"/>
      <c r="I29" s="129"/>
      <c r="M29" s="256"/>
      <c r="N29" s="256"/>
      <c r="O29" s="256"/>
      <c r="P29" s="256"/>
      <c r="Q29" s="256"/>
    </row>
    <row r="30" spans="1:17" x14ac:dyDescent="0.25">
      <c r="A30" s="125"/>
      <c r="B30" s="550"/>
      <c r="C30" s="551"/>
      <c r="D30" s="551"/>
      <c r="E30" s="551"/>
      <c r="F30" s="551"/>
      <c r="G30" s="195"/>
      <c r="H30" s="229"/>
      <c r="I30" s="129"/>
      <c r="M30" s="256"/>
      <c r="N30" s="256"/>
      <c r="O30" s="256"/>
      <c r="P30" s="256"/>
      <c r="Q30" s="256"/>
    </row>
    <row r="31" spans="1:17" x14ac:dyDescent="0.25">
      <c r="A31" s="125"/>
      <c r="B31" s="550"/>
      <c r="C31" s="551"/>
      <c r="D31" s="551"/>
      <c r="E31" s="551"/>
      <c r="F31" s="551"/>
      <c r="G31" s="195"/>
      <c r="H31" s="229"/>
      <c r="I31" s="129"/>
      <c r="M31" s="256"/>
      <c r="N31" s="256"/>
      <c r="O31" s="256"/>
      <c r="P31" s="256"/>
      <c r="Q31" s="256"/>
    </row>
    <row r="32" spans="1:17" x14ac:dyDescent="0.25">
      <c r="A32" s="125"/>
      <c r="B32" s="550"/>
      <c r="C32" s="551"/>
      <c r="D32" s="551"/>
      <c r="E32" s="551"/>
      <c r="F32" s="551"/>
      <c r="G32" s="195"/>
      <c r="H32" s="229"/>
      <c r="I32" s="129"/>
      <c r="M32" s="256"/>
      <c r="N32" s="256"/>
      <c r="O32" s="256"/>
      <c r="P32" s="256"/>
      <c r="Q32" s="256"/>
    </row>
    <row r="33" spans="1:17" x14ac:dyDescent="0.25">
      <c r="A33" s="125"/>
      <c r="B33" s="550"/>
      <c r="C33" s="551"/>
      <c r="D33" s="551"/>
      <c r="E33" s="551"/>
      <c r="F33" s="551"/>
      <c r="G33" s="195"/>
      <c r="H33" s="229"/>
      <c r="I33" s="129"/>
      <c r="M33" s="256"/>
      <c r="N33" s="256"/>
      <c r="O33" s="256"/>
      <c r="P33" s="256"/>
      <c r="Q33" s="256"/>
    </row>
    <row r="34" spans="1:17" x14ac:dyDescent="0.25">
      <c r="A34" s="125"/>
      <c r="B34" s="550"/>
      <c r="C34" s="551"/>
      <c r="D34" s="551"/>
      <c r="E34" s="551"/>
      <c r="F34" s="551"/>
      <c r="G34" s="195"/>
      <c r="H34" s="229"/>
      <c r="I34" s="129"/>
      <c r="M34" s="256"/>
      <c r="N34" s="256"/>
      <c r="O34" s="256"/>
      <c r="P34" s="256"/>
      <c r="Q34" s="256"/>
    </row>
    <row r="35" spans="1:17" x14ac:dyDescent="0.25">
      <c r="A35" s="125"/>
      <c r="B35" s="550"/>
      <c r="C35" s="551"/>
      <c r="D35" s="551"/>
      <c r="E35" s="551"/>
      <c r="F35" s="551"/>
      <c r="G35" s="195"/>
      <c r="H35" s="229"/>
      <c r="I35" s="129"/>
      <c r="M35" s="256"/>
      <c r="N35" s="256"/>
      <c r="O35" s="256"/>
      <c r="P35" s="256"/>
      <c r="Q35" s="256"/>
    </row>
    <row r="36" spans="1:17" x14ac:dyDescent="0.25">
      <c r="A36" s="125"/>
      <c r="B36" s="550"/>
      <c r="C36" s="551"/>
      <c r="D36" s="551"/>
      <c r="E36" s="551"/>
      <c r="F36" s="551"/>
      <c r="G36" s="195"/>
      <c r="H36" s="229"/>
      <c r="I36" s="129"/>
      <c r="M36" s="256"/>
      <c r="N36" s="256"/>
      <c r="O36" s="256"/>
      <c r="P36" s="256"/>
      <c r="Q36" s="256"/>
    </row>
    <row r="37" spans="1:17" x14ac:dyDescent="0.25">
      <c r="A37" s="125"/>
      <c r="B37" s="550"/>
      <c r="C37" s="551"/>
      <c r="D37" s="551"/>
      <c r="E37" s="551"/>
      <c r="F37" s="551"/>
      <c r="G37" s="195"/>
      <c r="H37" s="229"/>
      <c r="I37" s="129"/>
      <c r="M37" s="256"/>
      <c r="N37" s="256"/>
      <c r="O37" s="256"/>
      <c r="P37" s="256"/>
      <c r="Q37" s="256"/>
    </row>
    <row r="38" spans="1:17" x14ac:dyDescent="0.25">
      <c r="A38" s="125"/>
      <c r="B38" s="550"/>
      <c r="C38" s="551"/>
      <c r="D38" s="551"/>
      <c r="E38" s="551"/>
      <c r="F38" s="551"/>
      <c r="G38" s="195"/>
      <c r="H38" s="229"/>
      <c r="I38" s="129"/>
      <c r="M38" s="256"/>
      <c r="N38" s="256"/>
      <c r="O38" s="256"/>
      <c r="P38" s="256"/>
      <c r="Q38" s="256"/>
    </row>
    <row r="39" spans="1:17" x14ac:dyDescent="0.25">
      <c r="A39" s="125"/>
      <c r="B39" s="550"/>
      <c r="C39" s="551"/>
      <c r="D39" s="551"/>
      <c r="E39" s="551"/>
      <c r="F39" s="551"/>
      <c r="G39" s="195"/>
      <c r="H39" s="229"/>
      <c r="I39" s="129"/>
      <c r="M39" s="256"/>
      <c r="N39" s="256"/>
      <c r="O39" s="256"/>
      <c r="P39" s="256"/>
      <c r="Q39" s="256"/>
    </row>
    <row r="40" spans="1:17" x14ac:dyDescent="0.25">
      <c r="A40" s="125"/>
      <c r="B40" s="550"/>
      <c r="C40" s="551"/>
      <c r="D40" s="551"/>
      <c r="E40" s="551"/>
      <c r="F40" s="551"/>
      <c r="G40" s="195"/>
      <c r="H40" s="229"/>
      <c r="I40" s="129"/>
      <c r="M40" s="256"/>
      <c r="N40" s="256"/>
      <c r="O40" s="256"/>
      <c r="P40" s="256"/>
      <c r="Q40" s="256"/>
    </row>
    <row r="41" spans="1:17" x14ac:dyDescent="0.25">
      <c r="A41" s="125"/>
      <c r="B41" s="550"/>
      <c r="C41" s="551"/>
      <c r="D41" s="551"/>
      <c r="E41" s="551"/>
      <c r="F41" s="551"/>
      <c r="G41" s="195"/>
      <c r="H41" s="229"/>
      <c r="I41" s="129"/>
      <c r="M41" s="256"/>
      <c r="N41" s="256"/>
      <c r="O41" s="256"/>
      <c r="P41" s="256"/>
      <c r="Q41" s="256"/>
    </row>
    <row r="42" spans="1:17" x14ac:dyDescent="0.25">
      <c r="A42" s="125"/>
      <c r="B42" s="550"/>
      <c r="C42" s="551"/>
      <c r="D42" s="551"/>
      <c r="E42" s="551"/>
      <c r="F42" s="551"/>
      <c r="G42" s="195"/>
      <c r="H42" s="229"/>
      <c r="I42" s="129"/>
      <c r="M42" s="256"/>
      <c r="N42" s="256"/>
      <c r="O42" s="256"/>
      <c r="P42" s="256"/>
      <c r="Q42" s="256"/>
    </row>
    <row r="43" spans="1:17" x14ac:dyDescent="0.25">
      <c r="A43" s="125"/>
      <c r="B43" s="550"/>
      <c r="C43" s="551"/>
      <c r="D43" s="551"/>
      <c r="E43" s="551"/>
      <c r="F43" s="551"/>
      <c r="G43" s="195"/>
      <c r="H43" s="229"/>
      <c r="I43" s="129"/>
      <c r="M43" s="256"/>
      <c r="N43" s="256"/>
      <c r="O43" s="256"/>
      <c r="P43" s="256"/>
      <c r="Q43" s="256"/>
    </row>
    <row r="44" spans="1:17" x14ac:dyDescent="0.25">
      <c r="A44" s="125"/>
      <c r="B44" s="550"/>
      <c r="C44" s="551"/>
      <c r="D44" s="551"/>
      <c r="E44" s="551"/>
      <c r="F44" s="551"/>
      <c r="G44" s="195"/>
      <c r="H44" s="229"/>
      <c r="I44" s="129"/>
      <c r="M44" s="256"/>
      <c r="N44" s="256"/>
      <c r="O44" s="256"/>
      <c r="P44" s="256"/>
      <c r="Q44" s="256"/>
    </row>
    <row r="45" spans="1:17" x14ac:dyDescent="0.25">
      <c r="A45" s="125"/>
      <c r="B45" s="550"/>
      <c r="C45" s="551"/>
      <c r="D45" s="551"/>
      <c r="E45" s="551"/>
      <c r="F45" s="551"/>
      <c r="G45" s="195"/>
      <c r="H45" s="196"/>
      <c r="I45" s="129"/>
      <c r="L45" s="130"/>
    </row>
    <row r="46" spans="1:17" x14ac:dyDescent="0.25">
      <c r="A46" s="547" t="s">
        <v>171</v>
      </c>
      <c r="B46" s="484"/>
      <c r="C46" s="484"/>
      <c r="D46" s="484"/>
      <c r="E46" s="484"/>
      <c r="F46" s="484"/>
      <c r="G46" s="484"/>
      <c r="H46" s="485"/>
      <c r="I46" s="189">
        <f>SUM(I25:I45)</f>
        <v>0</v>
      </c>
      <c r="L46" s="130"/>
    </row>
    <row r="47" spans="1:17" x14ac:dyDescent="0.25">
      <c r="A47" s="488" t="s">
        <v>172</v>
      </c>
      <c r="B47" s="484"/>
      <c r="C47" s="484"/>
      <c r="D47" s="484"/>
      <c r="E47" s="484"/>
      <c r="F47" s="484"/>
      <c r="G47" s="484"/>
      <c r="H47" s="485"/>
      <c r="I47" s="190">
        <f>ROUND((I46*0.15),2)</f>
        <v>0</v>
      </c>
      <c r="L47" s="130"/>
    </row>
    <row r="48" spans="1:17" x14ac:dyDescent="0.25">
      <c r="A48" s="488" t="s">
        <v>173</v>
      </c>
      <c r="B48" s="484"/>
      <c r="C48" s="484"/>
      <c r="D48" s="484"/>
      <c r="E48" s="484"/>
      <c r="F48" s="484"/>
      <c r="G48" s="484"/>
      <c r="H48" s="485"/>
      <c r="I48" s="172">
        <f>I46+I47</f>
        <v>0</v>
      </c>
    </row>
    <row r="49" spans="1:9" x14ac:dyDescent="0.25">
      <c r="A49" s="494" t="s">
        <v>95</v>
      </c>
      <c r="B49" s="495"/>
      <c r="C49" s="495"/>
      <c r="D49" s="495"/>
      <c r="E49" s="495"/>
      <c r="F49" s="495"/>
      <c r="G49" s="495"/>
      <c r="H49" s="495"/>
      <c r="I49" s="496"/>
    </row>
    <row r="50" spans="1:9" x14ac:dyDescent="0.25">
      <c r="A50" s="120" t="s">
        <v>96</v>
      </c>
      <c r="B50" s="492" t="s">
        <v>97</v>
      </c>
      <c r="C50" s="538"/>
      <c r="D50" s="493"/>
      <c r="E50" s="492" t="s">
        <v>85</v>
      </c>
      <c r="F50" s="493"/>
      <c r="G50" s="122" t="s">
        <v>87</v>
      </c>
      <c r="H50" s="123" t="s">
        <v>88</v>
      </c>
      <c r="I50" s="124" t="s">
        <v>89</v>
      </c>
    </row>
    <row r="51" spans="1:9" x14ac:dyDescent="0.25">
      <c r="A51" s="125">
        <v>1</v>
      </c>
      <c r="B51" s="529" t="s">
        <v>98</v>
      </c>
      <c r="C51" s="530"/>
      <c r="D51" s="531"/>
      <c r="E51" s="517" t="s">
        <v>99</v>
      </c>
      <c r="F51" s="519"/>
      <c r="G51" s="157"/>
      <c r="H51" s="155">
        <v>450</v>
      </c>
      <c r="I51" s="132">
        <f>SUM(G51*H51)</f>
        <v>0</v>
      </c>
    </row>
    <row r="52" spans="1:9" x14ac:dyDescent="0.25">
      <c r="A52" s="125">
        <v>2</v>
      </c>
      <c r="B52" s="506" t="s">
        <v>100</v>
      </c>
      <c r="C52" s="507"/>
      <c r="D52" s="508"/>
      <c r="E52" s="486" t="s">
        <v>99</v>
      </c>
      <c r="F52" s="487"/>
      <c r="G52" s="126"/>
      <c r="H52" s="156">
        <v>350</v>
      </c>
      <c r="I52" s="129">
        <f t="shared" ref="I52:I56" si="0">SUM(G52*H52)</f>
        <v>0</v>
      </c>
    </row>
    <row r="53" spans="1:9" x14ac:dyDescent="0.25">
      <c r="A53" s="125">
        <v>3</v>
      </c>
      <c r="B53" s="506" t="s">
        <v>101</v>
      </c>
      <c r="C53" s="507"/>
      <c r="D53" s="508"/>
      <c r="E53" s="486" t="s">
        <v>99</v>
      </c>
      <c r="F53" s="487"/>
      <c r="G53" s="126">
        <v>1</v>
      </c>
      <c r="H53" s="156">
        <v>300</v>
      </c>
      <c r="I53" s="129">
        <f t="shared" si="0"/>
        <v>300</v>
      </c>
    </row>
    <row r="54" spans="1:9" x14ac:dyDescent="0.25">
      <c r="A54" s="125">
        <v>4</v>
      </c>
      <c r="B54" s="506" t="s">
        <v>102</v>
      </c>
      <c r="C54" s="507"/>
      <c r="D54" s="508"/>
      <c r="E54" s="486" t="s">
        <v>99</v>
      </c>
      <c r="F54" s="487"/>
      <c r="G54" s="126"/>
      <c r="H54" s="156">
        <v>200</v>
      </c>
      <c r="I54" s="129">
        <f t="shared" si="0"/>
        <v>0</v>
      </c>
    </row>
    <row r="55" spans="1:9" x14ac:dyDescent="0.25">
      <c r="A55" s="125">
        <v>5</v>
      </c>
      <c r="B55" s="506" t="s">
        <v>103</v>
      </c>
      <c r="C55" s="507"/>
      <c r="D55" s="508"/>
      <c r="E55" s="486" t="s">
        <v>99</v>
      </c>
      <c r="F55" s="487"/>
      <c r="G55" s="126">
        <v>1</v>
      </c>
      <c r="H55" s="158">
        <v>200</v>
      </c>
      <c r="I55" s="129">
        <f t="shared" si="0"/>
        <v>200</v>
      </c>
    </row>
    <row r="56" spans="1:9" x14ac:dyDescent="0.25">
      <c r="A56" s="125">
        <v>6</v>
      </c>
      <c r="B56" s="506" t="s">
        <v>342</v>
      </c>
      <c r="C56" s="507"/>
      <c r="D56" s="508"/>
      <c r="E56" s="486" t="s">
        <v>99</v>
      </c>
      <c r="F56" s="487"/>
      <c r="G56" s="126"/>
      <c r="H56" s="158">
        <v>140</v>
      </c>
      <c r="I56" s="129">
        <f t="shared" si="0"/>
        <v>0</v>
      </c>
    </row>
    <row r="57" spans="1:9" x14ac:dyDescent="0.25">
      <c r="A57" s="125"/>
      <c r="B57" s="506"/>
      <c r="C57" s="507"/>
      <c r="D57" s="508"/>
      <c r="E57" s="133"/>
      <c r="F57" s="100"/>
      <c r="G57" s="100"/>
      <c r="H57" s="116"/>
      <c r="I57" s="129"/>
    </row>
    <row r="58" spans="1:9" x14ac:dyDescent="0.25">
      <c r="A58" s="114"/>
      <c r="B58" s="506"/>
      <c r="C58" s="507"/>
      <c r="D58" s="508"/>
      <c r="F58" s="100"/>
      <c r="G58" s="100"/>
      <c r="H58" s="116"/>
      <c r="I58" s="129"/>
    </row>
    <row r="59" spans="1:9" x14ac:dyDescent="0.25">
      <c r="A59" s="134"/>
      <c r="B59" s="535"/>
      <c r="C59" s="536"/>
      <c r="D59" s="537"/>
      <c r="E59" s="102"/>
      <c r="F59" s="103"/>
      <c r="G59" s="100"/>
      <c r="H59" s="118"/>
      <c r="I59" s="129"/>
    </row>
    <row r="60" spans="1:9" x14ac:dyDescent="0.25">
      <c r="A60" s="488" t="s">
        <v>104</v>
      </c>
      <c r="B60" s="484"/>
      <c r="C60" s="484"/>
      <c r="D60" s="484"/>
      <c r="E60" s="484"/>
      <c r="F60" s="484"/>
      <c r="G60" s="484"/>
      <c r="H60" s="485"/>
      <c r="I60" s="140">
        <f>SUM(I51:I59)</f>
        <v>500</v>
      </c>
    </row>
    <row r="61" spans="1:9" x14ac:dyDescent="0.25">
      <c r="A61" s="494" t="s">
        <v>105</v>
      </c>
      <c r="B61" s="495"/>
      <c r="C61" s="495"/>
      <c r="D61" s="495"/>
      <c r="E61" s="495"/>
      <c r="F61" s="495"/>
      <c r="G61" s="495"/>
      <c r="H61" s="495"/>
      <c r="I61" s="496"/>
    </row>
    <row r="62" spans="1:9" x14ac:dyDescent="0.25">
      <c r="A62" s="120" t="s">
        <v>106</v>
      </c>
      <c r="B62" s="492" t="s">
        <v>107</v>
      </c>
      <c r="C62" s="538"/>
      <c r="D62" s="493"/>
      <c r="E62" s="492" t="s">
        <v>108</v>
      </c>
      <c r="F62" s="493"/>
      <c r="G62" s="136" t="s">
        <v>109</v>
      </c>
      <c r="H62" s="136" t="s">
        <v>88</v>
      </c>
      <c r="I62" s="137" t="s">
        <v>89</v>
      </c>
    </row>
    <row r="63" spans="1:9" x14ac:dyDescent="0.25">
      <c r="A63" s="125">
        <v>1</v>
      </c>
      <c r="B63" s="497" t="s">
        <v>587</v>
      </c>
      <c r="C63" s="498"/>
      <c r="D63" s="499"/>
      <c r="E63" s="486">
        <v>1</v>
      </c>
      <c r="F63" s="487"/>
      <c r="G63" s="218">
        <v>56.6</v>
      </c>
      <c r="H63" s="138">
        <v>5</v>
      </c>
      <c r="I63" s="233">
        <f>H63*G63</f>
        <v>283</v>
      </c>
    </row>
    <row r="64" spans="1:9" x14ac:dyDescent="0.25">
      <c r="A64" s="139"/>
      <c r="B64" s="503"/>
      <c r="C64" s="504"/>
      <c r="D64" s="505"/>
      <c r="E64" s="520"/>
      <c r="F64" s="522"/>
      <c r="G64" s="126"/>
      <c r="H64" s="138"/>
      <c r="I64" s="233"/>
    </row>
    <row r="65" spans="1:12" x14ac:dyDescent="0.25">
      <c r="A65" s="488" t="s">
        <v>110</v>
      </c>
      <c r="B65" s="484"/>
      <c r="C65" s="484"/>
      <c r="D65" s="484"/>
      <c r="E65" s="484"/>
      <c r="F65" s="484"/>
      <c r="G65" s="484"/>
      <c r="H65" s="485"/>
      <c r="I65" s="140">
        <f>SUM(I63:I64)</f>
        <v>283</v>
      </c>
    </row>
    <row r="66" spans="1:12" x14ac:dyDescent="0.25">
      <c r="A66" s="141"/>
      <c r="B66" s="142"/>
      <c r="C66" s="142"/>
      <c r="D66" s="142"/>
      <c r="E66" s="142"/>
      <c r="F66" s="143"/>
      <c r="G66" s="144"/>
      <c r="H66" s="144"/>
      <c r="I66" s="145"/>
      <c r="L66" s="97"/>
    </row>
    <row r="67" spans="1:12" x14ac:dyDescent="0.25">
      <c r="A67" s="532"/>
      <c r="B67" s="533"/>
      <c r="C67" s="533"/>
      <c r="D67" s="533"/>
      <c r="E67" s="533"/>
      <c r="F67" s="146"/>
      <c r="G67" s="534" t="s">
        <v>111</v>
      </c>
      <c r="H67" s="533"/>
      <c r="I67" s="147">
        <f>I65+I60+I48</f>
        <v>783</v>
      </c>
    </row>
    <row r="68" spans="1:12" x14ac:dyDescent="0.25">
      <c r="A68" s="532"/>
      <c r="B68" s="533"/>
      <c r="C68" s="533"/>
      <c r="D68" s="533"/>
      <c r="E68" s="533"/>
      <c r="F68" s="100"/>
      <c r="G68" s="148"/>
      <c r="H68" s="149"/>
      <c r="I68" s="150"/>
    </row>
    <row r="69" spans="1:12" ht="15.75" thickBot="1" x14ac:dyDescent="0.3">
      <c r="A69" s="532"/>
      <c r="B69" s="533"/>
      <c r="C69" s="533"/>
      <c r="D69" s="533"/>
      <c r="E69" s="533"/>
      <c r="F69" s="100"/>
      <c r="G69" s="482" t="s">
        <v>154</v>
      </c>
      <c r="H69" s="483"/>
      <c r="I69" s="159">
        <f>I67+I68</f>
        <v>783</v>
      </c>
    </row>
    <row r="70" spans="1:12" ht="16.5" thickTop="1" thickBot="1" x14ac:dyDescent="0.3">
      <c r="A70" s="151"/>
      <c r="B70" s="152"/>
      <c r="C70" s="539"/>
      <c r="D70" s="540"/>
      <c r="E70" s="540"/>
      <c r="F70" s="540"/>
      <c r="G70" s="153"/>
      <c r="H70" s="153"/>
      <c r="I70" s="154"/>
    </row>
    <row r="72" spans="1:12" x14ac:dyDescent="0.25">
      <c r="A72" s="97"/>
      <c r="B72" s="97"/>
    </row>
  </sheetData>
  <mergeCells count="83">
    <mergeCell ref="A69:B69"/>
    <mergeCell ref="C69:E69"/>
    <mergeCell ref="G69:H69"/>
    <mergeCell ref="C70:F70"/>
    <mergeCell ref="A65:H65"/>
    <mergeCell ref="A67:B67"/>
    <mergeCell ref="C67:E67"/>
    <mergeCell ref="G67:H67"/>
    <mergeCell ref="A68:B68"/>
    <mergeCell ref="C68:E68"/>
    <mergeCell ref="B62:D62"/>
    <mergeCell ref="E62:F62"/>
    <mergeCell ref="B63:D63"/>
    <mergeCell ref="E63:F63"/>
    <mergeCell ref="B64:D64"/>
    <mergeCell ref="E64:F64"/>
    <mergeCell ref="A46:H46"/>
    <mergeCell ref="E51:F51"/>
    <mergeCell ref="E52:F52"/>
    <mergeCell ref="B53:D53"/>
    <mergeCell ref="E53:F53"/>
    <mergeCell ref="A48:H48"/>
    <mergeCell ref="A49:I49"/>
    <mergeCell ref="A47:H47"/>
    <mergeCell ref="B57:D57"/>
    <mergeCell ref="B58:D58"/>
    <mergeCell ref="B59:D59"/>
    <mergeCell ref="A60:H60"/>
    <mergeCell ref="A61:I61"/>
    <mergeCell ref="B56:D56"/>
    <mergeCell ref="E56:F56"/>
    <mergeCell ref="B50:D50"/>
    <mergeCell ref="B51:D51"/>
    <mergeCell ref="B52:D52"/>
    <mergeCell ref="B55:D55"/>
    <mergeCell ref="E55:F55"/>
    <mergeCell ref="B54:D54"/>
    <mergeCell ref="E54:F54"/>
    <mergeCell ref="E50:F50"/>
    <mergeCell ref="B41:F41"/>
    <mergeCell ref="B42:F42"/>
    <mergeCell ref="B43:F43"/>
    <mergeCell ref="B34:F34"/>
    <mergeCell ref="B35:F35"/>
    <mergeCell ref="B36:F36"/>
    <mergeCell ref="B37:F37"/>
    <mergeCell ref="B38:F38"/>
    <mergeCell ref="B44:F44"/>
    <mergeCell ref="B45:F45"/>
    <mergeCell ref="B33:F33"/>
    <mergeCell ref="A22:H22"/>
    <mergeCell ref="A23:I23"/>
    <mergeCell ref="B24:F24"/>
    <mergeCell ref="B25:F25"/>
    <mergeCell ref="B26:F26"/>
    <mergeCell ref="B27:F27"/>
    <mergeCell ref="B28:F28"/>
    <mergeCell ref="B29:F29"/>
    <mergeCell ref="B30:F30"/>
    <mergeCell ref="B31:F31"/>
    <mergeCell ref="B32:F32"/>
    <mergeCell ref="B39:F39"/>
    <mergeCell ref="B40:F40"/>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N82"/>
  <sheetViews>
    <sheetView topLeftCell="A7" workbookViewId="0">
      <selection activeCell="M58" sqref="M58"/>
    </sheetView>
  </sheetViews>
  <sheetFormatPr defaultColWidth="9.140625"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9.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v>44449</v>
      </c>
      <c r="I10" s="515"/>
    </row>
    <row r="11" spans="1:13" x14ac:dyDescent="0.25">
      <c r="A11" s="99" t="s">
        <v>73</v>
      </c>
      <c r="B11" s="97"/>
      <c r="F11" s="510" t="s">
        <v>74</v>
      </c>
      <c r="G11" s="511"/>
      <c r="H11" s="587" t="e">
        <f>#REF!</f>
        <v>#REF!</v>
      </c>
      <c r="I11" s="515"/>
    </row>
    <row r="12" spans="1:13" x14ac:dyDescent="0.25">
      <c r="A12" s="99" t="s">
        <v>75</v>
      </c>
      <c r="B12" s="97"/>
      <c r="F12" s="510" t="s">
        <v>76</v>
      </c>
      <c r="G12" s="511"/>
      <c r="H12" s="516" t="s">
        <v>618</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321</v>
      </c>
      <c r="I15" s="549"/>
    </row>
    <row r="16" spans="1:13" x14ac:dyDescent="0.25">
      <c r="A16" s="523" t="s">
        <v>619</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486"/>
      <c r="C20" s="475"/>
      <c r="D20" s="487"/>
      <c r="E20" s="115"/>
      <c r="F20" s="100"/>
      <c r="G20" s="115"/>
      <c r="H20" s="116"/>
      <c r="I20" s="113"/>
    </row>
    <row r="21" spans="1:11" x14ac:dyDescent="0.25">
      <c r="A21" s="114"/>
      <c r="B21" s="520"/>
      <c r="C21" s="521"/>
      <c r="D21" s="522"/>
      <c r="E21" s="115"/>
      <c r="F21" s="100"/>
      <c r="G21" s="117"/>
      <c r="H21" s="118"/>
      <c r="I21" s="119"/>
    </row>
    <row r="22" spans="1:11" x14ac:dyDescent="0.25">
      <c r="A22" s="488" t="s">
        <v>90</v>
      </c>
      <c r="B22" s="484"/>
      <c r="C22" s="484"/>
      <c r="D22" s="484"/>
      <c r="E22" s="484"/>
      <c r="F22" s="484"/>
      <c r="G22" s="484"/>
      <c r="H22" s="485"/>
      <c r="I22" s="113"/>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620</v>
      </c>
      <c r="C25" s="498"/>
      <c r="D25" s="498"/>
      <c r="E25" s="498"/>
      <c r="F25" s="499"/>
      <c r="G25" s="195">
        <v>1</v>
      </c>
      <c r="H25" s="228">
        <v>28000</v>
      </c>
      <c r="I25" s="129">
        <f>H25*G25</f>
        <v>28000</v>
      </c>
    </row>
    <row r="26" spans="1:11" x14ac:dyDescent="0.25">
      <c r="A26" s="125">
        <v>2</v>
      </c>
      <c r="B26" s="500" t="s">
        <v>304</v>
      </c>
      <c r="C26" s="501"/>
      <c r="D26" s="501"/>
      <c r="E26" s="501"/>
      <c r="F26" s="502"/>
      <c r="G26" s="195">
        <v>1</v>
      </c>
      <c r="H26" s="229">
        <v>1950</v>
      </c>
      <c r="I26" s="129">
        <f>H26*G26</f>
        <v>1950</v>
      </c>
    </row>
    <row r="27" spans="1:11" x14ac:dyDescent="0.25">
      <c r="A27" s="125">
        <v>3</v>
      </c>
      <c r="B27" s="500"/>
      <c r="C27" s="501"/>
      <c r="D27" s="501"/>
      <c r="E27" s="501"/>
      <c r="F27" s="502"/>
      <c r="G27" s="195"/>
      <c r="H27" s="229"/>
      <c r="I27" s="129"/>
    </row>
    <row r="28" spans="1:11" x14ac:dyDescent="0.25">
      <c r="A28" s="125"/>
      <c r="B28" s="500"/>
      <c r="C28" s="501"/>
      <c r="D28" s="501"/>
      <c r="E28" s="501"/>
      <c r="F28" s="502"/>
      <c r="G28" s="195"/>
      <c r="H28" s="229"/>
      <c r="I28" s="129"/>
    </row>
    <row r="29" spans="1:11" x14ac:dyDescent="0.25">
      <c r="A29" s="125"/>
      <c r="B29" s="500"/>
      <c r="C29" s="501"/>
      <c r="D29" s="501"/>
      <c r="E29" s="501"/>
      <c r="F29" s="502"/>
      <c r="G29" s="195"/>
      <c r="H29" s="229"/>
      <c r="I29" s="129"/>
    </row>
    <row r="30" spans="1:11" x14ac:dyDescent="0.25">
      <c r="A30" s="125"/>
      <c r="B30" s="550"/>
      <c r="C30" s="551"/>
      <c r="D30" s="551"/>
      <c r="E30" s="551"/>
      <c r="F30" s="551"/>
      <c r="G30" s="195"/>
      <c r="H30" s="229"/>
      <c r="I30" s="129"/>
    </row>
    <row r="31" spans="1:11" x14ac:dyDescent="0.25">
      <c r="A31" s="125"/>
      <c r="B31" s="550"/>
      <c r="C31" s="551"/>
      <c r="D31" s="551"/>
      <c r="E31" s="551"/>
      <c r="F31" s="551"/>
      <c r="G31" s="195"/>
      <c r="H31" s="229"/>
      <c r="I31" s="129"/>
    </row>
    <row r="32" spans="1:11" x14ac:dyDescent="0.25">
      <c r="A32" s="125"/>
      <c r="B32" s="550"/>
      <c r="C32" s="551"/>
      <c r="D32" s="551"/>
      <c r="E32" s="551"/>
      <c r="F32" s="551"/>
      <c r="G32" s="195"/>
      <c r="H32" s="229"/>
      <c r="I32" s="129"/>
    </row>
    <row r="33" spans="1:14" x14ac:dyDescent="0.25">
      <c r="A33" s="125"/>
      <c r="B33" s="550"/>
      <c r="C33" s="551"/>
      <c r="D33" s="551"/>
      <c r="E33" s="551"/>
      <c r="F33" s="551"/>
      <c r="G33" s="195"/>
      <c r="H33" s="229"/>
      <c r="I33" s="129"/>
    </row>
    <row r="34" spans="1:14" x14ac:dyDescent="0.25">
      <c r="A34" s="125"/>
      <c r="B34" s="550"/>
      <c r="C34" s="551"/>
      <c r="D34" s="551"/>
      <c r="E34" s="551"/>
      <c r="F34" s="551"/>
      <c r="G34" s="195"/>
      <c r="H34" s="229"/>
      <c r="I34" s="129"/>
      <c r="N34" t="s">
        <v>79</v>
      </c>
    </row>
    <row r="35" spans="1:14" x14ac:dyDescent="0.25">
      <c r="A35" s="125"/>
      <c r="B35" s="550"/>
      <c r="C35" s="551"/>
      <c r="D35" s="551"/>
      <c r="E35" s="551"/>
      <c r="F35" s="551"/>
      <c r="G35" s="195"/>
      <c r="H35" s="229"/>
      <c r="I35" s="129"/>
    </row>
    <row r="36" spans="1:14" x14ac:dyDescent="0.25">
      <c r="A36" s="125"/>
      <c r="B36" s="550"/>
      <c r="C36" s="551"/>
      <c r="D36" s="551"/>
      <c r="E36" s="551"/>
      <c r="F36" s="551"/>
      <c r="G36" s="195"/>
      <c r="H36" s="229"/>
      <c r="I36" s="129"/>
    </row>
    <row r="37" spans="1:14" x14ac:dyDescent="0.25">
      <c r="A37" s="125"/>
      <c r="B37" s="550"/>
      <c r="C37" s="551"/>
      <c r="D37" s="551"/>
      <c r="E37" s="551"/>
      <c r="F37" s="551"/>
      <c r="G37" s="195"/>
      <c r="H37" s="229"/>
      <c r="I37" s="129"/>
    </row>
    <row r="38" spans="1:14" x14ac:dyDescent="0.25">
      <c r="A38" s="125"/>
      <c r="B38" s="550"/>
      <c r="C38" s="551"/>
      <c r="D38" s="551"/>
      <c r="E38" s="551"/>
      <c r="F38" s="551"/>
      <c r="G38" s="195"/>
      <c r="H38" s="229"/>
      <c r="I38" s="129"/>
    </row>
    <row r="39" spans="1:14" x14ac:dyDescent="0.25">
      <c r="A39" s="125"/>
      <c r="B39" s="550"/>
      <c r="C39" s="551"/>
      <c r="D39" s="551"/>
      <c r="E39" s="551"/>
      <c r="F39" s="551"/>
      <c r="G39" s="195"/>
      <c r="H39" s="229"/>
      <c r="I39" s="129"/>
    </row>
    <row r="40" spans="1:14" x14ac:dyDescent="0.25">
      <c r="A40" s="125"/>
      <c r="B40" s="550"/>
      <c r="C40" s="551"/>
      <c r="D40" s="551"/>
      <c r="E40" s="551"/>
      <c r="F40" s="551"/>
      <c r="G40" s="195"/>
      <c r="H40" s="229"/>
      <c r="I40" s="129"/>
    </row>
    <row r="41" spans="1:14" x14ac:dyDescent="0.25">
      <c r="A41" s="125"/>
      <c r="B41" s="550"/>
      <c r="C41" s="551"/>
      <c r="D41" s="551"/>
      <c r="E41" s="551"/>
      <c r="F41" s="551"/>
      <c r="G41" s="195"/>
      <c r="H41" s="229"/>
      <c r="I41" s="129"/>
    </row>
    <row r="42" spans="1:14" x14ac:dyDescent="0.25">
      <c r="A42" s="125"/>
      <c r="B42" s="550"/>
      <c r="C42" s="551"/>
      <c r="D42" s="551"/>
      <c r="E42" s="551"/>
      <c r="F42" s="551"/>
      <c r="G42" s="195"/>
      <c r="H42" s="229"/>
      <c r="I42" s="129"/>
    </row>
    <row r="43" spans="1:14" x14ac:dyDescent="0.25">
      <c r="A43" s="125"/>
      <c r="B43" s="550"/>
      <c r="C43" s="551"/>
      <c r="D43" s="551"/>
      <c r="E43" s="551"/>
      <c r="F43" s="551"/>
      <c r="G43" s="195"/>
      <c r="H43" s="229"/>
      <c r="I43" s="129"/>
    </row>
    <row r="44" spans="1:14" x14ac:dyDescent="0.25">
      <c r="A44" s="125"/>
      <c r="B44" s="550"/>
      <c r="C44" s="551"/>
      <c r="D44" s="551"/>
      <c r="E44" s="551"/>
      <c r="F44" s="551"/>
      <c r="G44" s="195"/>
      <c r="H44" s="229"/>
      <c r="I44" s="129"/>
    </row>
    <row r="45" spans="1:14" x14ac:dyDescent="0.25">
      <c r="A45" s="125"/>
      <c r="B45" s="550"/>
      <c r="C45" s="551"/>
      <c r="D45" s="551"/>
      <c r="E45" s="551"/>
      <c r="F45" s="551"/>
      <c r="G45" s="195"/>
      <c r="H45" s="196"/>
      <c r="I45" s="129"/>
      <c r="L45" s="130"/>
    </row>
    <row r="46" spans="1:14" x14ac:dyDescent="0.25">
      <c r="A46" s="547" t="s">
        <v>171</v>
      </c>
      <c r="B46" s="484"/>
      <c r="C46" s="484"/>
      <c r="D46" s="484"/>
      <c r="E46" s="484"/>
      <c r="F46" s="484"/>
      <c r="G46" s="484"/>
      <c r="H46" s="485"/>
      <c r="I46" s="189">
        <f>SUM(I25:I45)</f>
        <v>29950</v>
      </c>
      <c r="L46" s="130"/>
    </row>
    <row r="47" spans="1:14" x14ac:dyDescent="0.25">
      <c r="A47" s="488" t="s">
        <v>172</v>
      </c>
      <c r="B47" s="484"/>
      <c r="C47" s="484"/>
      <c r="D47" s="484"/>
      <c r="E47" s="484"/>
      <c r="F47" s="484"/>
      <c r="G47" s="484"/>
      <c r="H47" s="485"/>
      <c r="I47" s="190">
        <f>ROUND((I46*0.15),2)</f>
        <v>4492.5</v>
      </c>
      <c r="L47" s="130"/>
    </row>
    <row r="48" spans="1:14" x14ac:dyDescent="0.25">
      <c r="A48" s="488" t="s">
        <v>173</v>
      </c>
      <c r="B48" s="484"/>
      <c r="C48" s="484"/>
      <c r="D48" s="484"/>
      <c r="E48" s="484"/>
      <c r="F48" s="484"/>
      <c r="G48" s="484"/>
      <c r="H48" s="485"/>
      <c r="I48" s="172">
        <f>I46+I47</f>
        <v>34442.5</v>
      </c>
    </row>
    <row r="49" spans="1:14" x14ac:dyDescent="0.25">
      <c r="A49" s="494" t="s">
        <v>95</v>
      </c>
      <c r="B49" s="495"/>
      <c r="C49" s="495"/>
      <c r="D49" s="495"/>
      <c r="E49" s="495"/>
      <c r="F49" s="495"/>
      <c r="G49" s="495"/>
      <c r="H49" s="495"/>
      <c r="I49" s="496"/>
    </row>
    <row r="50" spans="1:14" x14ac:dyDescent="0.25">
      <c r="A50" s="120" t="s">
        <v>96</v>
      </c>
      <c r="B50" s="510" t="s">
        <v>97</v>
      </c>
      <c r="C50" s="524"/>
      <c r="D50" s="511"/>
      <c r="E50" s="492" t="s">
        <v>85</v>
      </c>
      <c r="F50" s="493"/>
      <c r="G50" s="122" t="s">
        <v>87</v>
      </c>
      <c r="H50" s="123" t="s">
        <v>88</v>
      </c>
      <c r="I50" s="124" t="s">
        <v>89</v>
      </c>
    </row>
    <row r="51" spans="1:14" x14ac:dyDescent="0.25">
      <c r="A51" s="125">
        <v>1</v>
      </c>
      <c r="B51" s="529" t="s">
        <v>98</v>
      </c>
      <c r="C51" s="530"/>
      <c r="D51" s="531"/>
      <c r="E51" s="517" t="s">
        <v>99</v>
      </c>
      <c r="F51" s="519"/>
      <c r="G51" s="157">
        <v>10</v>
      </c>
      <c r="H51" s="155">
        <v>450</v>
      </c>
      <c r="I51" s="132">
        <f>SUM(G51*H51)</f>
        <v>4500</v>
      </c>
    </row>
    <row r="52" spans="1:14" x14ac:dyDescent="0.25">
      <c r="A52" s="125">
        <v>2</v>
      </c>
      <c r="B52" s="506" t="s">
        <v>100</v>
      </c>
      <c r="C52" s="507"/>
      <c r="D52" s="508"/>
      <c r="E52" s="486" t="s">
        <v>99</v>
      </c>
      <c r="F52" s="487"/>
      <c r="G52" s="126"/>
      <c r="H52" s="156">
        <v>350</v>
      </c>
      <c r="I52" s="129">
        <f t="shared" ref="I52:I56" si="0">SUM(G52*H52)</f>
        <v>0</v>
      </c>
    </row>
    <row r="53" spans="1:14" x14ac:dyDescent="0.25">
      <c r="A53" s="125">
        <v>3</v>
      </c>
      <c r="B53" s="506" t="s">
        <v>101</v>
      </c>
      <c r="C53" s="507"/>
      <c r="D53" s="508"/>
      <c r="E53" s="486" t="s">
        <v>99</v>
      </c>
      <c r="F53" s="487"/>
      <c r="G53" s="126"/>
      <c r="H53" s="156">
        <v>300</v>
      </c>
      <c r="I53" s="129">
        <f t="shared" si="0"/>
        <v>0</v>
      </c>
      <c r="N53" t="s">
        <v>79</v>
      </c>
    </row>
    <row r="54" spans="1:14" x14ac:dyDescent="0.25">
      <c r="A54" s="125">
        <v>4</v>
      </c>
      <c r="B54" s="506" t="s">
        <v>102</v>
      </c>
      <c r="C54" s="507"/>
      <c r="D54" s="508"/>
      <c r="E54" s="486" t="s">
        <v>99</v>
      </c>
      <c r="F54" s="487"/>
      <c r="G54" s="126"/>
      <c r="H54" s="156">
        <v>200</v>
      </c>
      <c r="I54" s="129">
        <f t="shared" si="0"/>
        <v>0</v>
      </c>
    </row>
    <row r="55" spans="1:14" x14ac:dyDescent="0.25">
      <c r="A55" s="125">
        <v>5</v>
      </c>
      <c r="B55" s="506" t="s">
        <v>103</v>
      </c>
      <c r="C55" s="507"/>
      <c r="D55" s="508"/>
      <c r="E55" s="486" t="s">
        <v>99</v>
      </c>
      <c r="F55" s="487"/>
      <c r="G55" s="126">
        <v>10</v>
      </c>
      <c r="H55" s="158">
        <v>200</v>
      </c>
      <c r="I55" s="129">
        <f t="shared" si="0"/>
        <v>2000</v>
      </c>
    </row>
    <row r="56" spans="1:14" x14ac:dyDescent="0.25">
      <c r="A56" s="139">
        <v>6</v>
      </c>
      <c r="B56" s="535" t="s">
        <v>342</v>
      </c>
      <c r="C56" s="536"/>
      <c r="D56" s="537"/>
      <c r="E56" s="520" t="s">
        <v>99</v>
      </c>
      <c r="F56" s="522"/>
      <c r="G56" s="264"/>
      <c r="H56" s="263">
        <v>140</v>
      </c>
      <c r="I56" s="262">
        <f t="shared" si="0"/>
        <v>0</v>
      </c>
    </row>
    <row r="57" spans="1:14" x14ac:dyDescent="0.25">
      <c r="A57" s="125"/>
      <c r="B57" s="510" t="s">
        <v>616</v>
      </c>
      <c r="C57" s="524"/>
      <c r="D57" s="524"/>
      <c r="E57" s="524"/>
      <c r="F57" s="524"/>
      <c r="G57" s="524"/>
      <c r="H57" s="511"/>
      <c r="I57" s="129">
        <f>SUM(I51:I56)</f>
        <v>6500</v>
      </c>
    </row>
    <row r="58" spans="1:14" x14ac:dyDescent="0.25">
      <c r="A58" s="125">
        <v>1</v>
      </c>
      <c r="B58" s="529" t="s">
        <v>98</v>
      </c>
      <c r="C58" s="530"/>
      <c r="D58" s="531"/>
      <c r="E58" s="517" t="s">
        <v>99</v>
      </c>
      <c r="F58" s="519"/>
      <c r="G58" s="157"/>
      <c r="H58" s="155">
        <v>675</v>
      </c>
      <c r="I58" s="132">
        <f>SUM(G58*H58)</f>
        <v>0</v>
      </c>
    </row>
    <row r="59" spans="1:14" x14ac:dyDescent="0.25">
      <c r="A59" s="125">
        <v>2</v>
      </c>
      <c r="B59" s="506" t="s">
        <v>100</v>
      </c>
      <c r="C59" s="507"/>
      <c r="D59" s="508"/>
      <c r="E59" s="486" t="s">
        <v>99</v>
      </c>
      <c r="F59" s="487"/>
      <c r="G59" s="126"/>
      <c r="H59" s="156">
        <v>525</v>
      </c>
      <c r="I59" s="129">
        <f t="shared" ref="I59:I63" si="1">SUM(G59*H59)</f>
        <v>0</v>
      </c>
    </row>
    <row r="60" spans="1:14" x14ac:dyDescent="0.25">
      <c r="A60" s="125">
        <v>3</v>
      </c>
      <c r="B60" s="506" t="s">
        <v>101</v>
      </c>
      <c r="C60" s="507"/>
      <c r="D60" s="508"/>
      <c r="E60" s="486" t="s">
        <v>99</v>
      </c>
      <c r="F60" s="487"/>
      <c r="G60" s="126"/>
      <c r="H60" s="156">
        <v>450</v>
      </c>
      <c r="I60" s="129">
        <f t="shared" si="1"/>
        <v>0</v>
      </c>
    </row>
    <row r="61" spans="1:14" x14ac:dyDescent="0.25">
      <c r="A61" s="125">
        <v>4</v>
      </c>
      <c r="B61" s="506" t="s">
        <v>102</v>
      </c>
      <c r="C61" s="507"/>
      <c r="D61" s="508"/>
      <c r="E61" s="486" t="s">
        <v>99</v>
      </c>
      <c r="F61" s="487"/>
      <c r="G61" s="126"/>
      <c r="H61" s="156">
        <v>300</v>
      </c>
      <c r="I61" s="129">
        <f t="shared" si="1"/>
        <v>0</v>
      </c>
    </row>
    <row r="62" spans="1:14" x14ac:dyDescent="0.25">
      <c r="A62" s="125">
        <v>5</v>
      </c>
      <c r="B62" s="506" t="s">
        <v>103</v>
      </c>
      <c r="C62" s="507"/>
      <c r="D62" s="508"/>
      <c r="E62" s="486" t="s">
        <v>99</v>
      </c>
      <c r="F62" s="487"/>
      <c r="G62" s="126"/>
      <c r="H62" s="158">
        <v>300</v>
      </c>
      <c r="I62" s="129">
        <f t="shared" si="1"/>
        <v>0</v>
      </c>
    </row>
    <row r="63" spans="1:14" x14ac:dyDescent="0.25">
      <c r="A63" s="139">
        <v>6</v>
      </c>
      <c r="B63" s="535" t="s">
        <v>333</v>
      </c>
      <c r="C63" s="536"/>
      <c r="D63" s="537"/>
      <c r="E63" s="520" t="s">
        <v>99</v>
      </c>
      <c r="F63" s="522"/>
      <c r="G63" s="264"/>
      <c r="H63" s="263">
        <v>210</v>
      </c>
      <c r="I63" s="262">
        <f t="shared" si="1"/>
        <v>0</v>
      </c>
    </row>
    <row r="64" spans="1:14" x14ac:dyDescent="0.25">
      <c r="A64" s="125"/>
      <c r="B64" s="510" t="s">
        <v>617</v>
      </c>
      <c r="C64" s="524"/>
      <c r="D64" s="524"/>
      <c r="E64" s="524"/>
      <c r="F64" s="524"/>
      <c r="G64" s="524"/>
      <c r="H64" s="511"/>
      <c r="I64" s="129">
        <f>SUM(I58:I63)</f>
        <v>0</v>
      </c>
    </row>
    <row r="65" spans="1:12" x14ac:dyDescent="0.25">
      <c r="A65" s="125">
        <v>1</v>
      </c>
      <c r="B65" s="529" t="s">
        <v>98</v>
      </c>
      <c r="C65" s="530"/>
      <c r="D65" s="531"/>
      <c r="E65" s="517" t="s">
        <v>99</v>
      </c>
      <c r="F65" s="519"/>
      <c r="G65" s="157"/>
      <c r="H65" s="155">
        <v>900</v>
      </c>
      <c r="I65" s="132">
        <f>SUM(G65*H65)</f>
        <v>0</v>
      </c>
    </row>
    <row r="66" spans="1:12" x14ac:dyDescent="0.25">
      <c r="A66" s="125">
        <v>2</v>
      </c>
      <c r="B66" s="506" t="s">
        <v>100</v>
      </c>
      <c r="C66" s="507"/>
      <c r="D66" s="508"/>
      <c r="E66" s="486" t="s">
        <v>99</v>
      </c>
      <c r="F66" s="487"/>
      <c r="G66" s="126"/>
      <c r="H66" s="156">
        <v>700</v>
      </c>
      <c r="I66" s="129">
        <f t="shared" ref="I66:I70" si="2">SUM(G66*H66)</f>
        <v>0</v>
      </c>
      <c r="L66" s="97"/>
    </row>
    <row r="67" spans="1:12" x14ac:dyDescent="0.25">
      <c r="A67" s="125">
        <v>3</v>
      </c>
      <c r="B67" s="506" t="s">
        <v>101</v>
      </c>
      <c r="C67" s="507"/>
      <c r="D67" s="508"/>
      <c r="E67" s="486" t="s">
        <v>99</v>
      </c>
      <c r="F67" s="487"/>
      <c r="G67" s="126"/>
      <c r="H67" s="156">
        <v>600</v>
      </c>
      <c r="I67" s="129">
        <f t="shared" si="2"/>
        <v>0</v>
      </c>
    </row>
    <row r="68" spans="1:12" x14ac:dyDescent="0.25">
      <c r="A68" s="125">
        <v>4</v>
      </c>
      <c r="B68" s="506" t="s">
        <v>102</v>
      </c>
      <c r="C68" s="507"/>
      <c r="D68" s="508"/>
      <c r="E68" s="486" t="s">
        <v>99</v>
      </c>
      <c r="F68" s="487"/>
      <c r="G68" s="126"/>
      <c r="H68" s="156">
        <v>400</v>
      </c>
      <c r="I68" s="129">
        <f t="shared" si="2"/>
        <v>0</v>
      </c>
    </row>
    <row r="69" spans="1:12" x14ac:dyDescent="0.25">
      <c r="A69" s="125">
        <v>5</v>
      </c>
      <c r="B69" s="506" t="s">
        <v>103</v>
      </c>
      <c r="C69" s="507"/>
      <c r="D69" s="508"/>
      <c r="E69" s="486" t="s">
        <v>99</v>
      </c>
      <c r="F69" s="487"/>
      <c r="G69" s="126"/>
      <c r="H69" s="158">
        <v>400</v>
      </c>
      <c r="I69" s="129">
        <f t="shared" si="2"/>
        <v>0</v>
      </c>
    </row>
    <row r="70" spans="1:12" x14ac:dyDescent="0.25">
      <c r="A70" s="139">
        <v>6</v>
      </c>
      <c r="B70" s="535" t="s">
        <v>333</v>
      </c>
      <c r="C70" s="536"/>
      <c r="D70" s="537"/>
      <c r="E70" s="520" t="s">
        <v>99</v>
      </c>
      <c r="F70" s="522"/>
      <c r="G70" s="264"/>
      <c r="H70" s="263">
        <v>280</v>
      </c>
      <c r="I70" s="262">
        <f t="shared" si="2"/>
        <v>0</v>
      </c>
    </row>
    <row r="71" spans="1:12" x14ac:dyDescent="0.25">
      <c r="A71" s="134"/>
      <c r="B71" s="492"/>
      <c r="C71" s="538"/>
      <c r="D71" s="538"/>
      <c r="E71" s="538"/>
      <c r="F71" s="538"/>
      <c r="G71" s="493"/>
      <c r="H71" s="118"/>
      <c r="I71" s="129">
        <f>SUM(I65:I70)</f>
        <v>0</v>
      </c>
    </row>
    <row r="72" spans="1:12" x14ac:dyDescent="0.25">
      <c r="A72" s="488" t="s">
        <v>104</v>
      </c>
      <c r="B72" s="484"/>
      <c r="C72" s="484"/>
      <c r="D72" s="484"/>
      <c r="E72" s="484"/>
      <c r="F72" s="484"/>
      <c r="G72" s="484"/>
      <c r="H72" s="485"/>
      <c r="I72" s="140"/>
    </row>
    <row r="73" spans="1:12" x14ac:dyDescent="0.25">
      <c r="A73" s="494" t="s">
        <v>105</v>
      </c>
      <c r="B73" s="495"/>
      <c r="C73" s="495"/>
      <c r="D73" s="495"/>
      <c r="E73" s="495"/>
      <c r="F73" s="495"/>
      <c r="G73" s="495"/>
      <c r="H73" s="495"/>
      <c r="I73" s="496"/>
    </row>
    <row r="74" spans="1:12" x14ac:dyDescent="0.25">
      <c r="A74" s="120" t="s">
        <v>106</v>
      </c>
      <c r="B74" s="492" t="s">
        <v>107</v>
      </c>
      <c r="C74" s="538"/>
      <c r="D74" s="493"/>
      <c r="E74" s="492" t="s">
        <v>108</v>
      </c>
      <c r="F74" s="493"/>
      <c r="G74" s="136" t="s">
        <v>109</v>
      </c>
      <c r="H74" s="136" t="s">
        <v>88</v>
      </c>
      <c r="I74" s="137" t="s">
        <v>89</v>
      </c>
    </row>
    <row r="75" spans="1:12" x14ac:dyDescent="0.25">
      <c r="A75" s="125">
        <v>1</v>
      </c>
      <c r="B75" s="497" t="s">
        <v>587</v>
      </c>
      <c r="C75" s="498"/>
      <c r="D75" s="499"/>
      <c r="E75" s="486">
        <v>3</v>
      </c>
      <c r="F75" s="487"/>
      <c r="G75" s="218">
        <v>169.8</v>
      </c>
      <c r="H75" s="138">
        <v>5</v>
      </c>
      <c r="I75" s="233">
        <f>H75*G75</f>
        <v>849</v>
      </c>
    </row>
    <row r="76" spans="1:12" x14ac:dyDescent="0.25">
      <c r="A76" s="139"/>
      <c r="B76" s="503"/>
      <c r="C76" s="504"/>
      <c r="D76" s="505"/>
      <c r="E76" s="520"/>
      <c r="F76" s="522"/>
      <c r="G76" s="126"/>
      <c r="H76" s="138"/>
      <c r="I76" s="233"/>
    </row>
    <row r="77" spans="1:12" x14ac:dyDescent="0.25">
      <c r="A77" s="488" t="s">
        <v>110</v>
      </c>
      <c r="B77" s="484"/>
      <c r="C77" s="484"/>
      <c r="D77" s="484"/>
      <c r="E77" s="484"/>
      <c r="F77" s="484"/>
      <c r="G77" s="484"/>
      <c r="H77" s="485"/>
      <c r="I77" s="140">
        <f>SUM(I75:I76)</f>
        <v>849</v>
      </c>
    </row>
    <row r="78" spans="1:12" x14ac:dyDescent="0.25">
      <c r="A78" s="141"/>
      <c r="B78" s="142"/>
      <c r="C78" s="142"/>
      <c r="D78" s="142"/>
      <c r="E78" s="142"/>
      <c r="F78" s="143"/>
      <c r="G78" s="144"/>
      <c r="H78" s="144"/>
      <c r="I78" s="145"/>
    </row>
    <row r="79" spans="1:12" x14ac:dyDescent="0.25">
      <c r="A79" s="532"/>
      <c r="B79" s="533"/>
      <c r="C79" s="533"/>
      <c r="D79" s="533"/>
      <c r="E79" s="533"/>
      <c r="F79" s="146"/>
      <c r="G79" s="534" t="s">
        <v>111</v>
      </c>
      <c r="H79" s="533"/>
      <c r="I79" s="147">
        <f>I77+I71+I64+I57+I48+I27</f>
        <v>41791.5</v>
      </c>
    </row>
    <row r="80" spans="1:12" x14ac:dyDescent="0.25">
      <c r="A80" s="532"/>
      <c r="B80" s="533"/>
      <c r="C80" s="533"/>
      <c r="D80" s="533"/>
      <c r="E80" s="533"/>
      <c r="F80" s="100"/>
      <c r="G80" s="148"/>
      <c r="H80" s="149"/>
      <c r="I80" s="150"/>
    </row>
    <row r="81" spans="1:9" ht="15.75" thickBot="1" x14ac:dyDescent="0.3">
      <c r="A81" s="532"/>
      <c r="B81" s="533"/>
      <c r="C81" s="533"/>
      <c r="D81" s="533"/>
      <c r="E81" s="533"/>
      <c r="F81" s="100"/>
      <c r="G81" s="482" t="s">
        <v>154</v>
      </c>
      <c r="H81" s="483"/>
      <c r="I81" s="159">
        <f>I79+I80</f>
        <v>41791.5</v>
      </c>
    </row>
    <row r="82" spans="1:9" ht="16.5" thickTop="1" thickBot="1" x14ac:dyDescent="0.3">
      <c r="A82" s="151"/>
      <c r="B82" s="152"/>
      <c r="C82" s="539"/>
      <c r="D82" s="540"/>
      <c r="E82" s="540"/>
      <c r="F82" s="540"/>
      <c r="G82" s="153"/>
      <c r="H82" s="153"/>
      <c r="I82" s="154"/>
    </row>
  </sheetData>
  <mergeCells count="107">
    <mergeCell ref="A9:E9"/>
    <mergeCell ref="F9:G9"/>
    <mergeCell ref="H9:I9"/>
    <mergeCell ref="F10:G10"/>
    <mergeCell ref="H10:I10"/>
    <mergeCell ref="F11:G11"/>
    <mergeCell ref="H11:I11"/>
    <mergeCell ref="A16:I16"/>
    <mergeCell ref="A17:I17"/>
    <mergeCell ref="B18:D18"/>
    <mergeCell ref="B19:D19"/>
    <mergeCell ref="B20:D20"/>
    <mergeCell ref="B21:D21"/>
    <mergeCell ref="F12:G12"/>
    <mergeCell ref="H12:I12"/>
    <mergeCell ref="H13:I13"/>
    <mergeCell ref="F14:G14"/>
    <mergeCell ref="H14:I14"/>
    <mergeCell ref="F15:G15"/>
    <mergeCell ref="H15:I15"/>
    <mergeCell ref="B28:F28"/>
    <mergeCell ref="B29:F29"/>
    <mergeCell ref="B30:F30"/>
    <mergeCell ref="B31:F31"/>
    <mergeCell ref="B32:F32"/>
    <mergeCell ref="B33:F33"/>
    <mergeCell ref="A22:H22"/>
    <mergeCell ref="A23:I23"/>
    <mergeCell ref="B24:F24"/>
    <mergeCell ref="B25:F25"/>
    <mergeCell ref="B26:F26"/>
    <mergeCell ref="B27:F27"/>
    <mergeCell ref="B40:F40"/>
    <mergeCell ref="B41:F41"/>
    <mergeCell ref="B42:F42"/>
    <mergeCell ref="B43:F43"/>
    <mergeCell ref="B44:F44"/>
    <mergeCell ref="B45:F45"/>
    <mergeCell ref="B34:F34"/>
    <mergeCell ref="B35:F35"/>
    <mergeCell ref="B36:F36"/>
    <mergeCell ref="B37:F37"/>
    <mergeCell ref="B38:F38"/>
    <mergeCell ref="B39:F39"/>
    <mergeCell ref="B51:D51"/>
    <mergeCell ref="E51:F51"/>
    <mergeCell ref="B52:D52"/>
    <mergeCell ref="E52:F52"/>
    <mergeCell ref="B53:D53"/>
    <mergeCell ref="E53:F53"/>
    <mergeCell ref="A46:H46"/>
    <mergeCell ref="A47:H47"/>
    <mergeCell ref="A48:H48"/>
    <mergeCell ref="A49:I49"/>
    <mergeCell ref="B50:D50"/>
    <mergeCell ref="E50:F50"/>
    <mergeCell ref="B58:D58"/>
    <mergeCell ref="B59:D59"/>
    <mergeCell ref="B62:D62"/>
    <mergeCell ref="E62:F62"/>
    <mergeCell ref="B57:H57"/>
    <mergeCell ref="E58:F58"/>
    <mergeCell ref="E59:F59"/>
    <mergeCell ref="B54:D54"/>
    <mergeCell ref="E54:F54"/>
    <mergeCell ref="B55:D55"/>
    <mergeCell ref="E55:F55"/>
    <mergeCell ref="B56:D56"/>
    <mergeCell ref="E56:F56"/>
    <mergeCell ref="B60:D60"/>
    <mergeCell ref="E60:F60"/>
    <mergeCell ref="B61:D61"/>
    <mergeCell ref="E61:F61"/>
    <mergeCell ref="B64:H64"/>
    <mergeCell ref="B65:D65"/>
    <mergeCell ref="E65:F65"/>
    <mergeCell ref="B70:D70"/>
    <mergeCell ref="E70:F70"/>
    <mergeCell ref="B63:D63"/>
    <mergeCell ref="E63:F63"/>
    <mergeCell ref="B66:D66"/>
    <mergeCell ref="E66:F66"/>
    <mergeCell ref="B71:G71"/>
    <mergeCell ref="A72:H72"/>
    <mergeCell ref="A73:I73"/>
    <mergeCell ref="B74:D74"/>
    <mergeCell ref="E74:F74"/>
    <mergeCell ref="B75:D75"/>
    <mergeCell ref="E75:F75"/>
    <mergeCell ref="B67:D67"/>
    <mergeCell ref="E67:F67"/>
    <mergeCell ref="B68:D68"/>
    <mergeCell ref="E68:F68"/>
    <mergeCell ref="B69:D69"/>
    <mergeCell ref="E69:F69"/>
    <mergeCell ref="A80:B80"/>
    <mergeCell ref="C80:E80"/>
    <mergeCell ref="A81:B81"/>
    <mergeCell ref="C81:E81"/>
    <mergeCell ref="G81:H81"/>
    <mergeCell ref="C82:F82"/>
    <mergeCell ref="B76:D76"/>
    <mergeCell ref="E76:F76"/>
    <mergeCell ref="A77:H77"/>
    <mergeCell ref="A79:B79"/>
    <mergeCell ref="C79:E79"/>
    <mergeCell ref="G79:H79"/>
  </mergeCells>
  <pageMargins left="0.70866141732283472" right="0.70866141732283472" top="0.74803149606299213" bottom="0.74803149606299213" header="0.31496062992125984" footer="0.31496062992125984"/>
  <pageSetup paperSize="9" scale="60" orientation="portrait" r:id="rId1"/>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N71"/>
  <sheetViews>
    <sheetView topLeftCell="A19" workbookViewId="0">
      <selection activeCell="L22" sqref="A1:XFD1048576"/>
    </sheetView>
  </sheetViews>
  <sheetFormatPr defaultColWidth="9.140625"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9.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v>44482</v>
      </c>
      <c r="I10" s="515"/>
    </row>
    <row r="11" spans="1:13" x14ac:dyDescent="0.25">
      <c r="A11" s="99" t="s">
        <v>73</v>
      </c>
      <c r="B11" s="97"/>
      <c r="F11" s="510" t="s">
        <v>74</v>
      </c>
      <c r="G11" s="511"/>
      <c r="H11" s="587" t="e">
        <f>#REF!</f>
        <v>#REF!</v>
      </c>
      <c r="I11" s="515"/>
    </row>
    <row r="12" spans="1:13" x14ac:dyDescent="0.25">
      <c r="A12" s="99" t="s">
        <v>75</v>
      </c>
      <c r="B12" s="97"/>
      <c r="F12" s="510" t="s">
        <v>76</v>
      </c>
      <c r="G12" s="511"/>
      <c r="H12" s="516" t="s">
        <v>621</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321</v>
      </c>
      <c r="I15" s="549"/>
    </row>
    <row r="16" spans="1:13" x14ac:dyDescent="0.25">
      <c r="A16" s="523" t="s">
        <v>283</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486"/>
      <c r="C20" s="475"/>
      <c r="D20" s="487"/>
      <c r="E20" s="115"/>
      <c r="F20" s="100"/>
      <c r="G20" s="115"/>
      <c r="H20" s="116"/>
      <c r="I20" s="113"/>
    </row>
    <row r="21" spans="1:11" x14ac:dyDescent="0.25">
      <c r="A21" s="114"/>
      <c r="B21" s="520"/>
      <c r="C21" s="521"/>
      <c r="D21" s="522"/>
      <c r="E21" s="115"/>
      <c r="F21" s="100"/>
      <c r="G21" s="117"/>
      <c r="H21" s="118"/>
      <c r="I21" s="119"/>
    </row>
    <row r="22" spans="1:11" x14ac:dyDescent="0.25">
      <c r="A22" s="488" t="s">
        <v>90</v>
      </c>
      <c r="B22" s="484"/>
      <c r="C22" s="484"/>
      <c r="D22" s="484"/>
      <c r="E22" s="484"/>
      <c r="F22" s="484"/>
      <c r="G22" s="484"/>
      <c r="H22" s="485"/>
      <c r="I22" s="113"/>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622</v>
      </c>
      <c r="C25" s="498"/>
      <c r="D25" s="498"/>
      <c r="E25" s="498"/>
      <c r="F25" s="499"/>
      <c r="G25" s="195">
        <v>1</v>
      </c>
      <c r="H25" s="228">
        <v>39726.25</v>
      </c>
      <c r="I25" s="129">
        <f>H25*G25</f>
        <v>39726.25</v>
      </c>
    </row>
    <row r="26" spans="1:11" x14ac:dyDescent="0.25">
      <c r="A26" s="125"/>
      <c r="B26" s="500"/>
      <c r="C26" s="501"/>
      <c r="D26" s="501"/>
      <c r="E26" s="501"/>
      <c r="F26" s="502"/>
      <c r="G26" s="195"/>
      <c r="H26" s="229"/>
      <c r="I26" s="129"/>
    </row>
    <row r="27" spans="1:11" x14ac:dyDescent="0.25">
      <c r="A27" s="125"/>
      <c r="B27" s="500"/>
      <c r="C27" s="501"/>
      <c r="D27" s="501"/>
      <c r="E27" s="501"/>
      <c r="F27" s="502"/>
      <c r="G27" s="195"/>
      <c r="H27" s="229"/>
      <c r="I27" s="129"/>
    </row>
    <row r="28" spans="1:11" x14ac:dyDescent="0.25">
      <c r="A28" s="125"/>
      <c r="B28" s="500"/>
      <c r="C28" s="501"/>
      <c r="D28" s="501"/>
      <c r="E28" s="501"/>
      <c r="F28" s="502"/>
      <c r="G28" s="195"/>
      <c r="H28" s="229"/>
      <c r="I28" s="129"/>
    </row>
    <row r="29" spans="1:11" x14ac:dyDescent="0.25">
      <c r="A29" s="125"/>
      <c r="B29" s="500"/>
      <c r="C29" s="501"/>
      <c r="D29" s="501"/>
      <c r="E29" s="501"/>
      <c r="F29" s="502"/>
      <c r="G29" s="195"/>
      <c r="H29" s="229"/>
      <c r="I29" s="129"/>
    </row>
    <row r="30" spans="1:11" x14ac:dyDescent="0.25">
      <c r="A30" s="125"/>
      <c r="B30" s="550"/>
      <c r="C30" s="551"/>
      <c r="D30" s="551"/>
      <c r="E30" s="551"/>
      <c r="F30" s="551"/>
      <c r="G30" s="195"/>
      <c r="H30" s="229"/>
      <c r="I30" s="129"/>
    </row>
    <row r="31" spans="1:11" x14ac:dyDescent="0.25">
      <c r="A31" s="125"/>
      <c r="B31" s="550"/>
      <c r="C31" s="551"/>
      <c r="D31" s="551"/>
      <c r="E31" s="551"/>
      <c r="F31" s="551"/>
      <c r="G31" s="195"/>
      <c r="H31" s="229"/>
      <c r="I31" s="129"/>
    </row>
    <row r="32" spans="1:11" x14ac:dyDescent="0.25">
      <c r="A32" s="125"/>
      <c r="B32" s="550"/>
      <c r="C32" s="551"/>
      <c r="D32" s="551"/>
      <c r="E32" s="551"/>
      <c r="F32" s="551"/>
      <c r="G32" s="195"/>
      <c r="H32" s="229"/>
      <c r="I32" s="129"/>
    </row>
    <row r="33" spans="1:14" x14ac:dyDescent="0.25">
      <c r="A33" s="125"/>
      <c r="B33" s="550"/>
      <c r="C33" s="551"/>
      <c r="D33" s="551"/>
      <c r="E33" s="551"/>
      <c r="F33" s="551"/>
      <c r="G33" s="195"/>
      <c r="H33" s="229"/>
      <c r="I33" s="129"/>
    </row>
    <row r="34" spans="1:14" x14ac:dyDescent="0.25">
      <c r="A34" s="125"/>
      <c r="B34" s="550"/>
      <c r="C34" s="551"/>
      <c r="D34" s="551"/>
      <c r="E34" s="551"/>
      <c r="F34" s="551"/>
      <c r="G34" s="195"/>
      <c r="H34" s="196"/>
      <c r="I34" s="129"/>
      <c r="L34" s="130"/>
    </row>
    <row r="35" spans="1:14" x14ac:dyDescent="0.25">
      <c r="A35" s="547" t="s">
        <v>171</v>
      </c>
      <c r="B35" s="484"/>
      <c r="C35" s="484"/>
      <c r="D35" s="484"/>
      <c r="E35" s="484"/>
      <c r="F35" s="484"/>
      <c r="G35" s="484"/>
      <c r="H35" s="485"/>
      <c r="I35" s="189">
        <f>SUM(I25:I34)</f>
        <v>39726.25</v>
      </c>
      <c r="L35" s="130"/>
    </row>
    <row r="36" spans="1:14" x14ac:dyDescent="0.25">
      <c r="A36" s="488" t="s">
        <v>172</v>
      </c>
      <c r="B36" s="484"/>
      <c r="C36" s="484"/>
      <c r="D36" s="484"/>
      <c r="E36" s="484"/>
      <c r="F36" s="484"/>
      <c r="G36" s="484"/>
      <c r="H36" s="485"/>
      <c r="I36" s="190">
        <f>ROUND((I35*0.15),2)</f>
        <v>5958.94</v>
      </c>
      <c r="L36" s="130"/>
    </row>
    <row r="37" spans="1:14" x14ac:dyDescent="0.25">
      <c r="A37" s="488" t="s">
        <v>173</v>
      </c>
      <c r="B37" s="484"/>
      <c r="C37" s="484"/>
      <c r="D37" s="484"/>
      <c r="E37" s="484"/>
      <c r="F37" s="484"/>
      <c r="G37" s="484"/>
      <c r="H37" s="485"/>
      <c r="I37" s="172">
        <f>I35+I36</f>
        <v>45685.19</v>
      </c>
    </row>
    <row r="38" spans="1:14" x14ac:dyDescent="0.25">
      <c r="A38" s="494" t="s">
        <v>95</v>
      </c>
      <c r="B38" s="495"/>
      <c r="C38" s="495"/>
      <c r="D38" s="495"/>
      <c r="E38" s="495"/>
      <c r="F38" s="495"/>
      <c r="G38" s="495"/>
      <c r="H38" s="495"/>
      <c r="I38" s="496"/>
    </row>
    <row r="39" spans="1:14" x14ac:dyDescent="0.25">
      <c r="A39" s="120" t="s">
        <v>96</v>
      </c>
      <c r="B39" s="510" t="s">
        <v>97</v>
      </c>
      <c r="C39" s="524"/>
      <c r="D39" s="511"/>
      <c r="E39" s="492" t="s">
        <v>85</v>
      </c>
      <c r="F39" s="493"/>
      <c r="G39" s="122" t="s">
        <v>87</v>
      </c>
      <c r="H39" s="123" t="s">
        <v>88</v>
      </c>
      <c r="I39" s="124" t="s">
        <v>89</v>
      </c>
    </row>
    <row r="40" spans="1:14" x14ac:dyDescent="0.25">
      <c r="A40" s="125">
        <v>1</v>
      </c>
      <c r="B40" s="529" t="s">
        <v>98</v>
      </c>
      <c r="C40" s="530"/>
      <c r="D40" s="531"/>
      <c r="E40" s="517" t="s">
        <v>99</v>
      </c>
      <c r="F40" s="519"/>
      <c r="G40" s="157">
        <v>6</v>
      </c>
      <c r="H40" s="155">
        <v>450</v>
      </c>
      <c r="I40" s="132">
        <f>SUM(G40*H40)</f>
        <v>2700</v>
      </c>
    </row>
    <row r="41" spans="1:14" x14ac:dyDescent="0.25">
      <c r="A41" s="125">
        <v>2</v>
      </c>
      <c r="B41" s="506" t="s">
        <v>100</v>
      </c>
      <c r="C41" s="507"/>
      <c r="D41" s="508"/>
      <c r="E41" s="486" t="s">
        <v>99</v>
      </c>
      <c r="F41" s="487"/>
      <c r="G41" s="126"/>
      <c r="H41" s="156">
        <v>350</v>
      </c>
      <c r="I41" s="129">
        <f t="shared" ref="I41:I45" si="0">SUM(G41*H41)</f>
        <v>0</v>
      </c>
    </row>
    <row r="42" spans="1:14" x14ac:dyDescent="0.25">
      <c r="A42" s="125">
        <v>3</v>
      </c>
      <c r="B42" s="506" t="s">
        <v>101</v>
      </c>
      <c r="C42" s="507"/>
      <c r="D42" s="508"/>
      <c r="E42" s="486" t="s">
        <v>99</v>
      </c>
      <c r="F42" s="487"/>
      <c r="G42" s="126"/>
      <c r="H42" s="156">
        <v>300</v>
      </c>
      <c r="I42" s="129">
        <f t="shared" si="0"/>
        <v>0</v>
      </c>
      <c r="N42" t="s">
        <v>79</v>
      </c>
    </row>
    <row r="43" spans="1:14" x14ac:dyDescent="0.25">
      <c r="A43" s="125">
        <v>4</v>
      </c>
      <c r="B43" s="506" t="s">
        <v>102</v>
      </c>
      <c r="C43" s="507"/>
      <c r="D43" s="508"/>
      <c r="E43" s="486" t="s">
        <v>99</v>
      </c>
      <c r="F43" s="487"/>
      <c r="G43" s="126">
        <v>6</v>
      </c>
      <c r="H43" s="156">
        <v>200</v>
      </c>
      <c r="I43" s="129">
        <f t="shared" si="0"/>
        <v>1200</v>
      </c>
    </row>
    <row r="44" spans="1:14" x14ac:dyDescent="0.25">
      <c r="A44" s="125">
        <v>5</v>
      </c>
      <c r="B44" s="506" t="s">
        <v>103</v>
      </c>
      <c r="C44" s="507"/>
      <c r="D44" s="508"/>
      <c r="E44" s="486" t="s">
        <v>99</v>
      </c>
      <c r="F44" s="487"/>
      <c r="G44" s="126"/>
      <c r="H44" s="158">
        <v>200</v>
      </c>
      <c r="I44" s="129">
        <f t="shared" si="0"/>
        <v>0</v>
      </c>
    </row>
    <row r="45" spans="1:14" x14ac:dyDescent="0.25">
      <c r="A45" s="139">
        <v>6</v>
      </c>
      <c r="B45" s="535" t="s">
        <v>342</v>
      </c>
      <c r="C45" s="536"/>
      <c r="D45" s="537"/>
      <c r="E45" s="520" t="s">
        <v>99</v>
      </c>
      <c r="F45" s="522"/>
      <c r="G45" s="264"/>
      <c r="H45" s="263">
        <v>140</v>
      </c>
      <c r="I45" s="262">
        <f t="shared" si="0"/>
        <v>0</v>
      </c>
    </row>
    <row r="46" spans="1:14" x14ac:dyDescent="0.25">
      <c r="A46" s="125"/>
      <c r="B46" s="510" t="s">
        <v>616</v>
      </c>
      <c r="C46" s="524"/>
      <c r="D46" s="524"/>
      <c r="E46" s="524"/>
      <c r="F46" s="524"/>
      <c r="G46" s="524"/>
      <c r="H46" s="511"/>
      <c r="I46" s="129">
        <f>SUM(I40:I45)</f>
        <v>3900</v>
      </c>
    </row>
    <row r="47" spans="1:14" x14ac:dyDescent="0.25">
      <c r="A47" s="125">
        <v>1</v>
      </c>
      <c r="B47" s="529" t="s">
        <v>98</v>
      </c>
      <c r="C47" s="530"/>
      <c r="D47" s="531"/>
      <c r="E47" s="517" t="s">
        <v>99</v>
      </c>
      <c r="F47" s="519"/>
      <c r="G47" s="157"/>
      <c r="H47" s="155">
        <v>675</v>
      </c>
      <c r="I47" s="132">
        <f>SUM(G47*H47)</f>
        <v>0</v>
      </c>
    </row>
    <row r="48" spans="1:14" x14ac:dyDescent="0.25">
      <c r="A48" s="125">
        <v>2</v>
      </c>
      <c r="B48" s="506" t="s">
        <v>100</v>
      </c>
      <c r="C48" s="507"/>
      <c r="D48" s="508"/>
      <c r="E48" s="486" t="s">
        <v>99</v>
      </c>
      <c r="F48" s="487"/>
      <c r="G48" s="126"/>
      <c r="H48" s="156">
        <v>525</v>
      </c>
      <c r="I48" s="129">
        <f t="shared" ref="I48:I52" si="1">SUM(G48*H48)</f>
        <v>0</v>
      </c>
    </row>
    <row r="49" spans="1:12" x14ac:dyDescent="0.25">
      <c r="A49" s="125">
        <v>3</v>
      </c>
      <c r="B49" s="506" t="s">
        <v>101</v>
      </c>
      <c r="C49" s="507"/>
      <c r="D49" s="508"/>
      <c r="E49" s="486" t="s">
        <v>99</v>
      </c>
      <c r="F49" s="487"/>
      <c r="G49" s="126"/>
      <c r="H49" s="156">
        <v>450</v>
      </c>
      <c r="I49" s="129">
        <f t="shared" si="1"/>
        <v>0</v>
      </c>
    </row>
    <row r="50" spans="1:12" x14ac:dyDescent="0.25">
      <c r="A50" s="125">
        <v>4</v>
      </c>
      <c r="B50" s="506" t="s">
        <v>102</v>
      </c>
      <c r="C50" s="507"/>
      <c r="D50" s="508"/>
      <c r="E50" s="486" t="s">
        <v>99</v>
      </c>
      <c r="F50" s="487"/>
      <c r="G50" s="126"/>
      <c r="H50" s="156">
        <v>300</v>
      </c>
      <c r="I50" s="129">
        <f t="shared" si="1"/>
        <v>0</v>
      </c>
    </row>
    <row r="51" spans="1:12" x14ac:dyDescent="0.25">
      <c r="A51" s="125">
        <v>5</v>
      </c>
      <c r="B51" s="506" t="s">
        <v>103</v>
      </c>
      <c r="C51" s="507"/>
      <c r="D51" s="508"/>
      <c r="E51" s="486" t="s">
        <v>99</v>
      </c>
      <c r="F51" s="487"/>
      <c r="G51" s="126"/>
      <c r="H51" s="158">
        <v>300</v>
      </c>
      <c r="I51" s="129">
        <f t="shared" si="1"/>
        <v>0</v>
      </c>
    </row>
    <row r="52" spans="1:12" x14ac:dyDescent="0.25">
      <c r="A52" s="139">
        <v>6</v>
      </c>
      <c r="B52" s="535" t="s">
        <v>333</v>
      </c>
      <c r="C52" s="536"/>
      <c r="D52" s="537"/>
      <c r="E52" s="520" t="s">
        <v>99</v>
      </c>
      <c r="F52" s="522"/>
      <c r="G52" s="264"/>
      <c r="H52" s="263">
        <v>210</v>
      </c>
      <c r="I52" s="262">
        <f t="shared" si="1"/>
        <v>0</v>
      </c>
    </row>
    <row r="53" spans="1:12" x14ac:dyDescent="0.25">
      <c r="A53" s="125"/>
      <c r="B53" s="510" t="s">
        <v>617</v>
      </c>
      <c r="C53" s="524"/>
      <c r="D53" s="524"/>
      <c r="E53" s="524"/>
      <c r="F53" s="524"/>
      <c r="G53" s="524"/>
      <c r="H53" s="511"/>
      <c r="I53" s="129">
        <f>SUM(I47:I52)</f>
        <v>0</v>
      </c>
    </row>
    <row r="54" spans="1:12" x14ac:dyDescent="0.25">
      <c r="A54" s="125">
        <v>1</v>
      </c>
      <c r="B54" s="529" t="s">
        <v>98</v>
      </c>
      <c r="C54" s="530"/>
      <c r="D54" s="531"/>
      <c r="E54" s="517" t="s">
        <v>99</v>
      </c>
      <c r="F54" s="519"/>
      <c r="G54" s="157"/>
      <c r="H54" s="155">
        <v>900</v>
      </c>
      <c r="I54" s="132">
        <f>SUM(G54*H54)</f>
        <v>0</v>
      </c>
    </row>
    <row r="55" spans="1:12" x14ac:dyDescent="0.25">
      <c r="A55" s="125">
        <v>2</v>
      </c>
      <c r="B55" s="506" t="s">
        <v>100</v>
      </c>
      <c r="C55" s="507"/>
      <c r="D55" s="508"/>
      <c r="E55" s="486" t="s">
        <v>99</v>
      </c>
      <c r="F55" s="487"/>
      <c r="G55" s="126"/>
      <c r="H55" s="156">
        <v>700</v>
      </c>
      <c r="I55" s="129">
        <f t="shared" ref="I55:I59" si="2">SUM(G55*H55)</f>
        <v>0</v>
      </c>
      <c r="L55" s="97"/>
    </row>
    <row r="56" spans="1:12" x14ac:dyDescent="0.25">
      <c r="A56" s="125">
        <v>3</v>
      </c>
      <c r="B56" s="506" t="s">
        <v>101</v>
      </c>
      <c r="C56" s="507"/>
      <c r="D56" s="508"/>
      <c r="E56" s="486" t="s">
        <v>99</v>
      </c>
      <c r="F56" s="487"/>
      <c r="G56" s="126"/>
      <c r="H56" s="156">
        <v>600</v>
      </c>
      <c r="I56" s="129">
        <f t="shared" si="2"/>
        <v>0</v>
      </c>
    </row>
    <row r="57" spans="1:12" x14ac:dyDescent="0.25">
      <c r="A57" s="125">
        <v>4</v>
      </c>
      <c r="B57" s="506" t="s">
        <v>102</v>
      </c>
      <c r="C57" s="507"/>
      <c r="D57" s="508"/>
      <c r="E57" s="486" t="s">
        <v>99</v>
      </c>
      <c r="F57" s="487"/>
      <c r="G57" s="126"/>
      <c r="H57" s="156">
        <v>400</v>
      </c>
      <c r="I57" s="129">
        <f t="shared" si="2"/>
        <v>0</v>
      </c>
    </row>
    <row r="58" spans="1:12" x14ac:dyDescent="0.25">
      <c r="A58" s="125">
        <v>5</v>
      </c>
      <c r="B58" s="506" t="s">
        <v>103</v>
      </c>
      <c r="C58" s="507"/>
      <c r="D58" s="508"/>
      <c r="E58" s="486" t="s">
        <v>99</v>
      </c>
      <c r="F58" s="487"/>
      <c r="G58" s="126"/>
      <c r="H58" s="158">
        <v>400</v>
      </c>
      <c r="I58" s="129">
        <f t="shared" si="2"/>
        <v>0</v>
      </c>
    </row>
    <row r="59" spans="1:12" x14ac:dyDescent="0.25">
      <c r="A59" s="139">
        <v>6</v>
      </c>
      <c r="B59" s="535" t="s">
        <v>333</v>
      </c>
      <c r="C59" s="536"/>
      <c r="D59" s="537"/>
      <c r="E59" s="520" t="s">
        <v>99</v>
      </c>
      <c r="F59" s="522"/>
      <c r="G59" s="264"/>
      <c r="H59" s="263">
        <v>280</v>
      </c>
      <c r="I59" s="262">
        <f t="shared" si="2"/>
        <v>0</v>
      </c>
    </row>
    <row r="60" spans="1:12" x14ac:dyDescent="0.25">
      <c r="A60" s="134"/>
      <c r="B60" s="492"/>
      <c r="C60" s="538"/>
      <c r="D60" s="538"/>
      <c r="E60" s="538"/>
      <c r="F60" s="538"/>
      <c r="G60" s="493"/>
      <c r="H60" s="118"/>
      <c r="I60" s="129">
        <f>SUM(I54:I59)</f>
        <v>0</v>
      </c>
    </row>
    <row r="61" spans="1:12" x14ac:dyDescent="0.25">
      <c r="A61" s="488" t="s">
        <v>104</v>
      </c>
      <c r="B61" s="484"/>
      <c r="C61" s="484"/>
      <c r="D61" s="484"/>
      <c r="E61" s="484"/>
      <c r="F61" s="484"/>
      <c r="G61" s="484"/>
      <c r="H61" s="485"/>
      <c r="I61" s="140"/>
    </row>
    <row r="62" spans="1:12" x14ac:dyDescent="0.25">
      <c r="A62" s="494" t="s">
        <v>105</v>
      </c>
      <c r="B62" s="495"/>
      <c r="C62" s="495"/>
      <c r="D62" s="495"/>
      <c r="E62" s="495"/>
      <c r="F62" s="495"/>
      <c r="G62" s="495"/>
      <c r="H62" s="495"/>
      <c r="I62" s="496"/>
    </row>
    <row r="63" spans="1:12" x14ac:dyDescent="0.25">
      <c r="A63" s="120" t="s">
        <v>106</v>
      </c>
      <c r="B63" s="492" t="s">
        <v>107</v>
      </c>
      <c r="C63" s="538"/>
      <c r="D63" s="493"/>
      <c r="E63" s="492" t="s">
        <v>108</v>
      </c>
      <c r="F63" s="493"/>
      <c r="G63" s="136" t="s">
        <v>109</v>
      </c>
      <c r="H63" s="136" t="s">
        <v>88</v>
      </c>
      <c r="I63" s="137" t="s">
        <v>89</v>
      </c>
    </row>
    <row r="64" spans="1:12" x14ac:dyDescent="0.25">
      <c r="A64" s="125">
        <v>1</v>
      </c>
      <c r="B64" s="497" t="s">
        <v>587</v>
      </c>
      <c r="C64" s="498"/>
      <c r="D64" s="499"/>
      <c r="E64" s="486">
        <v>2</v>
      </c>
      <c r="F64" s="487"/>
      <c r="G64" s="218">
        <v>113.2</v>
      </c>
      <c r="H64" s="138">
        <v>5</v>
      </c>
      <c r="I64" s="233">
        <f>H64*G64</f>
        <v>566</v>
      </c>
    </row>
    <row r="65" spans="1:9" x14ac:dyDescent="0.25">
      <c r="A65" s="139"/>
      <c r="B65" s="503"/>
      <c r="C65" s="504"/>
      <c r="D65" s="505"/>
      <c r="E65" s="520"/>
      <c r="F65" s="522"/>
      <c r="G65" s="126"/>
      <c r="H65" s="138"/>
      <c r="I65" s="233"/>
    </row>
    <row r="66" spans="1:9" x14ac:dyDescent="0.25">
      <c r="A66" s="488" t="s">
        <v>110</v>
      </c>
      <c r="B66" s="484"/>
      <c r="C66" s="484"/>
      <c r="D66" s="484"/>
      <c r="E66" s="484"/>
      <c r="F66" s="484"/>
      <c r="G66" s="484"/>
      <c r="H66" s="485"/>
      <c r="I66" s="140">
        <f>SUM(I64:I65)</f>
        <v>566</v>
      </c>
    </row>
    <row r="67" spans="1:9" x14ac:dyDescent="0.25">
      <c r="A67" s="141"/>
      <c r="B67" s="142"/>
      <c r="C67" s="142"/>
      <c r="D67" s="142"/>
      <c r="E67" s="142"/>
      <c r="F67" s="143"/>
      <c r="G67" s="144"/>
      <c r="H67" s="144"/>
      <c r="I67" s="145"/>
    </row>
    <row r="68" spans="1:9" x14ac:dyDescent="0.25">
      <c r="A68" s="532"/>
      <c r="B68" s="533"/>
      <c r="C68" s="533"/>
      <c r="D68" s="533"/>
      <c r="E68" s="533"/>
      <c r="F68" s="146"/>
      <c r="G68" s="534" t="s">
        <v>111</v>
      </c>
      <c r="H68" s="533"/>
      <c r="I68" s="147">
        <f>I66+I60+I53+I46+I37+I27</f>
        <v>50151.19</v>
      </c>
    </row>
    <row r="69" spans="1:9" x14ac:dyDescent="0.25">
      <c r="A69" s="532"/>
      <c r="B69" s="533"/>
      <c r="C69" s="533"/>
      <c r="D69" s="533"/>
      <c r="E69" s="533"/>
      <c r="F69" s="100"/>
      <c r="G69" s="148"/>
      <c r="H69" s="149"/>
      <c r="I69" s="150"/>
    </row>
    <row r="70" spans="1:9" ht="15.75" thickBot="1" x14ac:dyDescent="0.3">
      <c r="A70" s="532"/>
      <c r="B70" s="533"/>
      <c r="C70" s="533"/>
      <c r="D70" s="533"/>
      <c r="E70" s="533"/>
      <c r="F70" s="100"/>
      <c r="G70" s="482" t="s">
        <v>154</v>
      </c>
      <c r="H70" s="483"/>
      <c r="I70" s="159">
        <f>I68+I69</f>
        <v>50151.19</v>
      </c>
    </row>
    <row r="71" spans="1:9" ht="16.5" thickTop="1" thickBot="1" x14ac:dyDescent="0.3">
      <c r="A71" s="151"/>
      <c r="B71" s="152"/>
      <c r="C71" s="539"/>
      <c r="D71" s="540"/>
      <c r="E71" s="540"/>
      <c r="F71" s="540"/>
      <c r="G71" s="153"/>
      <c r="H71" s="153"/>
      <c r="I71" s="154"/>
    </row>
  </sheetData>
  <mergeCells count="96">
    <mergeCell ref="C71:F71"/>
    <mergeCell ref="B65:D65"/>
    <mergeCell ref="E65:F65"/>
    <mergeCell ref="A66:H66"/>
    <mergeCell ref="A68:B68"/>
    <mergeCell ref="C68:E68"/>
    <mergeCell ref="G68:H68"/>
    <mergeCell ref="A69:B69"/>
    <mergeCell ref="C69:E69"/>
    <mergeCell ref="A70:B70"/>
    <mergeCell ref="C70:E70"/>
    <mergeCell ref="G70:H70"/>
    <mergeCell ref="B64:D64"/>
    <mergeCell ref="E64:F64"/>
    <mergeCell ref="B57:D57"/>
    <mergeCell ref="E57:F57"/>
    <mergeCell ref="B58:D58"/>
    <mergeCell ref="E58:F58"/>
    <mergeCell ref="B59:D59"/>
    <mergeCell ref="E59:F59"/>
    <mergeCell ref="B60:G60"/>
    <mergeCell ref="A61:H61"/>
    <mergeCell ref="A62:I62"/>
    <mergeCell ref="B63:D63"/>
    <mergeCell ref="E63:F63"/>
    <mergeCell ref="B56:D56"/>
    <mergeCell ref="E56:F56"/>
    <mergeCell ref="B50:D50"/>
    <mergeCell ref="E50:F50"/>
    <mergeCell ref="B51:D51"/>
    <mergeCell ref="E51:F51"/>
    <mergeCell ref="B52:D52"/>
    <mergeCell ref="E52:F52"/>
    <mergeCell ref="B53:H53"/>
    <mergeCell ref="B54:D54"/>
    <mergeCell ref="E54:F54"/>
    <mergeCell ref="B55:D55"/>
    <mergeCell ref="E55:F55"/>
    <mergeCell ref="B49:D49"/>
    <mergeCell ref="E49:F49"/>
    <mergeCell ref="B43:D43"/>
    <mergeCell ref="E43:F43"/>
    <mergeCell ref="B44:D44"/>
    <mergeCell ref="E44:F44"/>
    <mergeCell ref="B45:D45"/>
    <mergeCell ref="E45:F45"/>
    <mergeCell ref="B46:H46"/>
    <mergeCell ref="B47:D47"/>
    <mergeCell ref="E47:F47"/>
    <mergeCell ref="B48:D48"/>
    <mergeCell ref="E48:F48"/>
    <mergeCell ref="B40:D40"/>
    <mergeCell ref="E40:F40"/>
    <mergeCell ref="B41:D41"/>
    <mergeCell ref="E41:F41"/>
    <mergeCell ref="B42:D42"/>
    <mergeCell ref="E42:F42"/>
    <mergeCell ref="A35:H35"/>
    <mergeCell ref="A36:H36"/>
    <mergeCell ref="A37:H37"/>
    <mergeCell ref="A38:I38"/>
    <mergeCell ref="B39:D39"/>
    <mergeCell ref="E39:F39"/>
    <mergeCell ref="B33:F33"/>
    <mergeCell ref="B34:F34"/>
    <mergeCell ref="B28:F28"/>
    <mergeCell ref="B29:F29"/>
    <mergeCell ref="B30:F30"/>
    <mergeCell ref="B31:F31"/>
    <mergeCell ref="B32:F32"/>
    <mergeCell ref="B27:F27"/>
    <mergeCell ref="A16:I16"/>
    <mergeCell ref="A17:I17"/>
    <mergeCell ref="B18:D18"/>
    <mergeCell ref="B19:D19"/>
    <mergeCell ref="B20:D20"/>
    <mergeCell ref="B21:D21"/>
    <mergeCell ref="A22:H22"/>
    <mergeCell ref="A23:I23"/>
    <mergeCell ref="B24:F24"/>
    <mergeCell ref="B25:F25"/>
    <mergeCell ref="B26:F26"/>
    <mergeCell ref="F15:G15"/>
    <mergeCell ref="H15:I15"/>
    <mergeCell ref="A9:E9"/>
    <mergeCell ref="F9:G9"/>
    <mergeCell ref="H9:I9"/>
    <mergeCell ref="F10:G10"/>
    <mergeCell ref="H10:I10"/>
    <mergeCell ref="F11:G11"/>
    <mergeCell ref="H11:I11"/>
    <mergeCell ref="F12:G12"/>
    <mergeCell ref="H12:I12"/>
    <mergeCell ref="H13:I13"/>
    <mergeCell ref="F14:G14"/>
    <mergeCell ref="H14:I14"/>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tabColor rgb="FF00B050"/>
  </sheetPr>
  <dimension ref="A1:N71"/>
  <sheetViews>
    <sheetView topLeftCell="A34" workbookViewId="0">
      <selection activeCell="B59" sqref="B59:D59"/>
    </sheetView>
  </sheetViews>
  <sheetFormatPr defaultColWidth="9.140625"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9.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645</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87" t="e">
        <f>#REF!</f>
        <v>#REF!</v>
      </c>
      <c r="I11" s="515"/>
    </row>
    <row r="12" spans="1:13" x14ac:dyDescent="0.25">
      <c r="A12" s="99" t="s">
        <v>75</v>
      </c>
      <c r="B12" s="97"/>
      <c r="F12" s="510" t="s">
        <v>76</v>
      </c>
      <c r="G12" s="511"/>
      <c r="H12" s="602" t="s">
        <v>643</v>
      </c>
      <c r="I12" s="603"/>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626</v>
      </c>
      <c r="I15" s="549"/>
    </row>
    <row r="16" spans="1:13" x14ac:dyDescent="0.25">
      <c r="A16" s="523" t="s">
        <v>623</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486"/>
      <c r="C20" s="475"/>
      <c r="D20" s="487"/>
      <c r="E20" s="115"/>
      <c r="F20" s="100"/>
      <c r="G20" s="115"/>
      <c r="H20" s="116"/>
      <c r="I20" s="113"/>
    </row>
    <row r="21" spans="1:11" x14ac:dyDescent="0.25">
      <c r="A21" s="114"/>
      <c r="B21" s="520"/>
      <c r="C21" s="521"/>
      <c r="D21" s="522"/>
      <c r="E21" s="115"/>
      <c r="F21" s="100"/>
      <c r="G21" s="117"/>
      <c r="H21" s="118"/>
      <c r="I21" s="119"/>
    </row>
    <row r="22" spans="1:11" x14ac:dyDescent="0.25">
      <c r="A22" s="488" t="s">
        <v>90</v>
      </c>
      <c r="B22" s="484"/>
      <c r="C22" s="484"/>
      <c r="D22" s="484"/>
      <c r="E22" s="484"/>
      <c r="F22" s="484"/>
      <c r="G22" s="484"/>
      <c r="H22" s="485"/>
      <c r="I22" s="113"/>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624</v>
      </c>
      <c r="C25" s="498"/>
      <c r="D25" s="498"/>
      <c r="E25" s="498"/>
      <c r="F25" s="499"/>
      <c r="G25" s="195">
        <v>1</v>
      </c>
      <c r="H25" s="228">
        <v>73115</v>
      </c>
      <c r="I25" s="129">
        <f>H25*G25</f>
        <v>73115</v>
      </c>
    </row>
    <row r="26" spans="1:11" x14ac:dyDescent="0.25">
      <c r="A26" s="125"/>
      <c r="B26" s="500"/>
      <c r="C26" s="501"/>
      <c r="D26" s="501"/>
      <c r="E26" s="501"/>
      <c r="F26" s="502"/>
      <c r="G26" s="195"/>
      <c r="H26" s="229"/>
      <c r="I26" s="129"/>
    </row>
    <row r="27" spans="1:11" x14ac:dyDescent="0.25">
      <c r="A27" s="125"/>
      <c r="B27" s="500"/>
      <c r="C27" s="501"/>
      <c r="D27" s="501"/>
      <c r="E27" s="501"/>
      <c r="F27" s="502"/>
      <c r="G27" s="195"/>
      <c r="H27" s="229"/>
      <c r="I27" s="129"/>
    </row>
    <row r="28" spans="1:11" x14ac:dyDescent="0.25">
      <c r="A28" s="125"/>
      <c r="B28" s="500"/>
      <c r="C28" s="501"/>
      <c r="D28" s="501"/>
      <c r="E28" s="501"/>
      <c r="F28" s="502"/>
      <c r="G28" s="195"/>
      <c r="H28" s="229"/>
      <c r="I28" s="129"/>
    </row>
    <row r="29" spans="1:11" x14ac:dyDescent="0.25">
      <c r="A29" s="125"/>
      <c r="B29" s="500"/>
      <c r="C29" s="501"/>
      <c r="D29" s="501"/>
      <c r="E29" s="501"/>
      <c r="F29" s="502"/>
      <c r="G29" s="195"/>
      <c r="H29" s="229"/>
      <c r="I29" s="129"/>
    </row>
    <row r="30" spans="1:11" x14ac:dyDescent="0.25">
      <c r="A30" s="125"/>
      <c r="B30" s="550"/>
      <c r="C30" s="551"/>
      <c r="D30" s="551"/>
      <c r="E30" s="551"/>
      <c r="F30" s="551"/>
      <c r="G30" s="195"/>
      <c r="H30" s="229"/>
      <c r="I30" s="129"/>
    </row>
    <row r="31" spans="1:11" x14ac:dyDescent="0.25">
      <c r="A31" s="125"/>
      <c r="B31" s="550"/>
      <c r="C31" s="551"/>
      <c r="D31" s="551"/>
      <c r="E31" s="551"/>
      <c r="F31" s="551"/>
      <c r="G31" s="195"/>
      <c r="H31" s="229"/>
      <c r="I31" s="129"/>
    </row>
    <row r="32" spans="1:11" x14ac:dyDescent="0.25">
      <c r="A32" s="125"/>
      <c r="B32" s="550"/>
      <c r="C32" s="551"/>
      <c r="D32" s="551"/>
      <c r="E32" s="551"/>
      <c r="F32" s="551"/>
      <c r="G32" s="195"/>
      <c r="H32" s="229"/>
      <c r="I32" s="129"/>
    </row>
    <row r="33" spans="1:14" x14ac:dyDescent="0.25">
      <c r="A33" s="125"/>
      <c r="B33" s="550"/>
      <c r="C33" s="551"/>
      <c r="D33" s="551"/>
      <c r="E33" s="551"/>
      <c r="F33" s="551"/>
      <c r="G33" s="195"/>
      <c r="H33" s="229"/>
      <c r="I33" s="129"/>
    </row>
    <row r="34" spans="1:14" x14ac:dyDescent="0.25">
      <c r="A34" s="125"/>
      <c r="B34" s="550"/>
      <c r="C34" s="551"/>
      <c r="D34" s="551"/>
      <c r="E34" s="551"/>
      <c r="F34" s="551"/>
      <c r="G34" s="195"/>
      <c r="H34" s="196"/>
      <c r="I34" s="129"/>
      <c r="L34" s="130"/>
    </row>
    <row r="35" spans="1:14" x14ac:dyDescent="0.25">
      <c r="A35" s="547" t="s">
        <v>171</v>
      </c>
      <c r="B35" s="484"/>
      <c r="C35" s="484"/>
      <c r="D35" s="484"/>
      <c r="E35" s="484"/>
      <c r="F35" s="484"/>
      <c r="G35" s="484"/>
      <c r="H35" s="485"/>
      <c r="I35" s="189">
        <f>SUM(I25:I34)</f>
        <v>73115</v>
      </c>
      <c r="L35" s="130"/>
    </row>
    <row r="36" spans="1:14" x14ac:dyDescent="0.25">
      <c r="A36" s="488" t="s">
        <v>172</v>
      </c>
      <c r="B36" s="484"/>
      <c r="C36" s="484"/>
      <c r="D36" s="484"/>
      <c r="E36" s="484"/>
      <c r="F36" s="484"/>
      <c r="G36" s="484"/>
      <c r="H36" s="485"/>
      <c r="I36" s="190">
        <f>ROUND((I35*0.15),2)</f>
        <v>10967.25</v>
      </c>
      <c r="L36" s="130"/>
    </row>
    <row r="37" spans="1:14" x14ac:dyDescent="0.25">
      <c r="A37" s="488" t="s">
        <v>173</v>
      </c>
      <c r="B37" s="484"/>
      <c r="C37" s="484"/>
      <c r="D37" s="484"/>
      <c r="E37" s="484"/>
      <c r="F37" s="484"/>
      <c r="G37" s="484"/>
      <c r="H37" s="485"/>
      <c r="I37" s="172">
        <f>I35+I36</f>
        <v>84082.25</v>
      </c>
    </row>
    <row r="38" spans="1:14" x14ac:dyDescent="0.25">
      <c r="A38" s="494" t="s">
        <v>95</v>
      </c>
      <c r="B38" s="495"/>
      <c r="C38" s="495"/>
      <c r="D38" s="495"/>
      <c r="E38" s="495"/>
      <c r="F38" s="495"/>
      <c r="G38" s="495"/>
      <c r="H38" s="495"/>
      <c r="I38" s="496"/>
    </row>
    <row r="39" spans="1:14" x14ac:dyDescent="0.25">
      <c r="A39" s="120" t="s">
        <v>96</v>
      </c>
      <c r="B39" s="510" t="s">
        <v>97</v>
      </c>
      <c r="C39" s="524"/>
      <c r="D39" s="511"/>
      <c r="E39" s="492" t="s">
        <v>85</v>
      </c>
      <c r="F39" s="493"/>
      <c r="G39" s="122" t="s">
        <v>87</v>
      </c>
      <c r="H39" s="123" t="s">
        <v>88</v>
      </c>
      <c r="I39" s="124" t="s">
        <v>89</v>
      </c>
    </row>
    <row r="40" spans="1:14" x14ac:dyDescent="0.25">
      <c r="A40" s="125">
        <v>1</v>
      </c>
      <c r="B40" s="529" t="s">
        <v>98</v>
      </c>
      <c r="C40" s="530"/>
      <c r="D40" s="531"/>
      <c r="E40" s="517" t="s">
        <v>99</v>
      </c>
      <c r="F40" s="519"/>
      <c r="G40" s="157">
        <v>11</v>
      </c>
      <c r="H40" s="155">
        <v>450</v>
      </c>
      <c r="I40" s="132">
        <f>SUM(G40*H40)</f>
        <v>4950</v>
      </c>
    </row>
    <row r="41" spans="1:14" x14ac:dyDescent="0.25">
      <c r="A41" s="125">
        <v>2</v>
      </c>
      <c r="B41" s="506" t="s">
        <v>100</v>
      </c>
      <c r="C41" s="507"/>
      <c r="D41" s="508"/>
      <c r="E41" s="486" t="s">
        <v>99</v>
      </c>
      <c r="F41" s="487"/>
      <c r="G41" s="126"/>
      <c r="H41" s="156">
        <v>350</v>
      </c>
      <c r="I41" s="129">
        <f t="shared" ref="I41:I45" si="0">SUM(G41*H41)</f>
        <v>0</v>
      </c>
    </row>
    <row r="42" spans="1:14" x14ac:dyDescent="0.25">
      <c r="A42" s="125">
        <v>3</v>
      </c>
      <c r="B42" s="506" t="s">
        <v>101</v>
      </c>
      <c r="C42" s="507"/>
      <c r="D42" s="508"/>
      <c r="E42" s="486" t="s">
        <v>99</v>
      </c>
      <c r="F42" s="487"/>
      <c r="G42" s="126"/>
      <c r="H42" s="156">
        <v>300</v>
      </c>
      <c r="I42" s="129">
        <f t="shared" si="0"/>
        <v>0</v>
      </c>
      <c r="N42" t="s">
        <v>79</v>
      </c>
    </row>
    <row r="43" spans="1:14" x14ac:dyDescent="0.25">
      <c r="A43" s="125">
        <v>4</v>
      </c>
      <c r="B43" s="506" t="s">
        <v>102</v>
      </c>
      <c r="C43" s="507"/>
      <c r="D43" s="508"/>
      <c r="E43" s="486" t="s">
        <v>99</v>
      </c>
      <c r="F43" s="487"/>
      <c r="G43" s="126">
        <v>11</v>
      </c>
      <c r="H43" s="156">
        <v>200</v>
      </c>
      <c r="I43" s="129">
        <f t="shared" si="0"/>
        <v>2200</v>
      </c>
    </row>
    <row r="44" spans="1:14" x14ac:dyDescent="0.25">
      <c r="A44" s="125">
        <v>5</v>
      </c>
      <c r="B44" s="506" t="s">
        <v>103</v>
      </c>
      <c r="C44" s="507"/>
      <c r="D44" s="508"/>
      <c r="E44" s="486" t="s">
        <v>99</v>
      </c>
      <c r="F44" s="487"/>
      <c r="G44" s="126"/>
      <c r="H44" s="158">
        <v>200</v>
      </c>
      <c r="I44" s="129">
        <f t="shared" si="0"/>
        <v>0</v>
      </c>
    </row>
    <row r="45" spans="1:14" x14ac:dyDescent="0.25">
      <c r="A45" s="139">
        <v>6</v>
      </c>
      <c r="B45" s="535" t="s">
        <v>342</v>
      </c>
      <c r="C45" s="536"/>
      <c r="D45" s="537"/>
      <c r="E45" s="520" t="s">
        <v>99</v>
      </c>
      <c r="F45" s="522"/>
      <c r="G45" s="264"/>
      <c r="H45" s="263">
        <v>140</v>
      </c>
      <c r="I45" s="262">
        <f t="shared" si="0"/>
        <v>0</v>
      </c>
    </row>
    <row r="46" spans="1:14" x14ac:dyDescent="0.25">
      <c r="A46" s="125"/>
      <c r="B46" s="510" t="s">
        <v>616</v>
      </c>
      <c r="C46" s="524"/>
      <c r="D46" s="524"/>
      <c r="E46" s="524"/>
      <c r="F46" s="524"/>
      <c r="G46" s="524"/>
      <c r="H46" s="511"/>
      <c r="I46" s="129">
        <f>SUM(I40:I45)</f>
        <v>7150</v>
      </c>
    </row>
    <row r="47" spans="1:14" x14ac:dyDescent="0.25">
      <c r="A47" s="125">
        <v>1</v>
      </c>
      <c r="B47" s="529" t="s">
        <v>98</v>
      </c>
      <c r="C47" s="530"/>
      <c r="D47" s="531"/>
      <c r="E47" s="517" t="s">
        <v>99</v>
      </c>
      <c r="F47" s="519"/>
      <c r="G47" s="157"/>
      <c r="H47" s="155">
        <v>675</v>
      </c>
      <c r="I47" s="132">
        <f>SUM(G47*H47)</f>
        <v>0</v>
      </c>
    </row>
    <row r="48" spans="1:14" x14ac:dyDescent="0.25">
      <c r="A48" s="125">
        <v>2</v>
      </c>
      <c r="B48" s="506" t="s">
        <v>100</v>
      </c>
      <c r="C48" s="507"/>
      <c r="D48" s="508"/>
      <c r="E48" s="486" t="s">
        <v>99</v>
      </c>
      <c r="F48" s="487"/>
      <c r="G48" s="126"/>
      <c r="H48" s="156">
        <v>525</v>
      </c>
      <c r="I48" s="129">
        <f t="shared" ref="I48:I52" si="1">SUM(G48*H48)</f>
        <v>0</v>
      </c>
    </row>
    <row r="49" spans="1:12" x14ac:dyDescent="0.25">
      <c r="A49" s="125">
        <v>3</v>
      </c>
      <c r="B49" s="506" t="s">
        <v>101</v>
      </c>
      <c r="C49" s="507"/>
      <c r="D49" s="508"/>
      <c r="E49" s="486" t="s">
        <v>99</v>
      </c>
      <c r="F49" s="487"/>
      <c r="G49" s="126"/>
      <c r="H49" s="156">
        <v>450</v>
      </c>
      <c r="I49" s="129">
        <f t="shared" si="1"/>
        <v>0</v>
      </c>
    </row>
    <row r="50" spans="1:12" x14ac:dyDescent="0.25">
      <c r="A50" s="125">
        <v>4</v>
      </c>
      <c r="B50" s="506" t="s">
        <v>102</v>
      </c>
      <c r="C50" s="507"/>
      <c r="D50" s="508"/>
      <c r="E50" s="486" t="s">
        <v>99</v>
      </c>
      <c r="F50" s="487"/>
      <c r="G50" s="126"/>
      <c r="H50" s="156">
        <v>300</v>
      </c>
      <c r="I50" s="129">
        <f t="shared" si="1"/>
        <v>0</v>
      </c>
    </row>
    <row r="51" spans="1:12" x14ac:dyDescent="0.25">
      <c r="A51" s="125">
        <v>5</v>
      </c>
      <c r="B51" s="506" t="s">
        <v>103</v>
      </c>
      <c r="C51" s="507"/>
      <c r="D51" s="508"/>
      <c r="E51" s="486" t="s">
        <v>99</v>
      </c>
      <c r="F51" s="487"/>
      <c r="G51" s="126"/>
      <c r="H51" s="158">
        <v>300</v>
      </c>
      <c r="I51" s="129">
        <f t="shared" si="1"/>
        <v>0</v>
      </c>
    </row>
    <row r="52" spans="1:12" x14ac:dyDescent="0.25">
      <c r="A52" s="139">
        <v>6</v>
      </c>
      <c r="B52" s="535" t="s">
        <v>625</v>
      </c>
      <c r="C52" s="536"/>
      <c r="D52" s="537"/>
      <c r="E52" s="520" t="s">
        <v>99</v>
      </c>
      <c r="F52" s="522"/>
      <c r="G52" s="264"/>
      <c r="H52" s="263">
        <v>210</v>
      </c>
      <c r="I52" s="262">
        <f t="shared" si="1"/>
        <v>0</v>
      </c>
    </row>
    <row r="53" spans="1:12" x14ac:dyDescent="0.25">
      <c r="A53" s="125"/>
      <c r="B53" s="510" t="s">
        <v>617</v>
      </c>
      <c r="C53" s="524"/>
      <c r="D53" s="524"/>
      <c r="E53" s="524"/>
      <c r="F53" s="524"/>
      <c r="G53" s="524"/>
      <c r="H53" s="511"/>
      <c r="I53" s="129">
        <f>SUM(I47:I52)</f>
        <v>0</v>
      </c>
    </row>
    <row r="54" spans="1:12" x14ac:dyDescent="0.25">
      <c r="A54" s="125">
        <v>1</v>
      </c>
      <c r="B54" s="529" t="s">
        <v>98</v>
      </c>
      <c r="C54" s="530"/>
      <c r="D54" s="531"/>
      <c r="E54" s="517" t="s">
        <v>99</v>
      </c>
      <c r="F54" s="519"/>
      <c r="G54" s="157"/>
      <c r="H54" s="155">
        <v>900</v>
      </c>
      <c r="I54" s="132">
        <f>SUM(G54*H54)</f>
        <v>0</v>
      </c>
    </row>
    <row r="55" spans="1:12" x14ac:dyDescent="0.25">
      <c r="A55" s="125">
        <v>2</v>
      </c>
      <c r="B55" s="506" t="s">
        <v>100</v>
      </c>
      <c r="C55" s="507"/>
      <c r="D55" s="508"/>
      <c r="E55" s="486" t="s">
        <v>99</v>
      </c>
      <c r="F55" s="487"/>
      <c r="G55" s="126"/>
      <c r="H55" s="156">
        <v>700</v>
      </c>
      <c r="I55" s="129">
        <f t="shared" ref="I55:I59" si="2">SUM(G55*H55)</f>
        <v>0</v>
      </c>
      <c r="L55" s="97"/>
    </row>
    <row r="56" spans="1:12" x14ac:dyDescent="0.25">
      <c r="A56" s="125">
        <v>3</v>
      </c>
      <c r="B56" s="506" t="s">
        <v>101</v>
      </c>
      <c r="C56" s="507"/>
      <c r="D56" s="508"/>
      <c r="E56" s="486" t="s">
        <v>99</v>
      </c>
      <c r="F56" s="487"/>
      <c r="G56" s="126"/>
      <c r="H56" s="156">
        <v>600</v>
      </c>
      <c r="I56" s="129">
        <f t="shared" si="2"/>
        <v>0</v>
      </c>
    </row>
    <row r="57" spans="1:12" x14ac:dyDescent="0.25">
      <c r="A57" s="125">
        <v>4</v>
      </c>
      <c r="B57" s="506" t="s">
        <v>102</v>
      </c>
      <c r="C57" s="507"/>
      <c r="D57" s="508"/>
      <c r="E57" s="486" t="s">
        <v>99</v>
      </c>
      <c r="F57" s="487"/>
      <c r="G57" s="126"/>
      <c r="H57" s="156">
        <v>400</v>
      </c>
      <c r="I57" s="129">
        <f t="shared" si="2"/>
        <v>0</v>
      </c>
    </row>
    <row r="58" spans="1:12" x14ac:dyDescent="0.25">
      <c r="A58" s="125">
        <v>5</v>
      </c>
      <c r="B58" s="506" t="s">
        <v>103</v>
      </c>
      <c r="C58" s="507"/>
      <c r="D58" s="508"/>
      <c r="E58" s="486" t="s">
        <v>99</v>
      </c>
      <c r="F58" s="487"/>
      <c r="G58" s="126"/>
      <c r="H58" s="158">
        <v>400</v>
      </c>
      <c r="I58" s="129">
        <f t="shared" si="2"/>
        <v>0</v>
      </c>
    </row>
    <row r="59" spans="1:12" x14ac:dyDescent="0.25">
      <c r="A59" s="139">
        <v>6</v>
      </c>
      <c r="B59" s="535" t="s">
        <v>342</v>
      </c>
      <c r="C59" s="536"/>
      <c r="D59" s="537"/>
      <c r="E59" s="520" t="s">
        <v>99</v>
      </c>
      <c r="F59" s="522"/>
      <c r="G59" s="264"/>
      <c r="H59" s="263">
        <v>280</v>
      </c>
      <c r="I59" s="262">
        <f t="shared" si="2"/>
        <v>0</v>
      </c>
    </row>
    <row r="60" spans="1:12" x14ac:dyDescent="0.25">
      <c r="A60" s="134"/>
      <c r="B60" s="492"/>
      <c r="C60" s="538"/>
      <c r="D60" s="538"/>
      <c r="E60" s="538"/>
      <c r="F60" s="538"/>
      <c r="G60" s="493"/>
      <c r="H60" s="118"/>
      <c r="I60" s="129">
        <f>SUM(I54:I59)</f>
        <v>0</v>
      </c>
    </row>
    <row r="61" spans="1:12" x14ac:dyDescent="0.25">
      <c r="A61" s="488" t="s">
        <v>104</v>
      </c>
      <c r="B61" s="484"/>
      <c r="C61" s="484"/>
      <c r="D61" s="484"/>
      <c r="E61" s="484"/>
      <c r="F61" s="484"/>
      <c r="G61" s="484"/>
      <c r="H61" s="485"/>
      <c r="I61" s="140"/>
    </row>
    <row r="62" spans="1:12" x14ac:dyDescent="0.25">
      <c r="A62" s="494" t="s">
        <v>105</v>
      </c>
      <c r="B62" s="495"/>
      <c r="C62" s="495"/>
      <c r="D62" s="495"/>
      <c r="E62" s="495"/>
      <c r="F62" s="495"/>
      <c r="G62" s="495"/>
      <c r="H62" s="495"/>
      <c r="I62" s="496"/>
    </row>
    <row r="63" spans="1:12" x14ac:dyDescent="0.25">
      <c r="A63" s="120" t="s">
        <v>106</v>
      </c>
      <c r="B63" s="492" t="s">
        <v>107</v>
      </c>
      <c r="C63" s="538"/>
      <c r="D63" s="493"/>
      <c r="E63" s="492" t="s">
        <v>108</v>
      </c>
      <c r="F63" s="493"/>
      <c r="G63" s="136" t="s">
        <v>109</v>
      </c>
      <c r="H63" s="136" t="s">
        <v>88</v>
      </c>
      <c r="I63" s="137" t="s">
        <v>89</v>
      </c>
    </row>
    <row r="64" spans="1:12" x14ac:dyDescent="0.25">
      <c r="A64" s="125">
        <v>1</v>
      </c>
      <c r="B64" s="497" t="s">
        <v>471</v>
      </c>
      <c r="C64" s="498"/>
      <c r="D64" s="499"/>
      <c r="E64" s="486">
        <v>2</v>
      </c>
      <c r="F64" s="487"/>
      <c r="G64" s="218">
        <v>66.400000000000006</v>
      </c>
      <c r="H64" s="138">
        <v>5</v>
      </c>
      <c r="I64" s="233">
        <f>H64*G64</f>
        <v>332</v>
      </c>
    </row>
    <row r="65" spans="1:9" x14ac:dyDescent="0.25">
      <c r="A65" s="139"/>
      <c r="B65" s="503"/>
      <c r="C65" s="504"/>
      <c r="D65" s="505"/>
      <c r="E65" s="520"/>
      <c r="F65" s="522"/>
      <c r="G65" s="126"/>
      <c r="H65" s="138"/>
      <c r="I65" s="233"/>
    </row>
    <row r="66" spans="1:9" x14ac:dyDescent="0.25">
      <c r="A66" s="488" t="s">
        <v>110</v>
      </c>
      <c r="B66" s="484"/>
      <c r="C66" s="484"/>
      <c r="D66" s="484"/>
      <c r="E66" s="484"/>
      <c r="F66" s="484"/>
      <c r="G66" s="484"/>
      <c r="H66" s="485"/>
      <c r="I66" s="140">
        <f>SUM(I64:I65)</f>
        <v>332</v>
      </c>
    </row>
    <row r="67" spans="1:9" x14ac:dyDescent="0.25">
      <c r="A67" s="141"/>
      <c r="B67" s="142"/>
      <c r="C67" s="142"/>
      <c r="D67" s="142"/>
      <c r="E67" s="142"/>
      <c r="F67" s="143"/>
      <c r="G67" s="144"/>
      <c r="H67" s="144"/>
      <c r="I67" s="145"/>
    </row>
    <row r="68" spans="1:9" x14ac:dyDescent="0.25">
      <c r="A68" s="532"/>
      <c r="B68" s="533"/>
      <c r="C68" s="533"/>
      <c r="D68" s="533"/>
      <c r="E68" s="533"/>
      <c r="F68" s="146"/>
      <c r="G68" s="534" t="s">
        <v>111</v>
      </c>
      <c r="H68" s="533"/>
      <c r="I68" s="147">
        <f>I66+I60+I53+I46+I37+I27</f>
        <v>91564.25</v>
      </c>
    </row>
    <row r="69" spans="1:9" x14ac:dyDescent="0.25">
      <c r="A69" s="532"/>
      <c r="B69" s="533"/>
      <c r="C69" s="533"/>
      <c r="D69" s="533"/>
      <c r="E69" s="533"/>
      <c r="F69" s="100"/>
      <c r="G69" s="148"/>
      <c r="H69" s="149"/>
      <c r="I69" s="150"/>
    </row>
    <row r="70" spans="1:9" ht="15.75" thickBot="1" x14ac:dyDescent="0.3">
      <c r="A70" s="532"/>
      <c r="B70" s="533"/>
      <c r="C70" s="533"/>
      <c r="D70" s="533"/>
      <c r="E70" s="533"/>
      <c r="F70" s="100"/>
      <c r="G70" s="482" t="s">
        <v>154</v>
      </c>
      <c r="H70" s="483"/>
      <c r="I70" s="159">
        <f>I68+I69</f>
        <v>91564.25</v>
      </c>
    </row>
    <row r="71" spans="1:9" ht="16.5" thickTop="1" thickBot="1" x14ac:dyDescent="0.3">
      <c r="A71" s="151"/>
      <c r="B71" s="152"/>
      <c r="C71" s="539"/>
      <c r="D71" s="540"/>
      <c r="E71" s="540"/>
      <c r="F71" s="540"/>
      <c r="G71" s="153"/>
      <c r="H71" s="153"/>
      <c r="I71" s="154"/>
    </row>
  </sheetData>
  <mergeCells count="96">
    <mergeCell ref="F15:G15"/>
    <mergeCell ref="H15:I15"/>
    <mergeCell ref="A9:E9"/>
    <mergeCell ref="F9:G9"/>
    <mergeCell ref="H9:I9"/>
    <mergeCell ref="F10:G10"/>
    <mergeCell ref="H10:I10"/>
    <mergeCell ref="F11:G11"/>
    <mergeCell ref="H11:I11"/>
    <mergeCell ref="F12:G12"/>
    <mergeCell ref="H12:I12"/>
    <mergeCell ref="H13:I13"/>
    <mergeCell ref="F14:G14"/>
    <mergeCell ref="H14:I14"/>
    <mergeCell ref="B27:F27"/>
    <mergeCell ref="A16:I16"/>
    <mergeCell ref="A17:I17"/>
    <mergeCell ref="B18:D18"/>
    <mergeCell ref="B19:D19"/>
    <mergeCell ref="B20:D20"/>
    <mergeCell ref="B21:D21"/>
    <mergeCell ref="A22:H22"/>
    <mergeCell ref="A23:I23"/>
    <mergeCell ref="B24:F24"/>
    <mergeCell ref="B25:F25"/>
    <mergeCell ref="B26:F26"/>
    <mergeCell ref="B39:D39"/>
    <mergeCell ref="E39:F39"/>
    <mergeCell ref="B28:F28"/>
    <mergeCell ref="B29:F29"/>
    <mergeCell ref="B30:F30"/>
    <mergeCell ref="B31:F31"/>
    <mergeCell ref="B32:F32"/>
    <mergeCell ref="B33:F33"/>
    <mergeCell ref="B34:F34"/>
    <mergeCell ref="A35:H35"/>
    <mergeCell ref="A36:H36"/>
    <mergeCell ref="A37:H37"/>
    <mergeCell ref="A38:I38"/>
    <mergeCell ref="B40:D40"/>
    <mergeCell ref="E40:F40"/>
    <mergeCell ref="B41:D41"/>
    <mergeCell ref="E41:F41"/>
    <mergeCell ref="B42:D42"/>
    <mergeCell ref="E42:F42"/>
    <mergeCell ref="B49:D49"/>
    <mergeCell ref="E49:F49"/>
    <mergeCell ref="B43:D43"/>
    <mergeCell ref="E43:F43"/>
    <mergeCell ref="B44:D44"/>
    <mergeCell ref="E44:F44"/>
    <mergeCell ref="B45:D45"/>
    <mergeCell ref="E45:F45"/>
    <mergeCell ref="B46:H46"/>
    <mergeCell ref="B47:D47"/>
    <mergeCell ref="E47:F47"/>
    <mergeCell ref="B48:D48"/>
    <mergeCell ref="E48:F48"/>
    <mergeCell ref="B56:D56"/>
    <mergeCell ref="E56:F56"/>
    <mergeCell ref="B50:D50"/>
    <mergeCell ref="E50:F50"/>
    <mergeCell ref="B51:D51"/>
    <mergeCell ref="E51:F51"/>
    <mergeCell ref="B52:D52"/>
    <mergeCell ref="E52:F52"/>
    <mergeCell ref="B53:H53"/>
    <mergeCell ref="B54:D54"/>
    <mergeCell ref="E54:F54"/>
    <mergeCell ref="B55:D55"/>
    <mergeCell ref="E55:F55"/>
    <mergeCell ref="B64:D64"/>
    <mergeCell ref="E64:F64"/>
    <mergeCell ref="B57:D57"/>
    <mergeCell ref="E57:F57"/>
    <mergeCell ref="B58:D58"/>
    <mergeCell ref="E58:F58"/>
    <mergeCell ref="B59:D59"/>
    <mergeCell ref="E59:F59"/>
    <mergeCell ref="B60:G60"/>
    <mergeCell ref="A61:H61"/>
    <mergeCell ref="A62:I62"/>
    <mergeCell ref="B63:D63"/>
    <mergeCell ref="E63:F63"/>
    <mergeCell ref="C71:F71"/>
    <mergeCell ref="B65:D65"/>
    <mergeCell ref="E65:F65"/>
    <mergeCell ref="A66:H66"/>
    <mergeCell ref="A68:B68"/>
    <mergeCell ref="C68:E68"/>
    <mergeCell ref="G68:H68"/>
    <mergeCell ref="A69:B69"/>
    <mergeCell ref="C69:E69"/>
    <mergeCell ref="A70:B70"/>
    <mergeCell ref="C70:E70"/>
    <mergeCell ref="G70:H7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tabColor rgb="FF00B050"/>
  </sheetPr>
  <dimension ref="A1:T68"/>
  <sheetViews>
    <sheetView topLeftCell="A33" workbookViewId="0">
      <selection activeCell="B59" sqref="B59:D59"/>
    </sheetView>
  </sheetViews>
  <sheetFormatPr defaultColWidth="9.140625"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8.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645</v>
      </c>
      <c r="G9" s="511"/>
      <c r="H9" s="608" t="e">
        <f>#REF!</f>
        <v>#REF!</v>
      </c>
      <c r="I9" s="609"/>
    </row>
    <row r="10" spans="1:13" x14ac:dyDescent="0.25">
      <c r="A10" s="99" t="s">
        <v>71</v>
      </c>
      <c r="B10" s="97"/>
      <c r="F10" s="510" t="s">
        <v>72</v>
      </c>
      <c r="G10" s="511"/>
      <c r="H10" s="610" t="e">
        <f>#REF!</f>
        <v>#REF!</v>
      </c>
      <c r="I10" s="611"/>
    </row>
    <row r="11" spans="1:13" x14ac:dyDescent="0.25">
      <c r="A11" s="99" t="s">
        <v>73</v>
      </c>
      <c r="B11" s="97"/>
      <c r="F11" s="510" t="s">
        <v>74</v>
      </c>
      <c r="G11" s="511"/>
      <c r="H11" s="612" t="e">
        <f>#REF!</f>
        <v>#REF!</v>
      </c>
      <c r="I11" s="611"/>
    </row>
    <row r="12" spans="1:13" x14ac:dyDescent="0.25">
      <c r="A12" s="99" t="s">
        <v>75</v>
      </c>
      <c r="B12" s="97"/>
      <c r="F12" s="510" t="s">
        <v>76</v>
      </c>
      <c r="G12" s="511"/>
      <c r="H12" s="613" t="s">
        <v>644</v>
      </c>
      <c r="I12" s="614"/>
    </row>
    <row r="13" spans="1:13" x14ac:dyDescent="0.25">
      <c r="A13" s="99" t="s">
        <v>77</v>
      </c>
      <c r="B13" s="97"/>
      <c r="F13" s="181" t="s">
        <v>78</v>
      </c>
      <c r="G13" s="182"/>
      <c r="H13" s="615" t="s">
        <v>112</v>
      </c>
      <c r="I13" s="616"/>
    </row>
    <row r="14" spans="1:13" x14ac:dyDescent="0.25">
      <c r="A14" s="99"/>
      <c r="B14" s="97"/>
      <c r="F14" s="510" t="s">
        <v>80</v>
      </c>
      <c r="G14" s="511"/>
      <c r="H14" s="516" t="s">
        <v>81</v>
      </c>
      <c r="I14" s="515"/>
      <c r="M14" t="s">
        <v>79</v>
      </c>
    </row>
    <row r="15" spans="1:13" x14ac:dyDescent="0.25">
      <c r="A15" s="99"/>
      <c r="B15" s="97"/>
      <c r="D15" s="191"/>
      <c r="F15" s="552" t="s">
        <v>398</v>
      </c>
      <c r="G15" s="552"/>
      <c r="H15" s="553" t="s">
        <v>406</v>
      </c>
      <c r="I15" s="549"/>
    </row>
    <row r="16" spans="1:13" x14ac:dyDescent="0.25">
      <c r="A16" s="523" t="s">
        <v>615</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520"/>
      <c r="C20" s="521"/>
      <c r="D20" s="522"/>
      <c r="E20" s="115"/>
      <c r="F20" s="100"/>
      <c r="G20" s="117"/>
      <c r="H20" s="118"/>
      <c r="I20" s="119"/>
    </row>
    <row r="21" spans="1:11" x14ac:dyDescent="0.25">
      <c r="A21" s="488" t="s">
        <v>90</v>
      </c>
      <c r="B21" s="484"/>
      <c r="C21" s="484"/>
      <c r="D21" s="484"/>
      <c r="E21" s="484"/>
      <c r="F21" s="484"/>
      <c r="G21" s="484"/>
      <c r="H21" s="485"/>
      <c r="I21" s="113"/>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493"/>
      <c r="G23" s="180" t="s">
        <v>87</v>
      </c>
      <c r="H23" s="136" t="s">
        <v>88</v>
      </c>
      <c r="I23" s="137" t="s">
        <v>89</v>
      </c>
      <c r="K23" s="142"/>
    </row>
    <row r="24" spans="1:11" x14ac:dyDescent="0.25">
      <c r="A24" s="259">
        <v>1</v>
      </c>
      <c r="B24" s="596" t="s">
        <v>627</v>
      </c>
      <c r="C24" s="597"/>
      <c r="D24" s="597"/>
      <c r="E24" s="597"/>
      <c r="F24" s="598"/>
      <c r="G24" s="261">
        <v>1</v>
      </c>
      <c r="H24" s="260">
        <v>983.4</v>
      </c>
      <c r="I24" s="129">
        <f>H24*G24</f>
        <v>983.4</v>
      </c>
    </row>
    <row r="25" spans="1:11" x14ac:dyDescent="0.25">
      <c r="A25" s="125">
        <v>2</v>
      </c>
      <c r="B25" s="593" t="s">
        <v>628</v>
      </c>
      <c r="C25" s="594"/>
      <c r="D25" s="594"/>
      <c r="E25" s="594"/>
      <c r="F25" s="595"/>
      <c r="G25" s="261">
        <v>1</v>
      </c>
      <c r="H25" s="260">
        <v>2490</v>
      </c>
      <c r="I25" s="129">
        <f>H25*G25</f>
        <v>2490</v>
      </c>
    </row>
    <row r="26" spans="1:11" x14ac:dyDescent="0.25">
      <c r="A26" s="125">
        <v>3</v>
      </c>
      <c r="B26" s="605" t="s">
        <v>646</v>
      </c>
      <c r="C26" s="606"/>
      <c r="D26" s="606"/>
      <c r="E26" s="606"/>
      <c r="F26" s="607"/>
      <c r="G26" s="261">
        <v>1</v>
      </c>
      <c r="H26" s="260">
        <v>10599</v>
      </c>
      <c r="I26" s="129">
        <f t="shared" ref="I26" si="0">H26*G26</f>
        <v>10599</v>
      </c>
    </row>
    <row r="27" spans="1:11" x14ac:dyDescent="0.25">
      <c r="A27" s="125"/>
      <c r="B27" s="593"/>
      <c r="C27" s="594"/>
      <c r="D27" s="594"/>
      <c r="E27" s="594"/>
      <c r="F27" s="595"/>
      <c r="G27" s="261"/>
      <c r="H27" s="260"/>
      <c r="I27" s="129"/>
    </row>
    <row r="28" spans="1:11" x14ac:dyDescent="0.25">
      <c r="A28" s="125"/>
      <c r="B28" s="266"/>
      <c r="C28" s="267"/>
      <c r="D28" s="267"/>
      <c r="E28" s="267"/>
      <c r="F28" s="267"/>
      <c r="G28" s="261"/>
      <c r="H28" s="260"/>
      <c r="I28" s="129"/>
    </row>
    <row r="29" spans="1:11" x14ac:dyDescent="0.25">
      <c r="A29" s="125"/>
      <c r="B29" s="550"/>
      <c r="C29" s="551"/>
      <c r="D29" s="551"/>
      <c r="E29" s="551"/>
      <c r="F29" s="551"/>
      <c r="G29" s="195"/>
      <c r="H29" s="196"/>
      <c r="I29" s="129"/>
    </row>
    <row r="30" spans="1:11" x14ac:dyDescent="0.25">
      <c r="A30" s="547" t="s">
        <v>171</v>
      </c>
      <c r="B30" s="484"/>
      <c r="C30" s="484"/>
      <c r="D30" s="484"/>
      <c r="E30" s="484"/>
      <c r="F30" s="484"/>
      <c r="G30" s="484"/>
      <c r="H30" s="485"/>
      <c r="I30" s="189">
        <f>SUM(I24:I29)</f>
        <v>14072.4</v>
      </c>
    </row>
    <row r="31" spans="1:11" x14ac:dyDescent="0.25">
      <c r="A31" s="488" t="s">
        <v>172</v>
      </c>
      <c r="B31" s="484"/>
      <c r="C31" s="484"/>
      <c r="D31" s="484"/>
      <c r="E31" s="484"/>
      <c r="F31" s="484"/>
      <c r="G31" s="484"/>
      <c r="H31" s="485"/>
      <c r="I31" s="190">
        <f>ROUND((I30*0.15),2)</f>
        <v>2110.86</v>
      </c>
    </row>
    <row r="32" spans="1:11" x14ac:dyDescent="0.25">
      <c r="A32" s="488" t="s">
        <v>173</v>
      </c>
      <c r="B32" s="484"/>
      <c r="C32" s="484"/>
      <c r="D32" s="484"/>
      <c r="E32" s="484"/>
      <c r="F32" s="484"/>
      <c r="G32" s="484"/>
      <c r="H32" s="485"/>
      <c r="I32" s="172">
        <f>I30+I31</f>
        <v>16183.26</v>
      </c>
    </row>
    <row r="33" spans="1:20" x14ac:dyDescent="0.25">
      <c r="A33" s="494" t="s">
        <v>95</v>
      </c>
      <c r="B33" s="495"/>
      <c r="C33" s="495"/>
      <c r="D33" s="495"/>
      <c r="E33" s="495"/>
      <c r="F33" s="495"/>
      <c r="G33" s="495"/>
      <c r="H33" s="495"/>
      <c r="I33" s="496"/>
    </row>
    <row r="34" spans="1:20" x14ac:dyDescent="0.25">
      <c r="A34" s="120" t="s">
        <v>96</v>
      </c>
      <c r="B34" s="510" t="s">
        <v>97</v>
      </c>
      <c r="C34" s="524"/>
      <c r="D34" s="511"/>
      <c r="E34" s="492" t="s">
        <v>85</v>
      </c>
      <c r="F34" s="493"/>
      <c r="G34" s="122" t="s">
        <v>87</v>
      </c>
      <c r="H34" s="123" t="s">
        <v>88</v>
      </c>
      <c r="I34" s="124" t="s">
        <v>89</v>
      </c>
    </row>
    <row r="35" spans="1:20" x14ac:dyDescent="0.25">
      <c r="A35" s="125">
        <v>1</v>
      </c>
      <c r="B35" s="529" t="s">
        <v>98</v>
      </c>
      <c r="C35" s="530"/>
      <c r="D35" s="531"/>
      <c r="E35" s="517" t="s">
        <v>99</v>
      </c>
      <c r="F35" s="519"/>
      <c r="G35" s="157">
        <v>10</v>
      </c>
      <c r="H35" s="155">
        <v>450</v>
      </c>
      <c r="I35" s="132">
        <f>SUM(G35*H35)</f>
        <v>4500</v>
      </c>
    </row>
    <row r="36" spans="1:20" x14ac:dyDescent="0.25">
      <c r="A36" s="125">
        <v>2</v>
      </c>
      <c r="B36" s="506" t="s">
        <v>100</v>
      </c>
      <c r="C36" s="507"/>
      <c r="D36" s="508"/>
      <c r="E36" s="486" t="s">
        <v>99</v>
      </c>
      <c r="F36" s="487"/>
      <c r="G36" s="126"/>
      <c r="H36" s="156">
        <v>350</v>
      </c>
      <c r="I36" s="129">
        <f t="shared" ref="I36:I40" si="1">SUM(G36*H36)</f>
        <v>0</v>
      </c>
    </row>
    <row r="37" spans="1:20" x14ac:dyDescent="0.25">
      <c r="A37" s="125">
        <v>3</v>
      </c>
      <c r="B37" s="506" t="s">
        <v>101</v>
      </c>
      <c r="C37" s="507"/>
      <c r="D37" s="508"/>
      <c r="E37" s="486" t="s">
        <v>99</v>
      </c>
      <c r="F37" s="487"/>
      <c r="G37" s="126"/>
      <c r="H37" s="156">
        <v>300</v>
      </c>
      <c r="I37" s="129">
        <f t="shared" si="1"/>
        <v>0</v>
      </c>
    </row>
    <row r="38" spans="1:20" x14ac:dyDescent="0.25">
      <c r="A38" s="125">
        <v>4</v>
      </c>
      <c r="B38" s="506" t="s">
        <v>102</v>
      </c>
      <c r="C38" s="507"/>
      <c r="D38" s="508"/>
      <c r="E38" s="486" t="s">
        <v>99</v>
      </c>
      <c r="F38" s="487"/>
      <c r="G38" s="126">
        <v>10</v>
      </c>
      <c r="H38" s="156">
        <v>200</v>
      </c>
      <c r="I38" s="129">
        <f t="shared" si="1"/>
        <v>2000</v>
      </c>
    </row>
    <row r="39" spans="1:20" x14ac:dyDescent="0.25">
      <c r="A39" s="125">
        <v>5</v>
      </c>
      <c r="B39" s="506" t="s">
        <v>103</v>
      </c>
      <c r="C39" s="507"/>
      <c r="D39" s="508"/>
      <c r="E39" s="486" t="s">
        <v>99</v>
      </c>
      <c r="F39" s="487"/>
      <c r="G39" s="126"/>
      <c r="H39" s="158">
        <v>200</v>
      </c>
      <c r="I39" s="129">
        <f t="shared" si="1"/>
        <v>0</v>
      </c>
      <c r="T39" s="265"/>
    </row>
    <row r="40" spans="1:20" x14ac:dyDescent="0.25">
      <c r="A40" s="139">
        <v>6</v>
      </c>
      <c r="B40" s="535" t="s">
        <v>342</v>
      </c>
      <c r="C40" s="536"/>
      <c r="D40" s="537"/>
      <c r="E40" s="520" t="s">
        <v>99</v>
      </c>
      <c r="F40" s="522"/>
      <c r="G40" s="264"/>
      <c r="H40" s="263">
        <v>140</v>
      </c>
      <c r="I40" s="262">
        <f t="shared" si="1"/>
        <v>0</v>
      </c>
    </row>
    <row r="41" spans="1:20" x14ac:dyDescent="0.25">
      <c r="A41" s="125"/>
      <c r="B41" s="510" t="s">
        <v>616</v>
      </c>
      <c r="C41" s="524"/>
      <c r="D41" s="524"/>
      <c r="E41" s="524"/>
      <c r="F41" s="524"/>
      <c r="G41" s="524"/>
      <c r="H41" s="511"/>
      <c r="I41" s="129">
        <f>SUM(I35:I40)</f>
        <v>6500</v>
      </c>
    </row>
    <row r="42" spans="1:20" x14ac:dyDescent="0.25">
      <c r="A42" s="125">
        <v>1</v>
      </c>
      <c r="B42" s="529" t="s">
        <v>98</v>
      </c>
      <c r="C42" s="530"/>
      <c r="D42" s="531"/>
      <c r="E42" s="517" t="s">
        <v>99</v>
      </c>
      <c r="F42" s="519"/>
      <c r="G42" s="157"/>
      <c r="H42" s="155">
        <v>675</v>
      </c>
      <c r="I42" s="132">
        <f>SUM(G42*H42)</f>
        <v>0</v>
      </c>
    </row>
    <row r="43" spans="1:20" x14ac:dyDescent="0.25">
      <c r="A43" s="125">
        <v>2</v>
      </c>
      <c r="B43" s="506" t="s">
        <v>100</v>
      </c>
      <c r="C43" s="507"/>
      <c r="D43" s="508"/>
      <c r="E43" s="486" t="s">
        <v>99</v>
      </c>
      <c r="F43" s="487"/>
      <c r="G43" s="126"/>
      <c r="H43" s="156">
        <v>525</v>
      </c>
      <c r="I43" s="129">
        <f t="shared" ref="I43:I47" si="2">SUM(G43*H43)</f>
        <v>0</v>
      </c>
    </row>
    <row r="44" spans="1:20" x14ac:dyDescent="0.25">
      <c r="A44" s="125">
        <v>3</v>
      </c>
      <c r="B44" s="506" t="s">
        <v>101</v>
      </c>
      <c r="C44" s="507"/>
      <c r="D44" s="508"/>
      <c r="E44" s="486" t="s">
        <v>99</v>
      </c>
      <c r="F44" s="487"/>
      <c r="G44" s="126"/>
      <c r="H44" s="156">
        <v>450</v>
      </c>
      <c r="I44" s="129">
        <f t="shared" si="2"/>
        <v>0</v>
      </c>
    </row>
    <row r="45" spans="1:20" x14ac:dyDescent="0.25">
      <c r="A45" s="125">
        <v>4</v>
      </c>
      <c r="B45" s="506" t="s">
        <v>102</v>
      </c>
      <c r="C45" s="507"/>
      <c r="D45" s="508"/>
      <c r="E45" s="486" t="s">
        <v>99</v>
      </c>
      <c r="F45" s="487"/>
      <c r="G45" s="126"/>
      <c r="H45" s="156">
        <v>300</v>
      </c>
      <c r="I45" s="129">
        <f t="shared" si="2"/>
        <v>0</v>
      </c>
    </row>
    <row r="46" spans="1:20" x14ac:dyDescent="0.25">
      <c r="A46" s="125">
        <v>5</v>
      </c>
      <c r="B46" s="506" t="s">
        <v>103</v>
      </c>
      <c r="C46" s="507"/>
      <c r="D46" s="508"/>
      <c r="E46" s="486" t="s">
        <v>99</v>
      </c>
      <c r="F46" s="487"/>
      <c r="G46" s="126"/>
      <c r="H46" s="158">
        <v>300</v>
      </c>
      <c r="I46" s="129">
        <f t="shared" si="2"/>
        <v>0</v>
      </c>
    </row>
    <row r="47" spans="1:20" x14ac:dyDescent="0.25">
      <c r="A47" s="139">
        <v>6</v>
      </c>
      <c r="B47" s="535" t="s">
        <v>342</v>
      </c>
      <c r="C47" s="536"/>
      <c r="D47" s="537"/>
      <c r="E47" s="520" t="s">
        <v>99</v>
      </c>
      <c r="F47" s="522"/>
      <c r="G47" s="264"/>
      <c r="H47" s="263">
        <v>210</v>
      </c>
      <c r="I47" s="262">
        <f t="shared" si="2"/>
        <v>0</v>
      </c>
    </row>
    <row r="48" spans="1:20" x14ac:dyDescent="0.25">
      <c r="A48" s="125"/>
      <c r="B48" s="510" t="s">
        <v>617</v>
      </c>
      <c r="C48" s="524"/>
      <c r="D48" s="524"/>
      <c r="E48" s="524"/>
      <c r="F48" s="524"/>
      <c r="G48" s="524"/>
      <c r="H48" s="511"/>
      <c r="I48" s="129">
        <f>SUM(I42:I47)</f>
        <v>0</v>
      </c>
    </row>
    <row r="49" spans="1:9" x14ac:dyDescent="0.25">
      <c r="A49" s="125">
        <v>1</v>
      </c>
      <c r="B49" s="529" t="s">
        <v>98</v>
      </c>
      <c r="C49" s="530"/>
      <c r="D49" s="531"/>
      <c r="E49" s="517" t="s">
        <v>99</v>
      </c>
      <c r="F49" s="519"/>
      <c r="G49" s="157"/>
      <c r="H49" s="155">
        <v>900</v>
      </c>
      <c r="I49" s="132">
        <f>SUM(G49*H49)</f>
        <v>0</v>
      </c>
    </row>
    <row r="50" spans="1:9" x14ac:dyDescent="0.25">
      <c r="A50" s="125">
        <v>2</v>
      </c>
      <c r="B50" s="506" t="s">
        <v>100</v>
      </c>
      <c r="C50" s="507"/>
      <c r="D50" s="508"/>
      <c r="E50" s="486" t="s">
        <v>99</v>
      </c>
      <c r="F50" s="487"/>
      <c r="G50" s="126"/>
      <c r="H50" s="156">
        <v>700</v>
      </c>
      <c r="I50" s="129">
        <f t="shared" ref="I50:I54" si="3">SUM(G50*H50)</f>
        <v>0</v>
      </c>
    </row>
    <row r="51" spans="1:9" x14ac:dyDescent="0.25">
      <c r="A51" s="125">
        <v>3</v>
      </c>
      <c r="B51" s="506" t="s">
        <v>101</v>
      </c>
      <c r="C51" s="507"/>
      <c r="D51" s="508"/>
      <c r="E51" s="486" t="s">
        <v>99</v>
      </c>
      <c r="F51" s="487"/>
      <c r="G51" s="126"/>
      <c r="H51" s="156">
        <v>600</v>
      </c>
      <c r="I51" s="129">
        <f t="shared" si="3"/>
        <v>0</v>
      </c>
    </row>
    <row r="52" spans="1:9" x14ac:dyDescent="0.25">
      <c r="A52" s="125">
        <v>4</v>
      </c>
      <c r="B52" s="506" t="s">
        <v>102</v>
      </c>
      <c r="C52" s="507"/>
      <c r="D52" s="508"/>
      <c r="E52" s="486" t="s">
        <v>99</v>
      </c>
      <c r="F52" s="487"/>
      <c r="G52" s="126"/>
      <c r="H52" s="156">
        <v>400</v>
      </c>
      <c r="I52" s="129">
        <f t="shared" si="3"/>
        <v>0</v>
      </c>
    </row>
    <row r="53" spans="1:9" x14ac:dyDescent="0.25">
      <c r="A53" s="125">
        <v>5</v>
      </c>
      <c r="B53" s="506" t="s">
        <v>103</v>
      </c>
      <c r="C53" s="507"/>
      <c r="D53" s="508"/>
      <c r="E53" s="486" t="s">
        <v>99</v>
      </c>
      <c r="F53" s="487"/>
      <c r="G53" s="126"/>
      <c r="H53" s="158">
        <v>400</v>
      </c>
      <c r="I53" s="129">
        <f t="shared" si="3"/>
        <v>0</v>
      </c>
    </row>
    <row r="54" spans="1:9" x14ac:dyDescent="0.25">
      <c r="A54" s="139">
        <v>6</v>
      </c>
      <c r="B54" s="535" t="s">
        <v>342</v>
      </c>
      <c r="C54" s="536"/>
      <c r="D54" s="537"/>
      <c r="E54" s="520" t="s">
        <v>99</v>
      </c>
      <c r="F54" s="522"/>
      <c r="G54" s="264"/>
      <c r="H54" s="263">
        <v>280</v>
      </c>
      <c r="I54" s="262">
        <f t="shared" si="3"/>
        <v>0</v>
      </c>
    </row>
    <row r="55" spans="1:9" x14ac:dyDescent="0.25">
      <c r="A55" s="134"/>
      <c r="B55" s="492"/>
      <c r="C55" s="538"/>
      <c r="D55" s="538"/>
      <c r="E55" s="538"/>
      <c r="F55" s="538"/>
      <c r="G55" s="493"/>
      <c r="H55" s="118"/>
      <c r="I55" s="129">
        <f>SUM(I49:I54)</f>
        <v>0</v>
      </c>
    </row>
    <row r="56" spans="1:9" x14ac:dyDescent="0.25">
      <c r="A56" s="488" t="s">
        <v>104</v>
      </c>
      <c r="B56" s="484"/>
      <c r="C56" s="484"/>
      <c r="D56" s="484"/>
      <c r="E56" s="484"/>
      <c r="F56" s="484"/>
      <c r="G56" s="484"/>
      <c r="H56" s="485"/>
      <c r="I56" s="140"/>
    </row>
    <row r="57" spans="1:9" x14ac:dyDescent="0.25">
      <c r="A57" s="494" t="s">
        <v>105</v>
      </c>
      <c r="B57" s="495"/>
      <c r="C57" s="495"/>
      <c r="D57" s="495"/>
      <c r="E57" s="495"/>
      <c r="F57" s="495"/>
      <c r="G57" s="495"/>
      <c r="H57" s="495"/>
      <c r="I57" s="496"/>
    </row>
    <row r="58" spans="1:9" x14ac:dyDescent="0.25">
      <c r="A58" s="120" t="s">
        <v>106</v>
      </c>
      <c r="B58" s="492" t="s">
        <v>107</v>
      </c>
      <c r="C58" s="538"/>
      <c r="D58" s="493"/>
      <c r="E58" s="492" t="s">
        <v>108</v>
      </c>
      <c r="F58" s="493"/>
      <c r="G58" s="136" t="s">
        <v>109</v>
      </c>
      <c r="H58" s="136" t="s">
        <v>88</v>
      </c>
      <c r="I58" s="137" t="s">
        <v>89</v>
      </c>
    </row>
    <row r="59" spans="1:9" x14ac:dyDescent="0.25">
      <c r="A59" s="125">
        <v>1</v>
      </c>
      <c r="B59" s="497" t="s">
        <v>588</v>
      </c>
      <c r="C59" s="498"/>
      <c r="D59" s="499"/>
      <c r="E59" s="486">
        <v>3</v>
      </c>
      <c r="F59" s="487"/>
      <c r="G59" s="218">
        <v>250.8</v>
      </c>
      <c r="H59" s="138">
        <v>5</v>
      </c>
      <c r="I59" s="233">
        <f>H59*G59</f>
        <v>1254</v>
      </c>
    </row>
    <row r="60" spans="1:9" x14ac:dyDescent="0.25">
      <c r="A60" s="139"/>
      <c r="B60" s="503"/>
      <c r="C60" s="504"/>
      <c r="D60" s="505"/>
      <c r="E60" s="520"/>
      <c r="F60" s="522"/>
      <c r="G60" s="126"/>
      <c r="H60" s="138"/>
      <c r="I60" s="233"/>
    </row>
    <row r="61" spans="1:9" x14ac:dyDescent="0.25">
      <c r="A61" s="488" t="s">
        <v>110</v>
      </c>
      <c r="B61" s="484"/>
      <c r="C61" s="484"/>
      <c r="D61" s="484"/>
      <c r="E61" s="484"/>
      <c r="F61" s="484"/>
      <c r="G61" s="484"/>
      <c r="H61" s="485"/>
      <c r="I61" s="140">
        <f>SUM(I59:I60)</f>
        <v>1254</v>
      </c>
    </row>
    <row r="62" spans="1:9" x14ac:dyDescent="0.25">
      <c r="A62" s="604"/>
      <c r="B62" s="518"/>
      <c r="C62" s="518"/>
      <c r="D62" s="518"/>
      <c r="E62" s="518"/>
      <c r="F62" s="143"/>
      <c r="G62" s="144"/>
      <c r="H62" s="144"/>
      <c r="I62" s="145"/>
    </row>
    <row r="63" spans="1:9" x14ac:dyDescent="0.25">
      <c r="A63" s="532"/>
      <c r="B63" s="533"/>
      <c r="C63" s="533"/>
      <c r="D63" s="533"/>
      <c r="E63" s="533"/>
      <c r="F63" s="146"/>
      <c r="G63" s="534" t="s">
        <v>111</v>
      </c>
      <c r="H63" s="533"/>
      <c r="I63" s="147">
        <f>I61+I55+I48+I41+I32+I21</f>
        <v>23937.260000000002</v>
      </c>
    </row>
    <row r="64" spans="1:9" x14ac:dyDescent="0.25">
      <c r="A64" s="532"/>
      <c r="B64" s="533"/>
      <c r="C64" s="533"/>
      <c r="D64" s="533"/>
      <c r="E64" s="533"/>
      <c r="F64" s="100"/>
      <c r="G64" s="148"/>
      <c r="H64" s="149"/>
      <c r="I64" s="150"/>
    </row>
    <row r="65" spans="1:9" ht="15.75" thickBot="1" x14ac:dyDescent="0.3">
      <c r="A65" s="532"/>
      <c r="B65" s="533"/>
      <c r="C65" s="533"/>
      <c r="D65" s="533"/>
      <c r="E65" s="533"/>
      <c r="F65" s="100"/>
      <c r="G65" s="482" t="s">
        <v>154</v>
      </c>
      <c r="H65" s="483"/>
      <c r="I65" s="159">
        <f>I63+I64</f>
        <v>23937.260000000002</v>
      </c>
    </row>
    <row r="66" spans="1:9" ht="16.5" thickTop="1" thickBot="1" x14ac:dyDescent="0.3">
      <c r="A66" s="151"/>
      <c r="B66" s="152"/>
      <c r="C66" s="539"/>
      <c r="D66" s="540"/>
      <c r="E66" s="540"/>
      <c r="F66" s="540"/>
      <c r="G66" s="153"/>
      <c r="H66" s="153"/>
      <c r="I66" s="154"/>
    </row>
    <row r="68" spans="1:9" x14ac:dyDescent="0.25">
      <c r="A68" s="97"/>
      <c r="B68" s="97"/>
    </row>
  </sheetData>
  <mergeCells count="91">
    <mergeCell ref="F15:G15"/>
    <mergeCell ref="H15:I15"/>
    <mergeCell ref="A9:E9"/>
    <mergeCell ref="F9:G9"/>
    <mergeCell ref="H9:I9"/>
    <mergeCell ref="F10:G10"/>
    <mergeCell ref="H10:I10"/>
    <mergeCell ref="F11:G11"/>
    <mergeCell ref="H11:I11"/>
    <mergeCell ref="F12:G12"/>
    <mergeCell ref="H12:I12"/>
    <mergeCell ref="H13:I13"/>
    <mergeCell ref="F14:G14"/>
    <mergeCell ref="H14:I14"/>
    <mergeCell ref="B27:F27"/>
    <mergeCell ref="A16:I16"/>
    <mergeCell ref="A17:I17"/>
    <mergeCell ref="B18:D18"/>
    <mergeCell ref="B19:D19"/>
    <mergeCell ref="B20:D20"/>
    <mergeCell ref="A21:H21"/>
    <mergeCell ref="A22:I22"/>
    <mergeCell ref="B23:F23"/>
    <mergeCell ref="B24:F24"/>
    <mergeCell ref="B25:F25"/>
    <mergeCell ref="B26:F26"/>
    <mergeCell ref="B29:F29"/>
    <mergeCell ref="B35:D35"/>
    <mergeCell ref="E35:F35"/>
    <mergeCell ref="B36:D36"/>
    <mergeCell ref="E36:F36"/>
    <mergeCell ref="B37:D37"/>
    <mergeCell ref="E37:F37"/>
    <mergeCell ref="A30:H30"/>
    <mergeCell ref="A31:H31"/>
    <mergeCell ref="A32:H32"/>
    <mergeCell ref="A33:I33"/>
    <mergeCell ref="B34:D34"/>
    <mergeCell ref="E34:F34"/>
    <mergeCell ref="B44:D44"/>
    <mergeCell ref="E44:F44"/>
    <mergeCell ref="B38:D38"/>
    <mergeCell ref="E38:F38"/>
    <mergeCell ref="B39:D39"/>
    <mergeCell ref="E39:F39"/>
    <mergeCell ref="B40:D40"/>
    <mergeCell ref="E40:F40"/>
    <mergeCell ref="B41:H41"/>
    <mergeCell ref="B42:D42"/>
    <mergeCell ref="E42:F42"/>
    <mergeCell ref="B43:D43"/>
    <mergeCell ref="E43:F43"/>
    <mergeCell ref="B51:D51"/>
    <mergeCell ref="E51:F51"/>
    <mergeCell ref="B45:D45"/>
    <mergeCell ref="E45:F45"/>
    <mergeCell ref="B46:D46"/>
    <mergeCell ref="E46:F46"/>
    <mergeCell ref="B47:D47"/>
    <mergeCell ref="E47:F47"/>
    <mergeCell ref="B48:H48"/>
    <mergeCell ref="B49:D49"/>
    <mergeCell ref="E49:F49"/>
    <mergeCell ref="B50:D50"/>
    <mergeCell ref="E50:F50"/>
    <mergeCell ref="B59:D59"/>
    <mergeCell ref="E59:F59"/>
    <mergeCell ref="B52:D52"/>
    <mergeCell ref="E52:F52"/>
    <mergeCell ref="B53:D53"/>
    <mergeCell ref="E53:F53"/>
    <mergeCell ref="B54:D54"/>
    <mergeCell ref="E54:F54"/>
    <mergeCell ref="B55:G55"/>
    <mergeCell ref="A56:H56"/>
    <mergeCell ref="A57:I57"/>
    <mergeCell ref="B58:D58"/>
    <mergeCell ref="E58:F58"/>
    <mergeCell ref="C66:F66"/>
    <mergeCell ref="B60:D60"/>
    <mergeCell ref="E60:F60"/>
    <mergeCell ref="A61:H61"/>
    <mergeCell ref="A63:B63"/>
    <mergeCell ref="C63:E63"/>
    <mergeCell ref="G63:H63"/>
    <mergeCell ref="A62:E62"/>
    <mergeCell ref="A64:B64"/>
    <mergeCell ref="C64:E64"/>
    <mergeCell ref="A65:B65"/>
    <mergeCell ref="C65:E65"/>
    <mergeCell ref="G65:H65"/>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tabColor rgb="FF00B050"/>
  </sheetPr>
  <dimension ref="A1:T68"/>
  <sheetViews>
    <sheetView topLeftCell="A20" workbookViewId="0">
      <selection activeCell="B59" sqref="B59:D59"/>
    </sheetView>
  </sheetViews>
  <sheetFormatPr defaultColWidth="9.140625"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8.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645</v>
      </c>
      <c r="G9" s="511"/>
      <c r="H9" s="608" t="e">
        <f>#REF!</f>
        <v>#REF!</v>
      </c>
      <c r="I9" s="609"/>
    </row>
    <row r="10" spans="1:13" x14ac:dyDescent="0.25">
      <c r="A10" s="99" t="s">
        <v>71</v>
      </c>
      <c r="B10" s="97"/>
      <c r="F10" s="510" t="s">
        <v>72</v>
      </c>
      <c r="G10" s="511"/>
      <c r="H10" s="610" t="e">
        <f>#REF!</f>
        <v>#REF!</v>
      </c>
      <c r="I10" s="611"/>
    </row>
    <row r="11" spans="1:13" x14ac:dyDescent="0.25">
      <c r="A11" s="99" t="s">
        <v>73</v>
      </c>
      <c r="B11" s="97"/>
      <c r="F11" s="510" t="s">
        <v>74</v>
      </c>
      <c r="G11" s="511"/>
      <c r="H11" s="612" t="e">
        <f>#REF!</f>
        <v>#REF!</v>
      </c>
      <c r="I11" s="611"/>
    </row>
    <row r="12" spans="1:13" x14ac:dyDescent="0.25">
      <c r="A12" s="99" t="s">
        <v>75</v>
      </c>
      <c r="B12" s="97"/>
      <c r="F12" s="510" t="s">
        <v>76</v>
      </c>
      <c r="G12" s="511"/>
      <c r="H12" s="617" t="e">
        <f>#REF!</f>
        <v>#REF!</v>
      </c>
      <c r="I12" s="611"/>
    </row>
    <row r="13" spans="1:13" x14ac:dyDescent="0.25">
      <c r="A13" s="99" t="s">
        <v>77</v>
      </c>
      <c r="B13" s="97"/>
      <c r="F13" s="181" t="s">
        <v>78</v>
      </c>
      <c r="G13" s="182"/>
      <c r="H13" s="615" t="s">
        <v>112</v>
      </c>
      <c r="I13" s="616"/>
    </row>
    <row r="14" spans="1:13" x14ac:dyDescent="0.25">
      <c r="A14" s="99"/>
      <c r="B14" s="97"/>
      <c r="F14" s="510" t="s">
        <v>80</v>
      </c>
      <c r="G14" s="511"/>
      <c r="H14" s="516" t="s">
        <v>81</v>
      </c>
      <c r="I14" s="515"/>
      <c r="M14" t="s">
        <v>79</v>
      </c>
    </row>
    <row r="15" spans="1:13" x14ac:dyDescent="0.25">
      <c r="A15" s="99"/>
      <c r="B15" s="97"/>
      <c r="D15" s="191"/>
      <c r="F15" s="552" t="s">
        <v>398</v>
      </c>
      <c r="G15" s="552"/>
      <c r="H15" s="553" t="s">
        <v>321</v>
      </c>
      <c r="I15" s="549"/>
    </row>
    <row r="16" spans="1:13" x14ac:dyDescent="0.25">
      <c r="A16" s="523" t="s">
        <v>629</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520"/>
      <c r="C20" s="521"/>
      <c r="D20" s="522"/>
      <c r="E20" s="115"/>
      <c r="F20" s="100"/>
      <c r="G20" s="117"/>
      <c r="H20" s="118"/>
      <c r="I20" s="119"/>
    </row>
    <row r="21" spans="1:11" x14ac:dyDescent="0.25">
      <c r="A21" s="488" t="s">
        <v>90</v>
      </c>
      <c r="B21" s="484"/>
      <c r="C21" s="484"/>
      <c r="D21" s="484"/>
      <c r="E21" s="484"/>
      <c r="F21" s="484"/>
      <c r="G21" s="484"/>
      <c r="H21" s="485"/>
      <c r="I21" s="113"/>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493"/>
      <c r="G23" s="180" t="s">
        <v>87</v>
      </c>
      <c r="H23" s="136" t="s">
        <v>88</v>
      </c>
      <c r="I23" s="137" t="s">
        <v>89</v>
      </c>
      <c r="K23" s="142"/>
    </row>
    <row r="24" spans="1:11" x14ac:dyDescent="0.25">
      <c r="A24" s="259">
        <v>1</v>
      </c>
      <c r="B24" s="596" t="s">
        <v>630</v>
      </c>
      <c r="C24" s="597"/>
      <c r="D24" s="597"/>
      <c r="E24" s="597"/>
      <c r="F24" s="598"/>
      <c r="G24" s="261">
        <v>1</v>
      </c>
      <c r="H24" s="260">
        <v>83.48</v>
      </c>
      <c r="I24" s="129">
        <f>H24*G24</f>
        <v>83.48</v>
      </c>
    </row>
    <row r="25" spans="1:11" x14ac:dyDescent="0.25">
      <c r="A25" s="125">
        <v>2</v>
      </c>
      <c r="B25" s="593" t="s">
        <v>631</v>
      </c>
      <c r="C25" s="594"/>
      <c r="D25" s="594"/>
      <c r="E25" s="594"/>
      <c r="F25" s="595"/>
      <c r="G25" s="261">
        <v>1</v>
      </c>
      <c r="H25" s="260">
        <v>1730</v>
      </c>
      <c r="I25" s="129">
        <f>H25*G25</f>
        <v>1730</v>
      </c>
    </row>
    <row r="26" spans="1:11" x14ac:dyDescent="0.25">
      <c r="A26" s="125"/>
      <c r="B26" s="593"/>
      <c r="C26" s="594"/>
      <c r="D26" s="594"/>
      <c r="E26" s="594"/>
      <c r="F26" s="595"/>
      <c r="G26" s="261"/>
      <c r="H26" s="260"/>
      <c r="I26" s="129"/>
    </row>
    <row r="27" spans="1:11" x14ac:dyDescent="0.25">
      <c r="A27" s="125"/>
      <c r="B27" s="593"/>
      <c r="C27" s="594"/>
      <c r="D27" s="594"/>
      <c r="E27" s="594"/>
      <c r="F27" s="595"/>
      <c r="G27" s="261"/>
      <c r="H27" s="260"/>
      <c r="I27" s="129"/>
    </row>
    <row r="28" spans="1:11" x14ac:dyDescent="0.25">
      <c r="A28" s="125"/>
      <c r="B28" s="593"/>
      <c r="C28" s="594"/>
      <c r="D28" s="594"/>
      <c r="E28" s="594"/>
      <c r="F28" s="595"/>
      <c r="G28" s="261"/>
      <c r="H28" s="260"/>
      <c r="I28" s="129"/>
    </row>
    <row r="29" spans="1:11" x14ac:dyDescent="0.25">
      <c r="A29" s="125"/>
      <c r="B29" s="550"/>
      <c r="C29" s="551"/>
      <c r="D29" s="551"/>
      <c r="E29" s="551"/>
      <c r="F29" s="551"/>
      <c r="G29" s="195"/>
      <c r="H29" s="196"/>
      <c r="I29" s="129"/>
    </row>
    <row r="30" spans="1:11" x14ac:dyDescent="0.25">
      <c r="A30" s="547" t="s">
        <v>171</v>
      </c>
      <c r="B30" s="484"/>
      <c r="C30" s="484"/>
      <c r="D30" s="484"/>
      <c r="E30" s="484"/>
      <c r="F30" s="484"/>
      <c r="G30" s="484"/>
      <c r="H30" s="485"/>
      <c r="I30" s="189">
        <f>SUM(I24:I29)</f>
        <v>1813.48</v>
      </c>
    </row>
    <row r="31" spans="1:11" x14ac:dyDescent="0.25">
      <c r="A31" s="488" t="s">
        <v>172</v>
      </c>
      <c r="B31" s="484"/>
      <c r="C31" s="484"/>
      <c r="D31" s="484"/>
      <c r="E31" s="484"/>
      <c r="F31" s="484"/>
      <c r="G31" s="484"/>
      <c r="H31" s="485"/>
      <c r="I31" s="190">
        <f>ROUND((I30*0.15),2)</f>
        <v>272.02</v>
      </c>
    </row>
    <row r="32" spans="1:11" x14ac:dyDescent="0.25">
      <c r="A32" s="488" t="s">
        <v>173</v>
      </c>
      <c r="B32" s="484"/>
      <c r="C32" s="484"/>
      <c r="D32" s="484"/>
      <c r="E32" s="484"/>
      <c r="F32" s="484"/>
      <c r="G32" s="484"/>
      <c r="H32" s="485"/>
      <c r="I32" s="172">
        <f>I30+I31</f>
        <v>2085.5</v>
      </c>
    </row>
    <row r="33" spans="1:20" x14ac:dyDescent="0.25">
      <c r="A33" s="494" t="s">
        <v>95</v>
      </c>
      <c r="B33" s="495"/>
      <c r="C33" s="495"/>
      <c r="D33" s="495"/>
      <c r="E33" s="495"/>
      <c r="F33" s="495"/>
      <c r="G33" s="495"/>
      <c r="H33" s="495"/>
      <c r="I33" s="496"/>
    </row>
    <row r="34" spans="1:20" x14ac:dyDescent="0.25">
      <c r="A34" s="120" t="s">
        <v>96</v>
      </c>
      <c r="B34" s="510" t="s">
        <v>97</v>
      </c>
      <c r="C34" s="524"/>
      <c r="D34" s="511"/>
      <c r="E34" s="492" t="s">
        <v>85</v>
      </c>
      <c r="F34" s="493"/>
      <c r="G34" s="122" t="s">
        <v>87</v>
      </c>
      <c r="H34" s="123" t="s">
        <v>88</v>
      </c>
      <c r="I34" s="124" t="s">
        <v>89</v>
      </c>
    </row>
    <row r="35" spans="1:20" x14ac:dyDescent="0.25">
      <c r="A35" s="125">
        <v>1</v>
      </c>
      <c r="B35" s="529" t="s">
        <v>98</v>
      </c>
      <c r="C35" s="530"/>
      <c r="D35" s="531"/>
      <c r="E35" s="517" t="s">
        <v>99</v>
      </c>
      <c r="F35" s="519"/>
      <c r="G35" s="157"/>
      <c r="H35" s="155">
        <v>450</v>
      </c>
      <c r="I35" s="132">
        <f>SUM(G35*H35)</f>
        <v>0</v>
      </c>
    </row>
    <row r="36" spans="1:20" x14ac:dyDescent="0.25">
      <c r="A36" s="125">
        <v>2</v>
      </c>
      <c r="B36" s="506" t="s">
        <v>100</v>
      </c>
      <c r="C36" s="507"/>
      <c r="D36" s="508"/>
      <c r="E36" s="486" t="s">
        <v>99</v>
      </c>
      <c r="F36" s="487"/>
      <c r="G36" s="126"/>
      <c r="H36" s="156">
        <v>350</v>
      </c>
      <c r="I36" s="129">
        <f t="shared" ref="I36:I40" si="0">SUM(G36*H36)</f>
        <v>0</v>
      </c>
    </row>
    <row r="37" spans="1:20" x14ac:dyDescent="0.25">
      <c r="A37" s="125">
        <v>3</v>
      </c>
      <c r="B37" s="506" t="s">
        <v>101</v>
      </c>
      <c r="C37" s="507"/>
      <c r="D37" s="508"/>
      <c r="E37" s="486" t="s">
        <v>99</v>
      </c>
      <c r="F37" s="487"/>
      <c r="G37" s="126">
        <v>5</v>
      </c>
      <c r="H37" s="156">
        <v>300</v>
      </c>
      <c r="I37" s="129">
        <f t="shared" si="0"/>
        <v>1500</v>
      </c>
    </row>
    <row r="38" spans="1:20" x14ac:dyDescent="0.25">
      <c r="A38" s="125">
        <v>4</v>
      </c>
      <c r="B38" s="506" t="s">
        <v>102</v>
      </c>
      <c r="C38" s="507"/>
      <c r="D38" s="508"/>
      <c r="E38" s="486" t="s">
        <v>99</v>
      </c>
      <c r="F38" s="487"/>
      <c r="G38" s="126">
        <v>5</v>
      </c>
      <c r="H38" s="156">
        <v>200</v>
      </c>
      <c r="I38" s="129">
        <f t="shared" si="0"/>
        <v>1000</v>
      </c>
    </row>
    <row r="39" spans="1:20" x14ac:dyDescent="0.25">
      <c r="A39" s="125">
        <v>5</v>
      </c>
      <c r="B39" s="506" t="s">
        <v>103</v>
      </c>
      <c r="C39" s="507"/>
      <c r="D39" s="508"/>
      <c r="E39" s="486" t="s">
        <v>99</v>
      </c>
      <c r="F39" s="487"/>
      <c r="G39" s="126"/>
      <c r="H39" s="158">
        <v>200</v>
      </c>
      <c r="I39" s="129">
        <f t="shared" si="0"/>
        <v>0</v>
      </c>
      <c r="T39" s="265"/>
    </row>
    <row r="40" spans="1:20" x14ac:dyDescent="0.25">
      <c r="A40" s="139">
        <v>6</v>
      </c>
      <c r="B40" s="535" t="s">
        <v>342</v>
      </c>
      <c r="C40" s="536"/>
      <c r="D40" s="537"/>
      <c r="E40" s="520" t="s">
        <v>99</v>
      </c>
      <c r="F40" s="522"/>
      <c r="G40" s="264"/>
      <c r="H40" s="263">
        <v>140</v>
      </c>
      <c r="I40" s="262">
        <f t="shared" si="0"/>
        <v>0</v>
      </c>
    </row>
    <row r="41" spans="1:20" x14ac:dyDescent="0.25">
      <c r="A41" s="125"/>
      <c r="B41" s="510" t="s">
        <v>616</v>
      </c>
      <c r="C41" s="524"/>
      <c r="D41" s="524"/>
      <c r="E41" s="524"/>
      <c r="F41" s="524"/>
      <c r="G41" s="524"/>
      <c r="H41" s="511"/>
      <c r="I41" s="129">
        <f>SUM(I35:I40)</f>
        <v>2500</v>
      </c>
    </row>
    <row r="42" spans="1:20" x14ac:dyDescent="0.25">
      <c r="A42" s="125">
        <v>1</v>
      </c>
      <c r="B42" s="529" t="s">
        <v>98</v>
      </c>
      <c r="C42" s="530"/>
      <c r="D42" s="531"/>
      <c r="E42" s="517" t="s">
        <v>99</v>
      </c>
      <c r="F42" s="519"/>
      <c r="G42" s="157"/>
      <c r="H42" s="155">
        <v>675</v>
      </c>
      <c r="I42" s="132">
        <f>SUM(G42*H42)</f>
        <v>0</v>
      </c>
    </row>
    <row r="43" spans="1:20" x14ac:dyDescent="0.25">
      <c r="A43" s="125">
        <v>2</v>
      </c>
      <c r="B43" s="506" t="s">
        <v>100</v>
      </c>
      <c r="C43" s="507"/>
      <c r="D43" s="508"/>
      <c r="E43" s="486" t="s">
        <v>99</v>
      </c>
      <c r="F43" s="487"/>
      <c r="G43" s="126"/>
      <c r="H43" s="156">
        <v>525</v>
      </c>
      <c r="I43" s="129">
        <f t="shared" ref="I43:I47" si="1">SUM(G43*H43)</f>
        <v>0</v>
      </c>
    </row>
    <row r="44" spans="1:20" x14ac:dyDescent="0.25">
      <c r="A44" s="125">
        <v>3</v>
      </c>
      <c r="B44" s="506" t="s">
        <v>101</v>
      </c>
      <c r="C44" s="507"/>
      <c r="D44" s="508"/>
      <c r="E44" s="486" t="s">
        <v>99</v>
      </c>
      <c r="F44" s="487"/>
      <c r="G44" s="126"/>
      <c r="H44" s="156">
        <v>450</v>
      </c>
      <c r="I44" s="129">
        <f t="shared" si="1"/>
        <v>0</v>
      </c>
    </row>
    <row r="45" spans="1:20" x14ac:dyDescent="0.25">
      <c r="A45" s="125">
        <v>4</v>
      </c>
      <c r="B45" s="506" t="s">
        <v>102</v>
      </c>
      <c r="C45" s="507"/>
      <c r="D45" s="508"/>
      <c r="E45" s="486" t="s">
        <v>99</v>
      </c>
      <c r="F45" s="487"/>
      <c r="G45" s="126"/>
      <c r="H45" s="156">
        <v>300</v>
      </c>
      <c r="I45" s="129">
        <f t="shared" si="1"/>
        <v>0</v>
      </c>
    </row>
    <row r="46" spans="1:20" x14ac:dyDescent="0.25">
      <c r="A46" s="125">
        <v>5</v>
      </c>
      <c r="B46" s="506" t="s">
        <v>103</v>
      </c>
      <c r="C46" s="507"/>
      <c r="D46" s="508"/>
      <c r="E46" s="486" t="s">
        <v>99</v>
      </c>
      <c r="F46" s="487"/>
      <c r="G46" s="126"/>
      <c r="H46" s="158">
        <v>300</v>
      </c>
      <c r="I46" s="129">
        <f t="shared" si="1"/>
        <v>0</v>
      </c>
    </row>
    <row r="47" spans="1:20" x14ac:dyDescent="0.25">
      <c r="A47" s="139">
        <v>6</v>
      </c>
      <c r="B47" s="535" t="s">
        <v>342</v>
      </c>
      <c r="C47" s="536"/>
      <c r="D47" s="537"/>
      <c r="E47" s="520" t="s">
        <v>99</v>
      </c>
      <c r="F47" s="522"/>
      <c r="G47" s="264"/>
      <c r="H47" s="263">
        <v>210</v>
      </c>
      <c r="I47" s="262">
        <f t="shared" si="1"/>
        <v>0</v>
      </c>
    </row>
    <row r="48" spans="1:20" x14ac:dyDescent="0.25">
      <c r="A48" s="125"/>
      <c r="B48" s="510" t="s">
        <v>617</v>
      </c>
      <c r="C48" s="524"/>
      <c r="D48" s="524"/>
      <c r="E48" s="524"/>
      <c r="F48" s="524"/>
      <c r="G48" s="524"/>
      <c r="H48" s="511"/>
      <c r="I48" s="129">
        <f>SUM(I42:I47)</f>
        <v>0</v>
      </c>
    </row>
    <row r="49" spans="1:9" x14ac:dyDescent="0.25">
      <c r="A49" s="125">
        <v>1</v>
      </c>
      <c r="B49" s="529" t="s">
        <v>98</v>
      </c>
      <c r="C49" s="530"/>
      <c r="D49" s="531"/>
      <c r="E49" s="517" t="s">
        <v>99</v>
      </c>
      <c r="F49" s="519"/>
      <c r="G49" s="157"/>
      <c r="H49" s="155">
        <v>900</v>
      </c>
      <c r="I49" s="132">
        <f>SUM(G49*H49)</f>
        <v>0</v>
      </c>
    </row>
    <row r="50" spans="1:9" x14ac:dyDescent="0.25">
      <c r="A50" s="125">
        <v>2</v>
      </c>
      <c r="B50" s="506" t="s">
        <v>100</v>
      </c>
      <c r="C50" s="507"/>
      <c r="D50" s="508"/>
      <c r="E50" s="486" t="s">
        <v>99</v>
      </c>
      <c r="F50" s="487"/>
      <c r="G50" s="126"/>
      <c r="H50" s="156">
        <v>700</v>
      </c>
      <c r="I50" s="129">
        <f t="shared" ref="I50:I54" si="2">SUM(G50*H50)</f>
        <v>0</v>
      </c>
    </row>
    <row r="51" spans="1:9" x14ac:dyDescent="0.25">
      <c r="A51" s="125">
        <v>3</v>
      </c>
      <c r="B51" s="506" t="s">
        <v>101</v>
      </c>
      <c r="C51" s="507"/>
      <c r="D51" s="508"/>
      <c r="E51" s="486" t="s">
        <v>99</v>
      </c>
      <c r="F51" s="487"/>
      <c r="G51" s="126"/>
      <c r="H51" s="156">
        <v>600</v>
      </c>
      <c r="I51" s="129">
        <f t="shared" si="2"/>
        <v>0</v>
      </c>
    </row>
    <row r="52" spans="1:9" x14ac:dyDescent="0.25">
      <c r="A52" s="125">
        <v>4</v>
      </c>
      <c r="B52" s="506" t="s">
        <v>102</v>
      </c>
      <c r="C52" s="507"/>
      <c r="D52" s="508"/>
      <c r="E52" s="486" t="s">
        <v>99</v>
      </c>
      <c r="F52" s="487"/>
      <c r="G52" s="126"/>
      <c r="H52" s="156">
        <v>400</v>
      </c>
      <c r="I52" s="129">
        <f t="shared" si="2"/>
        <v>0</v>
      </c>
    </row>
    <row r="53" spans="1:9" x14ac:dyDescent="0.25">
      <c r="A53" s="125">
        <v>5</v>
      </c>
      <c r="B53" s="506" t="s">
        <v>103</v>
      </c>
      <c r="C53" s="507"/>
      <c r="D53" s="508"/>
      <c r="E53" s="486" t="s">
        <v>99</v>
      </c>
      <c r="F53" s="487"/>
      <c r="G53" s="126"/>
      <c r="H53" s="158">
        <v>400</v>
      </c>
      <c r="I53" s="129">
        <f t="shared" si="2"/>
        <v>0</v>
      </c>
    </row>
    <row r="54" spans="1:9" x14ac:dyDescent="0.25">
      <c r="A54" s="139">
        <v>6</v>
      </c>
      <c r="B54" s="535" t="s">
        <v>342</v>
      </c>
      <c r="C54" s="536"/>
      <c r="D54" s="537"/>
      <c r="E54" s="520" t="s">
        <v>99</v>
      </c>
      <c r="F54" s="522"/>
      <c r="G54" s="264"/>
      <c r="H54" s="263">
        <v>280</v>
      </c>
      <c r="I54" s="262">
        <f t="shared" si="2"/>
        <v>0</v>
      </c>
    </row>
    <row r="55" spans="1:9" x14ac:dyDescent="0.25">
      <c r="A55" s="134"/>
      <c r="B55" s="492"/>
      <c r="C55" s="538"/>
      <c r="D55" s="538"/>
      <c r="E55" s="538"/>
      <c r="F55" s="538"/>
      <c r="G55" s="493"/>
      <c r="H55" s="118"/>
      <c r="I55" s="129">
        <f>SUM(I49:I54)</f>
        <v>0</v>
      </c>
    </row>
    <row r="56" spans="1:9" x14ac:dyDescent="0.25">
      <c r="A56" s="488" t="s">
        <v>104</v>
      </c>
      <c r="B56" s="484"/>
      <c r="C56" s="484"/>
      <c r="D56" s="484"/>
      <c r="E56" s="484"/>
      <c r="F56" s="484"/>
      <c r="G56" s="484"/>
      <c r="H56" s="485"/>
      <c r="I56" s="140"/>
    </row>
    <row r="57" spans="1:9" x14ac:dyDescent="0.25">
      <c r="A57" s="494" t="s">
        <v>105</v>
      </c>
      <c r="B57" s="495"/>
      <c r="C57" s="495"/>
      <c r="D57" s="495"/>
      <c r="E57" s="495"/>
      <c r="F57" s="495"/>
      <c r="G57" s="495"/>
      <c r="H57" s="495"/>
      <c r="I57" s="496"/>
    </row>
    <row r="58" spans="1:9" x14ac:dyDescent="0.25">
      <c r="A58" s="120" t="s">
        <v>106</v>
      </c>
      <c r="B58" s="492" t="s">
        <v>107</v>
      </c>
      <c r="C58" s="538"/>
      <c r="D58" s="493"/>
      <c r="E58" s="492" t="s">
        <v>108</v>
      </c>
      <c r="F58" s="493"/>
      <c r="G58" s="136" t="s">
        <v>109</v>
      </c>
      <c r="H58" s="136" t="s">
        <v>88</v>
      </c>
      <c r="I58" s="137" t="s">
        <v>89</v>
      </c>
    </row>
    <row r="59" spans="1:9" x14ac:dyDescent="0.25">
      <c r="A59" s="125">
        <v>1</v>
      </c>
      <c r="B59" s="497" t="s">
        <v>647</v>
      </c>
      <c r="C59" s="498"/>
      <c r="D59" s="499"/>
      <c r="E59" s="486">
        <v>3</v>
      </c>
      <c r="F59" s="487"/>
      <c r="G59" s="218">
        <v>169.8</v>
      </c>
      <c r="H59" s="138">
        <v>5</v>
      </c>
      <c r="I59" s="233">
        <f>H59*G59</f>
        <v>849</v>
      </c>
    </row>
    <row r="60" spans="1:9" x14ac:dyDescent="0.25">
      <c r="A60" s="139"/>
      <c r="B60" s="503"/>
      <c r="C60" s="504"/>
      <c r="D60" s="505"/>
      <c r="E60" s="520"/>
      <c r="F60" s="522"/>
      <c r="G60" s="126"/>
      <c r="H60" s="138"/>
      <c r="I60" s="233"/>
    </row>
    <row r="61" spans="1:9" x14ac:dyDescent="0.25">
      <c r="A61" s="488" t="s">
        <v>110</v>
      </c>
      <c r="B61" s="484"/>
      <c r="C61" s="484"/>
      <c r="D61" s="484"/>
      <c r="E61" s="484"/>
      <c r="F61" s="484"/>
      <c r="G61" s="484"/>
      <c r="H61" s="485"/>
      <c r="I61" s="140">
        <f>SUM(I59:I60)</f>
        <v>849</v>
      </c>
    </row>
    <row r="62" spans="1:9" x14ac:dyDescent="0.25">
      <c r="A62" s="604"/>
      <c r="B62" s="518"/>
      <c r="C62" s="518"/>
      <c r="D62" s="518"/>
      <c r="E62" s="518"/>
      <c r="F62" s="143"/>
      <c r="G62" s="144"/>
      <c r="H62" s="144"/>
      <c r="I62" s="145"/>
    </row>
    <row r="63" spans="1:9" x14ac:dyDescent="0.25">
      <c r="A63" s="532"/>
      <c r="B63" s="533"/>
      <c r="C63" s="533"/>
      <c r="D63" s="533"/>
      <c r="E63" s="533"/>
      <c r="F63" s="146"/>
      <c r="G63" s="534" t="s">
        <v>111</v>
      </c>
      <c r="H63" s="533"/>
      <c r="I63" s="147">
        <f>I61+I55+I48+I41+I32+I21</f>
        <v>5434.5</v>
      </c>
    </row>
    <row r="64" spans="1:9" x14ac:dyDescent="0.25">
      <c r="A64" s="532"/>
      <c r="B64" s="533"/>
      <c r="C64" s="533"/>
      <c r="D64" s="533"/>
      <c r="E64" s="533"/>
      <c r="F64" s="100"/>
      <c r="G64" s="148"/>
      <c r="H64" s="149"/>
      <c r="I64" s="150"/>
    </row>
    <row r="65" spans="1:9" ht="15.75" thickBot="1" x14ac:dyDescent="0.3">
      <c r="A65" s="532"/>
      <c r="B65" s="533"/>
      <c r="C65" s="533"/>
      <c r="D65" s="533"/>
      <c r="E65" s="533"/>
      <c r="F65" s="100"/>
      <c r="G65" s="482" t="s">
        <v>154</v>
      </c>
      <c r="H65" s="483"/>
      <c r="I65" s="159">
        <f>I63+I64</f>
        <v>5434.5</v>
      </c>
    </row>
    <row r="66" spans="1:9" ht="16.5" thickTop="1" thickBot="1" x14ac:dyDescent="0.3">
      <c r="A66" s="151"/>
      <c r="B66" s="152"/>
      <c r="C66" s="539"/>
      <c r="D66" s="540"/>
      <c r="E66" s="540"/>
      <c r="F66" s="540"/>
      <c r="G66" s="153"/>
      <c r="H66" s="153"/>
      <c r="I66" s="154"/>
    </row>
    <row r="68" spans="1:9" x14ac:dyDescent="0.25">
      <c r="A68" s="97"/>
      <c r="B68" s="97"/>
    </row>
  </sheetData>
  <mergeCells count="92">
    <mergeCell ref="B59:D59"/>
    <mergeCell ref="E59:F59"/>
    <mergeCell ref="B52:D52"/>
    <mergeCell ref="E52:F52"/>
    <mergeCell ref="B53:D53"/>
    <mergeCell ref="E53:F53"/>
    <mergeCell ref="B55:G55"/>
    <mergeCell ref="A56:H56"/>
    <mergeCell ref="A57:I57"/>
    <mergeCell ref="B58:D58"/>
    <mergeCell ref="E58:F58"/>
    <mergeCell ref="B54:D54"/>
    <mergeCell ref="E54:F54"/>
    <mergeCell ref="G65:H65"/>
    <mergeCell ref="C66:F66"/>
    <mergeCell ref="B60:D60"/>
    <mergeCell ref="E60:F60"/>
    <mergeCell ref="A61:H61"/>
    <mergeCell ref="A62:E62"/>
    <mergeCell ref="A63:B63"/>
    <mergeCell ref="C63:E63"/>
    <mergeCell ref="G63:H63"/>
    <mergeCell ref="A64:B64"/>
    <mergeCell ref="C64:E64"/>
    <mergeCell ref="A65:B65"/>
    <mergeCell ref="C65:E65"/>
    <mergeCell ref="B51:D51"/>
    <mergeCell ref="E51:F51"/>
    <mergeCell ref="B45:D45"/>
    <mergeCell ref="E45:F45"/>
    <mergeCell ref="B46:D46"/>
    <mergeCell ref="E46:F46"/>
    <mergeCell ref="B47:D47"/>
    <mergeCell ref="E47:F47"/>
    <mergeCell ref="B48:H48"/>
    <mergeCell ref="B49:D49"/>
    <mergeCell ref="E49:F49"/>
    <mergeCell ref="B50:D50"/>
    <mergeCell ref="E50:F50"/>
    <mergeCell ref="B44:D44"/>
    <mergeCell ref="E44:F44"/>
    <mergeCell ref="B38:D38"/>
    <mergeCell ref="E38:F38"/>
    <mergeCell ref="B39:D39"/>
    <mergeCell ref="E39:F39"/>
    <mergeCell ref="B40:D40"/>
    <mergeCell ref="E40:F40"/>
    <mergeCell ref="B41:H41"/>
    <mergeCell ref="B42:D42"/>
    <mergeCell ref="E42:F42"/>
    <mergeCell ref="B43:D43"/>
    <mergeCell ref="E43:F43"/>
    <mergeCell ref="B35:D35"/>
    <mergeCell ref="E35:F35"/>
    <mergeCell ref="B36:D36"/>
    <mergeCell ref="E36:F36"/>
    <mergeCell ref="B37:D37"/>
    <mergeCell ref="E37:F37"/>
    <mergeCell ref="B34:D34"/>
    <mergeCell ref="E34:F34"/>
    <mergeCell ref="A22:I22"/>
    <mergeCell ref="B23:F23"/>
    <mergeCell ref="B24:F24"/>
    <mergeCell ref="B25:F25"/>
    <mergeCell ref="B26:F26"/>
    <mergeCell ref="B27:F27"/>
    <mergeCell ref="B29:F29"/>
    <mergeCell ref="A30:H30"/>
    <mergeCell ref="A31:H31"/>
    <mergeCell ref="A32:H32"/>
    <mergeCell ref="A33:I33"/>
    <mergeCell ref="B28:F28"/>
    <mergeCell ref="A21:H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tabColor rgb="FF00B050"/>
  </sheetPr>
  <dimension ref="A1:T68"/>
  <sheetViews>
    <sheetView topLeftCell="A4" workbookViewId="0">
      <selection activeCell="B59" sqref="B59:D59"/>
    </sheetView>
  </sheetViews>
  <sheetFormatPr defaultColWidth="9.140625"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8.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645</v>
      </c>
      <c r="G9" s="511"/>
      <c r="H9" s="608" t="e">
        <f>#REF!</f>
        <v>#REF!</v>
      </c>
      <c r="I9" s="609"/>
    </row>
    <row r="10" spans="1:13" x14ac:dyDescent="0.25">
      <c r="A10" s="99" t="s">
        <v>71</v>
      </c>
      <c r="B10" s="97"/>
      <c r="F10" s="510" t="s">
        <v>72</v>
      </c>
      <c r="G10" s="511"/>
      <c r="H10" s="610" t="e">
        <f>#REF!</f>
        <v>#REF!</v>
      </c>
      <c r="I10" s="611"/>
    </row>
    <row r="11" spans="1:13" x14ac:dyDescent="0.25">
      <c r="A11" s="99" t="s">
        <v>73</v>
      </c>
      <c r="B11" s="97"/>
      <c r="F11" s="510" t="s">
        <v>74</v>
      </c>
      <c r="G11" s="511"/>
      <c r="H11" s="612" t="e">
        <f>#REF!</f>
        <v>#REF!</v>
      </c>
      <c r="I11" s="611"/>
    </row>
    <row r="12" spans="1:13" x14ac:dyDescent="0.25">
      <c r="A12" s="99" t="s">
        <v>75</v>
      </c>
      <c r="B12" s="97"/>
      <c r="F12" s="510" t="s">
        <v>76</v>
      </c>
      <c r="G12" s="511"/>
      <c r="H12" s="617" t="e">
        <f>#REF!</f>
        <v>#REF!</v>
      </c>
      <c r="I12" s="611"/>
    </row>
    <row r="13" spans="1:13" x14ac:dyDescent="0.25">
      <c r="A13" s="99" t="s">
        <v>77</v>
      </c>
      <c r="B13" s="97"/>
      <c r="F13" s="181" t="s">
        <v>78</v>
      </c>
      <c r="G13" s="182"/>
      <c r="H13" s="615" t="s">
        <v>112</v>
      </c>
      <c r="I13" s="616"/>
    </row>
    <row r="14" spans="1:13" x14ac:dyDescent="0.25">
      <c r="A14" s="99"/>
      <c r="B14" s="97"/>
      <c r="F14" s="510" t="s">
        <v>80</v>
      </c>
      <c r="G14" s="511"/>
      <c r="H14" s="516" t="s">
        <v>81</v>
      </c>
      <c r="I14" s="515"/>
      <c r="M14" t="s">
        <v>79</v>
      </c>
    </row>
    <row r="15" spans="1:13" x14ac:dyDescent="0.25">
      <c r="A15" s="99"/>
      <c r="B15" s="97"/>
      <c r="D15" s="191"/>
      <c r="F15" s="552" t="s">
        <v>398</v>
      </c>
      <c r="G15" s="552"/>
      <c r="H15" s="553" t="s">
        <v>335</v>
      </c>
      <c r="I15" s="549"/>
    </row>
    <row r="16" spans="1:13" x14ac:dyDescent="0.25">
      <c r="A16" s="523" t="s">
        <v>632</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520"/>
      <c r="C20" s="521"/>
      <c r="D20" s="522"/>
      <c r="E20" s="115"/>
      <c r="F20" s="100"/>
      <c r="G20" s="117"/>
      <c r="H20" s="118"/>
      <c r="I20" s="119"/>
    </row>
    <row r="21" spans="1:11" x14ac:dyDescent="0.25">
      <c r="A21" s="488" t="s">
        <v>90</v>
      </c>
      <c r="B21" s="484"/>
      <c r="C21" s="484"/>
      <c r="D21" s="484"/>
      <c r="E21" s="484"/>
      <c r="F21" s="484"/>
      <c r="G21" s="484"/>
      <c r="H21" s="485"/>
      <c r="I21" s="113"/>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493"/>
      <c r="G23" s="180" t="s">
        <v>87</v>
      </c>
      <c r="H23" s="136" t="s">
        <v>88</v>
      </c>
      <c r="I23" s="137" t="s">
        <v>89</v>
      </c>
      <c r="K23" s="142"/>
    </row>
    <row r="24" spans="1:11" x14ac:dyDescent="0.25">
      <c r="A24" s="259"/>
      <c r="B24" s="596"/>
      <c r="C24" s="597"/>
      <c r="D24" s="597"/>
      <c r="E24" s="597"/>
      <c r="F24" s="598"/>
      <c r="G24" s="261"/>
      <c r="H24" s="260"/>
      <c r="I24" s="129"/>
    </row>
    <row r="25" spans="1:11" x14ac:dyDescent="0.25">
      <c r="A25" s="125"/>
      <c r="B25" s="593"/>
      <c r="C25" s="594"/>
      <c r="D25" s="594"/>
      <c r="E25" s="594"/>
      <c r="F25" s="595"/>
      <c r="G25" s="261"/>
      <c r="H25" s="260"/>
      <c r="I25" s="129"/>
    </row>
    <row r="26" spans="1:11" x14ac:dyDescent="0.25">
      <c r="A26" s="125"/>
      <c r="B26" s="593"/>
      <c r="C26" s="594"/>
      <c r="D26" s="594"/>
      <c r="E26" s="594"/>
      <c r="F26" s="595"/>
      <c r="G26" s="261"/>
      <c r="H26" s="260"/>
      <c r="I26" s="129"/>
    </row>
    <row r="27" spans="1:11" x14ac:dyDescent="0.25">
      <c r="A27" s="125"/>
      <c r="B27" s="593"/>
      <c r="C27" s="594"/>
      <c r="D27" s="594"/>
      <c r="E27" s="594"/>
      <c r="F27" s="595"/>
      <c r="G27" s="261"/>
      <c r="H27" s="260"/>
      <c r="I27" s="129"/>
    </row>
    <row r="28" spans="1:11" x14ac:dyDescent="0.25">
      <c r="A28" s="125"/>
      <c r="B28" s="593"/>
      <c r="C28" s="594"/>
      <c r="D28" s="594"/>
      <c r="E28" s="594"/>
      <c r="F28" s="595"/>
      <c r="G28" s="261"/>
      <c r="H28" s="260"/>
      <c r="I28" s="129"/>
    </row>
    <row r="29" spans="1:11" x14ac:dyDescent="0.25">
      <c r="A29" s="125"/>
      <c r="B29" s="550"/>
      <c r="C29" s="551"/>
      <c r="D29" s="551"/>
      <c r="E29" s="551"/>
      <c r="F29" s="551"/>
      <c r="G29" s="195"/>
      <c r="H29" s="196"/>
      <c r="I29" s="129"/>
    </row>
    <row r="30" spans="1:11" x14ac:dyDescent="0.25">
      <c r="A30" s="547" t="s">
        <v>171</v>
      </c>
      <c r="B30" s="484"/>
      <c r="C30" s="484"/>
      <c r="D30" s="484"/>
      <c r="E30" s="484"/>
      <c r="F30" s="484"/>
      <c r="G30" s="484"/>
      <c r="H30" s="485"/>
      <c r="I30" s="189">
        <f>SUM(I24:I29)</f>
        <v>0</v>
      </c>
    </row>
    <row r="31" spans="1:11" x14ac:dyDescent="0.25">
      <c r="A31" s="488" t="s">
        <v>172</v>
      </c>
      <c r="B31" s="484"/>
      <c r="C31" s="484"/>
      <c r="D31" s="484"/>
      <c r="E31" s="484"/>
      <c r="F31" s="484"/>
      <c r="G31" s="484"/>
      <c r="H31" s="485"/>
      <c r="I31" s="190">
        <f>ROUND((I30*0.15),2)</f>
        <v>0</v>
      </c>
    </row>
    <row r="32" spans="1:11" x14ac:dyDescent="0.25">
      <c r="A32" s="488" t="s">
        <v>173</v>
      </c>
      <c r="B32" s="484"/>
      <c r="C32" s="484"/>
      <c r="D32" s="484"/>
      <c r="E32" s="484"/>
      <c r="F32" s="484"/>
      <c r="G32" s="484"/>
      <c r="H32" s="485"/>
      <c r="I32" s="172">
        <f>I30+I31</f>
        <v>0</v>
      </c>
    </row>
    <row r="33" spans="1:20" x14ac:dyDescent="0.25">
      <c r="A33" s="494" t="s">
        <v>95</v>
      </c>
      <c r="B33" s="495"/>
      <c r="C33" s="495"/>
      <c r="D33" s="495"/>
      <c r="E33" s="495"/>
      <c r="F33" s="495"/>
      <c r="G33" s="495"/>
      <c r="H33" s="495"/>
      <c r="I33" s="496"/>
    </row>
    <row r="34" spans="1:20" x14ac:dyDescent="0.25">
      <c r="A34" s="120" t="s">
        <v>96</v>
      </c>
      <c r="B34" s="510" t="s">
        <v>97</v>
      </c>
      <c r="C34" s="524"/>
      <c r="D34" s="511"/>
      <c r="E34" s="492" t="s">
        <v>85</v>
      </c>
      <c r="F34" s="493"/>
      <c r="G34" s="122" t="s">
        <v>87</v>
      </c>
      <c r="H34" s="123" t="s">
        <v>88</v>
      </c>
      <c r="I34" s="124" t="s">
        <v>89</v>
      </c>
    </row>
    <row r="35" spans="1:20" x14ac:dyDescent="0.25">
      <c r="A35" s="125">
        <v>1</v>
      </c>
      <c r="B35" s="529" t="s">
        <v>98</v>
      </c>
      <c r="C35" s="530"/>
      <c r="D35" s="531"/>
      <c r="E35" s="517" t="s">
        <v>99</v>
      </c>
      <c r="F35" s="519"/>
      <c r="G35" s="157"/>
      <c r="H35" s="155">
        <v>450</v>
      </c>
      <c r="I35" s="132">
        <f>SUM(G35*H35)</f>
        <v>0</v>
      </c>
    </row>
    <row r="36" spans="1:20" x14ac:dyDescent="0.25">
      <c r="A36" s="125">
        <v>2</v>
      </c>
      <c r="B36" s="506" t="s">
        <v>100</v>
      </c>
      <c r="C36" s="507"/>
      <c r="D36" s="508"/>
      <c r="E36" s="486" t="s">
        <v>99</v>
      </c>
      <c r="F36" s="487"/>
      <c r="G36" s="126"/>
      <c r="H36" s="156">
        <v>350</v>
      </c>
      <c r="I36" s="129">
        <f t="shared" ref="I36:I40" si="0">SUM(G36*H36)</f>
        <v>0</v>
      </c>
    </row>
    <row r="37" spans="1:20" x14ac:dyDescent="0.25">
      <c r="A37" s="125">
        <v>3</v>
      </c>
      <c r="B37" s="506" t="s">
        <v>101</v>
      </c>
      <c r="C37" s="507"/>
      <c r="D37" s="508"/>
      <c r="E37" s="486" t="s">
        <v>99</v>
      </c>
      <c r="F37" s="487"/>
      <c r="G37" s="126">
        <v>1.5</v>
      </c>
      <c r="H37" s="156">
        <v>300</v>
      </c>
      <c r="I37" s="129">
        <f t="shared" si="0"/>
        <v>450</v>
      </c>
    </row>
    <row r="38" spans="1:20" x14ac:dyDescent="0.25">
      <c r="A38" s="125">
        <v>4</v>
      </c>
      <c r="B38" s="506" t="s">
        <v>102</v>
      </c>
      <c r="C38" s="507"/>
      <c r="D38" s="508"/>
      <c r="E38" s="486" t="s">
        <v>99</v>
      </c>
      <c r="F38" s="487"/>
      <c r="G38" s="126">
        <v>1.5</v>
      </c>
      <c r="H38" s="156">
        <v>200</v>
      </c>
      <c r="I38" s="129">
        <f t="shared" si="0"/>
        <v>300</v>
      </c>
    </row>
    <row r="39" spans="1:20" x14ac:dyDescent="0.25">
      <c r="A39" s="125">
        <v>5</v>
      </c>
      <c r="B39" s="506" t="s">
        <v>103</v>
      </c>
      <c r="C39" s="507"/>
      <c r="D39" s="508"/>
      <c r="E39" s="486" t="s">
        <v>99</v>
      </c>
      <c r="F39" s="487"/>
      <c r="G39" s="126"/>
      <c r="H39" s="158">
        <v>200</v>
      </c>
      <c r="I39" s="129">
        <f t="shared" si="0"/>
        <v>0</v>
      </c>
      <c r="T39" s="265"/>
    </row>
    <row r="40" spans="1:20" x14ac:dyDescent="0.25">
      <c r="A40" s="139">
        <v>6</v>
      </c>
      <c r="B40" s="535" t="s">
        <v>342</v>
      </c>
      <c r="C40" s="536"/>
      <c r="D40" s="537"/>
      <c r="E40" s="520" t="s">
        <v>99</v>
      </c>
      <c r="F40" s="522"/>
      <c r="G40" s="264"/>
      <c r="H40" s="263">
        <v>140</v>
      </c>
      <c r="I40" s="262">
        <f t="shared" si="0"/>
        <v>0</v>
      </c>
    </row>
    <row r="41" spans="1:20" x14ac:dyDescent="0.25">
      <c r="A41" s="125"/>
      <c r="B41" s="510" t="s">
        <v>616</v>
      </c>
      <c r="C41" s="524"/>
      <c r="D41" s="524"/>
      <c r="E41" s="524"/>
      <c r="F41" s="524"/>
      <c r="G41" s="524"/>
      <c r="H41" s="511"/>
      <c r="I41" s="129">
        <f>SUM(I35:I40)</f>
        <v>750</v>
      </c>
    </row>
    <row r="42" spans="1:20" x14ac:dyDescent="0.25">
      <c r="A42" s="125">
        <v>1</v>
      </c>
      <c r="B42" s="529" t="s">
        <v>98</v>
      </c>
      <c r="C42" s="530"/>
      <c r="D42" s="531"/>
      <c r="E42" s="517" t="s">
        <v>99</v>
      </c>
      <c r="F42" s="519"/>
      <c r="G42" s="157"/>
      <c r="H42" s="155">
        <v>675</v>
      </c>
      <c r="I42" s="132">
        <f>SUM(G42*H42)</f>
        <v>0</v>
      </c>
    </row>
    <row r="43" spans="1:20" x14ac:dyDescent="0.25">
      <c r="A43" s="125">
        <v>2</v>
      </c>
      <c r="B43" s="506" t="s">
        <v>100</v>
      </c>
      <c r="C43" s="507"/>
      <c r="D43" s="508"/>
      <c r="E43" s="486" t="s">
        <v>99</v>
      </c>
      <c r="F43" s="487"/>
      <c r="G43" s="126"/>
      <c r="H43" s="156">
        <v>525</v>
      </c>
      <c r="I43" s="129">
        <f t="shared" ref="I43:I47" si="1">SUM(G43*H43)</f>
        <v>0</v>
      </c>
    </row>
    <row r="44" spans="1:20" x14ac:dyDescent="0.25">
      <c r="A44" s="125">
        <v>3</v>
      </c>
      <c r="B44" s="506" t="s">
        <v>101</v>
      </c>
      <c r="C44" s="507"/>
      <c r="D44" s="508"/>
      <c r="E44" s="486" t="s">
        <v>99</v>
      </c>
      <c r="F44" s="487"/>
      <c r="G44" s="126"/>
      <c r="H44" s="156">
        <v>450</v>
      </c>
      <c r="I44" s="129">
        <f t="shared" si="1"/>
        <v>0</v>
      </c>
    </row>
    <row r="45" spans="1:20" x14ac:dyDescent="0.25">
      <c r="A45" s="125">
        <v>4</v>
      </c>
      <c r="B45" s="506" t="s">
        <v>102</v>
      </c>
      <c r="C45" s="507"/>
      <c r="D45" s="508"/>
      <c r="E45" s="486" t="s">
        <v>99</v>
      </c>
      <c r="F45" s="487"/>
      <c r="G45" s="126"/>
      <c r="H45" s="156">
        <v>300</v>
      </c>
      <c r="I45" s="129">
        <f t="shared" si="1"/>
        <v>0</v>
      </c>
    </row>
    <row r="46" spans="1:20" x14ac:dyDescent="0.25">
      <c r="A46" s="125">
        <v>5</v>
      </c>
      <c r="B46" s="506" t="s">
        <v>103</v>
      </c>
      <c r="C46" s="507"/>
      <c r="D46" s="508"/>
      <c r="E46" s="486" t="s">
        <v>99</v>
      </c>
      <c r="F46" s="487"/>
      <c r="G46" s="126"/>
      <c r="H46" s="158">
        <v>300</v>
      </c>
      <c r="I46" s="129">
        <f t="shared" si="1"/>
        <v>0</v>
      </c>
    </row>
    <row r="47" spans="1:20" x14ac:dyDescent="0.25">
      <c r="A47" s="139">
        <v>6</v>
      </c>
      <c r="B47" s="535" t="s">
        <v>342</v>
      </c>
      <c r="C47" s="536"/>
      <c r="D47" s="537"/>
      <c r="E47" s="520" t="s">
        <v>99</v>
      </c>
      <c r="F47" s="522"/>
      <c r="G47" s="264"/>
      <c r="H47" s="263">
        <v>210</v>
      </c>
      <c r="I47" s="262">
        <f t="shared" si="1"/>
        <v>0</v>
      </c>
    </row>
    <row r="48" spans="1:20" x14ac:dyDescent="0.25">
      <c r="A48" s="125"/>
      <c r="B48" s="510" t="s">
        <v>617</v>
      </c>
      <c r="C48" s="524"/>
      <c r="D48" s="524"/>
      <c r="E48" s="524"/>
      <c r="F48" s="524"/>
      <c r="G48" s="524"/>
      <c r="H48" s="511"/>
      <c r="I48" s="129">
        <f>SUM(I42:I47)</f>
        <v>0</v>
      </c>
    </row>
    <row r="49" spans="1:9" x14ac:dyDescent="0.25">
      <c r="A49" s="125">
        <v>1</v>
      </c>
      <c r="B49" s="529" t="s">
        <v>98</v>
      </c>
      <c r="C49" s="530"/>
      <c r="D49" s="531"/>
      <c r="E49" s="517" t="s">
        <v>99</v>
      </c>
      <c r="F49" s="519"/>
      <c r="G49" s="157"/>
      <c r="H49" s="155">
        <v>900</v>
      </c>
      <c r="I49" s="132">
        <f>SUM(G49*H49)</f>
        <v>0</v>
      </c>
    </row>
    <row r="50" spans="1:9" x14ac:dyDescent="0.25">
      <c r="A50" s="125">
        <v>2</v>
      </c>
      <c r="B50" s="506" t="s">
        <v>100</v>
      </c>
      <c r="C50" s="507"/>
      <c r="D50" s="508"/>
      <c r="E50" s="486" t="s">
        <v>99</v>
      </c>
      <c r="F50" s="487"/>
      <c r="G50" s="126"/>
      <c r="H50" s="156">
        <v>700</v>
      </c>
      <c r="I50" s="129">
        <f t="shared" ref="I50:I54" si="2">SUM(G50*H50)</f>
        <v>0</v>
      </c>
    </row>
    <row r="51" spans="1:9" x14ac:dyDescent="0.25">
      <c r="A51" s="125">
        <v>3</v>
      </c>
      <c r="B51" s="506" t="s">
        <v>101</v>
      </c>
      <c r="C51" s="507"/>
      <c r="D51" s="508"/>
      <c r="E51" s="486" t="s">
        <v>99</v>
      </c>
      <c r="F51" s="487"/>
      <c r="G51" s="126"/>
      <c r="H51" s="156">
        <v>600</v>
      </c>
      <c r="I51" s="129">
        <f t="shared" si="2"/>
        <v>0</v>
      </c>
    </row>
    <row r="52" spans="1:9" x14ac:dyDescent="0.25">
      <c r="A52" s="125">
        <v>4</v>
      </c>
      <c r="B52" s="506" t="s">
        <v>102</v>
      </c>
      <c r="C52" s="507"/>
      <c r="D52" s="508"/>
      <c r="E52" s="486" t="s">
        <v>99</v>
      </c>
      <c r="F52" s="487"/>
      <c r="G52" s="126"/>
      <c r="H52" s="156">
        <v>400</v>
      </c>
      <c r="I52" s="129">
        <f t="shared" si="2"/>
        <v>0</v>
      </c>
    </row>
    <row r="53" spans="1:9" x14ac:dyDescent="0.25">
      <c r="A53" s="125">
        <v>5</v>
      </c>
      <c r="B53" s="506" t="s">
        <v>103</v>
      </c>
      <c r="C53" s="507"/>
      <c r="D53" s="508"/>
      <c r="E53" s="486" t="s">
        <v>99</v>
      </c>
      <c r="F53" s="487"/>
      <c r="G53" s="126"/>
      <c r="H53" s="158">
        <v>400</v>
      </c>
      <c r="I53" s="129">
        <f t="shared" si="2"/>
        <v>0</v>
      </c>
    </row>
    <row r="54" spans="1:9" x14ac:dyDescent="0.25">
      <c r="A54" s="139">
        <v>6</v>
      </c>
      <c r="B54" s="535" t="s">
        <v>342</v>
      </c>
      <c r="C54" s="536"/>
      <c r="D54" s="537"/>
      <c r="E54" s="520" t="s">
        <v>99</v>
      </c>
      <c r="F54" s="522"/>
      <c r="G54" s="264"/>
      <c r="H54" s="263">
        <v>280</v>
      </c>
      <c r="I54" s="262">
        <f t="shared" si="2"/>
        <v>0</v>
      </c>
    </row>
    <row r="55" spans="1:9" x14ac:dyDescent="0.25">
      <c r="A55" s="134"/>
      <c r="B55" s="492"/>
      <c r="C55" s="538"/>
      <c r="D55" s="538"/>
      <c r="E55" s="538"/>
      <c r="F55" s="538"/>
      <c r="G55" s="493"/>
      <c r="H55" s="118"/>
      <c r="I55" s="129">
        <f>SUM(I49:I54)</f>
        <v>0</v>
      </c>
    </row>
    <row r="56" spans="1:9" x14ac:dyDescent="0.25">
      <c r="A56" s="488" t="s">
        <v>104</v>
      </c>
      <c r="B56" s="484"/>
      <c r="C56" s="484"/>
      <c r="D56" s="484"/>
      <c r="E56" s="484"/>
      <c r="F56" s="484"/>
      <c r="G56" s="484"/>
      <c r="H56" s="485"/>
      <c r="I56" s="140"/>
    </row>
    <row r="57" spans="1:9" x14ac:dyDescent="0.25">
      <c r="A57" s="494" t="s">
        <v>105</v>
      </c>
      <c r="B57" s="495"/>
      <c r="C57" s="495"/>
      <c r="D57" s="495"/>
      <c r="E57" s="495"/>
      <c r="F57" s="495"/>
      <c r="G57" s="495"/>
      <c r="H57" s="495"/>
      <c r="I57" s="496"/>
    </row>
    <row r="58" spans="1:9" x14ac:dyDescent="0.25">
      <c r="A58" s="120" t="s">
        <v>106</v>
      </c>
      <c r="B58" s="492" t="s">
        <v>107</v>
      </c>
      <c r="C58" s="538"/>
      <c r="D58" s="493"/>
      <c r="E58" s="492" t="s">
        <v>108</v>
      </c>
      <c r="F58" s="493"/>
      <c r="G58" s="136" t="s">
        <v>109</v>
      </c>
      <c r="H58" s="136" t="s">
        <v>88</v>
      </c>
      <c r="I58" s="137" t="s">
        <v>89</v>
      </c>
    </row>
    <row r="59" spans="1:9" x14ac:dyDescent="0.25">
      <c r="A59" s="125">
        <v>1</v>
      </c>
      <c r="B59" s="497" t="s">
        <v>411</v>
      </c>
      <c r="C59" s="498"/>
      <c r="D59" s="499"/>
      <c r="E59" s="486">
        <v>1</v>
      </c>
      <c r="F59" s="487"/>
      <c r="G59" s="218">
        <v>33.200000000000003</v>
      </c>
      <c r="H59" s="138">
        <v>5</v>
      </c>
      <c r="I59" s="233">
        <f>H59*G59</f>
        <v>166</v>
      </c>
    </row>
    <row r="60" spans="1:9" x14ac:dyDescent="0.25">
      <c r="A60" s="139"/>
      <c r="B60" s="503"/>
      <c r="C60" s="504"/>
      <c r="D60" s="505"/>
      <c r="E60" s="520"/>
      <c r="F60" s="522"/>
      <c r="G60" s="126"/>
      <c r="H60" s="138"/>
      <c r="I60" s="233"/>
    </row>
    <row r="61" spans="1:9" x14ac:dyDescent="0.25">
      <c r="A61" s="488" t="s">
        <v>110</v>
      </c>
      <c r="B61" s="484"/>
      <c r="C61" s="484"/>
      <c r="D61" s="484"/>
      <c r="E61" s="484"/>
      <c r="F61" s="484"/>
      <c r="G61" s="484"/>
      <c r="H61" s="485"/>
      <c r="I61" s="140">
        <f>SUM(I59:I60)</f>
        <v>166</v>
      </c>
    </row>
    <row r="62" spans="1:9" x14ac:dyDescent="0.25">
      <c r="A62" s="604"/>
      <c r="B62" s="518"/>
      <c r="C62" s="518"/>
      <c r="D62" s="518"/>
      <c r="E62" s="518"/>
      <c r="F62" s="143"/>
      <c r="G62" s="144"/>
      <c r="H62" s="144"/>
      <c r="I62" s="145"/>
    </row>
    <row r="63" spans="1:9" x14ac:dyDescent="0.25">
      <c r="A63" s="532"/>
      <c r="B63" s="533"/>
      <c r="C63" s="533"/>
      <c r="D63" s="533"/>
      <c r="E63" s="533"/>
      <c r="F63" s="146"/>
      <c r="G63" s="534" t="s">
        <v>111</v>
      </c>
      <c r="H63" s="533"/>
      <c r="I63" s="147">
        <f>I61+I55+I48+I41+I32+I21</f>
        <v>916</v>
      </c>
    </row>
    <row r="64" spans="1:9" x14ac:dyDescent="0.25">
      <c r="A64" s="532"/>
      <c r="B64" s="533"/>
      <c r="C64" s="533"/>
      <c r="D64" s="533"/>
      <c r="E64" s="533"/>
      <c r="F64" s="100"/>
      <c r="G64" s="148"/>
      <c r="H64" s="149"/>
      <c r="I64" s="150"/>
    </row>
    <row r="65" spans="1:9" ht="15.75" thickBot="1" x14ac:dyDescent="0.3">
      <c r="A65" s="532"/>
      <c r="B65" s="533"/>
      <c r="C65" s="533"/>
      <c r="D65" s="533"/>
      <c r="E65" s="533"/>
      <c r="F65" s="100"/>
      <c r="G65" s="482" t="s">
        <v>154</v>
      </c>
      <c r="H65" s="483"/>
      <c r="I65" s="159">
        <f>I63+I64</f>
        <v>916</v>
      </c>
    </row>
    <row r="66" spans="1:9" ht="16.5" thickTop="1" thickBot="1" x14ac:dyDescent="0.3">
      <c r="A66" s="151"/>
      <c r="B66" s="152"/>
      <c r="C66" s="539"/>
      <c r="D66" s="540"/>
      <c r="E66" s="540"/>
      <c r="F66" s="540"/>
      <c r="G66" s="153"/>
      <c r="H66" s="153"/>
      <c r="I66" s="154"/>
    </row>
    <row r="68" spans="1:9" x14ac:dyDescent="0.25">
      <c r="A68" s="97"/>
      <c r="B68" s="97"/>
    </row>
  </sheetData>
  <mergeCells count="92">
    <mergeCell ref="C66:F66"/>
    <mergeCell ref="A63:B63"/>
    <mergeCell ref="C63:E63"/>
    <mergeCell ref="G63:H63"/>
    <mergeCell ref="A64:B64"/>
    <mergeCell ref="C64:E64"/>
    <mergeCell ref="A65:B65"/>
    <mergeCell ref="C65:E65"/>
    <mergeCell ref="G65:H65"/>
    <mergeCell ref="A62:E62"/>
    <mergeCell ref="B54:D54"/>
    <mergeCell ref="E54:F54"/>
    <mergeCell ref="B55:G55"/>
    <mergeCell ref="A56:H56"/>
    <mergeCell ref="A57:I57"/>
    <mergeCell ref="B58:D58"/>
    <mergeCell ref="E58:F58"/>
    <mergeCell ref="B59:D59"/>
    <mergeCell ref="E59:F59"/>
    <mergeCell ref="B60:D60"/>
    <mergeCell ref="E60:F60"/>
    <mergeCell ref="A61:H61"/>
    <mergeCell ref="B51:D51"/>
    <mergeCell ref="E51:F51"/>
    <mergeCell ref="B52:D52"/>
    <mergeCell ref="E52:F52"/>
    <mergeCell ref="B53:D53"/>
    <mergeCell ref="E53:F53"/>
    <mergeCell ref="B50:D50"/>
    <mergeCell ref="E50:F50"/>
    <mergeCell ref="B44:D44"/>
    <mergeCell ref="E44:F44"/>
    <mergeCell ref="B45:D45"/>
    <mergeCell ref="E45:F45"/>
    <mergeCell ref="B46:D46"/>
    <mergeCell ref="E46:F46"/>
    <mergeCell ref="B47:D47"/>
    <mergeCell ref="E47:F47"/>
    <mergeCell ref="B48:H48"/>
    <mergeCell ref="B49:D49"/>
    <mergeCell ref="E49:F49"/>
    <mergeCell ref="B43:D43"/>
    <mergeCell ref="E43:F43"/>
    <mergeCell ref="B37:D37"/>
    <mergeCell ref="E37:F37"/>
    <mergeCell ref="B38:D38"/>
    <mergeCell ref="E38:F38"/>
    <mergeCell ref="B39:D39"/>
    <mergeCell ref="E39:F39"/>
    <mergeCell ref="B40:D40"/>
    <mergeCell ref="E40:F40"/>
    <mergeCell ref="B41:H41"/>
    <mergeCell ref="B42:D42"/>
    <mergeCell ref="E42:F42"/>
    <mergeCell ref="B34:D34"/>
    <mergeCell ref="E34:F34"/>
    <mergeCell ref="B35:D35"/>
    <mergeCell ref="E35:F35"/>
    <mergeCell ref="B36:D36"/>
    <mergeCell ref="E36:F36"/>
    <mergeCell ref="A33:I33"/>
    <mergeCell ref="A22:I22"/>
    <mergeCell ref="B23:F23"/>
    <mergeCell ref="B24:F24"/>
    <mergeCell ref="B25:F25"/>
    <mergeCell ref="B26:F26"/>
    <mergeCell ref="B27:F27"/>
    <mergeCell ref="B28:F28"/>
    <mergeCell ref="B29:F29"/>
    <mergeCell ref="A30:H30"/>
    <mergeCell ref="A31:H31"/>
    <mergeCell ref="A32:H32"/>
    <mergeCell ref="A21:H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tabColor rgb="FF00B050"/>
  </sheetPr>
  <dimension ref="A1:T68"/>
  <sheetViews>
    <sheetView topLeftCell="A31" workbookViewId="0">
      <selection activeCell="B59" sqref="B59:D59"/>
    </sheetView>
  </sheetViews>
  <sheetFormatPr defaultColWidth="9.140625"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8.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645</v>
      </c>
      <c r="G9" s="511"/>
      <c r="H9" s="608" t="e">
        <f>#REF!</f>
        <v>#REF!</v>
      </c>
      <c r="I9" s="609"/>
    </row>
    <row r="10" spans="1:13" x14ac:dyDescent="0.25">
      <c r="A10" s="99" t="s">
        <v>71</v>
      </c>
      <c r="B10" s="97"/>
      <c r="F10" s="510" t="s">
        <v>72</v>
      </c>
      <c r="G10" s="511"/>
      <c r="H10" s="610" t="e">
        <f>#REF!</f>
        <v>#REF!</v>
      </c>
      <c r="I10" s="611"/>
    </row>
    <row r="11" spans="1:13" x14ac:dyDescent="0.25">
      <c r="A11" s="99" t="s">
        <v>73</v>
      </c>
      <c r="B11" s="97"/>
      <c r="F11" s="510" t="s">
        <v>74</v>
      </c>
      <c r="G11" s="511"/>
      <c r="H11" s="612" t="e">
        <f>#REF!</f>
        <v>#REF!</v>
      </c>
      <c r="I11" s="611"/>
    </row>
    <row r="12" spans="1:13" x14ac:dyDescent="0.25">
      <c r="A12" s="99" t="s">
        <v>75</v>
      </c>
      <c r="B12" s="97"/>
      <c r="F12" s="510" t="s">
        <v>76</v>
      </c>
      <c r="G12" s="511"/>
      <c r="H12" s="617" t="e">
        <f>#REF!</f>
        <v>#REF!</v>
      </c>
      <c r="I12" s="611"/>
    </row>
    <row r="13" spans="1:13" x14ac:dyDescent="0.25">
      <c r="A13" s="99" t="s">
        <v>77</v>
      </c>
      <c r="B13" s="97"/>
      <c r="F13" s="181" t="s">
        <v>78</v>
      </c>
      <c r="G13" s="182"/>
      <c r="H13" s="615" t="s">
        <v>112</v>
      </c>
      <c r="I13" s="616"/>
    </row>
    <row r="14" spans="1:13" x14ac:dyDescent="0.25">
      <c r="A14" s="99"/>
      <c r="B14" s="97"/>
      <c r="F14" s="510" t="s">
        <v>80</v>
      </c>
      <c r="G14" s="511"/>
      <c r="H14" s="516" t="s">
        <v>81</v>
      </c>
      <c r="I14" s="515"/>
      <c r="M14" t="s">
        <v>79</v>
      </c>
    </row>
    <row r="15" spans="1:13" x14ac:dyDescent="0.25">
      <c r="A15" s="99"/>
      <c r="B15" s="97"/>
      <c r="D15" s="191"/>
      <c r="F15" s="552" t="s">
        <v>398</v>
      </c>
      <c r="G15" s="552"/>
      <c r="H15" s="553" t="s">
        <v>633</v>
      </c>
      <c r="I15" s="549"/>
    </row>
    <row r="16" spans="1:13" x14ac:dyDescent="0.25">
      <c r="A16" s="523" t="s">
        <v>318</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520"/>
      <c r="C20" s="521"/>
      <c r="D20" s="522"/>
      <c r="E20" s="115"/>
      <c r="F20" s="100"/>
      <c r="G20" s="117"/>
      <c r="H20" s="118"/>
      <c r="I20" s="119"/>
    </row>
    <row r="21" spans="1:11" x14ac:dyDescent="0.25">
      <c r="A21" s="488" t="s">
        <v>90</v>
      </c>
      <c r="B21" s="484"/>
      <c r="C21" s="484"/>
      <c r="D21" s="484"/>
      <c r="E21" s="484"/>
      <c r="F21" s="484"/>
      <c r="G21" s="484"/>
      <c r="H21" s="485"/>
      <c r="I21" s="113"/>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493"/>
      <c r="G23" s="180" t="s">
        <v>87</v>
      </c>
      <c r="H23" s="136" t="s">
        <v>88</v>
      </c>
      <c r="I23" s="137" t="s">
        <v>89</v>
      </c>
      <c r="K23" s="142"/>
    </row>
    <row r="24" spans="1:11" x14ac:dyDescent="0.25">
      <c r="A24" s="259">
        <v>1</v>
      </c>
      <c r="B24" s="593" t="s">
        <v>634</v>
      </c>
      <c r="C24" s="594"/>
      <c r="D24" s="594"/>
      <c r="E24" s="594"/>
      <c r="F24" s="595"/>
      <c r="G24" s="261">
        <v>1</v>
      </c>
      <c r="H24" s="260">
        <v>1872</v>
      </c>
      <c r="I24" s="129">
        <f>H24*G24</f>
        <v>1872</v>
      </c>
    </row>
    <row r="25" spans="1:11" x14ac:dyDescent="0.25">
      <c r="A25" s="125"/>
      <c r="B25" s="593"/>
      <c r="C25" s="594"/>
      <c r="D25" s="594"/>
      <c r="E25" s="594"/>
      <c r="F25" s="595"/>
      <c r="G25" s="261"/>
      <c r="H25" s="260"/>
      <c r="I25" s="129"/>
    </row>
    <row r="26" spans="1:11" x14ac:dyDescent="0.25">
      <c r="A26" s="125"/>
      <c r="B26" s="593"/>
      <c r="C26" s="594"/>
      <c r="D26" s="594"/>
      <c r="E26" s="594"/>
      <c r="F26" s="595"/>
      <c r="G26" s="261"/>
      <c r="H26" s="260"/>
      <c r="I26" s="129"/>
    </row>
    <row r="27" spans="1:11" x14ac:dyDescent="0.25">
      <c r="A27" s="125"/>
      <c r="B27" s="593"/>
      <c r="C27" s="594"/>
      <c r="D27" s="594"/>
      <c r="E27" s="594"/>
      <c r="F27" s="595"/>
      <c r="G27" s="261"/>
      <c r="H27" s="260"/>
      <c r="I27" s="129"/>
    </row>
    <row r="28" spans="1:11" x14ac:dyDescent="0.25">
      <c r="A28" s="125"/>
      <c r="B28" s="593"/>
      <c r="C28" s="594"/>
      <c r="D28" s="594"/>
      <c r="E28" s="594"/>
      <c r="F28" s="595"/>
      <c r="G28" s="261"/>
      <c r="H28" s="260"/>
      <c r="I28" s="129"/>
    </row>
    <row r="29" spans="1:11" x14ac:dyDescent="0.25">
      <c r="A29" s="125"/>
      <c r="B29" s="550"/>
      <c r="C29" s="551"/>
      <c r="D29" s="551"/>
      <c r="E29" s="551"/>
      <c r="F29" s="551"/>
      <c r="G29" s="195"/>
      <c r="H29" s="196"/>
      <c r="I29" s="129"/>
    </row>
    <row r="30" spans="1:11" x14ac:dyDescent="0.25">
      <c r="A30" s="547" t="s">
        <v>171</v>
      </c>
      <c r="B30" s="484"/>
      <c r="C30" s="484"/>
      <c r="D30" s="484"/>
      <c r="E30" s="484"/>
      <c r="F30" s="484"/>
      <c r="G30" s="484"/>
      <c r="H30" s="485"/>
      <c r="I30" s="189">
        <f>SUM(I24:I29)</f>
        <v>1872</v>
      </c>
    </row>
    <row r="31" spans="1:11" x14ac:dyDescent="0.25">
      <c r="A31" s="488" t="s">
        <v>172</v>
      </c>
      <c r="B31" s="484"/>
      <c r="C31" s="484"/>
      <c r="D31" s="484"/>
      <c r="E31" s="484"/>
      <c r="F31" s="484"/>
      <c r="G31" s="484"/>
      <c r="H31" s="485"/>
      <c r="I31" s="190">
        <f>ROUND((I30*0.15),2)</f>
        <v>280.8</v>
      </c>
    </row>
    <row r="32" spans="1:11" x14ac:dyDescent="0.25">
      <c r="A32" s="488" t="s">
        <v>173</v>
      </c>
      <c r="B32" s="484"/>
      <c r="C32" s="484"/>
      <c r="D32" s="484"/>
      <c r="E32" s="484"/>
      <c r="F32" s="484"/>
      <c r="G32" s="484"/>
      <c r="H32" s="485"/>
      <c r="I32" s="172">
        <f>I30+I31</f>
        <v>2152.8000000000002</v>
      </c>
    </row>
    <row r="33" spans="1:20" x14ac:dyDescent="0.25">
      <c r="A33" s="494" t="s">
        <v>95</v>
      </c>
      <c r="B33" s="495"/>
      <c r="C33" s="495"/>
      <c r="D33" s="495"/>
      <c r="E33" s="495"/>
      <c r="F33" s="495"/>
      <c r="G33" s="495"/>
      <c r="H33" s="495"/>
      <c r="I33" s="496"/>
    </row>
    <row r="34" spans="1:20" x14ac:dyDescent="0.25">
      <c r="A34" s="120" t="s">
        <v>96</v>
      </c>
      <c r="B34" s="510" t="s">
        <v>97</v>
      </c>
      <c r="C34" s="524"/>
      <c r="D34" s="511"/>
      <c r="E34" s="492" t="s">
        <v>85</v>
      </c>
      <c r="F34" s="493"/>
      <c r="G34" s="122" t="s">
        <v>87</v>
      </c>
      <c r="H34" s="123" t="s">
        <v>88</v>
      </c>
      <c r="I34" s="124" t="s">
        <v>89</v>
      </c>
    </row>
    <row r="35" spans="1:20" x14ac:dyDescent="0.25">
      <c r="A35" s="125">
        <v>1</v>
      </c>
      <c r="B35" s="529" t="s">
        <v>98</v>
      </c>
      <c r="C35" s="530"/>
      <c r="D35" s="531"/>
      <c r="E35" s="517" t="s">
        <v>99</v>
      </c>
      <c r="F35" s="519"/>
      <c r="G35" s="157"/>
      <c r="H35" s="155">
        <v>450</v>
      </c>
      <c r="I35" s="132">
        <f>SUM(G35*H35)</f>
        <v>0</v>
      </c>
    </row>
    <row r="36" spans="1:20" x14ac:dyDescent="0.25">
      <c r="A36" s="125">
        <v>2</v>
      </c>
      <c r="B36" s="506" t="s">
        <v>100</v>
      </c>
      <c r="C36" s="507"/>
      <c r="D36" s="508"/>
      <c r="E36" s="486" t="s">
        <v>99</v>
      </c>
      <c r="F36" s="487"/>
      <c r="G36" s="126"/>
      <c r="H36" s="156">
        <v>350</v>
      </c>
      <c r="I36" s="129">
        <f t="shared" ref="I36:I40" si="0">SUM(G36*H36)</f>
        <v>0</v>
      </c>
    </row>
    <row r="37" spans="1:20" x14ac:dyDescent="0.25">
      <c r="A37" s="125">
        <v>3</v>
      </c>
      <c r="B37" s="506" t="s">
        <v>101</v>
      </c>
      <c r="C37" s="507"/>
      <c r="D37" s="508"/>
      <c r="E37" s="486" t="s">
        <v>99</v>
      </c>
      <c r="F37" s="487"/>
      <c r="G37" s="126">
        <v>1</v>
      </c>
      <c r="H37" s="156">
        <v>300</v>
      </c>
      <c r="I37" s="129">
        <f t="shared" si="0"/>
        <v>300</v>
      </c>
    </row>
    <row r="38" spans="1:20" x14ac:dyDescent="0.25">
      <c r="A38" s="125">
        <v>4</v>
      </c>
      <c r="B38" s="506" t="s">
        <v>102</v>
      </c>
      <c r="C38" s="507"/>
      <c r="D38" s="508"/>
      <c r="E38" s="486" t="s">
        <v>99</v>
      </c>
      <c r="F38" s="487"/>
      <c r="G38" s="126">
        <v>1</v>
      </c>
      <c r="H38" s="156">
        <v>200</v>
      </c>
      <c r="I38" s="129">
        <f t="shared" si="0"/>
        <v>200</v>
      </c>
    </row>
    <row r="39" spans="1:20" x14ac:dyDescent="0.25">
      <c r="A39" s="125">
        <v>5</v>
      </c>
      <c r="B39" s="506" t="s">
        <v>103</v>
      </c>
      <c r="C39" s="507"/>
      <c r="D39" s="508"/>
      <c r="E39" s="486" t="s">
        <v>99</v>
      </c>
      <c r="F39" s="487"/>
      <c r="G39" s="126"/>
      <c r="H39" s="158">
        <v>200</v>
      </c>
      <c r="I39" s="129">
        <f t="shared" si="0"/>
        <v>0</v>
      </c>
      <c r="T39" s="265"/>
    </row>
    <row r="40" spans="1:20" x14ac:dyDescent="0.25">
      <c r="A40" s="139">
        <v>6</v>
      </c>
      <c r="B40" s="535" t="s">
        <v>342</v>
      </c>
      <c r="C40" s="536"/>
      <c r="D40" s="537"/>
      <c r="E40" s="520" t="s">
        <v>99</v>
      </c>
      <c r="F40" s="522"/>
      <c r="G40" s="264"/>
      <c r="H40" s="263">
        <v>140</v>
      </c>
      <c r="I40" s="262">
        <f t="shared" si="0"/>
        <v>0</v>
      </c>
    </row>
    <row r="41" spans="1:20" x14ac:dyDescent="0.25">
      <c r="A41" s="125"/>
      <c r="B41" s="510" t="s">
        <v>616</v>
      </c>
      <c r="C41" s="524"/>
      <c r="D41" s="524"/>
      <c r="E41" s="524"/>
      <c r="F41" s="524"/>
      <c r="G41" s="524"/>
      <c r="H41" s="511"/>
      <c r="I41" s="129">
        <f>SUM(I35:I40)</f>
        <v>500</v>
      </c>
    </row>
    <row r="42" spans="1:20" x14ac:dyDescent="0.25">
      <c r="A42" s="125">
        <v>1</v>
      </c>
      <c r="B42" s="529" t="s">
        <v>98</v>
      </c>
      <c r="C42" s="530"/>
      <c r="D42" s="531"/>
      <c r="E42" s="517" t="s">
        <v>99</v>
      </c>
      <c r="F42" s="519"/>
      <c r="G42" s="157"/>
      <c r="H42" s="155">
        <v>675</v>
      </c>
      <c r="I42" s="132">
        <f>SUM(G42*H42)</f>
        <v>0</v>
      </c>
    </row>
    <row r="43" spans="1:20" x14ac:dyDescent="0.25">
      <c r="A43" s="125">
        <v>2</v>
      </c>
      <c r="B43" s="506" t="s">
        <v>100</v>
      </c>
      <c r="C43" s="507"/>
      <c r="D43" s="508"/>
      <c r="E43" s="486" t="s">
        <v>99</v>
      </c>
      <c r="F43" s="487"/>
      <c r="G43" s="126"/>
      <c r="H43" s="156">
        <v>525</v>
      </c>
      <c r="I43" s="129">
        <f t="shared" ref="I43:I47" si="1">SUM(G43*H43)</f>
        <v>0</v>
      </c>
    </row>
    <row r="44" spans="1:20" x14ac:dyDescent="0.25">
      <c r="A44" s="125">
        <v>3</v>
      </c>
      <c r="B44" s="506" t="s">
        <v>101</v>
      </c>
      <c r="C44" s="507"/>
      <c r="D44" s="508"/>
      <c r="E44" s="486" t="s">
        <v>99</v>
      </c>
      <c r="F44" s="487"/>
      <c r="G44" s="126"/>
      <c r="H44" s="156">
        <v>450</v>
      </c>
      <c r="I44" s="129">
        <f t="shared" si="1"/>
        <v>0</v>
      </c>
    </row>
    <row r="45" spans="1:20" x14ac:dyDescent="0.25">
      <c r="A45" s="125">
        <v>4</v>
      </c>
      <c r="B45" s="506" t="s">
        <v>102</v>
      </c>
      <c r="C45" s="507"/>
      <c r="D45" s="508"/>
      <c r="E45" s="486" t="s">
        <v>99</v>
      </c>
      <c r="F45" s="487"/>
      <c r="G45" s="126"/>
      <c r="H45" s="156">
        <v>300</v>
      </c>
      <c r="I45" s="129">
        <f t="shared" si="1"/>
        <v>0</v>
      </c>
    </row>
    <row r="46" spans="1:20" x14ac:dyDescent="0.25">
      <c r="A46" s="125">
        <v>5</v>
      </c>
      <c r="B46" s="506" t="s">
        <v>103</v>
      </c>
      <c r="C46" s="507"/>
      <c r="D46" s="508"/>
      <c r="E46" s="486" t="s">
        <v>99</v>
      </c>
      <c r="F46" s="487"/>
      <c r="G46" s="126"/>
      <c r="H46" s="158">
        <v>300</v>
      </c>
      <c r="I46" s="129">
        <f t="shared" si="1"/>
        <v>0</v>
      </c>
    </row>
    <row r="47" spans="1:20" x14ac:dyDescent="0.25">
      <c r="A47" s="139">
        <v>6</v>
      </c>
      <c r="B47" s="535" t="s">
        <v>342</v>
      </c>
      <c r="C47" s="536"/>
      <c r="D47" s="537"/>
      <c r="E47" s="520" t="s">
        <v>99</v>
      </c>
      <c r="F47" s="522"/>
      <c r="G47" s="264"/>
      <c r="H47" s="263">
        <v>210</v>
      </c>
      <c r="I47" s="262">
        <f t="shared" si="1"/>
        <v>0</v>
      </c>
    </row>
    <row r="48" spans="1:20" x14ac:dyDescent="0.25">
      <c r="A48" s="125"/>
      <c r="B48" s="510" t="s">
        <v>617</v>
      </c>
      <c r="C48" s="524"/>
      <c r="D48" s="524"/>
      <c r="E48" s="524"/>
      <c r="F48" s="524"/>
      <c r="G48" s="524"/>
      <c r="H48" s="511"/>
      <c r="I48" s="129">
        <f>SUM(I42:I47)</f>
        <v>0</v>
      </c>
    </row>
    <row r="49" spans="1:9" x14ac:dyDescent="0.25">
      <c r="A49" s="125">
        <v>1</v>
      </c>
      <c r="B49" s="529" t="s">
        <v>98</v>
      </c>
      <c r="C49" s="530"/>
      <c r="D49" s="531"/>
      <c r="E49" s="517" t="s">
        <v>99</v>
      </c>
      <c r="F49" s="519"/>
      <c r="G49" s="157"/>
      <c r="H49" s="155">
        <v>900</v>
      </c>
      <c r="I49" s="132">
        <f>SUM(G49*H49)</f>
        <v>0</v>
      </c>
    </row>
    <row r="50" spans="1:9" x14ac:dyDescent="0.25">
      <c r="A50" s="125">
        <v>2</v>
      </c>
      <c r="B50" s="506" t="s">
        <v>100</v>
      </c>
      <c r="C50" s="507"/>
      <c r="D50" s="508"/>
      <c r="E50" s="486" t="s">
        <v>99</v>
      </c>
      <c r="F50" s="487"/>
      <c r="G50" s="126"/>
      <c r="H50" s="156">
        <v>700</v>
      </c>
      <c r="I50" s="129">
        <f t="shared" ref="I50:I54" si="2">SUM(G50*H50)</f>
        <v>0</v>
      </c>
    </row>
    <row r="51" spans="1:9" x14ac:dyDescent="0.25">
      <c r="A51" s="125">
        <v>3</v>
      </c>
      <c r="B51" s="506" t="s">
        <v>101</v>
      </c>
      <c r="C51" s="507"/>
      <c r="D51" s="508"/>
      <c r="E51" s="486" t="s">
        <v>99</v>
      </c>
      <c r="F51" s="487"/>
      <c r="G51" s="126"/>
      <c r="H51" s="156">
        <v>600</v>
      </c>
      <c r="I51" s="129">
        <f t="shared" si="2"/>
        <v>0</v>
      </c>
    </row>
    <row r="52" spans="1:9" x14ac:dyDescent="0.25">
      <c r="A52" s="125">
        <v>4</v>
      </c>
      <c r="B52" s="506" t="s">
        <v>102</v>
      </c>
      <c r="C52" s="507"/>
      <c r="D52" s="508"/>
      <c r="E52" s="486" t="s">
        <v>99</v>
      </c>
      <c r="F52" s="487"/>
      <c r="G52" s="126"/>
      <c r="H52" s="156">
        <v>400</v>
      </c>
      <c r="I52" s="129">
        <f t="shared" si="2"/>
        <v>0</v>
      </c>
    </row>
    <row r="53" spans="1:9" x14ac:dyDescent="0.25">
      <c r="A53" s="125">
        <v>5</v>
      </c>
      <c r="B53" s="506" t="s">
        <v>103</v>
      </c>
      <c r="C53" s="507"/>
      <c r="D53" s="508"/>
      <c r="E53" s="486" t="s">
        <v>99</v>
      </c>
      <c r="F53" s="487"/>
      <c r="G53" s="126"/>
      <c r="H53" s="158">
        <v>400</v>
      </c>
      <c r="I53" s="129">
        <f t="shared" si="2"/>
        <v>0</v>
      </c>
    </row>
    <row r="54" spans="1:9" x14ac:dyDescent="0.25">
      <c r="A54" s="139">
        <v>6</v>
      </c>
      <c r="B54" s="535" t="s">
        <v>342</v>
      </c>
      <c r="C54" s="536"/>
      <c r="D54" s="537"/>
      <c r="E54" s="520" t="s">
        <v>99</v>
      </c>
      <c r="F54" s="522"/>
      <c r="G54" s="264"/>
      <c r="H54" s="263">
        <v>280</v>
      </c>
      <c r="I54" s="262">
        <f t="shared" si="2"/>
        <v>0</v>
      </c>
    </row>
    <row r="55" spans="1:9" x14ac:dyDescent="0.25">
      <c r="A55" s="134"/>
      <c r="B55" s="492"/>
      <c r="C55" s="538"/>
      <c r="D55" s="538"/>
      <c r="E55" s="538"/>
      <c r="F55" s="538"/>
      <c r="G55" s="493"/>
      <c r="H55" s="118"/>
      <c r="I55" s="129">
        <f>SUM(I49:I54)</f>
        <v>0</v>
      </c>
    </row>
    <row r="56" spans="1:9" x14ac:dyDescent="0.25">
      <c r="A56" s="488" t="s">
        <v>104</v>
      </c>
      <c r="B56" s="484"/>
      <c r="C56" s="484"/>
      <c r="D56" s="484"/>
      <c r="E56" s="484"/>
      <c r="F56" s="484"/>
      <c r="G56" s="484"/>
      <c r="H56" s="485"/>
      <c r="I56" s="140"/>
    </row>
    <row r="57" spans="1:9" x14ac:dyDescent="0.25">
      <c r="A57" s="494" t="s">
        <v>105</v>
      </c>
      <c r="B57" s="495"/>
      <c r="C57" s="495"/>
      <c r="D57" s="495"/>
      <c r="E57" s="495"/>
      <c r="F57" s="495"/>
      <c r="G57" s="495"/>
      <c r="H57" s="495"/>
      <c r="I57" s="496"/>
    </row>
    <row r="58" spans="1:9" x14ac:dyDescent="0.25">
      <c r="A58" s="120" t="s">
        <v>106</v>
      </c>
      <c r="B58" s="492" t="s">
        <v>107</v>
      </c>
      <c r="C58" s="538"/>
      <c r="D58" s="493"/>
      <c r="E58" s="492" t="s">
        <v>108</v>
      </c>
      <c r="F58" s="493"/>
      <c r="G58" s="136" t="s">
        <v>109</v>
      </c>
      <c r="H58" s="136" t="s">
        <v>88</v>
      </c>
      <c r="I58" s="137" t="s">
        <v>89</v>
      </c>
    </row>
    <row r="59" spans="1:9" x14ac:dyDescent="0.25">
      <c r="A59" s="125">
        <v>1</v>
      </c>
      <c r="B59" s="497" t="s">
        <v>635</v>
      </c>
      <c r="C59" s="498"/>
      <c r="D59" s="499"/>
      <c r="E59" s="486">
        <v>1</v>
      </c>
      <c r="F59" s="487"/>
      <c r="G59" s="218">
        <v>11.8</v>
      </c>
      <c r="H59" s="138">
        <v>5</v>
      </c>
      <c r="I59" s="233">
        <f>H59*G59</f>
        <v>59</v>
      </c>
    </row>
    <row r="60" spans="1:9" x14ac:dyDescent="0.25">
      <c r="A60" s="139"/>
      <c r="B60" s="503"/>
      <c r="C60" s="504"/>
      <c r="D60" s="505"/>
      <c r="E60" s="520"/>
      <c r="F60" s="522"/>
      <c r="G60" s="126"/>
      <c r="H60" s="138"/>
      <c r="I60" s="233"/>
    </row>
    <row r="61" spans="1:9" x14ac:dyDescent="0.25">
      <c r="A61" s="488" t="s">
        <v>110</v>
      </c>
      <c r="B61" s="484"/>
      <c r="C61" s="484"/>
      <c r="D61" s="484"/>
      <c r="E61" s="484"/>
      <c r="F61" s="484"/>
      <c r="G61" s="484"/>
      <c r="H61" s="485"/>
      <c r="I61" s="140">
        <f>SUM(I59:I60)</f>
        <v>59</v>
      </c>
    </row>
    <row r="62" spans="1:9" x14ac:dyDescent="0.25">
      <c r="A62" s="604"/>
      <c r="B62" s="518"/>
      <c r="C62" s="518"/>
      <c r="D62" s="518"/>
      <c r="E62" s="518"/>
      <c r="F62" s="143"/>
      <c r="G62" s="144"/>
      <c r="H62" s="144"/>
      <c r="I62" s="145"/>
    </row>
    <row r="63" spans="1:9" x14ac:dyDescent="0.25">
      <c r="A63" s="532"/>
      <c r="B63" s="533"/>
      <c r="C63" s="533"/>
      <c r="D63" s="533"/>
      <c r="E63" s="533"/>
      <c r="F63" s="146"/>
      <c r="G63" s="534" t="s">
        <v>111</v>
      </c>
      <c r="H63" s="533"/>
      <c r="I63" s="147">
        <f>I61+I55+I48+I41+I32+I21</f>
        <v>2711.8</v>
      </c>
    </row>
    <row r="64" spans="1:9" x14ac:dyDescent="0.25">
      <c r="A64" s="532"/>
      <c r="B64" s="533"/>
      <c r="C64" s="533"/>
      <c r="D64" s="533"/>
      <c r="E64" s="533"/>
      <c r="F64" s="100"/>
      <c r="G64" s="148"/>
      <c r="H64" s="149"/>
      <c r="I64" s="150"/>
    </row>
    <row r="65" spans="1:9" ht="15.75" thickBot="1" x14ac:dyDescent="0.3">
      <c r="A65" s="532"/>
      <c r="B65" s="533"/>
      <c r="C65" s="533"/>
      <c r="D65" s="533"/>
      <c r="E65" s="533"/>
      <c r="F65" s="100"/>
      <c r="G65" s="482" t="s">
        <v>154</v>
      </c>
      <c r="H65" s="483"/>
      <c r="I65" s="159">
        <f>I63+I64</f>
        <v>2711.8</v>
      </c>
    </row>
    <row r="66" spans="1:9" ht="16.5" thickTop="1" thickBot="1" x14ac:dyDescent="0.3">
      <c r="A66" s="151"/>
      <c r="B66" s="152"/>
      <c r="C66" s="539"/>
      <c r="D66" s="540"/>
      <c r="E66" s="540"/>
      <c r="F66" s="540"/>
      <c r="G66" s="153"/>
      <c r="H66" s="153"/>
      <c r="I66" s="154"/>
    </row>
    <row r="68" spans="1:9" x14ac:dyDescent="0.25">
      <c r="A68" s="97"/>
      <c r="B68" s="97"/>
    </row>
  </sheetData>
  <mergeCells count="92">
    <mergeCell ref="C66:F66"/>
    <mergeCell ref="A63:B63"/>
    <mergeCell ref="C63:E63"/>
    <mergeCell ref="G63:H63"/>
    <mergeCell ref="A64:B64"/>
    <mergeCell ref="C64:E64"/>
    <mergeCell ref="A65:B65"/>
    <mergeCell ref="C65:E65"/>
    <mergeCell ref="G65:H65"/>
    <mergeCell ref="A62:E62"/>
    <mergeCell ref="B54:D54"/>
    <mergeCell ref="E54:F54"/>
    <mergeCell ref="B55:G55"/>
    <mergeCell ref="A56:H56"/>
    <mergeCell ref="A57:I57"/>
    <mergeCell ref="B58:D58"/>
    <mergeCell ref="E58:F58"/>
    <mergeCell ref="B59:D59"/>
    <mergeCell ref="E59:F59"/>
    <mergeCell ref="B60:D60"/>
    <mergeCell ref="E60:F60"/>
    <mergeCell ref="A61:H61"/>
    <mergeCell ref="B51:D51"/>
    <mergeCell ref="E51:F51"/>
    <mergeCell ref="B52:D52"/>
    <mergeCell ref="E52:F52"/>
    <mergeCell ref="B53:D53"/>
    <mergeCell ref="E53:F53"/>
    <mergeCell ref="B50:D50"/>
    <mergeCell ref="E50:F50"/>
    <mergeCell ref="B44:D44"/>
    <mergeCell ref="E44:F44"/>
    <mergeCell ref="B45:D45"/>
    <mergeCell ref="E45:F45"/>
    <mergeCell ref="B46:D46"/>
    <mergeCell ref="E46:F46"/>
    <mergeCell ref="B47:D47"/>
    <mergeCell ref="E47:F47"/>
    <mergeCell ref="B48:H48"/>
    <mergeCell ref="B49:D49"/>
    <mergeCell ref="E49:F49"/>
    <mergeCell ref="B43:D43"/>
    <mergeCell ref="E43:F43"/>
    <mergeCell ref="B37:D37"/>
    <mergeCell ref="E37:F37"/>
    <mergeCell ref="B38:D38"/>
    <mergeCell ref="E38:F38"/>
    <mergeCell ref="B39:D39"/>
    <mergeCell ref="E39:F39"/>
    <mergeCell ref="B40:D40"/>
    <mergeCell ref="E40:F40"/>
    <mergeCell ref="B41:H41"/>
    <mergeCell ref="B42:D42"/>
    <mergeCell ref="E42:F42"/>
    <mergeCell ref="B34:D34"/>
    <mergeCell ref="E34:F34"/>
    <mergeCell ref="B35:D35"/>
    <mergeCell ref="E35:F35"/>
    <mergeCell ref="B36:D36"/>
    <mergeCell ref="E36:F36"/>
    <mergeCell ref="A33:I33"/>
    <mergeCell ref="A22:I22"/>
    <mergeCell ref="B23:F23"/>
    <mergeCell ref="B24:F24"/>
    <mergeCell ref="B25:F25"/>
    <mergeCell ref="B26:F26"/>
    <mergeCell ref="B27:F27"/>
    <mergeCell ref="B28:F28"/>
    <mergeCell ref="B29:F29"/>
    <mergeCell ref="A30:H30"/>
    <mergeCell ref="A31:H31"/>
    <mergeCell ref="A32:H32"/>
    <mergeCell ref="A21:H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tabColor rgb="FF00B050"/>
  </sheetPr>
  <dimension ref="A1:T68"/>
  <sheetViews>
    <sheetView workbookViewId="0">
      <selection activeCell="B59" sqref="B59:D59"/>
    </sheetView>
  </sheetViews>
  <sheetFormatPr defaultColWidth="9.140625"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8.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645</v>
      </c>
      <c r="G9" s="511"/>
      <c r="H9" s="608" t="e">
        <f>#REF!</f>
        <v>#REF!</v>
      </c>
      <c r="I9" s="609"/>
    </row>
    <row r="10" spans="1:13" x14ac:dyDescent="0.25">
      <c r="A10" s="99" t="s">
        <v>71</v>
      </c>
      <c r="B10" s="97"/>
      <c r="F10" s="510" t="s">
        <v>72</v>
      </c>
      <c r="G10" s="511"/>
      <c r="H10" s="610" t="e">
        <f>#REF!</f>
        <v>#REF!</v>
      </c>
      <c r="I10" s="611"/>
    </row>
    <row r="11" spans="1:13" x14ac:dyDescent="0.25">
      <c r="A11" s="99" t="s">
        <v>73</v>
      </c>
      <c r="B11" s="97"/>
      <c r="F11" s="510" t="s">
        <v>74</v>
      </c>
      <c r="G11" s="511"/>
      <c r="H11" s="612" t="e">
        <f>#REF!</f>
        <v>#REF!</v>
      </c>
      <c r="I11" s="611"/>
    </row>
    <row r="12" spans="1:13" x14ac:dyDescent="0.25">
      <c r="A12" s="99" t="s">
        <v>75</v>
      </c>
      <c r="B12" s="97"/>
      <c r="F12" s="510" t="s">
        <v>76</v>
      </c>
      <c r="G12" s="511"/>
      <c r="H12" s="617" t="e">
        <f>#REF!</f>
        <v>#REF!</v>
      </c>
      <c r="I12" s="611"/>
    </row>
    <row r="13" spans="1:13" x14ac:dyDescent="0.25">
      <c r="A13" s="99" t="s">
        <v>77</v>
      </c>
      <c r="B13" s="97"/>
      <c r="F13" s="181" t="s">
        <v>78</v>
      </c>
      <c r="G13" s="182"/>
      <c r="H13" s="615" t="s">
        <v>112</v>
      </c>
      <c r="I13" s="616"/>
    </row>
    <row r="14" spans="1:13" x14ac:dyDescent="0.25">
      <c r="A14" s="99"/>
      <c r="B14" s="97"/>
      <c r="F14" s="510" t="s">
        <v>80</v>
      </c>
      <c r="G14" s="511"/>
      <c r="H14" s="516" t="s">
        <v>81</v>
      </c>
      <c r="I14" s="515"/>
      <c r="M14" t="s">
        <v>79</v>
      </c>
    </row>
    <row r="15" spans="1:13" x14ac:dyDescent="0.25">
      <c r="A15" s="99"/>
      <c r="B15" s="97"/>
      <c r="D15" s="191"/>
      <c r="F15" s="552" t="s">
        <v>398</v>
      </c>
      <c r="G15" s="552"/>
      <c r="H15" s="553" t="s">
        <v>321</v>
      </c>
      <c r="I15" s="549"/>
    </row>
    <row r="16" spans="1:13" x14ac:dyDescent="0.25">
      <c r="A16" s="523" t="s">
        <v>636</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520"/>
      <c r="C20" s="521"/>
      <c r="D20" s="522"/>
      <c r="E20" s="115"/>
      <c r="F20" s="100"/>
      <c r="G20" s="117"/>
      <c r="H20" s="118"/>
      <c r="I20" s="119"/>
    </row>
    <row r="21" spans="1:11" x14ac:dyDescent="0.25">
      <c r="A21" s="488" t="s">
        <v>90</v>
      </c>
      <c r="B21" s="484"/>
      <c r="C21" s="484"/>
      <c r="D21" s="484"/>
      <c r="E21" s="484"/>
      <c r="F21" s="484"/>
      <c r="G21" s="484"/>
      <c r="H21" s="485"/>
      <c r="I21" s="113"/>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493"/>
      <c r="G23" s="180" t="s">
        <v>87</v>
      </c>
      <c r="H23" s="136" t="s">
        <v>88</v>
      </c>
      <c r="I23" s="137" t="s">
        <v>89</v>
      </c>
      <c r="K23" s="142"/>
    </row>
    <row r="24" spans="1:11" x14ac:dyDescent="0.25">
      <c r="A24" s="259">
        <v>1</v>
      </c>
      <c r="B24" s="593" t="s">
        <v>637</v>
      </c>
      <c r="C24" s="594"/>
      <c r="D24" s="594"/>
      <c r="E24" s="594"/>
      <c r="F24" s="595"/>
      <c r="G24" s="261">
        <v>1</v>
      </c>
      <c r="H24" s="260">
        <v>28800</v>
      </c>
      <c r="I24" s="129">
        <f>H24*G24</f>
        <v>28800</v>
      </c>
    </row>
    <row r="25" spans="1:11" x14ac:dyDescent="0.25">
      <c r="A25" s="125">
        <v>2</v>
      </c>
      <c r="B25" s="593" t="s">
        <v>638</v>
      </c>
      <c r="C25" s="594"/>
      <c r="D25" s="594"/>
      <c r="E25" s="594"/>
      <c r="F25" s="595"/>
      <c r="G25" s="261">
        <v>1</v>
      </c>
      <c r="H25" s="260">
        <v>1700</v>
      </c>
      <c r="I25" s="129">
        <f>H25*G25</f>
        <v>1700</v>
      </c>
    </row>
    <row r="26" spans="1:11" x14ac:dyDescent="0.25">
      <c r="A26" s="125">
        <v>3</v>
      </c>
      <c r="B26" s="593" t="s">
        <v>329</v>
      </c>
      <c r="C26" s="594"/>
      <c r="D26" s="594"/>
      <c r="E26" s="594"/>
      <c r="F26" s="595"/>
      <c r="G26" s="261">
        <v>1</v>
      </c>
      <c r="H26" s="260">
        <v>250</v>
      </c>
      <c r="I26" s="129">
        <f>H26*G26</f>
        <v>250</v>
      </c>
    </row>
    <row r="27" spans="1:11" x14ac:dyDescent="0.25">
      <c r="A27" s="125"/>
      <c r="B27" s="593"/>
      <c r="C27" s="594"/>
      <c r="D27" s="594"/>
      <c r="E27" s="594"/>
      <c r="F27" s="595"/>
      <c r="G27" s="261"/>
      <c r="H27" s="260"/>
      <c r="I27" s="129"/>
    </row>
    <row r="28" spans="1:11" x14ac:dyDescent="0.25">
      <c r="A28" s="125"/>
      <c r="B28" s="593"/>
      <c r="C28" s="594"/>
      <c r="D28" s="594"/>
      <c r="E28" s="594"/>
      <c r="F28" s="595"/>
      <c r="G28" s="261"/>
      <c r="H28" s="260"/>
      <c r="I28" s="129"/>
    </row>
    <row r="29" spans="1:11" x14ac:dyDescent="0.25">
      <c r="A29" s="125"/>
      <c r="B29" s="550"/>
      <c r="C29" s="551"/>
      <c r="D29" s="551"/>
      <c r="E29" s="551"/>
      <c r="F29" s="551"/>
      <c r="G29" s="195"/>
      <c r="H29" s="196"/>
      <c r="I29" s="129"/>
    </row>
    <row r="30" spans="1:11" x14ac:dyDescent="0.25">
      <c r="A30" s="547" t="s">
        <v>171</v>
      </c>
      <c r="B30" s="484"/>
      <c r="C30" s="484"/>
      <c r="D30" s="484"/>
      <c r="E30" s="484"/>
      <c r="F30" s="484"/>
      <c r="G30" s="484"/>
      <c r="H30" s="485"/>
      <c r="I30" s="189">
        <f>SUM(I24:I29)</f>
        <v>30750</v>
      </c>
    </row>
    <row r="31" spans="1:11" x14ac:dyDescent="0.25">
      <c r="A31" s="488" t="s">
        <v>172</v>
      </c>
      <c r="B31" s="484"/>
      <c r="C31" s="484"/>
      <c r="D31" s="484"/>
      <c r="E31" s="484"/>
      <c r="F31" s="484"/>
      <c r="G31" s="484"/>
      <c r="H31" s="485"/>
      <c r="I31" s="190">
        <f>ROUND((I30*0.15),2)</f>
        <v>4612.5</v>
      </c>
    </row>
    <row r="32" spans="1:11" x14ac:dyDescent="0.25">
      <c r="A32" s="488" t="s">
        <v>173</v>
      </c>
      <c r="B32" s="484"/>
      <c r="C32" s="484"/>
      <c r="D32" s="484"/>
      <c r="E32" s="484"/>
      <c r="F32" s="484"/>
      <c r="G32" s="484"/>
      <c r="H32" s="485"/>
      <c r="I32" s="172">
        <f>I30+I31</f>
        <v>35362.5</v>
      </c>
    </row>
    <row r="33" spans="1:20" x14ac:dyDescent="0.25">
      <c r="A33" s="494" t="s">
        <v>95</v>
      </c>
      <c r="B33" s="495"/>
      <c r="C33" s="495"/>
      <c r="D33" s="495"/>
      <c r="E33" s="495"/>
      <c r="F33" s="495"/>
      <c r="G33" s="495"/>
      <c r="H33" s="495"/>
      <c r="I33" s="496"/>
    </row>
    <row r="34" spans="1:20" x14ac:dyDescent="0.25">
      <c r="A34" s="120" t="s">
        <v>96</v>
      </c>
      <c r="B34" s="510" t="s">
        <v>97</v>
      </c>
      <c r="C34" s="524"/>
      <c r="D34" s="511"/>
      <c r="E34" s="492" t="s">
        <v>85</v>
      </c>
      <c r="F34" s="493"/>
      <c r="G34" s="122" t="s">
        <v>87</v>
      </c>
      <c r="H34" s="123" t="s">
        <v>88</v>
      </c>
      <c r="I34" s="124" t="s">
        <v>89</v>
      </c>
    </row>
    <row r="35" spans="1:20" x14ac:dyDescent="0.25">
      <c r="A35" s="125">
        <v>1</v>
      </c>
      <c r="B35" s="618" t="s">
        <v>98</v>
      </c>
      <c r="C35" s="619"/>
      <c r="D35" s="620"/>
      <c r="E35" s="621" t="s">
        <v>99</v>
      </c>
      <c r="F35" s="622"/>
      <c r="G35" s="268">
        <v>10</v>
      </c>
      <c r="H35" s="269">
        <v>450</v>
      </c>
      <c r="I35" s="132">
        <f>SUM(G35*H35)</f>
        <v>4500</v>
      </c>
    </row>
    <row r="36" spans="1:20" x14ac:dyDescent="0.25">
      <c r="A36" s="125">
        <v>2</v>
      </c>
      <c r="B36" s="623" t="s">
        <v>100</v>
      </c>
      <c r="C36" s="624"/>
      <c r="D36" s="625"/>
      <c r="E36" s="574" t="s">
        <v>99</v>
      </c>
      <c r="F36" s="575"/>
      <c r="G36" s="218"/>
      <c r="H36" s="270">
        <v>350</v>
      </c>
      <c r="I36" s="129">
        <f t="shared" ref="I36:I40" si="0">SUM(G36*H36)</f>
        <v>0</v>
      </c>
    </row>
    <row r="37" spans="1:20" x14ac:dyDescent="0.25">
      <c r="A37" s="125">
        <v>3</v>
      </c>
      <c r="B37" s="623" t="s">
        <v>101</v>
      </c>
      <c r="C37" s="624"/>
      <c r="D37" s="625"/>
      <c r="E37" s="574" t="s">
        <v>99</v>
      </c>
      <c r="F37" s="575"/>
      <c r="G37" s="218"/>
      <c r="H37" s="270">
        <v>300</v>
      </c>
      <c r="I37" s="129">
        <f t="shared" si="0"/>
        <v>0</v>
      </c>
    </row>
    <row r="38" spans="1:20" x14ac:dyDescent="0.25">
      <c r="A38" s="125">
        <v>4</v>
      </c>
      <c r="B38" s="623" t="s">
        <v>102</v>
      </c>
      <c r="C38" s="624"/>
      <c r="D38" s="625"/>
      <c r="E38" s="574" t="s">
        <v>99</v>
      </c>
      <c r="F38" s="575"/>
      <c r="G38" s="218">
        <v>10</v>
      </c>
      <c r="H38" s="270">
        <v>200</v>
      </c>
      <c r="I38" s="129">
        <f t="shared" si="0"/>
        <v>2000</v>
      </c>
    </row>
    <row r="39" spans="1:20" x14ac:dyDescent="0.25">
      <c r="A39" s="125">
        <v>5</v>
      </c>
      <c r="B39" s="623" t="s">
        <v>103</v>
      </c>
      <c r="C39" s="624"/>
      <c r="D39" s="625"/>
      <c r="E39" s="574" t="s">
        <v>99</v>
      </c>
      <c r="F39" s="575"/>
      <c r="G39" s="218"/>
      <c r="H39" s="271">
        <v>200</v>
      </c>
      <c r="I39" s="129">
        <f t="shared" si="0"/>
        <v>0</v>
      </c>
      <c r="T39" s="265"/>
    </row>
    <row r="40" spans="1:20" x14ac:dyDescent="0.25">
      <c r="A40" s="139">
        <v>6</v>
      </c>
      <c r="B40" s="626" t="s">
        <v>342</v>
      </c>
      <c r="C40" s="627"/>
      <c r="D40" s="628"/>
      <c r="E40" s="579" t="s">
        <v>99</v>
      </c>
      <c r="F40" s="580"/>
      <c r="G40" s="272"/>
      <c r="H40" s="273">
        <v>140</v>
      </c>
      <c r="I40" s="262">
        <f t="shared" si="0"/>
        <v>0</v>
      </c>
    </row>
    <row r="41" spans="1:20" x14ac:dyDescent="0.25">
      <c r="A41" s="125"/>
      <c r="B41" s="629" t="s">
        <v>616</v>
      </c>
      <c r="C41" s="630"/>
      <c r="D41" s="630"/>
      <c r="E41" s="630"/>
      <c r="F41" s="630"/>
      <c r="G41" s="630"/>
      <c r="H41" s="631"/>
      <c r="I41" s="129">
        <f>SUM(I35:I40)</f>
        <v>6500</v>
      </c>
    </row>
    <row r="42" spans="1:20" x14ac:dyDescent="0.25">
      <c r="A42" s="125">
        <v>1</v>
      </c>
      <c r="B42" s="618" t="s">
        <v>98</v>
      </c>
      <c r="C42" s="619"/>
      <c r="D42" s="620"/>
      <c r="E42" s="621" t="s">
        <v>99</v>
      </c>
      <c r="F42" s="622"/>
      <c r="G42" s="268"/>
      <c r="H42" s="269">
        <v>675</v>
      </c>
      <c r="I42" s="132">
        <f>SUM(G42*H42)</f>
        <v>0</v>
      </c>
    </row>
    <row r="43" spans="1:20" x14ac:dyDescent="0.25">
      <c r="A43" s="125">
        <v>2</v>
      </c>
      <c r="B43" s="623" t="s">
        <v>100</v>
      </c>
      <c r="C43" s="624"/>
      <c r="D43" s="625"/>
      <c r="E43" s="574" t="s">
        <v>99</v>
      </c>
      <c r="F43" s="575"/>
      <c r="G43" s="218"/>
      <c r="H43" s="270">
        <v>525</v>
      </c>
      <c r="I43" s="129">
        <f t="shared" ref="I43:I47" si="1">SUM(G43*H43)</f>
        <v>0</v>
      </c>
    </row>
    <row r="44" spans="1:20" x14ac:dyDescent="0.25">
      <c r="A44" s="125">
        <v>3</v>
      </c>
      <c r="B44" s="623" t="s">
        <v>101</v>
      </c>
      <c r="C44" s="624"/>
      <c r="D44" s="625"/>
      <c r="E44" s="574" t="s">
        <v>99</v>
      </c>
      <c r="F44" s="575"/>
      <c r="G44" s="218"/>
      <c r="H44" s="270">
        <v>450</v>
      </c>
      <c r="I44" s="129">
        <f t="shared" si="1"/>
        <v>0</v>
      </c>
    </row>
    <row r="45" spans="1:20" x14ac:dyDescent="0.25">
      <c r="A45" s="125">
        <v>4</v>
      </c>
      <c r="B45" s="623" t="s">
        <v>102</v>
      </c>
      <c r="C45" s="624"/>
      <c r="D45" s="625"/>
      <c r="E45" s="574" t="s">
        <v>99</v>
      </c>
      <c r="F45" s="575"/>
      <c r="G45" s="218"/>
      <c r="H45" s="270">
        <v>300</v>
      </c>
      <c r="I45" s="129">
        <f t="shared" si="1"/>
        <v>0</v>
      </c>
    </row>
    <row r="46" spans="1:20" x14ac:dyDescent="0.25">
      <c r="A46" s="125">
        <v>5</v>
      </c>
      <c r="B46" s="506" t="s">
        <v>103</v>
      </c>
      <c r="C46" s="507"/>
      <c r="D46" s="508"/>
      <c r="E46" s="486" t="s">
        <v>99</v>
      </c>
      <c r="F46" s="487"/>
      <c r="G46" s="126"/>
      <c r="H46" s="158">
        <v>300</v>
      </c>
      <c r="I46" s="129">
        <f t="shared" si="1"/>
        <v>0</v>
      </c>
    </row>
    <row r="47" spans="1:20" x14ac:dyDescent="0.25">
      <c r="A47" s="139">
        <v>6</v>
      </c>
      <c r="B47" s="535" t="s">
        <v>342</v>
      </c>
      <c r="C47" s="536"/>
      <c r="D47" s="537"/>
      <c r="E47" s="520" t="s">
        <v>99</v>
      </c>
      <c r="F47" s="522"/>
      <c r="G47" s="264"/>
      <c r="H47" s="263">
        <v>210</v>
      </c>
      <c r="I47" s="262">
        <f t="shared" si="1"/>
        <v>0</v>
      </c>
    </row>
    <row r="48" spans="1:20" x14ac:dyDescent="0.25">
      <c r="A48" s="125"/>
      <c r="B48" s="510" t="s">
        <v>617</v>
      </c>
      <c r="C48" s="524"/>
      <c r="D48" s="524"/>
      <c r="E48" s="524"/>
      <c r="F48" s="524"/>
      <c r="G48" s="524"/>
      <c r="H48" s="511"/>
      <c r="I48" s="129">
        <f>SUM(I42:I47)</f>
        <v>0</v>
      </c>
    </row>
    <row r="49" spans="1:9" x14ac:dyDescent="0.25">
      <c r="A49" s="125">
        <v>1</v>
      </c>
      <c r="B49" s="529" t="s">
        <v>98</v>
      </c>
      <c r="C49" s="530"/>
      <c r="D49" s="531"/>
      <c r="E49" s="517" t="s">
        <v>99</v>
      </c>
      <c r="F49" s="519"/>
      <c r="G49" s="157"/>
      <c r="H49" s="155">
        <v>900</v>
      </c>
      <c r="I49" s="132">
        <f>SUM(G49*H49)</f>
        <v>0</v>
      </c>
    </row>
    <row r="50" spans="1:9" x14ac:dyDescent="0.25">
      <c r="A50" s="125">
        <v>2</v>
      </c>
      <c r="B50" s="506" t="s">
        <v>100</v>
      </c>
      <c r="C50" s="507"/>
      <c r="D50" s="508"/>
      <c r="E50" s="486" t="s">
        <v>99</v>
      </c>
      <c r="F50" s="487"/>
      <c r="G50" s="126"/>
      <c r="H50" s="156">
        <v>700</v>
      </c>
      <c r="I50" s="129">
        <f t="shared" ref="I50:I54" si="2">SUM(G50*H50)</f>
        <v>0</v>
      </c>
    </row>
    <row r="51" spans="1:9" x14ac:dyDescent="0.25">
      <c r="A51" s="125">
        <v>3</v>
      </c>
      <c r="B51" s="506" t="s">
        <v>101</v>
      </c>
      <c r="C51" s="507"/>
      <c r="D51" s="508"/>
      <c r="E51" s="486" t="s">
        <v>99</v>
      </c>
      <c r="F51" s="487"/>
      <c r="G51" s="126"/>
      <c r="H51" s="156">
        <v>600</v>
      </c>
      <c r="I51" s="129">
        <f t="shared" si="2"/>
        <v>0</v>
      </c>
    </row>
    <row r="52" spans="1:9" x14ac:dyDescent="0.25">
      <c r="A52" s="125">
        <v>4</v>
      </c>
      <c r="B52" s="506" t="s">
        <v>102</v>
      </c>
      <c r="C52" s="507"/>
      <c r="D52" s="508"/>
      <c r="E52" s="486" t="s">
        <v>99</v>
      </c>
      <c r="F52" s="487"/>
      <c r="G52" s="126"/>
      <c r="H52" s="156">
        <v>400</v>
      </c>
      <c r="I52" s="129">
        <f t="shared" si="2"/>
        <v>0</v>
      </c>
    </row>
    <row r="53" spans="1:9" x14ac:dyDescent="0.25">
      <c r="A53" s="125">
        <v>5</v>
      </c>
      <c r="B53" s="506" t="s">
        <v>103</v>
      </c>
      <c r="C53" s="507"/>
      <c r="D53" s="508"/>
      <c r="E53" s="486" t="s">
        <v>99</v>
      </c>
      <c r="F53" s="487"/>
      <c r="G53" s="126"/>
      <c r="H53" s="158">
        <v>400</v>
      </c>
      <c r="I53" s="129">
        <f t="shared" si="2"/>
        <v>0</v>
      </c>
    </row>
    <row r="54" spans="1:9" x14ac:dyDescent="0.25">
      <c r="A54" s="139">
        <v>6</v>
      </c>
      <c r="B54" s="535" t="s">
        <v>342</v>
      </c>
      <c r="C54" s="536"/>
      <c r="D54" s="537"/>
      <c r="E54" s="520" t="s">
        <v>99</v>
      </c>
      <c r="F54" s="522"/>
      <c r="G54" s="264"/>
      <c r="H54" s="263">
        <v>280</v>
      </c>
      <c r="I54" s="262">
        <f t="shared" si="2"/>
        <v>0</v>
      </c>
    </row>
    <row r="55" spans="1:9" x14ac:dyDescent="0.25">
      <c r="A55" s="134"/>
      <c r="B55" s="492"/>
      <c r="C55" s="538"/>
      <c r="D55" s="538"/>
      <c r="E55" s="538"/>
      <c r="F55" s="538"/>
      <c r="G55" s="493"/>
      <c r="H55" s="118"/>
      <c r="I55" s="129">
        <f>SUM(I49:I54)</f>
        <v>0</v>
      </c>
    </row>
    <row r="56" spans="1:9" x14ac:dyDescent="0.25">
      <c r="A56" s="488" t="s">
        <v>104</v>
      </c>
      <c r="B56" s="484"/>
      <c r="C56" s="484"/>
      <c r="D56" s="484"/>
      <c r="E56" s="484"/>
      <c r="F56" s="484"/>
      <c r="G56" s="484"/>
      <c r="H56" s="485"/>
      <c r="I56" s="140"/>
    </row>
    <row r="57" spans="1:9" x14ac:dyDescent="0.25">
      <c r="A57" s="494" t="s">
        <v>105</v>
      </c>
      <c r="B57" s="495"/>
      <c r="C57" s="495"/>
      <c r="D57" s="495"/>
      <c r="E57" s="495"/>
      <c r="F57" s="495"/>
      <c r="G57" s="495"/>
      <c r="H57" s="495"/>
      <c r="I57" s="496"/>
    </row>
    <row r="58" spans="1:9" x14ac:dyDescent="0.25">
      <c r="A58" s="120" t="s">
        <v>106</v>
      </c>
      <c r="B58" s="492" t="s">
        <v>107</v>
      </c>
      <c r="C58" s="538"/>
      <c r="D58" s="493"/>
      <c r="E58" s="492" t="s">
        <v>108</v>
      </c>
      <c r="F58" s="493"/>
      <c r="G58" s="136" t="s">
        <v>109</v>
      </c>
      <c r="H58" s="136" t="s">
        <v>88</v>
      </c>
      <c r="I58" s="137" t="s">
        <v>89</v>
      </c>
    </row>
    <row r="59" spans="1:9" x14ac:dyDescent="0.25">
      <c r="A59" s="125">
        <v>1</v>
      </c>
      <c r="B59" s="497" t="s">
        <v>639</v>
      </c>
      <c r="C59" s="498"/>
      <c r="D59" s="499"/>
      <c r="E59" s="486">
        <v>3</v>
      </c>
      <c r="F59" s="487"/>
      <c r="G59" s="218">
        <v>169.8</v>
      </c>
      <c r="H59" s="138">
        <v>5</v>
      </c>
      <c r="I59" s="233">
        <f>H59*G59</f>
        <v>849</v>
      </c>
    </row>
    <row r="60" spans="1:9" x14ac:dyDescent="0.25">
      <c r="A60" s="139"/>
      <c r="B60" s="503"/>
      <c r="C60" s="504"/>
      <c r="D60" s="505"/>
      <c r="E60" s="520"/>
      <c r="F60" s="522"/>
      <c r="G60" s="126"/>
      <c r="H60" s="138"/>
      <c r="I60" s="233"/>
    </row>
    <row r="61" spans="1:9" x14ac:dyDescent="0.25">
      <c r="A61" s="488" t="s">
        <v>110</v>
      </c>
      <c r="B61" s="484"/>
      <c r="C61" s="484"/>
      <c r="D61" s="484"/>
      <c r="E61" s="484"/>
      <c r="F61" s="484"/>
      <c r="G61" s="484"/>
      <c r="H61" s="485"/>
      <c r="I61" s="140">
        <f>SUM(I59:I60)</f>
        <v>849</v>
      </c>
    </row>
    <row r="62" spans="1:9" x14ac:dyDescent="0.25">
      <c r="A62" s="604"/>
      <c r="B62" s="518"/>
      <c r="C62" s="518"/>
      <c r="D62" s="518"/>
      <c r="E62" s="518"/>
      <c r="F62" s="143"/>
      <c r="G62" s="144"/>
      <c r="H62" s="144"/>
      <c r="I62" s="145"/>
    </row>
    <row r="63" spans="1:9" x14ac:dyDescent="0.25">
      <c r="A63" s="532"/>
      <c r="B63" s="533"/>
      <c r="C63" s="533"/>
      <c r="D63" s="533"/>
      <c r="E63" s="533"/>
      <c r="F63" s="146"/>
      <c r="G63" s="534" t="s">
        <v>111</v>
      </c>
      <c r="H63" s="533"/>
      <c r="I63" s="147">
        <f>I61+I55+I48+I41+I32+I21</f>
        <v>42711.5</v>
      </c>
    </row>
    <row r="64" spans="1:9" x14ac:dyDescent="0.25">
      <c r="A64" s="532"/>
      <c r="B64" s="533"/>
      <c r="C64" s="533"/>
      <c r="D64" s="533"/>
      <c r="E64" s="533"/>
      <c r="F64" s="100"/>
      <c r="G64" s="148"/>
      <c r="H64" s="149"/>
      <c r="I64" s="150"/>
    </row>
    <row r="65" spans="1:9" ht="15.75" thickBot="1" x14ac:dyDescent="0.3">
      <c r="A65" s="532"/>
      <c r="B65" s="533"/>
      <c r="C65" s="533"/>
      <c r="D65" s="533"/>
      <c r="E65" s="533"/>
      <c r="F65" s="100"/>
      <c r="G65" s="482" t="s">
        <v>154</v>
      </c>
      <c r="H65" s="483"/>
      <c r="I65" s="159">
        <f>I63+I64</f>
        <v>42711.5</v>
      </c>
    </row>
    <row r="66" spans="1:9" ht="16.5" thickTop="1" thickBot="1" x14ac:dyDescent="0.3">
      <c r="A66" s="151"/>
      <c r="B66" s="152"/>
      <c r="C66" s="539"/>
      <c r="D66" s="540"/>
      <c r="E66" s="540"/>
      <c r="F66" s="540"/>
      <c r="G66" s="153"/>
      <c r="H66" s="153"/>
      <c r="I66" s="154"/>
    </row>
    <row r="68" spans="1:9" x14ac:dyDescent="0.25">
      <c r="A68" s="97"/>
      <c r="B68" s="97"/>
    </row>
  </sheetData>
  <mergeCells count="92">
    <mergeCell ref="C66:F66"/>
    <mergeCell ref="A63:B63"/>
    <mergeCell ref="C63:E63"/>
    <mergeCell ref="G63:H63"/>
    <mergeCell ref="A64:B64"/>
    <mergeCell ref="C64:E64"/>
    <mergeCell ref="A65:B65"/>
    <mergeCell ref="C65:E65"/>
    <mergeCell ref="G65:H65"/>
    <mergeCell ref="A62:E62"/>
    <mergeCell ref="B54:D54"/>
    <mergeCell ref="E54:F54"/>
    <mergeCell ref="B55:G55"/>
    <mergeCell ref="A56:H56"/>
    <mergeCell ref="A57:I57"/>
    <mergeCell ref="B58:D58"/>
    <mergeCell ref="E58:F58"/>
    <mergeCell ref="B59:D59"/>
    <mergeCell ref="E59:F59"/>
    <mergeCell ref="B60:D60"/>
    <mergeCell ref="E60:F60"/>
    <mergeCell ref="A61:H61"/>
    <mergeCell ref="B51:D51"/>
    <mergeCell ref="E51:F51"/>
    <mergeCell ref="B52:D52"/>
    <mergeCell ref="E52:F52"/>
    <mergeCell ref="B53:D53"/>
    <mergeCell ref="E53:F53"/>
    <mergeCell ref="B50:D50"/>
    <mergeCell ref="E50:F50"/>
    <mergeCell ref="B44:D44"/>
    <mergeCell ref="E44:F44"/>
    <mergeCell ref="B45:D45"/>
    <mergeCell ref="E45:F45"/>
    <mergeCell ref="B46:D46"/>
    <mergeCell ref="E46:F46"/>
    <mergeCell ref="B47:D47"/>
    <mergeCell ref="E47:F47"/>
    <mergeCell ref="B48:H48"/>
    <mergeCell ref="B49:D49"/>
    <mergeCell ref="E49:F49"/>
    <mergeCell ref="B43:D43"/>
    <mergeCell ref="E43:F43"/>
    <mergeCell ref="B37:D37"/>
    <mergeCell ref="E37:F37"/>
    <mergeCell ref="B38:D38"/>
    <mergeCell ref="E38:F38"/>
    <mergeCell ref="B39:D39"/>
    <mergeCell ref="E39:F39"/>
    <mergeCell ref="B40:D40"/>
    <mergeCell ref="E40:F40"/>
    <mergeCell ref="B41:H41"/>
    <mergeCell ref="B42:D42"/>
    <mergeCell ref="E42:F42"/>
    <mergeCell ref="B34:D34"/>
    <mergeCell ref="E34:F34"/>
    <mergeCell ref="B35:D35"/>
    <mergeCell ref="E35:F35"/>
    <mergeCell ref="B36:D36"/>
    <mergeCell ref="E36:F36"/>
    <mergeCell ref="A33:I33"/>
    <mergeCell ref="A22:I22"/>
    <mergeCell ref="B23:F23"/>
    <mergeCell ref="B24:F24"/>
    <mergeCell ref="B25:F25"/>
    <mergeCell ref="B26:F26"/>
    <mergeCell ref="B27:F27"/>
    <mergeCell ref="B28:F28"/>
    <mergeCell ref="B29:F29"/>
    <mergeCell ref="A30:H30"/>
    <mergeCell ref="A31:H31"/>
    <mergeCell ref="A32:H32"/>
    <mergeCell ref="A21:H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tabColor rgb="FF00B050"/>
  </sheetPr>
  <dimension ref="A1:T68"/>
  <sheetViews>
    <sheetView topLeftCell="A6" workbookViewId="0">
      <selection activeCell="B59" sqref="B59:D59"/>
    </sheetView>
  </sheetViews>
  <sheetFormatPr defaultColWidth="9.140625"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8.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645</v>
      </c>
      <c r="G9" s="511"/>
      <c r="H9" s="608" t="e">
        <f>#REF!</f>
        <v>#REF!</v>
      </c>
      <c r="I9" s="609"/>
    </row>
    <row r="10" spans="1:13" x14ac:dyDescent="0.25">
      <c r="A10" s="99" t="s">
        <v>71</v>
      </c>
      <c r="B10" s="97"/>
      <c r="F10" s="510" t="s">
        <v>72</v>
      </c>
      <c r="G10" s="511"/>
      <c r="H10" s="610" t="e">
        <f>#REF!</f>
        <v>#REF!</v>
      </c>
      <c r="I10" s="611"/>
    </row>
    <row r="11" spans="1:13" x14ac:dyDescent="0.25">
      <c r="A11" s="99" t="s">
        <v>73</v>
      </c>
      <c r="B11" s="97"/>
      <c r="F11" s="510" t="s">
        <v>74</v>
      </c>
      <c r="G11" s="511"/>
      <c r="H11" s="612" t="e">
        <f>#REF!</f>
        <v>#REF!</v>
      </c>
      <c r="I11" s="611"/>
    </row>
    <row r="12" spans="1:13" x14ac:dyDescent="0.25">
      <c r="A12" s="99" t="s">
        <v>75</v>
      </c>
      <c r="B12" s="97"/>
      <c r="F12" s="510" t="s">
        <v>76</v>
      </c>
      <c r="G12" s="511"/>
      <c r="H12" s="617" t="e">
        <f>#REF!</f>
        <v>#REF!</v>
      </c>
      <c r="I12" s="611"/>
    </row>
    <row r="13" spans="1:13" x14ac:dyDescent="0.25">
      <c r="A13" s="99" t="s">
        <v>77</v>
      </c>
      <c r="B13" s="97"/>
      <c r="F13" s="181" t="s">
        <v>78</v>
      </c>
      <c r="G13" s="182"/>
      <c r="H13" s="615" t="s">
        <v>112</v>
      </c>
      <c r="I13" s="616"/>
    </row>
    <row r="14" spans="1:13" x14ac:dyDescent="0.25">
      <c r="A14" s="99"/>
      <c r="B14" s="97"/>
      <c r="F14" s="510" t="s">
        <v>80</v>
      </c>
      <c r="G14" s="511"/>
      <c r="H14" s="516" t="s">
        <v>81</v>
      </c>
      <c r="I14" s="515"/>
      <c r="M14" t="s">
        <v>79</v>
      </c>
    </row>
    <row r="15" spans="1:13" x14ac:dyDescent="0.25">
      <c r="A15" s="99"/>
      <c r="B15" s="97"/>
      <c r="D15" s="191"/>
      <c r="F15" s="552" t="s">
        <v>398</v>
      </c>
      <c r="G15" s="552"/>
      <c r="H15" s="553" t="s">
        <v>335</v>
      </c>
      <c r="I15" s="549"/>
    </row>
    <row r="16" spans="1:13" x14ac:dyDescent="0.25">
      <c r="A16" s="523" t="s">
        <v>640</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520"/>
      <c r="C20" s="521"/>
      <c r="D20" s="522"/>
      <c r="E20" s="115"/>
      <c r="F20" s="100"/>
      <c r="G20" s="117"/>
      <c r="H20" s="118"/>
      <c r="I20" s="119"/>
    </row>
    <row r="21" spans="1:11" x14ac:dyDescent="0.25">
      <c r="A21" s="488" t="s">
        <v>90</v>
      </c>
      <c r="B21" s="484"/>
      <c r="C21" s="484"/>
      <c r="D21" s="484"/>
      <c r="E21" s="484"/>
      <c r="F21" s="484"/>
      <c r="G21" s="484"/>
      <c r="H21" s="485"/>
      <c r="I21" s="113"/>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493"/>
      <c r="G23" s="180" t="s">
        <v>87</v>
      </c>
      <c r="H23" s="136" t="s">
        <v>88</v>
      </c>
      <c r="I23" s="137" t="s">
        <v>89</v>
      </c>
      <c r="K23" s="142"/>
    </row>
    <row r="24" spans="1:11" x14ac:dyDescent="0.25">
      <c r="A24" s="259"/>
      <c r="B24" s="593"/>
      <c r="C24" s="594"/>
      <c r="D24" s="594"/>
      <c r="E24" s="594"/>
      <c r="F24" s="595"/>
      <c r="G24" s="261"/>
      <c r="H24" s="260"/>
      <c r="I24" s="129"/>
    </row>
    <row r="25" spans="1:11" x14ac:dyDescent="0.25">
      <c r="A25" s="125"/>
      <c r="B25" s="593"/>
      <c r="C25" s="594"/>
      <c r="D25" s="594"/>
      <c r="E25" s="594"/>
      <c r="F25" s="595"/>
      <c r="G25" s="261"/>
      <c r="H25" s="260"/>
      <c r="I25" s="129"/>
    </row>
    <row r="26" spans="1:11" x14ac:dyDescent="0.25">
      <c r="A26" s="125"/>
      <c r="B26" s="593"/>
      <c r="C26" s="594"/>
      <c r="D26" s="594"/>
      <c r="E26" s="594"/>
      <c r="F26" s="595"/>
      <c r="G26" s="261"/>
      <c r="H26" s="260"/>
      <c r="I26" s="129"/>
    </row>
    <row r="27" spans="1:11" x14ac:dyDescent="0.25">
      <c r="A27" s="125"/>
      <c r="B27" s="593"/>
      <c r="C27" s="594"/>
      <c r="D27" s="594"/>
      <c r="E27" s="594"/>
      <c r="F27" s="595"/>
      <c r="G27" s="261"/>
      <c r="H27" s="260"/>
      <c r="I27" s="129"/>
    </row>
    <row r="28" spans="1:11" x14ac:dyDescent="0.25">
      <c r="A28" s="125"/>
      <c r="B28" s="593"/>
      <c r="C28" s="594"/>
      <c r="D28" s="594"/>
      <c r="E28" s="594"/>
      <c r="F28" s="595"/>
      <c r="G28" s="261"/>
      <c r="H28" s="260"/>
      <c r="I28" s="129"/>
    </row>
    <row r="29" spans="1:11" x14ac:dyDescent="0.25">
      <c r="A29" s="125"/>
      <c r="B29" s="550"/>
      <c r="C29" s="551"/>
      <c r="D29" s="551"/>
      <c r="E29" s="551"/>
      <c r="F29" s="551"/>
      <c r="G29" s="195"/>
      <c r="H29" s="196"/>
      <c r="I29" s="129"/>
    </row>
    <row r="30" spans="1:11" x14ac:dyDescent="0.25">
      <c r="A30" s="547" t="s">
        <v>171</v>
      </c>
      <c r="B30" s="484"/>
      <c r="C30" s="484"/>
      <c r="D30" s="484"/>
      <c r="E30" s="484"/>
      <c r="F30" s="484"/>
      <c r="G30" s="484"/>
      <c r="H30" s="485"/>
      <c r="I30" s="189">
        <f>SUM(I24:I29)</f>
        <v>0</v>
      </c>
    </row>
    <row r="31" spans="1:11" x14ac:dyDescent="0.25">
      <c r="A31" s="488" t="s">
        <v>172</v>
      </c>
      <c r="B31" s="484"/>
      <c r="C31" s="484"/>
      <c r="D31" s="484"/>
      <c r="E31" s="484"/>
      <c r="F31" s="484"/>
      <c r="G31" s="484"/>
      <c r="H31" s="485"/>
      <c r="I31" s="190">
        <f>ROUND((I30*0.15),2)</f>
        <v>0</v>
      </c>
    </row>
    <row r="32" spans="1:11" x14ac:dyDescent="0.25">
      <c r="A32" s="488" t="s">
        <v>173</v>
      </c>
      <c r="B32" s="484"/>
      <c r="C32" s="484"/>
      <c r="D32" s="484"/>
      <c r="E32" s="484"/>
      <c r="F32" s="484"/>
      <c r="G32" s="484"/>
      <c r="H32" s="485"/>
      <c r="I32" s="172">
        <f>I30+I31</f>
        <v>0</v>
      </c>
    </row>
    <row r="33" spans="1:20" x14ac:dyDescent="0.25">
      <c r="A33" s="494" t="s">
        <v>95</v>
      </c>
      <c r="B33" s="495"/>
      <c r="C33" s="495"/>
      <c r="D33" s="495"/>
      <c r="E33" s="495"/>
      <c r="F33" s="495"/>
      <c r="G33" s="495"/>
      <c r="H33" s="495"/>
      <c r="I33" s="496"/>
    </row>
    <row r="34" spans="1:20" x14ac:dyDescent="0.25">
      <c r="A34" s="120" t="s">
        <v>96</v>
      </c>
      <c r="B34" s="510" t="s">
        <v>97</v>
      </c>
      <c r="C34" s="524"/>
      <c r="D34" s="511"/>
      <c r="E34" s="492" t="s">
        <v>85</v>
      </c>
      <c r="F34" s="493"/>
      <c r="G34" s="122" t="s">
        <v>87</v>
      </c>
      <c r="H34" s="123" t="s">
        <v>88</v>
      </c>
      <c r="I34" s="124" t="s">
        <v>89</v>
      </c>
    </row>
    <row r="35" spans="1:20" x14ac:dyDescent="0.25">
      <c r="A35" s="125">
        <v>1</v>
      </c>
      <c r="B35" s="529" t="s">
        <v>98</v>
      </c>
      <c r="C35" s="530"/>
      <c r="D35" s="531"/>
      <c r="E35" s="517" t="s">
        <v>99</v>
      </c>
      <c r="F35" s="519"/>
      <c r="G35" s="157"/>
      <c r="H35" s="155">
        <v>450</v>
      </c>
      <c r="I35" s="132">
        <f>SUM(G35*H35)</f>
        <v>0</v>
      </c>
    </row>
    <row r="36" spans="1:20" x14ac:dyDescent="0.25">
      <c r="A36" s="125">
        <v>2</v>
      </c>
      <c r="B36" s="506" t="s">
        <v>100</v>
      </c>
      <c r="C36" s="507"/>
      <c r="D36" s="508"/>
      <c r="E36" s="486" t="s">
        <v>99</v>
      </c>
      <c r="F36" s="487"/>
      <c r="G36" s="126"/>
      <c r="H36" s="156">
        <v>350</v>
      </c>
      <c r="I36" s="129">
        <f t="shared" ref="I36:I40" si="0">SUM(G36*H36)</f>
        <v>0</v>
      </c>
    </row>
    <row r="37" spans="1:20" x14ac:dyDescent="0.25">
      <c r="A37" s="125">
        <v>3</v>
      </c>
      <c r="B37" s="506" t="s">
        <v>101</v>
      </c>
      <c r="C37" s="507"/>
      <c r="D37" s="508"/>
      <c r="E37" s="486" t="s">
        <v>99</v>
      </c>
      <c r="F37" s="487"/>
      <c r="G37" s="126">
        <v>1.5</v>
      </c>
      <c r="H37" s="156">
        <v>300</v>
      </c>
      <c r="I37" s="129">
        <f t="shared" si="0"/>
        <v>450</v>
      </c>
    </row>
    <row r="38" spans="1:20" x14ac:dyDescent="0.25">
      <c r="A38" s="125">
        <v>4</v>
      </c>
      <c r="B38" s="506" t="s">
        <v>102</v>
      </c>
      <c r="C38" s="507"/>
      <c r="D38" s="508"/>
      <c r="E38" s="486" t="s">
        <v>99</v>
      </c>
      <c r="F38" s="487"/>
      <c r="G38" s="126">
        <v>1.5</v>
      </c>
      <c r="H38" s="156">
        <v>200</v>
      </c>
      <c r="I38" s="129">
        <f t="shared" si="0"/>
        <v>300</v>
      </c>
    </row>
    <row r="39" spans="1:20" x14ac:dyDescent="0.25">
      <c r="A39" s="125">
        <v>5</v>
      </c>
      <c r="B39" s="506" t="s">
        <v>103</v>
      </c>
      <c r="C39" s="507"/>
      <c r="D39" s="508"/>
      <c r="E39" s="486" t="s">
        <v>99</v>
      </c>
      <c r="F39" s="487"/>
      <c r="G39" s="126"/>
      <c r="H39" s="158">
        <v>200</v>
      </c>
      <c r="I39" s="129">
        <f t="shared" si="0"/>
        <v>0</v>
      </c>
      <c r="T39" s="265"/>
    </row>
    <row r="40" spans="1:20" x14ac:dyDescent="0.25">
      <c r="A40" s="139">
        <v>6</v>
      </c>
      <c r="B40" s="535" t="s">
        <v>342</v>
      </c>
      <c r="C40" s="536"/>
      <c r="D40" s="537"/>
      <c r="E40" s="520" t="s">
        <v>99</v>
      </c>
      <c r="F40" s="522"/>
      <c r="G40" s="264"/>
      <c r="H40" s="263">
        <v>140</v>
      </c>
      <c r="I40" s="262">
        <f t="shared" si="0"/>
        <v>0</v>
      </c>
    </row>
    <row r="41" spans="1:20" x14ac:dyDescent="0.25">
      <c r="A41" s="125"/>
      <c r="B41" s="510" t="s">
        <v>616</v>
      </c>
      <c r="C41" s="524"/>
      <c r="D41" s="524"/>
      <c r="E41" s="524"/>
      <c r="F41" s="524"/>
      <c r="G41" s="524"/>
      <c r="H41" s="511"/>
      <c r="I41" s="129">
        <f>SUM(I35:I40)</f>
        <v>750</v>
      </c>
    </row>
    <row r="42" spans="1:20" x14ac:dyDescent="0.25">
      <c r="A42" s="125">
        <v>1</v>
      </c>
      <c r="B42" s="529" t="s">
        <v>98</v>
      </c>
      <c r="C42" s="530"/>
      <c r="D42" s="531"/>
      <c r="E42" s="517" t="s">
        <v>99</v>
      </c>
      <c r="F42" s="519"/>
      <c r="G42" s="157"/>
      <c r="H42" s="155">
        <v>675</v>
      </c>
      <c r="I42" s="132">
        <f>SUM(G42*H42)</f>
        <v>0</v>
      </c>
    </row>
    <row r="43" spans="1:20" x14ac:dyDescent="0.25">
      <c r="A43" s="125">
        <v>2</v>
      </c>
      <c r="B43" s="506" t="s">
        <v>100</v>
      </c>
      <c r="C43" s="507"/>
      <c r="D43" s="508"/>
      <c r="E43" s="486" t="s">
        <v>99</v>
      </c>
      <c r="F43" s="487"/>
      <c r="G43" s="126"/>
      <c r="H43" s="156">
        <v>525</v>
      </c>
      <c r="I43" s="129">
        <f t="shared" ref="I43:I47" si="1">SUM(G43*H43)</f>
        <v>0</v>
      </c>
    </row>
    <row r="44" spans="1:20" x14ac:dyDescent="0.25">
      <c r="A44" s="125">
        <v>3</v>
      </c>
      <c r="B44" s="506" t="s">
        <v>101</v>
      </c>
      <c r="C44" s="507"/>
      <c r="D44" s="508"/>
      <c r="E44" s="486" t="s">
        <v>99</v>
      </c>
      <c r="F44" s="487"/>
      <c r="G44" s="126"/>
      <c r="H44" s="156">
        <v>450</v>
      </c>
      <c r="I44" s="129">
        <f t="shared" si="1"/>
        <v>0</v>
      </c>
    </row>
    <row r="45" spans="1:20" x14ac:dyDescent="0.25">
      <c r="A45" s="125">
        <v>4</v>
      </c>
      <c r="B45" s="506" t="s">
        <v>102</v>
      </c>
      <c r="C45" s="507"/>
      <c r="D45" s="508"/>
      <c r="E45" s="486" t="s">
        <v>99</v>
      </c>
      <c r="F45" s="487"/>
      <c r="G45" s="126"/>
      <c r="H45" s="156">
        <v>300</v>
      </c>
      <c r="I45" s="129">
        <f t="shared" si="1"/>
        <v>0</v>
      </c>
    </row>
    <row r="46" spans="1:20" x14ac:dyDescent="0.25">
      <c r="A46" s="125">
        <v>5</v>
      </c>
      <c r="B46" s="506" t="s">
        <v>103</v>
      </c>
      <c r="C46" s="507"/>
      <c r="D46" s="508"/>
      <c r="E46" s="486" t="s">
        <v>99</v>
      </c>
      <c r="F46" s="487"/>
      <c r="G46" s="126"/>
      <c r="H46" s="158">
        <v>300</v>
      </c>
      <c r="I46" s="129">
        <f t="shared" si="1"/>
        <v>0</v>
      </c>
    </row>
    <row r="47" spans="1:20" x14ac:dyDescent="0.25">
      <c r="A47" s="139">
        <v>6</v>
      </c>
      <c r="B47" s="535" t="s">
        <v>342</v>
      </c>
      <c r="C47" s="536"/>
      <c r="D47" s="537"/>
      <c r="E47" s="520" t="s">
        <v>99</v>
      </c>
      <c r="F47" s="522"/>
      <c r="G47" s="264"/>
      <c r="H47" s="263">
        <v>210</v>
      </c>
      <c r="I47" s="262">
        <f t="shared" si="1"/>
        <v>0</v>
      </c>
    </row>
    <row r="48" spans="1:20" x14ac:dyDescent="0.25">
      <c r="A48" s="125"/>
      <c r="B48" s="510" t="s">
        <v>617</v>
      </c>
      <c r="C48" s="524"/>
      <c r="D48" s="524"/>
      <c r="E48" s="524"/>
      <c r="F48" s="524"/>
      <c r="G48" s="524"/>
      <c r="H48" s="511"/>
      <c r="I48" s="129">
        <f>SUM(I42:I47)</f>
        <v>0</v>
      </c>
    </row>
    <row r="49" spans="1:9" x14ac:dyDescent="0.25">
      <c r="A49" s="125">
        <v>1</v>
      </c>
      <c r="B49" s="529" t="s">
        <v>98</v>
      </c>
      <c r="C49" s="530"/>
      <c r="D49" s="531"/>
      <c r="E49" s="517" t="s">
        <v>99</v>
      </c>
      <c r="F49" s="519"/>
      <c r="G49" s="157"/>
      <c r="H49" s="155">
        <v>900</v>
      </c>
      <c r="I49" s="132">
        <f>SUM(G49*H49)</f>
        <v>0</v>
      </c>
    </row>
    <row r="50" spans="1:9" x14ac:dyDescent="0.25">
      <c r="A50" s="125">
        <v>2</v>
      </c>
      <c r="B50" s="506" t="s">
        <v>100</v>
      </c>
      <c r="C50" s="507"/>
      <c r="D50" s="508"/>
      <c r="E50" s="486" t="s">
        <v>99</v>
      </c>
      <c r="F50" s="487"/>
      <c r="G50" s="126"/>
      <c r="H50" s="156">
        <v>700</v>
      </c>
      <c r="I50" s="129">
        <f t="shared" ref="I50:I54" si="2">SUM(G50*H50)</f>
        <v>0</v>
      </c>
    </row>
    <row r="51" spans="1:9" x14ac:dyDescent="0.25">
      <c r="A51" s="125">
        <v>3</v>
      </c>
      <c r="B51" s="506" t="s">
        <v>101</v>
      </c>
      <c r="C51" s="507"/>
      <c r="D51" s="508"/>
      <c r="E51" s="486" t="s">
        <v>99</v>
      </c>
      <c r="F51" s="487"/>
      <c r="G51" s="126"/>
      <c r="H51" s="156">
        <v>600</v>
      </c>
      <c r="I51" s="129">
        <f t="shared" si="2"/>
        <v>0</v>
      </c>
    </row>
    <row r="52" spans="1:9" x14ac:dyDescent="0.25">
      <c r="A52" s="125">
        <v>4</v>
      </c>
      <c r="B52" s="506" t="s">
        <v>102</v>
      </c>
      <c r="C52" s="507"/>
      <c r="D52" s="508"/>
      <c r="E52" s="486" t="s">
        <v>99</v>
      </c>
      <c r="F52" s="487"/>
      <c r="G52" s="126"/>
      <c r="H52" s="156">
        <v>400</v>
      </c>
      <c r="I52" s="129">
        <f t="shared" si="2"/>
        <v>0</v>
      </c>
    </row>
    <row r="53" spans="1:9" x14ac:dyDescent="0.25">
      <c r="A53" s="125">
        <v>5</v>
      </c>
      <c r="B53" s="506" t="s">
        <v>103</v>
      </c>
      <c r="C53" s="507"/>
      <c r="D53" s="508"/>
      <c r="E53" s="486" t="s">
        <v>99</v>
      </c>
      <c r="F53" s="487"/>
      <c r="G53" s="126"/>
      <c r="H53" s="158">
        <v>400</v>
      </c>
      <c r="I53" s="129">
        <f t="shared" si="2"/>
        <v>0</v>
      </c>
    </row>
    <row r="54" spans="1:9" x14ac:dyDescent="0.25">
      <c r="A54" s="139">
        <v>6</v>
      </c>
      <c r="B54" s="535" t="s">
        <v>342</v>
      </c>
      <c r="C54" s="536"/>
      <c r="D54" s="537"/>
      <c r="E54" s="520" t="s">
        <v>99</v>
      </c>
      <c r="F54" s="522"/>
      <c r="G54" s="264"/>
      <c r="H54" s="263">
        <v>280</v>
      </c>
      <c r="I54" s="262">
        <f t="shared" si="2"/>
        <v>0</v>
      </c>
    </row>
    <row r="55" spans="1:9" x14ac:dyDescent="0.25">
      <c r="A55" s="134"/>
      <c r="B55" s="492"/>
      <c r="C55" s="538"/>
      <c r="D55" s="538"/>
      <c r="E55" s="538"/>
      <c r="F55" s="538"/>
      <c r="G55" s="493"/>
      <c r="H55" s="118"/>
      <c r="I55" s="129">
        <f>SUM(I49:I54)</f>
        <v>0</v>
      </c>
    </row>
    <row r="56" spans="1:9" x14ac:dyDescent="0.25">
      <c r="A56" s="488" t="s">
        <v>104</v>
      </c>
      <c r="B56" s="484"/>
      <c r="C56" s="484"/>
      <c r="D56" s="484"/>
      <c r="E56" s="484"/>
      <c r="F56" s="484"/>
      <c r="G56" s="484"/>
      <c r="H56" s="485"/>
      <c r="I56" s="140"/>
    </row>
    <row r="57" spans="1:9" x14ac:dyDescent="0.25">
      <c r="A57" s="494" t="s">
        <v>105</v>
      </c>
      <c r="B57" s="495"/>
      <c r="C57" s="495"/>
      <c r="D57" s="495"/>
      <c r="E57" s="495"/>
      <c r="F57" s="495"/>
      <c r="G57" s="495"/>
      <c r="H57" s="495"/>
      <c r="I57" s="496"/>
    </row>
    <row r="58" spans="1:9" x14ac:dyDescent="0.25">
      <c r="A58" s="120" t="s">
        <v>106</v>
      </c>
      <c r="B58" s="492" t="s">
        <v>107</v>
      </c>
      <c r="C58" s="538"/>
      <c r="D58" s="493"/>
      <c r="E58" s="492" t="s">
        <v>108</v>
      </c>
      <c r="F58" s="493"/>
      <c r="G58" s="136" t="s">
        <v>109</v>
      </c>
      <c r="H58" s="136" t="s">
        <v>88</v>
      </c>
      <c r="I58" s="137" t="s">
        <v>89</v>
      </c>
    </row>
    <row r="59" spans="1:9" x14ac:dyDescent="0.25">
      <c r="A59" s="125">
        <v>1</v>
      </c>
      <c r="B59" s="497" t="s">
        <v>411</v>
      </c>
      <c r="C59" s="498"/>
      <c r="D59" s="499"/>
      <c r="E59" s="486">
        <v>1</v>
      </c>
      <c r="F59" s="487"/>
      <c r="G59" s="218">
        <v>33.200000000000003</v>
      </c>
      <c r="H59" s="138">
        <v>5</v>
      </c>
      <c r="I59" s="233">
        <f>H59*G59</f>
        <v>166</v>
      </c>
    </row>
    <row r="60" spans="1:9" x14ac:dyDescent="0.25">
      <c r="A60" s="139"/>
      <c r="B60" s="503"/>
      <c r="C60" s="504"/>
      <c r="D60" s="505"/>
      <c r="E60" s="520"/>
      <c r="F60" s="522"/>
      <c r="G60" s="126"/>
      <c r="H60" s="138"/>
      <c r="I60" s="233"/>
    </row>
    <row r="61" spans="1:9" x14ac:dyDescent="0.25">
      <c r="A61" s="488" t="s">
        <v>110</v>
      </c>
      <c r="B61" s="484"/>
      <c r="C61" s="484"/>
      <c r="D61" s="484"/>
      <c r="E61" s="484"/>
      <c r="F61" s="484"/>
      <c r="G61" s="484"/>
      <c r="H61" s="485"/>
      <c r="I61" s="140">
        <f>SUM(I59:I60)</f>
        <v>166</v>
      </c>
    </row>
    <row r="62" spans="1:9" x14ac:dyDescent="0.25">
      <c r="A62" s="604"/>
      <c r="B62" s="518"/>
      <c r="C62" s="518"/>
      <c r="D62" s="518"/>
      <c r="E62" s="518"/>
      <c r="F62" s="143"/>
      <c r="G62" s="144"/>
      <c r="H62" s="144"/>
      <c r="I62" s="145"/>
    </row>
    <row r="63" spans="1:9" x14ac:dyDescent="0.25">
      <c r="A63" s="532"/>
      <c r="B63" s="533"/>
      <c r="C63" s="533"/>
      <c r="D63" s="533"/>
      <c r="E63" s="533"/>
      <c r="F63" s="146"/>
      <c r="G63" s="534" t="s">
        <v>111</v>
      </c>
      <c r="H63" s="533"/>
      <c r="I63" s="147">
        <f>I61+I55+I48+I41+I32+I21</f>
        <v>916</v>
      </c>
    </row>
    <row r="64" spans="1:9" x14ac:dyDescent="0.25">
      <c r="A64" s="532"/>
      <c r="B64" s="533"/>
      <c r="C64" s="533"/>
      <c r="D64" s="533"/>
      <c r="E64" s="533"/>
      <c r="F64" s="100"/>
      <c r="G64" s="148"/>
      <c r="H64" s="149"/>
      <c r="I64" s="150"/>
    </row>
    <row r="65" spans="1:9" ht="15.75" thickBot="1" x14ac:dyDescent="0.3">
      <c r="A65" s="532"/>
      <c r="B65" s="533"/>
      <c r="C65" s="533"/>
      <c r="D65" s="533"/>
      <c r="E65" s="533"/>
      <c r="F65" s="100"/>
      <c r="G65" s="482" t="s">
        <v>154</v>
      </c>
      <c r="H65" s="483"/>
      <c r="I65" s="159">
        <f>I63+I64</f>
        <v>916</v>
      </c>
    </row>
    <row r="66" spans="1:9" ht="16.5" thickTop="1" thickBot="1" x14ac:dyDescent="0.3">
      <c r="A66" s="151"/>
      <c r="B66" s="152"/>
      <c r="C66" s="539"/>
      <c r="D66" s="540"/>
      <c r="E66" s="540"/>
      <c r="F66" s="540"/>
      <c r="G66" s="153"/>
      <c r="H66" s="153"/>
      <c r="I66" s="154"/>
    </row>
    <row r="68" spans="1:9" x14ac:dyDescent="0.25">
      <c r="A68" s="97"/>
      <c r="B68" s="97"/>
    </row>
  </sheetData>
  <mergeCells count="92">
    <mergeCell ref="C66:F66"/>
    <mergeCell ref="A63:B63"/>
    <mergeCell ref="C63:E63"/>
    <mergeCell ref="G63:H63"/>
    <mergeCell ref="A64:B64"/>
    <mergeCell ref="C64:E64"/>
    <mergeCell ref="A65:B65"/>
    <mergeCell ref="C65:E65"/>
    <mergeCell ref="G65:H65"/>
    <mergeCell ref="A62:E62"/>
    <mergeCell ref="B54:D54"/>
    <mergeCell ref="E54:F54"/>
    <mergeCell ref="B55:G55"/>
    <mergeCell ref="A56:H56"/>
    <mergeCell ref="A57:I57"/>
    <mergeCell ref="B58:D58"/>
    <mergeCell ref="E58:F58"/>
    <mergeCell ref="B59:D59"/>
    <mergeCell ref="E59:F59"/>
    <mergeCell ref="B60:D60"/>
    <mergeCell ref="E60:F60"/>
    <mergeCell ref="A61:H61"/>
    <mergeCell ref="B51:D51"/>
    <mergeCell ref="E51:F51"/>
    <mergeCell ref="B52:D52"/>
    <mergeCell ref="E52:F52"/>
    <mergeCell ref="B53:D53"/>
    <mergeCell ref="E53:F53"/>
    <mergeCell ref="B50:D50"/>
    <mergeCell ref="E50:F50"/>
    <mergeCell ref="B44:D44"/>
    <mergeCell ref="E44:F44"/>
    <mergeCell ref="B45:D45"/>
    <mergeCell ref="E45:F45"/>
    <mergeCell ref="B46:D46"/>
    <mergeCell ref="E46:F46"/>
    <mergeCell ref="B47:D47"/>
    <mergeCell ref="E47:F47"/>
    <mergeCell ref="B48:H48"/>
    <mergeCell ref="B49:D49"/>
    <mergeCell ref="E49:F49"/>
    <mergeCell ref="B43:D43"/>
    <mergeCell ref="E43:F43"/>
    <mergeCell ref="B37:D37"/>
    <mergeCell ref="E37:F37"/>
    <mergeCell ref="B38:D38"/>
    <mergeCell ref="E38:F38"/>
    <mergeCell ref="B39:D39"/>
    <mergeCell ref="E39:F39"/>
    <mergeCell ref="B40:D40"/>
    <mergeCell ref="E40:F40"/>
    <mergeCell ref="B41:H41"/>
    <mergeCell ref="B42:D42"/>
    <mergeCell ref="E42:F42"/>
    <mergeCell ref="B34:D34"/>
    <mergeCell ref="E34:F34"/>
    <mergeCell ref="B35:D35"/>
    <mergeCell ref="E35:F35"/>
    <mergeCell ref="B36:D36"/>
    <mergeCell ref="E36:F36"/>
    <mergeCell ref="A33:I33"/>
    <mergeCell ref="A22:I22"/>
    <mergeCell ref="B23:F23"/>
    <mergeCell ref="B24:F24"/>
    <mergeCell ref="B25:F25"/>
    <mergeCell ref="B26:F26"/>
    <mergeCell ref="B27:F27"/>
    <mergeCell ref="B28:F28"/>
    <mergeCell ref="B29:F29"/>
    <mergeCell ref="A30:H30"/>
    <mergeCell ref="A31:H31"/>
    <mergeCell ref="A32:H32"/>
    <mergeCell ref="A21:H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190F7-F330-47F7-BD15-03A813C3115C}">
  <sheetPr>
    <tabColor rgb="FFFF0000"/>
    <pageSetUpPr fitToPage="1"/>
  </sheetPr>
  <dimension ref="B1:V89"/>
  <sheetViews>
    <sheetView view="pageBreakPreview" topLeftCell="A15" zoomScale="70" zoomScaleNormal="70" zoomScaleSheetLayoutView="70" workbookViewId="0">
      <selection activeCell="F10" sqref="F10:F42"/>
    </sheetView>
  </sheetViews>
  <sheetFormatPr defaultColWidth="9.140625" defaultRowHeight="14.25" x14ac:dyDescent="0.2"/>
  <cols>
    <col min="1" max="1" width="1.140625" style="6" customWidth="1"/>
    <col min="2" max="2" width="9.7109375" style="6" customWidth="1"/>
    <col min="3" max="3" width="12.5703125" style="6" customWidth="1"/>
    <col min="4" max="4" width="52.7109375" style="6" customWidth="1"/>
    <col min="5" max="5" width="8.85546875" style="6" customWidth="1"/>
    <col min="6" max="6" width="7.7109375" style="6" customWidth="1"/>
    <col min="7" max="7" width="14.28515625" style="6" customWidth="1"/>
    <col min="8" max="8" width="19" style="6" customWidth="1"/>
    <col min="9" max="22" width="9.140625" style="88"/>
    <col min="23" max="16384" width="9.140625" style="6"/>
  </cols>
  <sheetData>
    <row r="1" spans="2:22" ht="18" x14ac:dyDescent="0.25">
      <c r="B1" s="2"/>
      <c r="C1" s="2"/>
      <c r="D1" s="8"/>
      <c r="E1" s="1"/>
      <c r="F1" s="1"/>
      <c r="G1" s="7"/>
    </row>
    <row r="2" spans="2:22" s="12" customFormat="1" ht="18" customHeight="1" x14ac:dyDescent="0.25">
      <c r="B2" s="424" t="str">
        <f>'SCHED 2A-1_JG_CH'!B2</f>
        <v xml:space="preserve">SCHEDULED MAINTENANCE OF FIRE PROTECTION AND EARLY WARNING SMOKE DETECTION  EQUIPMENT AT CLUSTER TWO (2) </v>
      </c>
      <c r="D2" s="2"/>
      <c r="E2" s="3"/>
      <c r="F2" s="3"/>
      <c r="G2" s="7"/>
      <c r="I2" s="89"/>
      <c r="J2" s="89"/>
      <c r="K2" s="89"/>
      <c r="L2" s="89"/>
      <c r="M2" s="89"/>
      <c r="N2" s="89"/>
      <c r="O2" s="89"/>
      <c r="P2" s="89"/>
      <c r="Q2" s="89"/>
      <c r="R2" s="89"/>
      <c r="S2" s="89"/>
      <c r="T2" s="89"/>
      <c r="U2" s="89"/>
      <c r="V2" s="89"/>
    </row>
    <row r="3" spans="2:22" ht="15" customHeight="1" x14ac:dyDescent="0.25">
      <c r="B3" s="2" t="str">
        <f>'SCHED 1A-1_JG_CH'!B3</f>
        <v>CONTRACT REF. NO:</v>
      </c>
      <c r="D3" s="2" t="str">
        <f>'SCHED 1A-1_JG_CH'!D3</f>
        <v>SCMU3-22/23-0518-HO</v>
      </c>
      <c r="E3" s="474" t="s">
        <v>10</v>
      </c>
      <c r="F3" s="475"/>
      <c r="G3" s="421" t="str">
        <f>'SCHED 1A-1_JG_CH'!G3</f>
        <v>JOE GQABI &amp; CHRIS HANI</v>
      </c>
    </row>
    <row r="4" spans="2:22" ht="15" customHeight="1" x14ac:dyDescent="0.2">
      <c r="B4" s="2" t="str">
        <f>'SCHED 1A-1_JG_CH'!B4</f>
        <v>ASSET TYPE:</v>
      </c>
      <c r="D4" s="2" t="str">
        <f>'SCHED 1A-1_JG_CH'!D4</f>
        <v>FIRE PROTECTION EQUIPMENT</v>
      </c>
      <c r="E4" s="2"/>
      <c r="F4" s="2"/>
      <c r="G4" s="7"/>
    </row>
    <row r="5" spans="2:22" x14ac:dyDescent="0.2">
      <c r="B5" s="2"/>
      <c r="C5" s="2"/>
      <c r="D5" s="2"/>
      <c r="E5" s="2"/>
      <c r="F5" s="2"/>
      <c r="G5" s="7"/>
    </row>
    <row r="6" spans="2:22" s="4" customFormat="1" ht="15" customHeight="1" x14ac:dyDescent="0.2">
      <c r="B6" s="4" t="s">
        <v>691</v>
      </c>
      <c r="D6" s="4" t="s">
        <v>695</v>
      </c>
      <c r="I6" s="90"/>
      <c r="J6" s="90"/>
      <c r="K6" s="90"/>
      <c r="L6" s="90"/>
      <c r="M6" s="90"/>
      <c r="N6" s="90"/>
      <c r="O6" s="90"/>
      <c r="P6" s="90"/>
      <c r="Q6" s="90"/>
      <c r="R6" s="90"/>
      <c r="S6" s="90"/>
      <c r="T6" s="90"/>
      <c r="U6" s="90"/>
      <c r="V6" s="90"/>
    </row>
    <row r="7" spans="2:22" ht="6" customHeight="1" thickBot="1" x14ac:dyDescent="0.25">
      <c r="B7" s="5"/>
      <c r="C7" s="5"/>
      <c r="D7" s="5"/>
      <c r="E7" s="5"/>
      <c r="F7" s="5"/>
      <c r="G7" s="7"/>
    </row>
    <row r="8" spans="2:22" s="9" customFormat="1" ht="39" customHeight="1" thickBot="1" x14ac:dyDescent="0.3">
      <c r="B8" s="11" t="s">
        <v>12</v>
      </c>
      <c r="C8" s="11" t="s">
        <v>6</v>
      </c>
      <c r="D8" s="11" t="s">
        <v>0</v>
      </c>
      <c r="E8" s="11" t="s">
        <v>1</v>
      </c>
      <c r="F8" s="11" t="s">
        <v>4</v>
      </c>
      <c r="G8" s="11" t="s">
        <v>2</v>
      </c>
      <c r="H8" s="11" t="s">
        <v>5</v>
      </c>
      <c r="I8" s="91"/>
      <c r="J8" s="91"/>
      <c r="K8" s="91"/>
      <c r="L8" s="91"/>
      <c r="M8" s="91"/>
      <c r="N8" s="91"/>
      <c r="O8" s="91"/>
      <c r="P8" s="91"/>
      <c r="Q8" s="91"/>
      <c r="R8" s="91"/>
      <c r="S8" s="91"/>
      <c r="T8" s="91"/>
      <c r="U8" s="91"/>
      <c r="V8" s="91"/>
    </row>
    <row r="9" spans="2:22" s="9" customFormat="1" ht="81.599999999999994" customHeight="1" x14ac:dyDescent="0.25">
      <c r="B9" s="29">
        <v>2</v>
      </c>
      <c r="C9" s="29" t="s">
        <v>692</v>
      </c>
      <c r="D9" s="30" t="s">
        <v>694</v>
      </c>
      <c r="E9" s="29"/>
      <c r="F9" s="29"/>
      <c r="G9" s="31"/>
      <c r="H9" s="31"/>
      <c r="I9" s="91"/>
      <c r="J9" s="91"/>
      <c r="K9" s="91"/>
      <c r="L9" s="91"/>
      <c r="M9" s="91"/>
      <c r="N9" s="91"/>
      <c r="O9" s="91"/>
      <c r="P9" s="91"/>
      <c r="Q9" s="91"/>
      <c r="R9" s="91"/>
      <c r="S9" s="91"/>
      <c r="T9" s="91"/>
      <c r="U9" s="91"/>
      <c r="V9" s="91"/>
    </row>
    <row r="10" spans="2:22" s="9" customFormat="1" ht="20.25" customHeight="1" x14ac:dyDescent="0.2">
      <c r="B10" s="19">
        <v>2.1</v>
      </c>
      <c r="C10" s="19"/>
      <c r="D10" s="345" t="str">
        <f>'SCHED 2A-1_JG_CH'!D10</f>
        <v xml:space="preserve">Frontier </v>
      </c>
      <c r="E10" s="19" t="s">
        <v>62</v>
      </c>
      <c r="F10" s="19">
        <f>'SCHED 1A-1_JG_CH'!F10</f>
        <v>84</v>
      </c>
      <c r="G10" s="66"/>
      <c r="H10" s="23"/>
      <c r="I10" s="91"/>
      <c r="J10" s="91"/>
      <c r="K10" s="91"/>
      <c r="L10" s="91"/>
      <c r="M10" s="91"/>
      <c r="N10" s="91"/>
      <c r="O10" s="91"/>
      <c r="P10" s="91"/>
      <c r="Q10" s="91"/>
      <c r="R10" s="91"/>
      <c r="S10" s="91"/>
      <c r="T10" s="91"/>
      <c r="U10" s="91"/>
      <c r="V10" s="91"/>
    </row>
    <row r="11" spans="2:22" s="9" customFormat="1" ht="20.25" customHeight="1" x14ac:dyDescent="0.2">
      <c r="B11" s="19">
        <f>B10+0.1</f>
        <v>2.2000000000000002</v>
      </c>
      <c r="C11" s="19"/>
      <c r="D11" s="345" t="str">
        <f>'SCHED 2A-1_JG_CH'!D11</f>
        <v>Komani</v>
      </c>
      <c r="E11" s="19" t="s">
        <v>62</v>
      </c>
      <c r="F11" s="19">
        <f>'SCHED 1A-1_JG_CH'!F11</f>
        <v>127</v>
      </c>
      <c r="G11" s="66"/>
      <c r="H11" s="23"/>
      <c r="I11" s="91"/>
      <c r="J11" s="91"/>
      <c r="K11" s="91"/>
      <c r="L11" s="91"/>
      <c r="M11" s="91"/>
      <c r="N11" s="91"/>
      <c r="O11" s="91"/>
      <c r="P11" s="91"/>
      <c r="Q11" s="91"/>
      <c r="R11" s="91"/>
      <c r="S11" s="91"/>
      <c r="T11" s="91"/>
      <c r="U11" s="91"/>
      <c r="V11" s="91"/>
    </row>
    <row r="12" spans="2:22" s="9" customFormat="1" ht="20.25" customHeight="1" x14ac:dyDescent="0.2">
      <c r="B12" s="19">
        <f t="shared" ref="B12:B18" si="0">B11+0.1</f>
        <v>2.3000000000000003</v>
      </c>
      <c r="C12" s="19"/>
      <c r="D12" s="345" t="str">
        <f>'SCHED 2A-1_JG_CH'!D12</f>
        <v>Glen Grey</v>
      </c>
      <c r="E12" s="19" t="s">
        <v>62</v>
      </c>
      <c r="F12" s="19">
        <f>'SCHED 1A-1_JG_CH'!F12</f>
        <v>74</v>
      </c>
      <c r="G12" s="66"/>
      <c r="H12" s="23"/>
      <c r="I12" s="91"/>
      <c r="J12" s="91"/>
      <c r="K12" s="91"/>
      <c r="L12" s="91"/>
      <c r="M12" s="91"/>
      <c r="N12" s="91"/>
      <c r="O12" s="91"/>
      <c r="P12" s="91"/>
      <c r="Q12" s="91"/>
      <c r="R12" s="91"/>
      <c r="S12" s="91"/>
      <c r="T12" s="91"/>
      <c r="U12" s="91"/>
      <c r="V12" s="91"/>
    </row>
    <row r="13" spans="2:22" s="9" customFormat="1" ht="20.25" customHeight="1" x14ac:dyDescent="0.2">
      <c r="B13" s="19">
        <f t="shared" si="0"/>
        <v>2.4000000000000004</v>
      </c>
      <c r="C13" s="19"/>
      <c r="D13" s="345" t="str">
        <f>'SCHED 2A-1_JG_CH'!D13</f>
        <v>Ngonyama</v>
      </c>
      <c r="E13" s="19" t="s">
        <v>62</v>
      </c>
      <c r="F13" s="19">
        <f>'SCHED 1A-1_JG_CH'!F13</f>
        <v>14</v>
      </c>
      <c r="G13" s="66"/>
      <c r="H13" s="23"/>
      <c r="I13" s="91"/>
      <c r="J13" s="91"/>
      <c r="K13" s="91"/>
      <c r="L13" s="91"/>
      <c r="M13" s="91"/>
      <c r="N13" s="91"/>
      <c r="O13" s="91"/>
      <c r="P13" s="91"/>
      <c r="Q13" s="91"/>
      <c r="R13" s="91"/>
      <c r="S13" s="91"/>
      <c r="T13" s="91"/>
      <c r="U13" s="91"/>
      <c r="V13" s="91"/>
    </row>
    <row r="14" spans="2:22" s="9" customFormat="1" ht="20.25" customHeight="1" x14ac:dyDescent="0.2">
      <c r="B14" s="19">
        <f t="shared" si="0"/>
        <v>2.5000000000000004</v>
      </c>
      <c r="C14" s="19"/>
      <c r="D14" s="345" t="str">
        <f>'SCHED 2A-1_JG_CH'!D14</f>
        <v>Dordrecht</v>
      </c>
      <c r="E14" s="19" t="s">
        <v>62</v>
      </c>
      <c r="F14" s="19">
        <f>'SCHED 1A-1_JG_CH'!F14</f>
        <v>32</v>
      </c>
      <c r="G14" s="66"/>
      <c r="H14" s="23"/>
      <c r="I14" s="91"/>
      <c r="J14" s="91"/>
      <c r="K14" s="91"/>
      <c r="L14" s="91"/>
      <c r="M14" s="91"/>
      <c r="N14" s="91"/>
      <c r="O14" s="91"/>
      <c r="P14" s="91"/>
      <c r="Q14" s="91"/>
      <c r="R14" s="91"/>
      <c r="S14" s="91"/>
      <c r="T14" s="91"/>
      <c r="U14" s="91"/>
      <c r="V14" s="91"/>
    </row>
    <row r="15" spans="2:22" s="9" customFormat="1" ht="20.25" customHeight="1" x14ac:dyDescent="0.2">
      <c r="B15" s="19">
        <f t="shared" si="0"/>
        <v>2.6000000000000005</v>
      </c>
      <c r="C15" s="19"/>
      <c r="D15" s="345" t="str">
        <f>'SCHED 2A-1_JG_CH'!D15</f>
        <v>Elliot</v>
      </c>
      <c r="E15" s="19" t="s">
        <v>62</v>
      </c>
      <c r="F15" s="19">
        <f>'SCHED 1A-1_JG_CH'!F15</f>
        <v>48</v>
      </c>
      <c r="G15" s="66"/>
      <c r="H15" s="23"/>
      <c r="I15" s="91"/>
      <c r="J15" s="91"/>
      <c r="K15" s="91"/>
      <c r="L15" s="91"/>
      <c r="M15" s="91"/>
      <c r="N15" s="91"/>
      <c r="O15" s="91"/>
      <c r="P15" s="91"/>
      <c r="Q15" s="91"/>
      <c r="R15" s="91"/>
      <c r="S15" s="91"/>
      <c r="T15" s="91"/>
      <c r="U15" s="91"/>
      <c r="V15" s="91"/>
    </row>
    <row r="16" spans="2:22" s="9" customFormat="1" ht="20.25" customHeight="1" x14ac:dyDescent="0.2">
      <c r="B16" s="19">
        <f t="shared" si="0"/>
        <v>2.7000000000000006</v>
      </c>
      <c r="C16" s="19"/>
      <c r="D16" s="345" t="str">
        <f>'SCHED 2A-1_JG_CH'!D16</f>
        <v>Cala</v>
      </c>
      <c r="E16" s="19" t="s">
        <v>62</v>
      </c>
      <c r="F16" s="19">
        <f>'SCHED 1A-1_JG_CH'!F16</f>
        <v>37</v>
      </c>
      <c r="G16" s="66"/>
      <c r="H16" s="23"/>
      <c r="I16" s="91"/>
      <c r="J16" s="91"/>
      <c r="K16" s="91"/>
      <c r="L16" s="91"/>
      <c r="M16" s="91"/>
      <c r="N16" s="91"/>
      <c r="O16" s="91"/>
      <c r="P16" s="91"/>
      <c r="Q16" s="91"/>
      <c r="R16" s="91"/>
      <c r="S16" s="91"/>
      <c r="T16" s="91"/>
      <c r="U16" s="91"/>
      <c r="V16" s="91"/>
    </row>
    <row r="17" spans="2:22" s="9" customFormat="1" ht="20.25" customHeight="1" x14ac:dyDescent="0.2">
      <c r="B17" s="19">
        <f t="shared" si="0"/>
        <v>2.8000000000000007</v>
      </c>
      <c r="C17" s="19"/>
      <c r="D17" s="345" t="str">
        <f>'SCHED 2A-1_JG_CH'!D17</f>
        <v>Indwe</v>
      </c>
      <c r="E17" s="19" t="s">
        <v>62</v>
      </c>
      <c r="F17" s="19">
        <f>'SCHED 1A-1_JG_CH'!F17</f>
        <v>34</v>
      </c>
      <c r="G17" s="66"/>
      <c r="H17" s="23"/>
      <c r="I17" s="91"/>
      <c r="J17" s="91"/>
      <c r="K17" s="91"/>
      <c r="L17" s="91"/>
      <c r="M17" s="91"/>
      <c r="N17" s="91"/>
      <c r="O17" s="91"/>
      <c r="P17" s="91"/>
      <c r="Q17" s="91"/>
      <c r="R17" s="91"/>
      <c r="S17" s="91"/>
      <c r="T17" s="91"/>
      <c r="U17" s="91"/>
      <c r="V17" s="91"/>
    </row>
    <row r="18" spans="2:22" s="9" customFormat="1" ht="20.25" customHeight="1" x14ac:dyDescent="0.2">
      <c r="B18" s="19">
        <f t="shared" si="0"/>
        <v>2.9000000000000008</v>
      </c>
      <c r="C18" s="19"/>
      <c r="D18" s="345" t="str">
        <f>'SCHED 2A-1_JG_CH'!D18</f>
        <v>Kuyasa</v>
      </c>
      <c r="E18" s="19" t="s">
        <v>62</v>
      </c>
      <c r="F18" s="19">
        <f>'SCHED 1A-1_JG_CH'!F18</f>
        <v>6</v>
      </c>
      <c r="G18" s="66"/>
      <c r="H18" s="23"/>
      <c r="I18" s="91"/>
      <c r="J18" s="91"/>
      <c r="K18" s="91"/>
      <c r="L18" s="91"/>
      <c r="M18" s="91"/>
      <c r="N18" s="91"/>
      <c r="O18" s="91"/>
      <c r="P18" s="91"/>
      <c r="Q18" s="91"/>
      <c r="R18" s="91"/>
      <c r="S18" s="91"/>
      <c r="T18" s="91"/>
      <c r="U18" s="91"/>
      <c r="V18" s="91"/>
    </row>
    <row r="19" spans="2:22" s="9" customFormat="1" ht="20.25" customHeight="1" x14ac:dyDescent="0.2">
      <c r="B19" s="349">
        <v>2.1</v>
      </c>
      <c r="C19" s="19"/>
      <c r="D19" s="345" t="str">
        <f>'SCHED 2A-1_JG_CH'!D19</f>
        <v>All Saints</v>
      </c>
      <c r="E19" s="19" t="s">
        <v>62</v>
      </c>
      <c r="F19" s="19">
        <f>'SCHED 1A-1_JG_CH'!F19</f>
        <v>56</v>
      </c>
      <c r="G19" s="66"/>
      <c r="H19" s="23"/>
      <c r="I19" s="91"/>
      <c r="J19" s="91"/>
      <c r="K19" s="91"/>
      <c r="L19" s="91"/>
      <c r="M19" s="91"/>
      <c r="N19" s="91"/>
      <c r="O19" s="91"/>
      <c r="P19" s="91"/>
      <c r="Q19" s="91"/>
      <c r="R19" s="91"/>
      <c r="S19" s="91"/>
      <c r="T19" s="91"/>
      <c r="U19" s="91"/>
      <c r="V19" s="91"/>
    </row>
    <row r="20" spans="2:22" s="9" customFormat="1" ht="20.25" customHeight="1" x14ac:dyDescent="0.2">
      <c r="B20" s="349">
        <f>B19+0.01</f>
        <v>2.11</v>
      </c>
      <c r="C20" s="19"/>
      <c r="D20" s="345" t="str">
        <f>'SCHED 2A-1_JG_CH'!D20</f>
        <v>Ngcobo CHC</v>
      </c>
      <c r="E20" s="19" t="s">
        <v>62</v>
      </c>
      <c r="F20" s="19">
        <f>'SCHED 1A-1_JG_CH'!F20</f>
        <v>8</v>
      </c>
      <c r="G20" s="66"/>
      <c r="H20" s="23"/>
      <c r="I20" s="91"/>
      <c r="J20" s="91"/>
      <c r="K20" s="91"/>
      <c r="L20" s="91"/>
      <c r="M20" s="91"/>
      <c r="N20" s="91"/>
      <c r="O20" s="91"/>
      <c r="P20" s="91"/>
      <c r="Q20" s="91"/>
      <c r="R20" s="91"/>
      <c r="S20" s="91"/>
      <c r="T20" s="91"/>
      <c r="U20" s="91"/>
      <c r="V20" s="91"/>
    </row>
    <row r="21" spans="2:22" s="9" customFormat="1" ht="20.25" customHeight="1" x14ac:dyDescent="0.2">
      <c r="B21" s="349">
        <f t="shared" ref="B21:B42" si="1">B20+0.01</f>
        <v>2.1199999999999997</v>
      </c>
      <c r="C21" s="19"/>
      <c r="D21" s="345" t="str">
        <f>'SCHED 2A-1_JG_CH'!D21</f>
        <v xml:space="preserve">Mjanyana </v>
      </c>
      <c r="E21" s="19" t="s">
        <v>62</v>
      </c>
      <c r="F21" s="19">
        <f>'SCHED 1A-1_JG_CH'!F21</f>
        <v>95</v>
      </c>
      <c r="G21" s="66"/>
      <c r="H21" s="23"/>
      <c r="I21" s="91"/>
      <c r="J21" s="91"/>
      <c r="K21" s="91"/>
      <c r="L21" s="91"/>
      <c r="M21" s="91"/>
      <c r="N21" s="91"/>
      <c r="O21" s="91"/>
      <c r="P21" s="91"/>
      <c r="Q21" s="91"/>
      <c r="R21" s="91"/>
      <c r="S21" s="91"/>
      <c r="T21" s="91"/>
      <c r="U21" s="91"/>
      <c r="V21" s="91"/>
    </row>
    <row r="22" spans="2:22" s="9" customFormat="1" ht="20.25" customHeight="1" x14ac:dyDescent="0.2">
      <c r="B22" s="349">
        <f t="shared" si="1"/>
        <v>2.1299999999999994</v>
      </c>
      <c r="C22" s="19"/>
      <c r="D22" s="345" t="str">
        <f>'SCHED 2A-1_JG_CH'!D22</f>
        <v>Molteno</v>
      </c>
      <c r="E22" s="19" t="s">
        <v>62</v>
      </c>
      <c r="F22" s="19">
        <f>'SCHED 1A-1_JG_CH'!F22</f>
        <v>36</v>
      </c>
      <c r="G22" s="66"/>
      <c r="H22" s="23"/>
      <c r="I22" s="91"/>
      <c r="J22" s="91"/>
      <c r="K22" s="91"/>
      <c r="L22" s="91"/>
      <c r="M22" s="91"/>
      <c r="N22" s="91"/>
      <c r="O22" s="91"/>
      <c r="P22" s="91"/>
      <c r="Q22" s="91"/>
      <c r="R22" s="91"/>
      <c r="S22" s="91"/>
      <c r="T22" s="91"/>
      <c r="U22" s="91"/>
      <c r="V22" s="91"/>
    </row>
    <row r="23" spans="2:22" s="9" customFormat="1" ht="20.25" customHeight="1" x14ac:dyDescent="0.2">
      <c r="B23" s="349">
        <f t="shared" si="1"/>
        <v>2.1399999999999992</v>
      </c>
      <c r="C23" s="19"/>
      <c r="D23" s="345" t="str">
        <f>'SCHED 2A-1_JG_CH'!D23</f>
        <v>Thornill</v>
      </c>
      <c r="E23" s="19" t="s">
        <v>62</v>
      </c>
      <c r="F23" s="19">
        <f>'SCHED 1A-1_JG_CH'!F23</f>
        <v>10</v>
      </c>
      <c r="G23" s="66"/>
      <c r="H23" s="23"/>
      <c r="I23" s="91"/>
      <c r="J23" s="91"/>
      <c r="K23" s="91"/>
      <c r="L23" s="91"/>
      <c r="M23" s="91"/>
      <c r="N23" s="91"/>
      <c r="O23" s="91"/>
      <c r="P23" s="91"/>
      <c r="Q23" s="91"/>
      <c r="R23" s="91"/>
      <c r="S23" s="91"/>
      <c r="T23" s="91"/>
      <c r="U23" s="91"/>
      <c r="V23" s="91"/>
    </row>
    <row r="24" spans="2:22" s="9" customFormat="1" ht="20.25" customHeight="1" x14ac:dyDescent="0.2">
      <c r="B24" s="349">
        <f t="shared" si="1"/>
        <v>2.149999999999999</v>
      </c>
      <c r="C24" s="19"/>
      <c r="D24" s="345" t="str">
        <f>'SCHED 2A-1_JG_CH'!D24</f>
        <v>Nomzamo</v>
      </c>
      <c r="E24" s="19" t="s">
        <v>62</v>
      </c>
      <c r="F24" s="19">
        <f>'SCHED 1A-1_JG_CH'!F24</f>
        <v>6</v>
      </c>
      <c r="G24" s="66"/>
      <c r="H24" s="23"/>
      <c r="I24" s="91"/>
      <c r="J24" s="91"/>
      <c r="K24" s="91"/>
      <c r="L24" s="91"/>
      <c r="M24" s="91"/>
      <c r="N24" s="91"/>
      <c r="O24" s="91"/>
      <c r="P24" s="91"/>
      <c r="Q24" s="91"/>
      <c r="R24" s="91"/>
      <c r="S24" s="91"/>
      <c r="T24" s="91"/>
      <c r="U24" s="91"/>
      <c r="V24" s="91"/>
    </row>
    <row r="25" spans="2:22" s="9" customFormat="1" ht="20.25" customHeight="1" x14ac:dyDescent="0.2">
      <c r="B25" s="349">
        <f t="shared" si="1"/>
        <v>2.1599999999999988</v>
      </c>
      <c r="C25" s="19"/>
      <c r="D25" s="345" t="str">
        <f>'SCHED 2A-1_JG_CH'!D25</f>
        <v>Sterkstroom</v>
      </c>
      <c r="E25" s="19" t="s">
        <v>62</v>
      </c>
      <c r="F25" s="19">
        <f>'SCHED 1A-1_JG_CH'!F25</f>
        <v>17</v>
      </c>
      <c r="G25" s="66"/>
      <c r="H25" s="23"/>
      <c r="I25" s="91"/>
      <c r="J25" s="91"/>
      <c r="K25" s="91"/>
      <c r="L25" s="91"/>
      <c r="M25" s="91"/>
      <c r="N25" s="91"/>
      <c r="O25" s="91"/>
      <c r="P25" s="91"/>
      <c r="Q25" s="91"/>
      <c r="R25" s="91"/>
      <c r="S25" s="91"/>
      <c r="T25" s="91"/>
      <c r="U25" s="91"/>
      <c r="V25" s="91"/>
    </row>
    <row r="26" spans="2:22" s="9" customFormat="1" ht="20.25" customHeight="1" x14ac:dyDescent="0.2">
      <c r="B26" s="349">
        <f t="shared" si="1"/>
        <v>2.1699999999999986</v>
      </c>
      <c r="C26" s="19"/>
      <c r="D26" s="345" t="str">
        <f>'SCHED 2A-1_JG_CH'!D26</f>
        <v>Whittlesea</v>
      </c>
      <c r="E26" s="19" t="s">
        <v>62</v>
      </c>
      <c r="F26" s="19">
        <f>'SCHED 1A-1_JG_CH'!F26</f>
        <v>14</v>
      </c>
      <c r="G26" s="66"/>
      <c r="H26" s="23"/>
      <c r="I26" s="91"/>
      <c r="J26" s="91"/>
      <c r="K26" s="91"/>
      <c r="L26" s="91"/>
      <c r="M26" s="91"/>
      <c r="N26" s="91"/>
      <c r="O26" s="91"/>
      <c r="P26" s="91"/>
      <c r="Q26" s="91"/>
      <c r="R26" s="91"/>
      <c r="S26" s="91"/>
      <c r="T26" s="91"/>
      <c r="U26" s="91"/>
      <c r="V26" s="91"/>
    </row>
    <row r="27" spans="2:22" s="9" customFormat="1" ht="20.25" customHeight="1" x14ac:dyDescent="0.2">
      <c r="B27" s="349">
        <f t="shared" si="1"/>
        <v>2.1799999999999984</v>
      </c>
      <c r="C27" s="54"/>
      <c r="D27" s="345" t="str">
        <f>'SCHED 2A-1_JG_CH'!D27</f>
        <v>Marjie Venter</v>
      </c>
      <c r="E27" s="19" t="s">
        <v>62</v>
      </c>
      <c r="F27" s="19">
        <v>27</v>
      </c>
      <c r="G27" s="66"/>
      <c r="H27" s="23"/>
      <c r="I27" s="91"/>
      <c r="J27" s="91"/>
      <c r="K27" s="91"/>
      <c r="L27" s="91"/>
      <c r="M27" s="91"/>
      <c r="N27" s="91"/>
      <c r="O27" s="91"/>
      <c r="P27" s="91"/>
      <c r="Q27" s="91"/>
      <c r="R27" s="91"/>
      <c r="S27" s="91"/>
      <c r="T27" s="91"/>
      <c r="U27" s="91"/>
      <c r="V27" s="91"/>
    </row>
    <row r="28" spans="2:22" s="9" customFormat="1" ht="20.25" customHeight="1" x14ac:dyDescent="0.2">
      <c r="B28" s="349">
        <f t="shared" si="1"/>
        <v>2.1899999999999982</v>
      </c>
      <c r="C28" s="54"/>
      <c r="D28" s="345" t="str">
        <f>'SCHED 2A-1_JG_CH'!D28</f>
        <v>Hewu</v>
      </c>
      <c r="E28" s="19" t="s">
        <v>62</v>
      </c>
      <c r="F28" s="19">
        <f>'SCHED 1A-1_JG_CH'!F28</f>
        <v>50</v>
      </c>
      <c r="G28" s="66"/>
      <c r="H28" s="23"/>
      <c r="I28" s="91"/>
      <c r="J28" s="91"/>
      <c r="K28" s="91"/>
      <c r="L28" s="91"/>
      <c r="M28" s="91"/>
      <c r="N28" s="91"/>
      <c r="O28" s="91"/>
      <c r="P28" s="91"/>
      <c r="Q28" s="91"/>
      <c r="R28" s="91"/>
      <c r="S28" s="91"/>
      <c r="T28" s="91"/>
      <c r="U28" s="91"/>
      <c r="V28" s="91"/>
    </row>
    <row r="29" spans="2:22" s="9" customFormat="1" ht="20.25" customHeight="1" x14ac:dyDescent="0.2">
      <c r="B29" s="349">
        <f>B28+0.01</f>
        <v>2.199999999999998</v>
      </c>
      <c r="C29" s="54"/>
      <c r="D29" s="345" t="str">
        <f>'SCHED 2A-1_JG_CH'!D29</f>
        <v>Cradock</v>
      </c>
      <c r="E29" s="19" t="s">
        <v>62</v>
      </c>
      <c r="F29" s="19">
        <f>'SCHED 1A-1_JG_CH'!F29</f>
        <v>64</v>
      </c>
      <c r="G29" s="66"/>
      <c r="H29" s="23"/>
      <c r="I29" s="91"/>
      <c r="J29" s="91"/>
      <c r="K29" s="91"/>
      <c r="L29" s="91"/>
      <c r="M29" s="91"/>
      <c r="N29" s="91"/>
      <c r="O29" s="91"/>
      <c r="P29" s="91"/>
      <c r="Q29" s="91"/>
      <c r="R29" s="91"/>
      <c r="S29" s="91"/>
      <c r="T29" s="91"/>
      <c r="U29" s="91"/>
      <c r="V29" s="91"/>
    </row>
    <row r="30" spans="2:22" s="9" customFormat="1" ht="20.25" customHeight="1" x14ac:dyDescent="0.2">
      <c r="B30" s="349">
        <f t="shared" si="1"/>
        <v>2.2099999999999977</v>
      </c>
      <c r="C30" s="54"/>
      <c r="D30" s="345" t="str">
        <f>'SCHED 2A-1_JG_CH'!D30</f>
        <v>Cofimvaba</v>
      </c>
      <c r="E30" s="19" t="s">
        <v>62</v>
      </c>
      <c r="F30" s="19">
        <f>'SCHED 1A-1_JG_CH'!F30</f>
        <v>66</v>
      </c>
      <c r="G30" s="66"/>
      <c r="H30" s="23"/>
      <c r="I30" s="91"/>
      <c r="J30" s="91"/>
      <c r="K30" s="91"/>
      <c r="L30" s="91"/>
      <c r="M30" s="91"/>
      <c r="N30" s="91"/>
      <c r="O30" s="91"/>
      <c r="P30" s="91"/>
      <c r="Q30" s="91"/>
      <c r="R30" s="91"/>
      <c r="S30" s="91"/>
      <c r="T30" s="91"/>
      <c r="U30" s="91"/>
      <c r="V30" s="91"/>
    </row>
    <row r="31" spans="2:22" s="9" customFormat="1" ht="20.25" customHeight="1" x14ac:dyDescent="0.2">
      <c r="B31" s="349">
        <f t="shared" si="1"/>
        <v>2.2199999999999975</v>
      </c>
      <c r="C31" s="54"/>
      <c r="D31" s="345" t="str">
        <f>'SCHED 2A-1_JG_CH'!D31</f>
        <v>Wilhelm Stahl</v>
      </c>
      <c r="E31" s="19" t="s">
        <v>62</v>
      </c>
      <c r="F31" s="19">
        <f>'SCHED 1A-1_JG_CH'!F31</f>
        <v>43</v>
      </c>
      <c r="G31" s="66"/>
      <c r="H31" s="23"/>
      <c r="I31" s="91"/>
      <c r="J31" s="91"/>
      <c r="K31" s="91"/>
      <c r="L31" s="91"/>
      <c r="M31" s="91"/>
      <c r="N31" s="91"/>
      <c r="O31" s="91"/>
      <c r="P31" s="91"/>
      <c r="Q31" s="91"/>
      <c r="R31" s="91"/>
      <c r="S31" s="91"/>
      <c r="T31" s="91"/>
      <c r="U31" s="91"/>
      <c r="V31" s="91"/>
    </row>
    <row r="32" spans="2:22" s="9" customFormat="1" ht="20.25" customHeight="1" x14ac:dyDescent="0.2">
      <c r="B32" s="349">
        <f t="shared" si="1"/>
        <v>2.2299999999999973</v>
      </c>
      <c r="C32" s="54"/>
      <c r="D32" s="345" t="str">
        <f>'SCHED 2A-1_JG_CH'!D32</f>
        <v>Zwelakhe</v>
      </c>
      <c r="E32" s="19" t="s">
        <v>62</v>
      </c>
      <c r="F32" s="19">
        <f>'SCHED 1A-1_JG_CH'!F32</f>
        <v>10</v>
      </c>
      <c r="G32" s="66"/>
      <c r="H32" s="23"/>
      <c r="I32" s="91"/>
      <c r="J32" s="91"/>
      <c r="K32" s="91"/>
      <c r="L32" s="91"/>
      <c r="M32" s="91"/>
      <c r="N32" s="91"/>
      <c r="O32" s="91"/>
      <c r="P32" s="91"/>
      <c r="Q32" s="91"/>
      <c r="R32" s="91"/>
      <c r="S32" s="91"/>
      <c r="T32" s="91"/>
      <c r="U32" s="91"/>
      <c r="V32" s="91"/>
    </row>
    <row r="33" spans="2:22" s="9" customFormat="1" ht="20.25" customHeight="1" x14ac:dyDescent="0.2">
      <c r="B33" s="19"/>
      <c r="C33" s="54"/>
      <c r="D33" s="345"/>
      <c r="E33" s="19"/>
      <c r="F33" s="19"/>
      <c r="G33" s="66"/>
      <c r="H33" s="23"/>
      <c r="I33" s="91"/>
      <c r="J33" s="91"/>
      <c r="K33" s="91"/>
      <c r="L33" s="91"/>
      <c r="M33" s="91"/>
      <c r="N33" s="91"/>
      <c r="O33" s="91"/>
      <c r="P33" s="91"/>
      <c r="Q33" s="91"/>
      <c r="R33" s="91"/>
      <c r="S33" s="91"/>
      <c r="T33" s="91"/>
      <c r="U33" s="91"/>
      <c r="V33" s="91"/>
    </row>
    <row r="34" spans="2:22" s="9" customFormat="1" ht="20.25" customHeight="1" x14ac:dyDescent="0.2">
      <c r="B34" s="349">
        <f>B32+0.01</f>
        <v>2.2399999999999971</v>
      </c>
      <c r="C34" s="54"/>
      <c r="D34" s="345" t="s">
        <v>1211</v>
      </c>
      <c r="E34" s="19" t="s">
        <v>62</v>
      </c>
      <c r="F34" s="19">
        <v>53</v>
      </c>
      <c r="G34" s="66"/>
      <c r="H34" s="23"/>
      <c r="I34" s="91"/>
      <c r="J34" s="91"/>
      <c r="K34" s="91"/>
      <c r="L34" s="91"/>
      <c r="M34" s="91"/>
      <c r="N34" s="91"/>
      <c r="O34" s="91"/>
      <c r="P34" s="91"/>
      <c r="Q34" s="91"/>
      <c r="R34" s="91"/>
      <c r="S34" s="91"/>
      <c r="T34" s="91"/>
      <c r="U34" s="91"/>
      <c r="V34" s="91"/>
    </row>
    <row r="35" spans="2:22" s="9" customFormat="1" ht="20.25" customHeight="1" x14ac:dyDescent="0.2">
      <c r="B35" s="349">
        <f t="shared" si="1"/>
        <v>2.2499999999999969</v>
      </c>
      <c r="C35" s="54"/>
      <c r="D35" s="345" t="s">
        <v>1212</v>
      </c>
      <c r="E35" s="19" t="s">
        <v>62</v>
      </c>
      <c r="F35" s="19">
        <v>18</v>
      </c>
      <c r="G35" s="66"/>
      <c r="H35" s="23"/>
      <c r="I35" s="91"/>
      <c r="J35" s="91"/>
      <c r="K35" s="91"/>
      <c r="L35" s="91"/>
      <c r="M35" s="91"/>
      <c r="N35" s="91"/>
      <c r="O35" s="91"/>
      <c r="P35" s="91"/>
      <c r="Q35" s="91"/>
      <c r="R35" s="91"/>
      <c r="S35" s="91"/>
      <c r="T35" s="91"/>
      <c r="U35" s="91"/>
      <c r="V35" s="91"/>
    </row>
    <row r="36" spans="2:22" s="9" customFormat="1" ht="20.25" customHeight="1" x14ac:dyDescent="0.25">
      <c r="B36" s="349">
        <f t="shared" si="1"/>
        <v>2.2599999999999967</v>
      </c>
      <c r="C36" s="54"/>
      <c r="D36" s="123" t="s">
        <v>1213</v>
      </c>
      <c r="E36" s="19" t="s">
        <v>62</v>
      </c>
      <c r="F36" s="19">
        <v>59</v>
      </c>
      <c r="G36" s="66"/>
      <c r="H36" s="23"/>
      <c r="I36" s="91"/>
      <c r="J36" s="91"/>
      <c r="K36" s="91"/>
      <c r="L36" s="91"/>
      <c r="M36" s="91"/>
      <c r="N36" s="91"/>
      <c r="O36" s="91"/>
      <c r="P36" s="91"/>
      <c r="Q36" s="91"/>
      <c r="R36" s="91"/>
      <c r="S36" s="91"/>
      <c r="T36" s="91"/>
      <c r="U36" s="91"/>
      <c r="V36" s="91"/>
    </row>
    <row r="37" spans="2:22" s="9" customFormat="1" ht="20.25" customHeight="1" x14ac:dyDescent="0.25">
      <c r="B37" s="349">
        <f t="shared" si="1"/>
        <v>2.2699999999999965</v>
      </c>
      <c r="C37" s="54"/>
      <c r="D37" s="123" t="s">
        <v>1214</v>
      </c>
      <c r="E37" s="19" t="s">
        <v>62</v>
      </c>
      <c r="F37" s="19">
        <v>27</v>
      </c>
      <c r="G37" s="66"/>
      <c r="H37" s="23"/>
      <c r="I37" s="91"/>
      <c r="J37" s="91"/>
      <c r="K37" s="91"/>
      <c r="L37" s="91"/>
      <c r="M37" s="91"/>
      <c r="N37" s="91"/>
      <c r="O37" s="91"/>
      <c r="P37" s="91"/>
      <c r="Q37" s="91"/>
      <c r="R37" s="91"/>
      <c r="S37" s="91"/>
      <c r="T37" s="91"/>
      <c r="U37" s="91"/>
      <c r="V37" s="91"/>
    </row>
    <row r="38" spans="2:22" s="9" customFormat="1" ht="20.25" customHeight="1" x14ac:dyDescent="0.25">
      <c r="B38" s="349">
        <f t="shared" si="1"/>
        <v>2.2799999999999963</v>
      </c>
      <c r="C38" s="54"/>
      <c r="D38" s="123" t="s">
        <v>1215</v>
      </c>
      <c r="E38" s="19" t="s">
        <v>62</v>
      </c>
      <c r="F38" s="19">
        <v>8</v>
      </c>
      <c r="G38" s="66"/>
      <c r="H38" s="23"/>
      <c r="I38" s="91"/>
      <c r="J38" s="91"/>
      <c r="K38" s="91"/>
      <c r="L38" s="91"/>
      <c r="M38" s="91"/>
      <c r="N38" s="91"/>
      <c r="O38" s="91"/>
      <c r="P38" s="91"/>
      <c r="Q38" s="91"/>
      <c r="R38" s="91"/>
      <c r="S38" s="91"/>
      <c r="T38" s="91"/>
      <c r="U38" s="91"/>
      <c r="V38" s="91"/>
    </row>
    <row r="39" spans="2:22" s="9" customFormat="1" ht="20.25" customHeight="1" x14ac:dyDescent="0.25">
      <c r="B39" s="349">
        <f>B38+0.01</f>
        <v>2.289999999999996</v>
      </c>
      <c r="C39" s="54"/>
      <c r="D39" s="123" t="s">
        <v>1216</v>
      </c>
      <c r="E39" s="19" t="s">
        <v>62</v>
      </c>
      <c r="F39" s="19">
        <v>8</v>
      </c>
      <c r="G39" s="66"/>
      <c r="H39" s="23"/>
      <c r="I39" s="91"/>
      <c r="J39" s="91"/>
      <c r="K39" s="91"/>
      <c r="L39" s="91"/>
      <c r="M39" s="91"/>
      <c r="N39" s="91"/>
      <c r="O39" s="91"/>
      <c r="P39" s="91"/>
      <c r="Q39" s="91"/>
      <c r="R39" s="91"/>
      <c r="S39" s="91"/>
      <c r="T39" s="91"/>
      <c r="U39" s="91"/>
      <c r="V39" s="91"/>
    </row>
    <row r="40" spans="2:22" s="368" customFormat="1" ht="20.25" customHeight="1" x14ac:dyDescent="0.25">
      <c r="B40" s="349">
        <f t="shared" si="1"/>
        <v>2.2999999999999958</v>
      </c>
      <c r="C40" s="370"/>
      <c r="D40" s="123" t="s">
        <v>1217</v>
      </c>
      <c r="E40" s="19" t="s">
        <v>62</v>
      </c>
      <c r="F40" s="78">
        <v>11</v>
      </c>
      <c r="G40" s="66"/>
      <c r="H40" s="23"/>
      <c r="I40" s="367"/>
      <c r="J40" s="367"/>
      <c r="K40" s="367"/>
      <c r="L40" s="367"/>
      <c r="M40" s="367"/>
      <c r="N40" s="367"/>
      <c r="O40" s="367"/>
      <c r="P40" s="367"/>
      <c r="Q40" s="367"/>
      <c r="R40" s="367"/>
      <c r="S40" s="367"/>
      <c r="T40" s="367"/>
      <c r="U40" s="367"/>
      <c r="V40" s="367"/>
    </row>
    <row r="41" spans="2:22" s="368" customFormat="1" ht="20.25" customHeight="1" x14ac:dyDescent="0.25">
      <c r="B41" s="349">
        <f t="shared" si="1"/>
        <v>2.3099999999999956</v>
      </c>
      <c r="C41" s="370"/>
      <c r="D41" s="123" t="s">
        <v>1218</v>
      </c>
      <c r="E41" s="19" t="s">
        <v>62</v>
      </c>
      <c r="F41" s="78">
        <v>51</v>
      </c>
      <c r="G41" s="66"/>
      <c r="H41" s="23"/>
      <c r="I41" s="367"/>
      <c r="J41" s="367"/>
      <c r="K41" s="367"/>
      <c r="L41" s="367"/>
      <c r="M41" s="367"/>
      <c r="N41" s="367"/>
      <c r="O41" s="367"/>
      <c r="P41" s="367"/>
      <c r="Q41" s="367"/>
      <c r="R41" s="367"/>
      <c r="S41" s="367"/>
      <c r="T41" s="367"/>
      <c r="U41" s="367"/>
      <c r="V41" s="367"/>
    </row>
    <row r="42" spans="2:22" s="368" customFormat="1" ht="20.25" customHeight="1" x14ac:dyDescent="0.25">
      <c r="B42" s="349">
        <f t="shared" si="1"/>
        <v>2.3199999999999954</v>
      </c>
      <c r="C42" s="370"/>
      <c r="D42" s="123" t="s">
        <v>1219</v>
      </c>
      <c r="E42" s="19" t="s">
        <v>62</v>
      </c>
      <c r="F42" s="78">
        <v>80</v>
      </c>
      <c r="G42" s="66"/>
      <c r="H42" s="23"/>
      <c r="I42" s="367"/>
      <c r="J42" s="367"/>
      <c r="K42" s="367"/>
      <c r="L42" s="367"/>
      <c r="M42" s="367"/>
      <c r="N42" s="367"/>
      <c r="O42" s="367"/>
      <c r="P42" s="367"/>
      <c r="Q42" s="367"/>
      <c r="R42" s="367"/>
      <c r="S42" s="367"/>
      <c r="T42" s="367"/>
      <c r="U42" s="367"/>
      <c r="V42" s="367"/>
    </row>
    <row r="43" spans="2:22" s="368" customFormat="1" ht="20.25" customHeight="1" x14ac:dyDescent="0.2">
      <c r="B43" s="363"/>
      <c r="C43" s="370"/>
      <c r="D43" s="345"/>
      <c r="E43" s="363"/>
      <c r="F43" s="363"/>
      <c r="G43" s="365"/>
      <c r="H43" s="366"/>
      <c r="I43" s="367"/>
      <c r="J43" s="367"/>
      <c r="K43" s="367"/>
      <c r="L43" s="367"/>
      <c r="M43" s="367"/>
      <c r="N43" s="367"/>
      <c r="O43" s="367"/>
      <c r="P43" s="367"/>
      <c r="Q43" s="367"/>
      <c r="R43" s="367"/>
      <c r="S43" s="367"/>
      <c r="T43" s="367"/>
      <c r="U43" s="367"/>
      <c r="V43" s="367"/>
    </row>
    <row r="44" spans="2:22" s="368" customFormat="1" ht="20.25" customHeight="1" x14ac:dyDescent="0.2">
      <c r="B44" s="363"/>
      <c r="C44" s="370"/>
      <c r="D44" s="345"/>
      <c r="E44" s="363"/>
      <c r="F44" s="363"/>
      <c r="G44" s="365"/>
      <c r="H44" s="366"/>
      <c r="I44" s="367"/>
      <c r="J44" s="367"/>
      <c r="K44" s="367"/>
      <c r="L44" s="367"/>
      <c r="M44" s="367"/>
      <c r="N44" s="367"/>
      <c r="O44" s="367"/>
      <c r="P44" s="367"/>
      <c r="Q44" s="367"/>
      <c r="R44" s="367"/>
      <c r="S44" s="367"/>
      <c r="T44" s="367"/>
      <c r="U44" s="367"/>
      <c r="V44" s="367"/>
    </row>
    <row r="45" spans="2:22" s="368" customFormat="1" ht="20.25" customHeight="1" x14ac:dyDescent="0.2">
      <c r="B45" s="363"/>
      <c r="C45" s="370"/>
      <c r="D45" s="345"/>
      <c r="E45" s="363"/>
      <c r="F45" s="363"/>
      <c r="G45" s="365"/>
      <c r="H45" s="366"/>
      <c r="I45" s="367"/>
      <c r="J45" s="367"/>
      <c r="K45" s="367"/>
      <c r="L45" s="367"/>
      <c r="M45" s="367"/>
      <c r="N45" s="367"/>
      <c r="O45" s="367"/>
      <c r="P45" s="367"/>
      <c r="Q45" s="367"/>
      <c r="R45" s="367"/>
      <c r="S45" s="367"/>
      <c r="T45" s="367"/>
      <c r="U45" s="367"/>
      <c r="V45" s="367"/>
    </row>
    <row r="46" spans="2:22" s="9" customFormat="1" ht="15" thickBot="1" x14ac:dyDescent="0.25">
      <c r="B46" s="21"/>
      <c r="C46" s="54"/>
      <c r="D46" s="5"/>
      <c r="E46" s="21"/>
      <c r="F46" s="21"/>
      <c r="G46" s="84"/>
      <c r="H46" s="25"/>
      <c r="I46" s="91"/>
      <c r="J46" s="91"/>
      <c r="K46" s="91"/>
      <c r="L46" s="91"/>
      <c r="M46" s="91"/>
      <c r="N46" s="91"/>
      <c r="O46" s="91"/>
      <c r="P46" s="91"/>
      <c r="Q46" s="91"/>
      <c r="R46" s="91"/>
      <c r="S46" s="91"/>
      <c r="T46" s="91"/>
      <c r="U46" s="91"/>
      <c r="V46" s="91"/>
    </row>
    <row r="47" spans="2:22" s="9" customFormat="1" ht="20.25" customHeight="1" thickBot="1" x14ac:dyDescent="0.3">
      <c r="B47" s="26" t="s">
        <v>7</v>
      </c>
      <c r="C47" s="26"/>
      <c r="D47" s="26"/>
      <c r="E47" s="26"/>
      <c r="F47" s="26"/>
      <c r="G47" s="27"/>
      <c r="H47" s="28"/>
      <c r="I47" s="91"/>
      <c r="J47" s="91"/>
      <c r="K47" s="91"/>
      <c r="L47" s="91"/>
      <c r="M47" s="91"/>
      <c r="N47" s="91"/>
      <c r="O47" s="91"/>
      <c r="P47" s="91"/>
      <c r="Q47" s="91"/>
      <c r="R47" s="91"/>
      <c r="S47" s="91"/>
      <c r="T47" s="91"/>
      <c r="U47" s="91"/>
      <c r="V47" s="91"/>
    </row>
    <row r="48" spans="2:22" s="9" customFormat="1" x14ac:dyDescent="0.25">
      <c r="B48" s="36"/>
      <c r="C48" s="36"/>
      <c r="D48" s="36"/>
      <c r="E48" s="36"/>
      <c r="F48" s="36"/>
      <c r="G48" s="37"/>
      <c r="H48" s="37"/>
      <c r="I48" s="91"/>
      <c r="J48" s="91"/>
      <c r="K48" s="91"/>
      <c r="L48" s="91"/>
      <c r="M48" s="91"/>
      <c r="N48" s="91"/>
      <c r="O48" s="91"/>
      <c r="P48" s="91"/>
      <c r="Q48" s="91"/>
      <c r="R48" s="91"/>
      <c r="S48" s="91"/>
      <c r="T48" s="91"/>
      <c r="U48" s="91"/>
      <c r="V48" s="91"/>
    </row>
    <row r="49" spans="2:22" s="9" customFormat="1" x14ac:dyDescent="0.25">
      <c r="B49" s="36"/>
      <c r="C49" s="36"/>
      <c r="D49" s="36"/>
      <c r="E49" s="36"/>
      <c r="F49" s="36"/>
      <c r="G49" s="37"/>
      <c r="H49" s="37"/>
      <c r="I49" s="91"/>
      <c r="J49" s="91"/>
      <c r="K49" s="91"/>
      <c r="L49" s="91"/>
      <c r="M49" s="91"/>
      <c r="N49" s="91"/>
      <c r="O49" s="91"/>
      <c r="P49" s="91"/>
      <c r="Q49" s="91"/>
      <c r="R49" s="91"/>
      <c r="S49" s="91"/>
      <c r="T49" s="91"/>
      <c r="U49" s="91"/>
      <c r="V49" s="91"/>
    </row>
    <row r="50" spans="2:22" s="9" customFormat="1" x14ac:dyDescent="0.25">
      <c r="B50" s="36"/>
      <c r="C50" s="36"/>
      <c r="D50" s="36"/>
      <c r="E50" s="36"/>
      <c r="F50" s="36"/>
      <c r="G50" s="37"/>
      <c r="H50" s="37"/>
      <c r="I50" s="91"/>
      <c r="J50" s="91"/>
      <c r="K50" s="91"/>
      <c r="L50" s="91"/>
      <c r="M50" s="91"/>
      <c r="N50" s="91"/>
      <c r="O50" s="91"/>
      <c r="P50" s="91"/>
      <c r="Q50" s="91"/>
      <c r="R50" s="91"/>
      <c r="S50" s="91"/>
      <c r="T50" s="91"/>
      <c r="U50" s="91"/>
      <c r="V50" s="91"/>
    </row>
    <row r="51" spans="2:22" s="9" customFormat="1" x14ac:dyDescent="0.25">
      <c r="B51" s="36"/>
      <c r="C51" s="36"/>
      <c r="D51" s="36"/>
      <c r="E51" s="36"/>
      <c r="F51" s="36"/>
      <c r="G51" s="37"/>
      <c r="H51" s="37"/>
      <c r="I51" s="91"/>
      <c r="J51" s="91"/>
      <c r="K51" s="91"/>
      <c r="L51" s="91"/>
      <c r="M51" s="91"/>
      <c r="N51" s="91"/>
      <c r="O51" s="91"/>
      <c r="P51" s="91"/>
      <c r="Q51" s="91"/>
      <c r="R51" s="91"/>
      <c r="S51" s="91"/>
      <c r="T51" s="91"/>
      <c r="U51" s="91"/>
      <c r="V51" s="91"/>
    </row>
    <row r="52" spans="2:22" s="9" customFormat="1" x14ac:dyDescent="0.25">
      <c r="B52" s="36"/>
      <c r="C52" s="36"/>
      <c r="D52" s="36"/>
      <c r="E52" s="36"/>
      <c r="F52" s="36"/>
      <c r="G52" s="37"/>
      <c r="H52" s="37"/>
      <c r="I52" s="91"/>
      <c r="J52" s="91"/>
      <c r="K52" s="91"/>
      <c r="L52" s="91"/>
      <c r="M52" s="91"/>
      <c r="N52" s="91"/>
      <c r="O52" s="91"/>
      <c r="P52" s="91"/>
      <c r="Q52" s="91"/>
      <c r="R52" s="91"/>
      <c r="S52" s="91"/>
      <c r="T52" s="91"/>
      <c r="U52" s="91"/>
      <c r="V52" s="91"/>
    </row>
    <row r="53" spans="2:22" s="9" customFormat="1" x14ac:dyDescent="0.25">
      <c r="B53" s="36"/>
      <c r="C53" s="36"/>
      <c r="D53" s="36"/>
      <c r="E53" s="36"/>
      <c r="F53" s="36"/>
      <c r="G53" s="37"/>
      <c r="H53" s="37"/>
      <c r="I53" s="91"/>
      <c r="J53" s="91"/>
      <c r="K53" s="91"/>
      <c r="L53" s="91"/>
      <c r="M53" s="91"/>
      <c r="N53" s="91"/>
      <c r="O53" s="91"/>
      <c r="P53" s="91"/>
      <c r="Q53" s="91"/>
      <c r="R53" s="91"/>
      <c r="S53" s="91"/>
      <c r="T53" s="91"/>
      <c r="U53" s="91"/>
      <c r="V53" s="91"/>
    </row>
    <row r="54" spans="2:22" s="9" customFormat="1" x14ac:dyDescent="0.25">
      <c r="B54" s="36"/>
      <c r="C54" s="36"/>
      <c r="D54" s="36"/>
      <c r="E54" s="36"/>
      <c r="F54" s="36"/>
      <c r="G54" s="37"/>
      <c r="H54" s="37"/>
      <c r="I54" s="91"/>
      <c r="J54" s="91"/>
      <c r="K54" s="91"/>
      <c r="L54" s="91"/>
      <c r="M54" s="91"/>
      <c r="N54" s="91"/>
      <c r="O54" s="91"/>
      <c r="P54" s="91"/>
      <c r="Q54" s="91"/>
      <c r="R54" s="91"/>
      <c r="S54" s="91"/>
      <c r="T54" s="91"/>
      <c r="U54" s="91"/>
      <c r="V54" s="91"/>
    </row>
    <row r="55" spans="2:22" s="9" customFormat="1" x14ac:dyDescent="0.25">
      <c r="B55" s="36"/>
      <c r="C55" s="36"/>
      <c r="D55" s="36"/>
      <c r="E55" s="36"/>
      <c r="F55" s="36"/>
      <c r="G55" s="37"/>
      <c r="H55" s="37"/>
      <c r="I55" s="91"/>
      <c r="J55" s="91"/>
      <c r="K55" s="91"/>
      <c r="L55" s="91"/>
      <c r="M55" s="91"/>
      <c r="N55" s="91"/>
      <c r="O55" s="91"/>
      <c r="P55" s="91"/>
      <c r="Q55" s="91"/>
      <c r="R55" s="91"/>
      <c r="S55" s="91"/>
      <c r="T55" s="91"/>
      <c r="U55" s="91"/>
      <c r="V55" s="91"/>
    </row>
    <row r="56" spans="2:22" s="9" customFormat="1" x14ac:dyDescent="0.25">
      <c r="B56" s="36"/>
      <c r="C56" s="36"/>
      <c r="D56" s="36"/>
      <c r="E56" s="36"/>
      <c r="F56" s="36"/>
      <c r="G56" s="37"/>
      <c r="H56" s="37"/>
      <c r="I56" s="91"/>
      <c r="J56" s="91"/>
      <c r="K56" s="91"/>
      <c r="L56" s="91"/>
      <c r="M56" s="91"/>
      <c r="N56" s="91"/>
      <c r="O56" s="91"/>
      <c r="P56" s="91"/>
      <c r="Q56" s="91"/>
      <c r="R56" s="91"/>
      <c r="S56" s="91"/>
      <c r="T56" s="91"/>
      <c r="U56" s="91"/>
      <c r="V56" s="91"/>
    </row>
    <row r="57" spans="2:22" s="9" customFormat="1" x14ac:dyDescent="0.25">
      <c r="B57" s="36"/>
      <c r="C57" s="36"/>
      <c r="D57" s="36"/>
      <c r="E57" s="36"/>
      <c r="F57" s="36"/>
      <c r="G57" s="37"/>
      <c r="H57" s="37"/>
      <c r="I57" s="91"/>
      <c r="J57" s="91"/>
      <c r="K57" s="91"/>
      <c r="L57" s="91"/>
      <c r="M57" s="91"/>
      <c r="N57" s="91"/>
      <c r="O57" s="91"/>
      <c r="P57" s="91"/>
      <c r="Q57" s="91"/>
      <c r="R57" s="91"/>
      <c r="S57" s="91"/>
      <c r="T57" s="91"/>
      <c r="U57" s="91"/>
      <c r="V57" s="91"/>
    </row>
    <row r="58" spans="2:22" s="9" customFormat="1" x14ac:dyDescent="0.25">
      <c r="B58" s="36"/>
      <c r="C58" s="36"/>
      <c r="D58" s="36"/>
      <c r="E58" s="36"/>
      <c r="F58" s="36"/>
      <c r="G58" s="37"/>
      <c r="H58" s="37"/>
      <c r="I58" s="91"/>
      <c r="J58" s="91"/>
      <c r="K58" s="91"/>
      <c r="L58" s="91"/>
      <c r="M58" s="91"/>
      <c r="N58" s="91"/>
      <c r="O58" s="91"/>
      <c r="P58" s="91"/>
      <c r="Q58" s="91"/>
      <c r="R58" s="91"/>
      <c r="S58" s="91"/>
      <c r="T58" s="91"/>
      <c r="U58" s="91"/>
      <c r="V58" s="91"/>
    </row>
    <row r="59" spans="2:22" s="9" customFormat="1" x14ac:dyDescent="0.25">
      <c r="B59" s="36"/>
      <c r="C59" s="36"/>
      <c r="D59" s="36"/>
      <c r="E59" s="36"/>
      <c r="F59" s="36"/>
      <c r="G59" s="37"/>
      <c r="H59" s="37"/>
      <c r="I59" s="91"/>
      <c r="J59" s="91"/>
      <c r="K59" s="91"/>
      <c r="L59" s="91"/>
      <c r="M59" s="91"/>
      <c r="N59" s="91"/>
      <c r="O59" s="91"/>
      <c r="P59" s="91"/>
      <c r="Q59" s="91"/>
      <c r="R59" s="91"/>
      <c r="S59" s="91"/>
      <c r="T59" s="91"/>
      <c r="U59" s="91"/>
      <c r="V59" s="91"/>
    </row>
    <row r="60" spans="2:22" s="9" customFormat="1" x14ac:dyDescent="0.25">
      <c r="B60" s="36"/>
      <c r="C60" s="36"/>
      <c r="D60" s="36"/>
      <c r="E60" s="36"/>
      <c r="F60" s="36"/>
      <c r="G60" s="37"/>
      <c r="H60" s="37"/>
      <c r="I60" s="91"/>
      <c r="J60" s="91"/>
      <c r="K60" s="91"/>
      <c r="L60" s="91"/>
      <c r="M60" s="91"/>
      <c r="N60" s="91"/>
      <c r="O60" s="91"/>
      <c r="P60" s="91"/>
      <c r="Q60" s="91"/>
      <c r="R60" s="91"/>
      <c r="S60" s="91"/>
      <c r="T60" s="91"/>
      <c r="U60" s="91"/>
      <c r="V60" s="91"/>
    </row>
    <row r="61" spans="2:22" s="9" customFormat="1" x14ac:dyDescent="0.25">
      <c r="B61" s="36"/>
      <c r="C61" s="36"/>
      <c r="D61" s="36"/>
      <c r="E61" s="36"/>
      <c r="F61" s="36"/>
      <c r="G61" s="37"/>
      <c r="H61" s="37"/>
      <c r="I61" s="91"/>
      <c r="J61" s="91"/>
      <c r="K61" s="91"/>
      <c r="L61" s="91"/>
      <c r="M61" s="91"/>
      <c r="N61" s="91"/>
      <c r="O61" s="91"/>
      <c r="P61" s="91"/>
      <c r="Q61" s="91"/>
      <c r="R61" s="91"/>
      <c r="S61" s="91"/>
      <c r="T61" s="91"/>
      <c r="U61" s="91"/>
      <c r="V61" s="91"/>
    </row>
    <row r="62" spans="2:22" s="9" customFormat="1" x14ac:dyDescent="0.25">
      <c r="B62" s="36"/>
      <c r="C62" s="36"/>
      <c r="D62" s="36"/>
      <c r="E62" s="36"/>
      <c r="F62" s="36"/>
      <c r="G62" s="37"/>
      <c r="H62" s="37"/>
      <c r="I62" s="91"/>
      <c r="J62" s="91"/>
      <c r="K62" s="91"/>
      <c r="L62" s="91"/>
      <c r="M62" s="91"/>
      <c r="N62" s="91"/>
      <c r="O62" s="91"/>
      <c r="P62" s="91"/>
      <c r="Q62" s="91"/>
      <c r="R62" s="91"/>
      <c r="S62" s="91"/>
      <c r="T62" s="91"/>
      <c r="U62" s="91"/>
      <c r="V62" s="91"/>
    </row>
    <row r="63" spans="2:22" s="9" customFormat="1" x14ac:dyDescent="0.25">
      <c r="B63" s="36"/>
      <c r="C63" s="36"/>
      <c r="D63" s="36"/>
      <c r="E63" s="36"/>
      <c r="F63" s="36"/>
      <c r="G63" s="37"/>
      <c r="H63" s="37"/>
      <c r="I63" s="91"/>
      <c r="J63" s="91"/>
      <c r="K63" s="91"/>
      <c r="L63" s="91"/>
      <c r="M63" s="91"/>
      <c r="N63" s="91"/>
      <c r="O63" s="91"/>
      <c r="P63" s="91"/>
      <c r="Q63" s="91"/>
      <c r="R63" s="91"/>
      <c r="S63" s="91"/>
      <c r="T63" s="91"/>
      <c r="U63" s="91"/>
      <c r="V63" s="91"/>
    </row>
    <row r="64" spans="2:22" s="9" customFormat="1" x14ac:dyDescent="0.25">
      <c r="B64" s="36"/>
      <c r="C64" s="36"/>
      <c r="D64" s="36"/>
      <c r="E64" s="36"/>
      <c r="F64" s="36"/>
      <c r="G64" s="37"/>
      <c r="H64" s="37"/>
      <c r="I64" s="91"/>
      <c r="J64" s="91"/>
      <c r="K64" s="91"/>
      <c r="L64" s="91"/>
      <c r="M64" s="91"/>
      <c r="N64" s="91"/>
      <c r="O64" s="91"/>
      <c r="P64" s="91"/>
      <c r="Q64" s="91"/>
      <c r="R64" s="91"/>
      <c r="S64" s="91"/>
      <c r="T64" s="91"/>
      <c r="U64" s="91"/>
      <c r="V64" s="91"/>
    </row>
    <row r="65" spans="2:22" s="9" customFormat="1" x14ac:dyDescent="0.25">
      <c r="B65" s="36"/>
      <c r="C65" s="36"/>
      <c r="D65" s="36"/>
      <c r="E65" s="36"/>
      <c r="F65" s="36"/>
      <c r="G65" s="37"/>
      <c r="H65" s="37"/>
      <c r="I65" s="91"/>
      <c r="J65" s="91"/>
      <c r="K65" s="91"/>
      <c r="L65" s="91"/>
      <c r="M65" s="91"/>
      <c r="N65" s="91"/>
      <c r="O65" s="91"/>
      <c r="P65" s="91"/>
      <c r="Q65" s="91"/>
      <c r="R65" s="91"/>
      <c r="S65" s="91"/>
      <c r="T65" s="91"/>
      <c r="U65" s="91"/>
      <c r="V65" s="91"/>
    </row>
    <row r="66" spans="2:22" s="9" customFormat="1" x14ac:dyDescent="0.25">
      <c r="B66" s="36"/>
      <c r="C66" s="36"/>
      <c r="D66" s="36"/>
      <c r="E66" s="36"/>
      <c r="F66" s="36"/>
      <c r="G66" s="37"/>
      <c r="H66" s="37"/>
      <c r="I66" s="91"/>
      <c r="J66" s="91"/>
      <c r="K66" s="91"/>
      <c r="L66" s="91"/>
      <c r="M66" s="91"/>
      <c r="N66" s="91"/>
      <c r="O66" s="91"/>
      <c r="P66" s="91"/>
      <c r="Q66" s="91"/>
      <c r="R66" s="91"/>
      <c r="S66" s="91"/>
      <c r="T66" s="91"/>
      <c r="U66" s="91"/>
      <c r="V66" s="91"/>
    </row>
    <row r="67" spans="2:22" s="9" customFormat="1" x14ac:dyDescent="0.25">
      <c r="B67" s="36"/>
      <c r="C67" s="36"/>
      <c r="D67" s="36"/>
      <c r="E67" s="36"/>
      <c r="F67" s="36"/>
      <c r="G67" s="37"/>
      <c r="H67" s="37"/>
      <c r="I67" s="91"/>
      <c r="J67" s="91"/>
      <c r="K67" s="91"/>
      <c r="L67" s="91"/>
      <c r="M67" s="91"/>
      <c r="N67" s="91"/>
      <c r="O67" s="91"/>
      <c r="P67" s="91"/>
      <c r="Q67" s="91"/>
      <c r="R67" s="91"/>
      <c r="S67" s="91"/>
      <c r="T67" s="91"/>
      <c r="U67" s="91"/>
      <c r="V67" s="91"/>
    </row>
    <row r="68" spans="2:22" s="9" customFormat="1" x14ac:dyDescent="0.25">
      <c r="B68" s="36"/>
      <c r="C68" s="36"/>
      <c r="D68" s="36"/>
      <c r="E68" s="36"/>
      <c r="F68" s="36"/>
      <c r="G68" s="37"/>
      <c r="H68" s="37"/>
      <c r="I68" s="91"/>
      <c r="J68" s="91"/>
      <c r="K68" s="91"/>
      <c r="L68" s="91"/>
      <c r="M68" s="91"/>
      <c r="N68" s="91"/>
      <c r="O68" s="91"/>
      <c r="P68" s="91"/>
      <c r="Q68" s="91"/>
      <c r="R68" s="91"/>
      <c r="S68" s="91"/>
      <c r="T68" s="91"/>
      <c r="U68" s="91"/>
      <c r="V68" s="91"/>
    </row>
    <row r="69" spans="2:22" x14ac:dyDescent="0.2">
      <c r="B69" s="5"/>
      <c r="C69" s="5"/>
      <c r="D69" s="5"/>
      <c r="E69" s="5"/>
      <c r="F69" s="5"/>
      <c r="G69" s="7"/>
      <c r="H69" s="7"/>
    </row>
    <row r="70" spans="2:22" x14ac:dyDescent="0.2">
      <c r="B70" s="5"/>
      <c r="C70" s="5"/>
      <c r="D70" s="5"/>
      <c r="E70" s="5"/>
      <c r="F70" s="5"/>
      <c r="G70" s="7"/>
      <c r="H70" s="7"/>
    </row>
    <row r="71" spans="2:22" x14ac:dyDescent="0.2">
      <c r="B71" s="5"/>
      <c r="C71" s="5"/>
      <c r="D71" s="5"/>
      <c r="E71" s="5"/>
      <c r="F71" s="5"/>
      <c r="G71" s="7"/>
      <c r="H71" s="7"/>
    </row>
    <row r="72" spans="2:22" x14ac:dyDescent="0.2">
      <c r="B72" s="5"/>
      <c r="C72" s="5"/>
      <c r="D72" s="5"/>
      <c r="E72" s="5"/>
      <c r="F72" s="5"/>
      <c r="G72" s="7"/>
      <c r="H72" s="7"/>
    </row>
    <row r="73" spans="2:22" x14ac:dyDescent="0.2">
      <c r="B73" s="5"/>
      <c r="C73" s="5"/>
      <c r="D73" s="5"/>
      <c r="E73" s="5"/>
      <c r="F73" s="5"/>
      <c r="G73" s="7"/>
      <c r="H73" s="7"/>
    </row>
    <row r="74" spans="2:22" x14ac:dyDescent="0.2">
      <c r="B74" s="5"/>
      <c r="C74" s="5"/>
      <c r="D74" s="5"/>
      <c r="E74" s="5"/>
      <c r="F74" s="5"/>
      <c r="G74" s="7"/>
      <c r="H74" s="7"/>
    </row>
    <row r="75" spans="2:22" x14ac:dyDescent="0.2">
      <c r="B75" s="5"/>
      <c r="C75" s="5"/>
      <c r="D75" s="5"/>
      <c r="E75" s="5"/>
      <c r="F75" s="5"/>
      <c r="G75" s="7"/>
      <c r="H75" s="7"/>
    </row>
    <row r="76" spans="2:22" x14ac:dyDescent="0.2">
      <c r="B76" s="5"/>
      <c r="C76" s="5"/>
      <c r="D76" s="5"/>
      <c r="E76" s="5"/>
      <c r="F76" s="5"/>
      <c r="G76" s="7"/>
      <c r="H76" s="7"/>
    </row>
    <row r="77" spans="2:22" x14ac:dyDescent="0.2">
      <c r="B77" s="5"/>
      <c r="C77" s="5"/>
      <c r="D77" s="5"/>
      <c r="E77" s="5"/>
      <c r="F77" s="5"/>
      <c r="G77" s="7"/>
      <c r="H77" s="7"/>
    </row>
    <row r="78" spans="2:22" x14ac:dyDescent="0.2">
      <c r="B78" s="5"/>
      <c r="C78" s="5"/>
      <c r="D78" s="5"/>
      <c r="E78" s="5"/>
      <c r="F78" s="5"/>
      <c r="G78" s="7"/>
      <c r="H78" s="7"/>
    </row>
    <row r="79" spans="2:22" x14ac:dyDescent="0.2">
      <c r="B79" s="5"/>
      <c r="C79" s="5"/>
      <c r="D79" s="5"/>
      <c r="E79" s="5"/>
      <c r="F79" s="5"/>
      <c r="G79" s="7"/>
      <c r="H79" s="7"/>
    </row>
    <row r="80" spans="2:22" x14ac:dyDescent="0.2">
      <c r="B80" s="5"/>
      <c r="C80" s="5"/>
      <c r="D80" s="5"/>
      <c r="E80" s="5"/>
      <c r="F80" s="5"/>
      <c r="G80" s="7"/>
      <c r="H80" s="7"/>
    </row>
    <row r="81" spans="2:8" x14ac:dyDescent="0.2">
      <c r="B81" s="5"/>
      <c r="C81" s="5"/>
      <c r="D81" s="5"/>
      <c r="E81" s="5"/>
      <c r="F81" s="5"/>
      <c r="G81" s="7"/>
      <c r="H81" s="7"/>
    </row>
    <row r="82" spans="2:8" x14ac:dyDescent="0.2">
      <c r="B82" s="5"/>
      <c r="C82" s="5"/>
      <c r="D82" s="5"/>
      <c r="E82" s="5"/>
      <c r="F82" s="5"/>
      <c r="G82" s="7"/>
      <c r="H82" s="7"/>
    </row>
    <row r="83" spans="2:8" x14ac:dyDescent="0.2">
      <c r="B83" s="5"/>
      <c r="C83" s="5"/>
      <c r="D83" s="5"/>
      <c r="E83" s="5"/>
      <c r="F83" s="5"/>
      <c r="G83" s="7"/>
      <c r="H83" s="7"/>
    </row>
    <row r="84" spans="2:8" x14ac:dyDescent="0.2">
      <c r="B84" s="5"/>
      <c r="C84" s="5"/>
      <c r="D84" s="5"/>
      <c r="E84" s="5"/>
      <c r="F84" s="5"/>
      <c r="G84" s="7"/>
      <c r="H84" s="7"/>
    </row>
    <row r="85" spans="2:8" x14ac:dyDescent="0.2">
      <c r="B85" s="5"/>
      <c r="C85" s="5"/>
      <c r="D85" s="5"/>
      <c r="E85" s="5"/>
      <c r="F85" s="5"/>
      <c r="G85" s="7"/>
      <c r="H85" s="7"/>
    </row>
    <row r="86" spans="2:8" x14ac:dyDescent="0.2">
      <c r="B86" s="5"/>
      <c r="C86" s="5"/>
      <c r="D86" s="5"/>
      <c r="E86" s="5"/>
      <c r="F86" s="5"/>
      <c r="G86" s="7"/>
      <c r="H86" s="7"/>
    </row>
    <row r="87" spans="2:8" x14ac:dyDescent="0.2">
      <c r="B87" s="5"/>
      <c r="C87" s="5"/>
      <c r="D87" s="5"/>
      <c r="E87" s="5"/>
      <c r="F87" s="5"/>
      <c r="G87" s="7"/>
      <c r="H87" s="7"/>
    </row>
    <row r="88" spans="2:8" x14ac:dyDescent="0.2">
      <c r="B88" s="5"/>
      <c r="C88" s="5"/>
      <c r="D88" s="5"/>
      <c r="E88" s="5"/>
      <c r="F88" s="5"/>
      <c r="G88" s="7"/>
      <c r="H88" s="7"/>
    </row>
    <row r="89" spans="2:8" x14ac:dyDescent="0.2">
      <c r="B89" s="5"/>
      <c r="C89" s="5"/>
      <c r="D89" s="5"/>
      <c r="E89" s="5"/>
      <c r="F89" s="5"/>
    </row>
  </sheetData>
  <mergeCells count="1">
    <mergeCell ref="E3:F3"/>
  </mergeCells>
  <phoneticPr fontId="32" type="noConversion"/>
  <pageMargins left="0.7" right="0.7" top="0.75" bottom="0.75" header="0.3" footer="0.3"/>
  <pageSetup paperSize="9" scale="70" firstPageNumber="13" orientation="portrait" useFirstPageNumber="1" r:id="rId1"/>
  <headerFooter>
    <oddFooter>&amp;R&amp;"Arial,Regular"&amp;P</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tabColor rgb="FF00B050"/>
  </sheetPr>
  <dimension ref="A1:T68"/>
  <sheetViews>
    <sheetView topLeftCell="A28" workbookViewId="0">
      <selection activeCell="B59" sqref="B59:D59"/>
    </sheetView>
  </sheetViews>
  <sheetFormatPr defaultColWidth="9.140625"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8.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645</v>
      </c>
      <c r="G9" s="511"/>
      <c r="H9" s="608" t="e">
        <f>#REF!</f>
        <v>#REF!</v>
      </c>
      <c r="I9" s="609"/>
    </row>
    <row r="10" spans="1:13" x14ac:dyDescent="0.25">
      <c r="A10" s="99" t="s">
        <v>71</v>
      </c>
      <c r="B10" s="97"/>
      <c r="F10" s="510" t="s">
        <v>72</v>
      </c>
      <c r="G10" s="511"/>
      <c r="H10" s="610" t="e">
        <f>#REF!</f>
        <v>#REF!</v>
      </c>
      <c r="I10" s="611"/>
    </row>
    <row r="11" spans="1:13" x14ac:dyDescent="0.25">
      <c r="A11" s="99" t="s">
        <v>73</v>
      </c>
      <c r="B11" s="97"/>
      <c r="F11" s="510" t="s">
        <v>74</v>
      </c>
      <c r="G11" s="511"/>
      <c r="H11" s="612" t="e">
        <f>#REF!</f>
        <v>#REF!</v>
      </c>
      <c r="I11" s="611"/>
    </row>
    <row r="12" spans="1:13" x14ac:dyDescent="0.25">
      <c r="A12" s="99" t="s">
        <v>75</v>
      </c>
      <c r="B12" s="97"/>
      <c r="F12" s="510" t="s">
        <v>76</v>
      </c>
      <c r="G12" s="511"/>
      <c r="H12" s="617" t="e">
        <f>#REF!</f>
        <v>#REF!</v>
      </c>
      <c r="I12" s="611"/>
    </row>
    <row r="13" spans="1:13" x14ac:dyDescent="0.25">
      <c r="A13" s="99" t="s">
        <v>77</v>
      </c>
      <c r="B13" s="97"/>
      <c r="F13" s="181" t="s">
        <v>78</v>
      </c>
      <c r="G13" s="182"/>
      <c r="H13" s="615" t="s">
        <v>112</v>
      </c>
      <c r="I13" s="616"/>
    </row>
    <row r="14" spans="1:13" x14ac:dyDescent="0.25">
      <c r="A14" s="99"/>
      <c r="B14" s="97"/>
      <c r="F14" s="510" t="s">
        <v>80</v>
      </c>
      <c r="G14" s="511"/>
      <c r="H14" s="516" t="s">
        <v>81</v>
      </c>
      <c r="I14" s="515"/>
      <c r="M14" t="s">
        <v>79</v>
      </c>
    </row>
    <row r="15" spans="1:13" x14ac:dyDescent="0.25">
      <c r="A15" s="99"/>
      <c r="B15" s="97"/>
      <c r="D15" s="191"/>
      <c r="F15" s="552" t="s">
        <v>398</v>
      </c>
      <c r="G15" s="552"/>
      <c r="H15" s="553" t="s">
        <v>359</v>
      </c>
      <c r="I15" s="549"/>
    </row>
    <row r="16" spans="1:13" x14ac:dyDescent="0.25">
      <c r="A16" s="523" t="s">
        <v>640</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520"/>
      <c r="C20" s="521"/>
      <c r="D20" s="522"/>
      <c r="E20" s="115"/>
      <c r="F20" s="100"/>
      <c r="G20" s="117"/>
      <c r="H20" s="118"/>
      <c r="I20" s="119"/>
    </row>
    <row r="21" spans="1:11" x14ac:dyDescent="0.25">
      <c r="A21" s="488" t="s">
        <v>90</v>
      </c>
      <c r="B21" s="484"/>
      <c r="C21" s="484"/>
      <c r="D21" s="484"/>
      <c r="E21" s="484"/>
      <c r="F21" s="484"/>
      <c r="G21" s="484"/>
      <c r="H21" s="485"/>
      <c r="I21" s="113"/>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493"/>
      <c r="G23" s="180" t="s">
        <v>87</v>
      </c>
      <c r="H23" s="136" t="s">
        <v>88</v>
      </c>
      <c r="I23" s="137" t="s">
        <v>89</v>
      </c>
      <c r="K23" s="142"/>
    </row>
    <row r="24" spans="1:11" x14ac:dyDescent="0.25">
      <c r="A24" s="259"/>
      <c r="B24" s="593"/>
      <c r="C24" s="594"/>
      <c r="D24" s="594"/>
      <c r="E24" s="594"/>
      <c r="F24" s="595"/>
      <c r="G24" s="261"/>
      <c r="H24" s="260"/>
      <c r="I24" s="129"/>
    </row>
    <row r="25" spans="1:11" x14ac:dyDescent="0.25">
      <c r="A25" s="125"/>
      <c r="B25" s="593"/>
      <c r="C25" s="594"/>
      <c r="D25" s="594"/>
      <c r="E25" s="594"/>
      <c r="F25" s="595"/>
      <c r="G25" s="261"/>
      <c r="H25" s="260"/>
      <c r="I25" s="129"/>
    </row>
    <row r="26" spans="1:11" x14ac:dyDescent="0.25">
      <c r="A26" s="125"/>
      <c r="B26" s="593"/>
      <c r="C26" s="594"/>
      <c r="D26" s="594"/>
      <c r="E26" s="594"/>
      <c r="F26" s="595"/>
      <c r="G26" s="261"/>
      <c r="H26" s="260"/>
      <c r="I26" s="129"/>
    </row>
    <row r="27" spans="1:11" x14ac:dyDescent="0.25">
      <c r="A27" s="125"/>
      <c r="B27" s="593"/>
      <c r="C27" s="594"/>
      <c r="D27" s="594"/>
      <c r="E27" s="594"/>
      <c r="F27" s="595"/>
      <c r="G27" s="261"/>
      <c r="H27" s="260"/>
      <c r="I27" s="129"/>
    </row>
    <row r="28" spans="1:11" x14ac:dyDescent="0.25">
      <c r="A28" s="125"/>
      <c r="B28" s="593"/>
      <c r="C28" s="594"/>
      <c r="D28" s="594"/>
      <c r="E28" s="594"/>
      <c r="F28" s="595"/>
      <c r="G28" s="261"/>
      <c r="H28" s="260"/>
      <c r="I28" s="129"/>
    </row>
    <row r="29" spans="1:11" x14ac:dyDescent="0.25">
      <c r="A29" s="125"/>
      <c r="B29" s="550"/>
      <c r="C29" s="551"/>
      <c r="D29" s="551"/>
      <c r="E29" s="551"/>
      <c r="F29" s="551"/>
      <c r="G29" s="195"/>
      <c r="H29" s="196"/>
      <c r="I29" s="129"/>
    </row>
    <row r="30" spans="1:11" x14ac:dyDescent="0.25">
      <c r="A30" s="547" t="s">
        <v>171</v>
      </c>
      <c r="B30" s="484"/>
      <c r="C30" s="484"/>
      <c r="D30" s="484"/>
      <c r="E30" s="484"/>
      <c r="F30" s="484"/>
      <c r="G30" s="484"/>
      <c r="H30" s="485"/>
      <c r="I30" s="189">
        <f>SUM(I24:I29)</f>
        <v>0</v>
      </c>
    </row>
    <row r="31" spans="1:11" x14ac:dyDescent="0.25">
      <c r="A31" s="488" t="s">
        <v>172</v>
      </c>
      <c r="B31" s="484"/>
      <c r="C31" s="484"/>
      <c r="D31" s="484"/>
      <c r="E31" s="484"/>
      <c r="F31" s="484"/>
      <c r="G31" s="484"/>
      <c r="H31" s="485"/>
      <c r="I31" s="190">
        <f>ROUND((I30*0.15),2)</f>
        <v>0</v>
      </c>
    </row>
    <row r="32" spans="1:11" x14ac:dyDescent="0.25">
      <c r="A32" s="488" t="s">
        <v>173</v>
      </c>
      <c r="B32" s="484"/>
      <c r="C32" s="484"/>
      <c r="D32" s="484"/>
      <c r="E32" s="484"/>
      <c r="F32" s="484"/>
      <c r="G32" s="484"/>
      <c r="H32" s="485"/>
      <c r="I32" s="172">
        <f>I30+I31</f>
        <v>0</v>
      </c>
    </row>
    <row r="33" spans="1:20" x14ac:dyDescent="0.25">
      <c r="A33" s="494" t="s">
        <v>95</v>
      </c>
      <c r="B33" s="495"/>
      <c r="C33" s="495"/>
      <c r="D33" s="495"/>
      <c r="E33" s="495"/>
      <c r="F33" s="495"/>
      <c r="G33" s="495"/>
      <c r="H33" s="495"/>
      <c r="I33" s="496"/>
    </row>
    <row r="34" spans="1:20" x14ac:dyDescent="0.25">
      <c r="A34" s="120" t="s">
        <v>96</v>
      </c>
      <c r="B34" s="510" t="s">
        <v>97</v>
      </c>
      <c r="C34" s="524"/>
      <c r="D34" s="511"/>
      <c r="E34" s="492" t="s">
        <v>85</v>
      </c>
      <c r="F34" s="493"/>
      <c r="G34" s="122" t="s">
        <v>87</v>
      </c>
      <c r="H34" s="123" t="s">
        <v>88</v>
      </c>
      <c r="I34" s="124" t="s">
        <v>89</v>
      </c>
    </row>
    <row r="35" spans="1:20" x14ac:dyDescent="0.25">
      <c r="A35" s="125">
        <v>1</v>
      </c>
      <c r="B35" s="529" t="s">
        <v>98</v>
      </c>
      <c r="C35" s="530"/>
      <c r="D35" s="531"/>
      <c r="E35" s="517" t="s">
        <v>99</v>
      </c>
      <c r="F35" s="519"/>
      <c r="G35" s="157"/>
      <c r="H35" s="155">
        <v>450</v>
      </c>
      <c r="I35" s="132">
        <f>SUM(G35*H35)</f>
        <v>0</v>
      </c>
    </row>
    <row r="36" spans="1:20" x14ac:dyDescent="0.25">
      <c r="A36" s="125">
        <v>2</v>
      </c>
      <c r="B36" s="506" t="s">
        <v>100</v>
      </c>
      <c r="C36" s="507"/>
      <c r="D36" s="508"/>
      <c r="E36" s="486" t="s">
        <v>99</v>
      </c>
      <c r="F36" s="487"/>
      <c r="G36" s="126"/>
      <c r="H36" s="156">
        <v>350</v>
      </c>
      <c r="I36" s="129">
        <f t="shared" ref="I36:I40" si="0">SUM(G36*H36)</f>
        <v>0</v>
      </c>
    </row>
    <row r="37" spans="1:20" x14ac:dyDescent="0.25">
      <c r="A37" s="125">
        <v>3</v>
      </c>
      <c r="B37" s="506" t="s">
        <v>101</v>
      </c>
      <c r="C37" s="507"/>
      <c r="D37" s="508"/>
      <c r="E37" s="486" t="s">
        <v>99</v>
      </c>
      <c r="F37" s="487"/>
      <c r="G37" s="126">
        <v>3</v>
      </c>
      <c r="H37" s="156">
        <v>300</v>
      </c>
      <c r="I37" s="129">
        <f t="shared" si="0"/>
        <v>900</v>
      </c>
    </row>
    <row r="38" spans="1:20" x14ac:dyDescent="0.25">
      <c r="A38" s="125">
        <v>4</v>
      </c>
      <c r="B38" s="506" t="s">
        <v>102</v>
      </c>
      <c r="C38" s="507"/>
      <c r="D38" s="508"/>
      <c r="E38" s="486" t="s">
        <v>99</v>
      </c>
      <c r="F38" s="487"/>
      <c r="G38" s="126">
        <v>3</v>
      </c>
      <c r="H38" s="156">
        <v>200</v>
      </c>
      <c r="I38" s="129">
        <f t="shared" si="0"/>
        <v>600</v>
      </c>
    </row>
    <row r="39" spans="1:20" x14ac:dyDescent="0.25">
      <c r="A39" s="125">
        <v>5</v>
      </c>
      <c r="B39" s="506" t="s">
        <v>103</v>
      </c>
      <c r="C39" s="507"/>
      <c r="D39" s="508"/>
      <c r="E39" s="486" t="s">
        <v>99</v>
      </c>
      <c r="F39" s="487"/>
      <c r="G39" s="126"/>
      <c r="H39" s="158">
        <v>200</v>
      </c>
      <c r="I39" s="129">
        <f t="shared" si="0"/>
        <v>0</v>
      </c>
      <c r="T39" s="265"/>
    </row>
    <row r="40" spans="1:20" x14ac:dyDescent="0.25">
      <c r="A40" s="139">
        <v>6</v>
      </c>
      <c r="B40" s="535" t="s">
        <v>342</v>
      </c>
      <c r="C40" s="536"/>
      <c r="D40" s="537"/>
      <c r="E40" s="520" t="s">
        <v>99</v>
      </c>
      <c r="F40" s="522"/>
      <c r="G40" s="264"/>
      <c r="H40" s="263">
        <v>140</v>
      </c>
      <c r="I40" s="262">
        <f t="shared" si="0"/>
        <v>0</v>
      </c>
    </row>
    <row r="41" spans="1:20" x14ac:dyDescent="0.25">
      <c r="A41" s="125"/>
      <c r="B41" s="510" t="s">
        <v>616</v>
      </c>
      <c r="C41" s="524"/>
      <c r="D41" s="524"/>
      <c r="E41" s="524"/>
      <c r="F41" s="524"/>
      <c r="G41" s="524"/>
      <c r="H41" s="511"/>
      <c r="I41" s="129">
        <f>SUM(I35:I40)</f>
        <v>1500</v>
      </c>
    </row>
    <row r="42" spans="1:20" x14ac:dyDescent="0.25">
      <c r="A42" s="125">
        <v>1</v>
      </c>
      <c r="B42" s="529" t="s">
        <v>98</v>
      </c>
      <c r="C42" s="530"/>
      <c r="D42" s="531"/>
      <c r="E42" s="517" t="s">
        <v>99</v>
      </c>
      <c r="F42" s="519"/>
      <c r="G42" s="157"/>
      <c r="H42" s="155">
        <v>675</v>
      </c>
      <c r="I42" s="132">
        <f>SUM(G42*H42)</f>
        <v>0</v>
      </c>
    </row>
    <row r="43" spans="1:20" x14ac:dyDescent="0.25">
      <c r="A43" s="125">
        <v>2</v>
      </c>
      <c r="B43" s="506" t="s">
        <v>100</v>
      </c>
      <c r="C43" s="507"/>
      <c r="D43" s="508"/>
      <c r="E43" s="486" t="s">
        <v>99</v>
      </c>
      <c r="F43" s="487"/>
      <c r="G43" s="126"/>
      <c r="H43" s="156">
        <v>525</v>
      </c>
      <c r="I43" s="129">
        <f t="shared" ref="I43:I47" si="1">SUM(G43*H43)</f>
        <v>0</v>
      </c>
    </row>
    <row r="44" spans="1:20" x14ac:dyDescent="0.25">
      <c r="A44" s="125">
        <v>3</v>
      </c>
      <c r="B44" s="506" t="s">
        <v>101</v>
      </c>
      <c r="C44" s="507"/>
      <c r="D44" s="508"/>
      <c r="E44" s="486" t="s">
        <v>99</v>
      </c>
      <c r="F44" s="487"/>
      <c r="G44" s="126"/>
      <c r="H44" s="156">
        <v>450</v>
      </c>
      <c r="I44" s="129">
        <f t="shared" si="1"/>
        <v>0</v>
      </c>
    </row>
    <row r="45" spans="1:20" x14ac:dyDescent="0.25">
      <c r="A45" s="125">
        <v>4</v>
      </c>
      <c r="B45" s="506" t="s">
        <v>102</v>
      </c>
      <c r="C45" s="507"/>
      <c r="D45" s="508"/>
      <c r="E45" s="486" t="s">
        <v>99</v>
      </c>
      <c r="F45" s="487"/>
      <c r="G45" s="126"/>
      <c r="H45" s="156">
        <v>300</v>
      </c>
      <c r="I45" s="129">
        <f t="shared" si="1"/>
        <v>0</v>
      </c>
    </row>
    <row r="46" spans="1:20" x14ac:dyDescent="0.25">
      <c r="A46" s="125">
        <v>5</v>
      </c>
      <c r="B46" s="506" t="s">
        <v>103</v>
      </c>
      <c r="C46" s="507"/>
      <c r="D46" s="508"/>
      <c r="E46" s="486" t="s">
        <v>99</v>
      </c>
      <c r="F46" s="487"/>
      <c r="G46" s="126"/>
      <c r="H46" s="158">
        <v>300</v>
      </c>
      <c r="I46" s="129">
        <f t="shared" si="1"/>
        <v>0</v>
      </c>
    </row>
    <row r="47" spans="1:20" x14ac:dyDescent="0.25">
      <c r="A47" s="139">
        <v>6</v>
      </c>
      <c r="B47" s="535" t="s">
        <v>342</v>
      </c>
      <c r="C47" s="536"/>
      <c r="D47" s="537"/>
      <c r="E47" s="520" t="s">
        <v>99</v>
      </c>
      <c r="F47" s="522"/>
      <c r="G47" s="264"/>
      <c r="H47" s="263">
        <v>210</v>
      </c>
      <c r="I47" s="262">
        <f t="shared" si="1"/>
        <v>0</v>
      </c>
    </row>
    <row r="48" spans="1:20" x14ac:dyDescent="0.25">
      <c r="A48" s="125"/>
      <c r="B48" s="510" t="s">
        <v>617</v>
      </c>
      <c r="C48" s="524"/>
      <c r="D48" s="524"/>
      <c r="E48" s="524"/>
      <c r="F48" s="524"/>
      <c r="G48" s="524"/>
      <c r="H48" s="511"/>
      <c r="I48" s="129">
        <f>SUM(I42:I47)</f>
        <v>0</v>
      </c>
    </row>
    <row r="49" spans="1:9" x14ac:dyDescent="0.25">
      <c r="A49" s="125">
        <v>1</v>
      </c>
      <c r="B49" s="529" t="s">
        <v>98</v>
      </c>
      <c r="C49" s="530"/>
      <c r="D49" s="531"/>
      <c r="E49" s="517" t="s">
        <v>99</v>
      </c>
      <c r="F49" s="519"/>
      <c r="G49" s="157"/>
      <c r="H49" s="155">
        <v>900</v>
      </c>
      <c r="I49" s="132">
        <f>SUM(G49*H49)</f>
        <v>0</v>
      </c>
    </row>
    <row r="50" spans="1:9" x14ac:dyDescent="0.25">
      <c r="A50" s="125">
        <v>2</v>
      </c>
      <c r="B50" s="506" t="s">
        <v>100</v>
      </c>
      <c r="C50" s="507"/>
      <c r="D50" s="508"/>
      <c r="E50" s="486" t="s">
        <v>99</v>
      </c>
      <c r="F50" s="487"/>
      <c r="G50" s="126"/>
      <c r="H50" s="156">
        <v>700</v>
      </c>
      <c r="I50" s="129">
        <f t="shared" ref="I50:I54" si="2">SUM(G50*H50)</f>
        <v>0</v>
      </c>
    </row>
    <row r="51" spans="1:9" x14ac:dyDescent="0.25">
      <c r="A51" s="125">
        <v>3</v>
      </c>
      <c r="B51" s="506" t="s">
        <v>101</v>
      </c>
      <c r="C51" s="507"/>
      <c r="D51" s="508"/>
      <c r="E51" s="486" t="s">
        <v>99</v>
      </c>
      <c r="F51" s="487"/>
      <c r="G51" s="126"/>
      <c r="H51" s="156">
        <v>600</v>
      </c>
      <c r="I51" s="129">
        <f t="shared" si="2"/>
        <v>0</v>
      </c>
    </row>
    <row r="52" spans="1:9" x14ac:dyDescent="0.25">
      <c r="A52" s="125">
        <v>4</v>
      </c>
      <c r="B52" s="506" t="s">
        <v>102</v>
      </c>
      <c r="C52" s="507"/>
      <c r="D52" s="508"/>
      <c r="E52" s="486" t="s">
        <v>99</v>
      </c>
      <c r="F52" s="487"/>
      <c r="G52" s="126"/>
      <c r="H52" s="156">
        <v>400</v>
      </c>
      <c r="I52" s="129">
        <f t="shared" si="2"/>
        <v>0</v>
      </c>
    </row>
    <row r="53" spans="1:9" x14ac:dyDescent="0.25">
      <c r="A53" s="125">
        <v>5</v>
      </c>
      <c r="B53" s="506" t="s">
        <v>103</v>
      </c>
      <c r="C53" s="507"/>
      <c r="D53" s="508"/>
      <c r="E53" s="486" t="s">
        <v>99</v>
      </c>
      <c r="F53" s="487"/>
      <c r="G53" s="126"/>
      <c r="H53" s="158">
        <v>400</v>
      </c>
      <c r="I53" s="129">
        <f t="shared" si="2"/>
        <v>0</v>
      </c>
    </row>
    <row r="54" spans="1:9" x14ac:dyDescent="0.25">
      <c r="A54" s="139">
        <v>6</v>
      </c>
      <c r="B54" s="535" t="s">
        <v>342</v>
      </c>
      <c r="C54" s="536"/>
      <c r="D54" s="537"/>
      <c r="E54" s="520" t="s">
        <v>99</v>
      </c>
      <c r="F54" s="522"/>
      <c r="G54" s="264"/>
      <c r="H54" s="263">
        <v>280</v>
      </c>
      <c r="I54" s="262">
        <f t="shared" si="2"/>
        <v>0</v>
      </c>
    </row>
    <row r="55" spans="1:9" x14ac:dyDescent="0.25">
      <c r="A55" s="134"/>
      <c r="B55" s="492"/>
      <c r="C55" s="538"/>
      <c r="D55" s="538"/>
      <c r="E55" s="538"/>
      <c r="F55" s="538"/>
      <c r="G55" s="493"/>
      <c r="H55" s="118"/>
      <c r="I55" s="129">
        <f>SUM(I49:I54)</f>
        <v>0</v>
      </c>
    </row>
    <row r="56" spans="1:9" x14ac:dyDescent="0.25">
      <c r="A56" s="488" t="s">
        <v>104</v>
      </c>
      <c r="B56" s="484"/>
      <c r="C56" s="484"/>
      <c r="D56" s="484"/>
      <c r="E56" s="484"/>
      <c r="F56" s="484"/>
      <c r="G56" s="484"/>
      <c r="H56" s="485"/>
      <c r="I56" s="140"/>
    </row>
    <row r="57" spans="1:9" x14ac:dyDescent="0.25">
      <c r="A57" s="494" t="s">
        <v>105</v>
      </c>
      <c r="B57" s="495"/>
      <c r="C57" s="495"/>
      <c r="D57" s="495"/>
      <c r="E57" s="495"/>
      <c r="F57" s="495"/>
      <c r="G57" s="495"/>
      <c r="H57" s="495"/>
      <c r="I57" s="496"/>
    </row>
    <row r="58" spans="1:9" x14ac:dyDescent="0.25">
      <c r="A58" s="120" t="s">
        <v>106</v>
      </c>
      <c r="B58" s="492" t="s">
        <v>107</v>
      </c>
      <c r="C58" s="538"/>
      <c r="D58" s="493"/>
      <c r="E58" s="492" t="s">
        <v>108</v>
      </c>
      <c r="F58" s="493"/>
      <c r="G58" s="136" t="s">
        <v>109</v>
      </c>
      <c r="H58" s="136" t="s">
        <v>88</v>
      </c>
      <c r="I58" s="137" t="s">
        <v>89</v>
      </c>
    </row>
    <row r="59" spans="1:9" x14ac:dyDescent="0.25">
      <c r="A59" s="125">
        <v>1</v>
      </c>
      <c r="B59" s="497" t="s">
        <v>641</v>
      </c>
      <c r="C59" s="498"/>
      <c r="D59" s="499"/>
      <c r="E59" s="486">
        <v>1</v>
      </c>
      <c r="F59" s="487"/>
      <c r="G59" s="218">
        <v>19.399999999999999</v>
      </c>
      <c r="H59" s="138">
        <v>5</v>
      </c>
      <c r="I59" s="233">
        <f>H59*G59</f>
        <v>97</v>
      </c>
    </row>
    <row r="60" spans="1:9" x14ac:dyDescent="0.25">
      <c r="A60" s="139"/>
      <c r="B60" s="503"/>
      <c r="C60" s="504"/>
      <c r="D60" s="505"/>
      <c r="E60" s="520"/>
      <c r="F60" s="522"/>
      <c r="G60" s="126"/>
      <c r="H60" s="138"/>
      <c r="I60" s="233"/>
    </row>
    <row r="61" spans="1:9" x14ac:dyDescent="0.25">
      <c r="A61" s="488" t="s">
        <v>110</v>
      </c>
      <c r="B61" s="484"/>
      <c r="C61" s="484"/>
      <c r="D61" s="484"/>
      <c r="E61" s="484"/>
      <c r="F61" s="484"/>
      <c r="G61" s="484"/>
      <c r="H61" s="485"/>
      <c r="I61" s="140">
        <f>SUM(I59:I60)</f>
        <v>97</v>
      </c>
    </row>
    <row r="62" spans="1:9" x14ac:dyDescent="0.25">
      <c r="A62" s="604"/>
      <c r="B62" s="518"/>
      <c r="C62" s="518"/>
      <c r="D62" s="518"/>
      <c r="E62" s="518"/>
      <c r="F62" s="143"/>
      <c r="G62" s="144"/>
      <c r="H62" s="144"/>
      <c r="I62" s="145"/>
    </row>
    <row r="63" spans="1:9" x14ac:dyDescent="0.25">
      <c r="A63" s="532"/>
      <c r="B63" s="533"/>
      <c r="C63" s="533"/>
      <c r="D63" s="533"/>
      <c r="E63" s="533"/>
      <c r="F63" s="146"/>
      <c r="G63" s="534" t="s">
        <v>111</v>
      </c>
      <c r="H63" s="533"/>
      <c r="I63" s="147">
        <f>I61+I55+I48+I41+I32+I21</f>
        <v>1597</v>
      </c>
    </row>
    <row r="64" spans="1:9" x14ac:dyDescent="0.25">
      <c r="A64" s="532"/>
      <c r="B64" s="533"/>
      <c r="C64" s="533"/>
      <c r="D64" s="533"/>
      <c r="E64" s="533"/>
      <c r="F64" s="100"/>
      <c r="G64" s="148"/>
      <c r="H64" s="149"/>
      <c r="I64" s="150"/>
    </row>
    <row r="65" spans="1:9" ht="15.75" thickBot="1" x14ac:dyDescent="0.3">
      <c r="A65" s="532"/>
      <c r="B65" s="533"/>
      <c r="C65" s="533"/>
      <c r="D65" s="533"/>
      <c r="E65" s="533"/>
      <c r="F65" s="100"/>
      <c r="G65" s="482" t="s">
        <v>154</v>
      </c>
      <c r="H65" s="483"/>
      <c r="I65" s="159">
        <f>I63+I64</f>
        <v>1597</v>
      </c>
    </row>
    <row r="66" spans="1:9" ht="16.5" thickTop="1" thickBot="1" x14ac:dyDescent="0.3">
      <c r="A66" s="151"/>
      <c r="B66" s="152"/>
      <c r="C66" s="539"/>
      <c r="D66" s="540"/>
      <c r="E66" s="540"/>
      <c r="F66" s="540"/>
      <c r="G66" s="153"/>
      <c r="H66" s="153"/>
      <c r="I66" s="154"/>
    </row>
    <row r="68" spans="1:9" x14ac:dyDescent="0.25">
      <c r="A68" s="97"/>
      <c r="B68" s="97"/>
    </row>
  </sheetData>
  <mergeCells count="92">
    <mergeCell ref="C66:F66"/>
    <mergeCell ref="A63:B63"/>
    <mergeCell ref="C63:E63"/>
    <mergeCell ref="G63:H63"/>
    <mergeCell ref="A64:B64"/>
    <mergeCell ref="C64:E64"/>
    <mergeCell ref="A65:B65"/>
    <mergeCell ref="C65:E65"/>
    <mergeCell ref="G65:H65"/>
    <mergeCell ref="A62:E62"/>
    <mergeCell ref="B54:D54"/>
    <mergeCell ref="E54:F54"/>
    <mergeCell ref="B55:G55"/>
    <mergeCell ref="A56:H56"/>
    <mergeCell ref="A57:I57"/>
    <mergeCell ref="B58:D58"/>
    <mergeCell ref="E58:F58"/>
    <mergeCell ref="B59:D59"/>
    <mergeCell ref="E59:F59"/>
    <mergeCell ref="B60:D60"/>
    <mergeCell ref="E60:F60"/>
    <mergeCell ref="A61:H61"/>
    <mergeCell ref="B51:D51"/>
    <mergeCell ref="E51:F51"/>
    <mergeCell ref="B52:D52"/>
    <mergeCell ref="E52:F52"/>
    <mergeCell ref="B53:D53"/>
    <mergeCell ref="E53:F53"/>
    <mergeCell ref="B50:D50"/>
    <mergeCell ref="E50:F50"/>
    <mergeCell ref="B44:D44"/>
    <mergeCell ref="E44:F44"/>
    <mergeCell ref="B45:D45"/>
    <mergeCell ref="E45:F45"/>
    <mergeCell ref="B46:D46"/>
    <mergeCell ref="E46:F46"/>
    <mergeCell ref="B47:D47"/>
    <mergeCell ref="E47:F47"/>
    <mergeCell ref="B48:H48"/>
    <mergeCell ref="B49:D49"/>
    <mergeCell ref="E49:F49"/>
    <mergeCell ref="B43:D43"/>
    <mergeCell ref="E43:F43"/>
    <mergeCell ref="B37:D37"/>
    <mergeCell ref="E37:F37"/>
    <mergeCell ref="B38:D38"/>
    <mergeCell ref="E38:F38"/>
    <mergeCell ref="B39:D39"/>
    <mergeCell ref="E39:F39"/>
    <mergeCell ref="B40:D40"/>
    <mergeCell ref="E40:F40"/>
    <mergeCell ref="B41:H41"/>
    <mergeCell ref="B42:D42"/>
    <mergeCell ref="E42:F42"/>
    <mergeCell ref="B34:D34"/>
    <mergeCell ref="E34:F34"/>
    <mergeCell ref="B35:D35"/>
    <mergeCell ref="E35:F35"/>
    <mergeCell ref="B36:D36"/>
    <mergeCell ref="E36:F36"/>
    <mergeCell ref="A33:I33"/>
    <mergeCell ref="A22:I22"/>
    <mergeCell ref="B23:F23"/>
    <mergeCell ref="B24:F24"/>
    <mergeCell ref="B25:F25"/>
    <mergeCell ref="B26:F26"/>
    <mergeCell ref="B27:F27"/>
    <mergeCell ref="B28:F28"/>
    <mergeCell ref="B29:F29"/>
    <mergeCell ref="A30:H30"/>
    <mergeCell ref="A31:H31"/>
    <mergeCell ref="A32:H32"/>
    <mergeCell ref="A21:H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tabColor rgb="FF00B050"/>
  </sheetPr>
  <dimension ref="A1:T68"/>
  <sheetViews>
    <sheetView topLeftCell="A29" workbookViewId="0">
      <selection activeCell="L39" sqref="A1:XFD1048576"/>
    </sheetView>
  </sheetViews>
  <sheetFormatPr defaultColWidth="9.140625"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8.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645</v>
      </c>
      <c r="G9" s="511"/>
      <c r="H9" s="608" t="e">
        <f>#REF!</f>
        <v>#REF!</v>
      </c>
      <c r="I9" s="609"/>
    </row>
    <row r="10" spans="1:13" x14ac:dyDescent="0.25">
      <c r="A10" s="99" t="s">
        <v>71</v>
      </c>
      <c r="B10" s="97"/>
      <c r="F10" s="510" t="s">
        <v>72</v>
      </c>
      <c r="G10" s="511"/>
      <c r="H10" s="610" t="e">
        <f>#REF!</f>
        <v>#REF!</v>
      </c>
      <c r="I10" s="611"/>
    </row>
    <row r="11" spans="1:13" x14ac:dyDescent="0.25">
      <c r="A11" s="99" t="s">
        <v>73</v>
      </c>
      <c r="B11" s="97"/>
      <c r="F11" s="510" t="s">
        <v>74</v>
      </c>
      <c r="G11" s="511"/>
      <c r="H11" s="612" t="e">
        <f>#REF!</f>
        <v>#REF!</v>
      </c>
      <c r="I11" s="611"/>
    </row>
    <row r="12" spans="1:13" x14ac:dyDescent="0.25">
      <c r="A12" s="99" t="s">
        <v>75</v>
      </c>
      <c r="B12" s="97"/>
      <c r="F12" s="510" t="s">
        <v>76</v>
      </c>
      <c r="G12" s="511"/>
      <c r="H12" s="617" t="e">
        <f>#REF!</f>
        <v>#REF!</v>
      </c>
      <c r="I12" s="611"/>
    </row>
    <row r="13" spans="1:13" x14ac:dyDescent="0.25">
      <c r="A13" s="99" t="s">
        <v>77</v>
      </c>
      <c r="B13" s="97"/>
      <c r="F13" s="181" t="s">
        <v>78</v>
      </c>
      <c r="G13" s="182"/>
      <c r="H13" s="615" t="s">
        <v>112</v>
      </c>
      <c r="I13" s="616"/>
    </row>
    <row r="14" spans="1:13" x14ac:dyDescent="0.25">
      <c r="A14" s="99"/>
      <c r="B14" s="97"/>
      <c r="F14" s="510" t="s">
        <v>80</v>
      </c>
      <c r="G14" s="511"/>
      <c r="H14" s="516" t="s">
        <v>81</v>
      </c>
      <c r="I14" s="515"/>
      <c r="M14" t="s">
        <v>79</v>
      </c>
    </row>
    <row r="15" spans="1:13" x14ac:dyDescent="0.25">
      <c r="A15" s="99"/>
      <c r="B15" s="97"/>
      <c r="D15" s="191"/>
      <c r="F15" s="552" t="s">
        <v>398</v>
      </c>
      <c r="G15" s="552"/>
      <c r="H15" s="553" t="s">
        <v>313</v>
      </c>
      <c r="I15" s="549"/>
    </row>
    <row r="16" spans="1:13" x14ac:dyDescent="0.25">
      <c r="A16" s="523" t="s">
        <v>642</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520"/>
      <c r="C20" s="521"/>
      <c r="D20" s="522"/>
      <c r="E20" s="115"/>
      <c r="F20" s="100"/>
      <c r="G20" s="117"/>
      <c r="H20" s="118"/>
      <c r="I20" s="119"/>
    </row>
    <row r="21" spans="1:11" x14ac:dyDescent="0.25">
      <c r="A21" s="488" t="s">
        <v>90</v>
      </c>
      <c r="B21" s="484"/>
      <c r="C21" s="484"/>
      <c r="D21" s="484"/>
      <c r="E21" s="484"/>
      <c r="F21" s="484"/>
      <c r="G21" s="484"/>
      <c r="H21" s="485"/>
      <c r="I21" s="113"/>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493"/>
      <c r="G23" s="180" t="s">
        <v>87</v>
      </c>
      <c r="H23" s="136" t="s">
        <v>88</v>
      </c>
      <c r="I23" s="137" t="s">
        <v>89</v>
      </c>
      <c r="K23" s="142"/>
    </row>
    <row r="24" spans="1:11" x14ac:dyDescent="0.25">
      <c r="A24" s="259"/>
      <c r="B24" s="593"/>
      <c r="C24" s="594"/>
      <c r="D24" s="594"/>
      <c r="E24" s="594"/>
      <c r="F24" s="595"/>
      <c r="G24" s="261"/>
      <c r="H24" s="260"/>
      <c r="I24" s="129"/>
    </row>
    <row r="25" spans="1:11" x14ac:dyDescent="0.25">
      <c r="A25" s="125"/>
      <c r="B25" s="593"/>
      <c r="C25" s="594"/>
      <c r="D25" s="594"/>
      <c r="E25" s="594"/>
      <c r="F25" s="595"/>
      <c r="G25" s="261"/>
      <c r="H25" s="260"/>
      <c r="I25" s="129"/>
    </row>
    <row r="26" spans="1:11" x14ac:dyDescent="0.25">
      <c r="A26" s="125"/>
      <c r="B26" s="593"/>
      <c r="C26" s="594"/>
      <c r="D26" s="594"/>
      <c r="E26" s="594"/>
      <c r="F26" s="595"/>
      <c r="G26" s="261"/>
      <c r="H26" s="260"/>
      <c r="I26" s="129"/>
    </row>
    <row r="27" spans="1:11" x14ac:dyDescent="0.25">
      <c r="A27" s="125"/>
      <c r="B27" s="593"/>
      <c r="C27" s="594"/>
      <c r="D27" s="594"/>
      <c r="E27" s="594"/>
      <c r="F27" s="595"/>
      <c r="G27" s="261"/>
      <c r="H27" s="260"/>
      <c r="I27" s="129"/>
    </row>
    <row r="28" spans="1:11" x14ac:dyDescent="0.25">
      <c r="A28" s="125"/>
      <c r="B28" s="593"/>
      <c r="C28" s="594"/>
      <c r="D28" s="594"/>
      <c r="E28" s="594"/>
      <c r="F28" s="595"/>
      <c r="G28" s="261"/>
      <c r="H28" s="260"/>
      <c r="I28" s="129"/>
    </row>
    <row r="29" spans="1:11" x14ac:dyDescent="0.25">
      <c r="A29" s="125"/>
      <c r="B29" s="550"/>
      <c r="C29" s="551"/>
      <c r="D29" s="551"/>
      <c r="E29" s="551"/>
      <c r="F29" s="551"/>
      <c r="G29" s="195"/>
      <c r="H29" s="196"/>
      <c r="I29" s="129"/>
    </row>
    <row r="30" spans="1:11" x14ac:dyDescent="0.25">
      <c r="A30" s="547" t="s">
        <v>171</v>
      </c>
      <c r="B30" s="484"/>
      <c r="C30" s="484"/>
      <c r="D30" s="484"/>
      <c r="E30" s="484"/>
      <c r="F30" s="484"/>
      <c r="G30" s="484"/>
      <c r="H30" s="485"/>
      <c r="I30" s="189">
        <f>SUM(I24:I29)</f>
        <v>0</v>
      </c>
    </row>
    <row r="31" spans="1:11" x14ac:dyDescent="0.25">
      <c r="A31" s="488" t="s">
        <v>172</v>
      </c>
      <c r="B31" s="484"/>
      <c r="C31" s="484"/>
      <c r="D31" s="484"/>
      <c r="E31" s="484"/>
      <c r="F31" s="484"/>
      <c r="G31" s="484"/>
      <c r="H31" s="485"/>
      <c r="I31" s="190">
        <f>ROUND((I30*0.15),2)</f>
        <v>0</v>
      </c>
    </row>
    <row r="32" spans="1:11" x14ac:dyDescent="0.25">
      <c r="A32" s="488" t="s">
        <v>173</v>
      </c>
      <c r="B32" s="484"/>
      <c r="C32" s="484"/>
      <c r="D32" s="484"/>
      <c r="E32" s="484"/>
      <c r="F32" s="484"/>
      <c r="G32" s="484"/>
      <c r="H32" s="485"/>
      <c r="I32" s="172">
        <f>I30+I31</f>
        <v>0</v>
      </c>
    </row>
    <row r="33" spans="1:20" x14ac:dyDescent="0.25">
      <c r="A33" s="494" t="s">
        <v>95</v>
      </c>
      <c r="B33" s="495"/>
      <c r="C33" s="495"/>
      <c r="D33" s="495"/>
      <c r="E33" s="495"/>
      <c r="F33" s="495"/>
      <c r="G33" s="495"/>
      <c r="H33" s="495"/>
      <c r="I33" s="496"/>
    </row>
    <row r="34" spans="1:20" x14ac:dyDescent="0.25">
      <c r="A34" s="120" t="s">
        <v>96</v>
      </c>
      <c r="B34" s="510" t="s">
        <v>97</v>
      </c>
      <c r="C34" s="524"/>
      <c r="D34" s="511"/>
      <c r="E34" s="492" t="s">
        <v>85</v>
      </c>
      <c r="F34" s="493"/>
      <c r="G34" s="122" t="s">
        <v>87</v>
      </c>
      <c r="H34" s="123" t="s">
        <v>88</v>
      </c>
      <c r="I34" s="124" t="s">
        <v>89</v>
      </c>
    </row>
    <row r="35" spans="1:20" x14ac:dyDescent="0.25">
      <c r="A35" s="125">
        <v>1</v>
      </c>
      <c r="B35" s="529" t="s">
        <v>98</v>
      </c>
      <c r="C35" s="530"/>
      <c r="D35" s="531"/>
      <c r="E35" s="517" t="s">
        <v>99</v>
      </c>
      <c r="F35" s="519"/>
      <c r="G35" s="157"/>
      <c r="H35" s="155">
        <v>450</v>
      </c>
      <c r="I35" s="132">
        <f>SUM(G35*H35)</f>
        <v>0</v>
      </c>
    </row>
    <row r="36" spans="1:20" x14ac:dyDescent="0.25">
      <c r="A36" s="125">
        <v>2</v>
      </c>
      <c r="B36" s="506" t="s">
        <v>100</v>
      </c>
      <c r="C36" s="507"/>
      <c r="D36" s="508"/>
      <c r="E36" s="486" t="s">
        <v>99</v>
      </c>
      <c r="F36" s="487"/>
      <c r="G36" s="126"/>
      <c r="H36" s="156">
        <v>350</v>
      </c>
      <c r="I36" s="129">
        <f t="shared" ref="I36:I40" si="0">SUM(G36*H36)</f>
        <v>0</v>
      </c>
    </row>
    <row r="37" spans="1:20" x14ac:dyDescent="0.25">
      <c r="A37" s="125">
        <v>3</v>
      </c>
      <c r="B37" s="506" t="s">
        <v>101</v>
      </c>
      <c r="C37" s="507"/>
      <c r="D37" s="508"/>
      <c r="E37" s="486" t="s">
        <v>99</v>
      </c>
      <c r="F37" s="487"/>
      <c r="G37" s="126">
        <v>3</v>
      </c>
      <c r="H37" s="156">
        <v>300</v>
      </c>
      <c r="I37" s="129">
        <f t="shared" si="0"/>
        <v>900</v>
      </c>
    </row>
    <row r="38" spans="1:20" x14ac:dyDescent="0.25">
      <c r="A38" s="125">
        <v>4</v>
      </c>
      <c r="B38" s="506" t="s">
        <v>102</v>
      </c>
      <c r="C38" s="507"/>
      <c r="D38" s="508"/>
      <c r="E38" s="486" t="s">
        <v>99</v>
      </c>
      <c r="F38" s="487"/>
      <c r="G38" s="126">
        <v>3</v>
      </c>
      <c r="H38" s="156">
        <v>200</v>
      </c>
      <c r="I38" s="129">
        <f t="shared" si="0"/>
        <v>600</v>
      </c>
    </row>
    <row r="39" spans="1:20" x14ac:dyDescent="0.25">
      <c r="A39" s="125">
        <v>5</v>
      </c>
      <c r="B39" s="506" t="s">
        <v>103</v>
      </c>
      <c r="C39" s="507"/>
      <c r="D39" s="508"/>
      <c r="E39" s="486" t="s">
        <v>99</v>
      </c>
      <c r="F39" s="487"/>
      <c r="G39" s="126"/>
      <c r="H39" s="158">
        <v>200</v>
      </c>
      <c r="I39" s="129">
        <f t="shared" si="0"/>
        <v>0</v>
      </c>
      <c r="T39" s="265"/>
    </row>
    <row r="40" spans="1:20" x14ac:dyDescent="0.25">
      <c r="A40" s="139">
        <v>6</v>
      </c>
      <c r="B40" s="535" t="s">
        <v>342</v>
      </c>
      <c r="C40" s="536"/>
      <c r="D40" s="537"/>
      <c r="E40" s="520" t="s">
        <v>99</v>
      </c>
      <c r="F40" s="522"/>
      <c r="G40" s="264"/>
      <c r="H40" s="263">
        <v>140</v>
      </c>
      <c r="I40" s="262">
        <f t="shared" si="0"/>
        <v>0</v>
      </c>
    </row>
    <row r="41" spans="1:20" x14ac:dyDescent="0.25">
      <c r="A41" s="125"/>
      <c r="B41" s="510" t="s">
        <v>616</v>
      </c>
      <c r="C41" s="524"/>
      <c r="D41" s="524"/>
      <c r="E41" s="524"/>
      <c r="F41" s="524"/>
      <c r="G41" s="524"/>
      <c r="H41" s="511"/>
      <c r="I41" s="129">
        <f>SUM(I35:I40)</f>
        <v>1500</v>
      </c>
    </row>
    <row r="42" spans="1:20" x14ac:dyDescent="0.25">
      <c r="A42" s="125">
        <v>1</v>
      </c>
      <c r="B42" s="529" t="s">
        <v>98</v>
      </c>
      <c r="C42" s="530"/>
      <c r="D42" s="531"/>
      <c r="E42" s="517" t="s">
        <v>99</v>
      </c>
      <c r="F42" s="519"/>
      <c r="G42" s="157"/>
      <c r="H42" s="155">
        <v>675</v>
      </c>
      <c r="I42" s="132">
        <f>SUM(G42*H42)</f>
        <v>0</v>
      </c>
    </row>
    <row r="43" spans="1:20" x14ac:dyDescent="0.25">
      <c r="A43" s="125">
        <v>2</v>
      </c>
      <c r="B43" s="506" t="s">
        <v>100</v>
      </c>
      <c r="C43" s="507"/>
      <c r="D43" s="508"/>
      <c r="E43" s="486" t="s">
        <v>99</v>
      </c>
      <c r="F43" s="487"/>
      <c r="G43" s="126"/>
      <c r="H43" s="156">
        <v>525</v>
      </c>
      <c r="I43" s="129">
        <f t="shared" ref="I43:I47" si="1">SUM(G43*H43)</f>
        <v>0</v>
      </c>
    </row>
    <row r="44" spans="1:20" x14ac:dyDescent="0.25">
      <c r="A44" s="125">
        <v>3</v>
      </c>
      <c r="B44" s="506" t="s">
        <v>101</v>
      </c>
      <c r="C44" s="507"/>
      <c r="D44" s="508"/>
      <c r="E44" s="486" t="s">
        <v>99</v>
      </c>
      <c r="F44" s="487"/>
      <c r="G44" s="126"/>
      <c r="H44" s="156">
        <v>450</v>
      </c>
      <c r="I44" s="129">
        <f t="shared" si="1"/>
        <v>0</v>
      </c>
    </row>
    <row r="45" spans="1:20" x14ac:dyDescent="0.25">
      <c r="A45" s="125">
        <v>4</v>
      </c>
      <c r="B45" s="506" t="s">
        <v>102</v>
      </c>
      <c r="C45" s="507"/>
      <c r="D45" s="508"/>
      <c r="E45" s="486" t="s">
        <v>99</v>
      </c>
      <c r="F45" s="487"/>
      <c r="G45" s="126"/>
      <c r="H45" s="156">
        <v>300</v>
      </c>
      <c r="I45" s="129">
        <f t="shared" si="1"/>
        <v>0</v>
      </c>
    </row>
    <row r="46" spans="1:20" x14ac:dyDescent="0.25">
      <c r="A46" s="125">
        <v>5</v>
      </c>
      <c r="B46" s="506" t="s">
        <v>103</v>
      </c>
      <c r="C46" s="507"/>
      <c r="D46" s="508"/>
      <c r="E46" s="486" t="s">
        <v>99</v>
      </c>
      <c r="F46" s="487"/>
      <c r="G46" s="126"/>
      <c r="H46" s="158">
        <v>300</v>
      </c>
      <c r="I46" s="129">
        <f t="shared" si="1"/>
        <v>0</v>
      </c>
    </row>
    <row r="47" spans="1:20" x14ac:dyDescent="0.25">
      <c r="A47" s="139">
        <v>6</v>
      </c>
      <c r="B47" s="535" t="s">
        <v>342</v>
      </c>
      <c r="C47" s="536"/>
      <c r="D47" s="537"/>
      <c r="E47" s="520" t="s">
        <v>99</v>
      </c>
      <c r="F47" s="522"/>
      <c r="G47" s="264"/>
      <c r="H47" s="263">
        <v>210</v>
      </c>
      <c r="I47" s="262">
        <f t="shared" si="1"/>
        <v>0</v>
      </c>
    </row>
    <row r="48" spans="1:20" x14ac:dyDescent="0.25">
      <c r="A48" s="125"/>
      <c r="B48" s="510" t="s">
        <v>617</v>
      </c>
      <c r="C48" s="524"/>
      <c r="D48" s="524"/>
      <c r="E48" s="524"/>
      <c r="F48" s="524"/>
      <c r="G48" s="524"/>
      <c r="H48" s="511"/>
      <c r="I48" s="129">
        <f>SUM(I42:I47)</f>
        <v>0</v>
      </c>
    </row>
    <row r="49" spans="1:9" x14ac:dyDescent="0.25">
      <c r="A49" s="125">
        <v>1</v>
      </c>
      <c r="B49" s="529" t="s">
        <v>98</v>
      </c>
      <c r="C49" s="530"/>
      <c r="D49" s="531"/>
      <c r="E49" s="517" t="s">
        <v>99</v>
      </c>
      <c r="F49" s="519"/>
      <c r="G49" s="157"/>
      <c r="H49" s="155">
        <v>900</v>
      </c>
      <c r="I49" s="132">
        <f>SUM(G49*H49)</f>
        <v>0</v>
      </c>
    </row>
    <row r="50" spans="1:9" x14ac:dyDescent="0.25">
      <c r="A50" s="125">
        <v>2</v>
      </c>
      <c r="B50" s="506" t="s">
        <v>100</v>
      </c>
      <c r="C50" s="507"/>
      <c r="D50" s="508"/>
      <c r="E50" s="486" t="s">
        <v>99</v>
      </c>
      <c r="F50" s="487"/>
      <c r="G50" s="126"/>
      <c r="H50" s="156">
        <v>700</v>
      </c>
      <c r="I50" s="129">
        <f t="shared" ref="I50:I54" si="2">SUM(G50*H50)</f>
        <v>0</v>
      </c>
    </row>
    <row r="51" spans="1:9" x14ac:dyDescent="0.25">
      <c r="A51" s="125">
        <v>3</v>
      </c>
      <c r="B51" s="506" t="s">
        <v>101</v>
      </c>
      <c r="C51" s="507"/>
      <c r="D51" s="508"/>
      <c r="E51" s="486" t="s">
        <v>99</v>
      </c>
      <c r="F51" s="487"/>
      <c r="G51" s="126"/>
      <c r="H51" s="156">
        <v>600</v>
      </c>
      <c r="I51" s="129">
        <f t="shared" si="2"/>
        <v>0</v>
      </c>
    </row>
    <row r="52" spans="1:9" x14ac:dyDescent="0.25">
      <c r="A52" s="125">
        <v>4</v>
      </c>
      <c r="B52" s="506" t="s">
        <v>102</v>
      </c>
      <c r="C52" s="507"/>
      <c r="D52" s="508"/>
      <c r="E52" s="486" t="s">
        <v>99</v>
      </c>
      <c r="F52" s="487"/>
      <c r="G52" s="126"/>
      <c r="H52" s="156">
        <v>400</v>
      </c>
      <c r="I52" s="129">
        <f t="shared" si="2"/>
        <v>0</v>
      </c>
    </row>
    <row r="53" spans="1:9" x14ac:dyDescent="0.25">
      <c r="A53" s="125">
        <v>5</v>
      </c>
      <c r="B53" s="506" t="s">
        <v>103</v>
      </c>
      <c r="C53" s="507"/>
      <c r="D53" s="508"/>
      <c r="E53" s="486" t="s">
        <v>99</v>
      </c>
      <c r="F53" s="487"/>
      <c r="G53" s="126"/>
      <c r="H53" s="158">
        <v>400</v>
      </c>
      <c r="I53" s="129">
        <f t="shared" si="2"/>
        <v>0</v>
      </c>
    </row>
    <row r="54" spans="1:9" x14ac:dyDescent="0.25">
      <c r="A54" s="139">
        <v>6</v>
      </c>
      <c r="B54" s="535" t="s">
        <v>342</v>
      </c>
      <c r="C54" s="536"/>
      <c r="D54" s="537"/>
      <c r="E54" s="520" t="s">
        <v>99</v>
      </c>
      <c r="F54" s="522"/>
      <c r="G54" s="264"/>
      <c r="H54" s="263">
        <v>280</v>
      </c>
      <c r="I54" s="262">
        <f t="shared" si="2"/>
        <v>0</v>
      </c>
    </row>
    <row r="55" spans="1:9" x14ac:dyDescent="0.25">
      <c r="A55" s="134"/>
      <c r="B55" s="492"/>
      <c r="C55" s="538"/>
      <c r="D55" s="538"/>
      <c r="E55" s="538"/>
      <c r="F55" s="538"/>
      <c r="G55" s="493"/>
      <c r="H55" s="118"/>
      <c r="I55" s="129">
        <f>SUM(I49:I54)</f>
        <v>0</v>
      </c>
    </row>
    <row r="56" spans="1:9" x14ac:dyDescent="0.25">
      <c r="A56" s="488" t="s">
        <v>104</v>
      </c>
      <c r="B56" s="484"/>
      <c r="C56" s="484"/>
      <c r="D56" s="484"/>
      <c r="E56" s="484"/>
      <c r="F56" s="484"/>
      <c r="G56" s="484"/>
      <c r="H56" s="485"/>
      <c r="I56" s="140"/>
    </row>
    <row r="57" spans="1:9" x14ac:dyDescent="0.25">
      <c r="A57" s="494" t="s">
        <v>105</v>
      </c>
      <c r="B57" s="495"/>
      <c r="C57" s="495"/>
      <c r="D57" s="495"/>
      <c r="E57" s="495"/>
      <c r="F57" s="495"/>
      <c r="G57" s="495"/>
      <c r="H57" s="495"/>
      <c r="I57" s="496"/>
    </row>
    <row r="58" spans="1:9" x14ac:dyDescent="0.25">
      <c r="A58" s="120" t="s">
        <v>106</v>
      </c>
      <c r="B58" s="492" t="s">
        <v>107</v>
      </c>
      <c r="C58" s="538"/>
      <c r="D58" s="493"/>
      <c r="E58" s="492" t="s">
        <v>108</v>
      </c>
      <c r="F58" s="493"/>
      <c r="G58" s="136" t="s">
        <v>109</v>
      </c>
      <c r="H58" s="136" t="s">
        <v>88</v>
      </c>
      <c r="I58" s="137" t="s">
        <v>89</v>
      </c>
    </row>
    <row r="59" spans="1:9" x14ac:dyDescent="0.25">
      <c r="A59" s="125">
        <v>1</v>
      </c>
      <c r="B59" s="497" t="s">
        <v>489</v>
      </c>
      <c r="C59" s="498"/>
      <c r="D59" s="499"/>
      <c r="E59" s="486">
        <v>1</v>
      </c>
      <c r="F59" s="487"/>
      <c r="G59" s="218">
        <v>35</v>
      </c>
      <c r="H59" s="138">
        <v>5</v>
      </c>
      <c r="I59" s="233">
        <f>H59*G59</f>
        <v>175</v>
      </c>
    </row>
    <row r="60" spans="1:9" x14ac:dyDescent="0.25">
      <c r="A60" s="139"/>
      <c r="B60" s="503"/>
      <c r="C60" s="504"/>
      <c r="D60" s="505"/>
      <c r="E60" s="520"/>
      <c r="F60" s="522"/>
      <c r="G60" s="126"/>
      <c r="H60" s="138"/>
      <c r="I60" s="233"/>
    </row>
    <row r="61" spans="1:9" x14ac:dyDescent="0.25">
      <c r="A61" s="488" t="s">
        <v>110</v>
      </c>
      <c r="B61" s="484"/>
      <c r="C61" s="484"/>
      <c r="D61" s="484"/>
      <c r="E61" s="484"/>
      <c r="F61" s="484"/>
      <c r="G61" s="484"/>
      <c r="H61" s="485"/>
      <c r="I61" s="140">
        <f>SUM(I59:I60)</f>
        <v>175</v>
      </c>
    </row>
    <row r="62" spans="1:9" x14ac:dyDescent="0.25">
      <c r="A62" s="604"/>
      <c r="B62" s="518"/>
      <c r="C62" s="518"/>
      <c r="D62" s="518"/>
      <c r="E62" s="518"/>
      <c r="F62" s="143"/>
      <c r="G62" s="144"/>
      <c r="H62" s="144"/>
      <c r="I62" s="145"/>
    </row>
    <row r="63" spans="1:9" x14ac:dyDescent="0.25">
      <c r="A63" s="532"/>
      <c r="B63" s="533"/>
      <c r="C63" s="533"/>
      <c r="D63" s="533"/>
      <c r="E63" s="533"/>
      <c r="F63" s="146"/>
      <c r="G63" s="534" t="s">
        <v>111</v>
      </c>
      <c r="H63" s="533"/>
      <c r="I63" s="147">
        <f>I61+I55+I48+I41+I32+I21</f>
        <v>1675</v>
      </c>
    </row>
    <row r="64" spans="1:9" x14ac:dyDescent="0.25">
      <c r="A64" s="532"/>
      <c r="B64" s="533"/>
      <c r="C64" s="533"/>
      <c r="D64" s="533"/>
      <c r="E64" s="533"/>
      <c r="F64" s="100"/>
      <c r="G64" s="148"/>
      <c r="H64" s="149"/>
      <c r="I64" s="150"/>
    </row>
    <row r="65" spans="1:9" ht="15.75" thickBot="1" x14ac:dyDescent="0.3">
      <c r="A65" s="532"/>
      <c r="B65" s="533"/>
      <c r="C65" s="533"/>
      <c r="D65" s="533"/>
      <c r="E65" s="533"/>
      <c r="F65" s="100"/>
      <c r="G65" s="482" t="s">
        <v>154</v>
      </c>
      <c r="H65" s="483"/>
      <c r="I65" s="159">
        <f>I63+I64</f>
        <v>1675</v>
      </c>
    </row>
    <row r="66" spans="1:9" ht="16.5" thickTop="1" thickBot="1" x14ac:dyDescent="0.3">
      <c r="A66" s="151"/>
      <c r="B66" s="152"/>
      <c r="C66" s="539"/>
      <c r="D66" s="540"/>
      <c r="E66" s="540"/>
      <c r="F66" s="540"/>
      <c r="G66" s="153"/>
      <c r="H66" s="153"/>
      <c r="I66" s="154"/>
    </row>
    <row r="68" spans="1:9" x14ac:dyDescent="0.25">
      <c r="A68" s="97"/>
      <c r="B68" s="97"/>
    </row>
  </sheetData>
  <mergeCells count="92">
    <mergeCell ref="C66:F66"/>
    <mergeCell ref="A63:B63"/>
    <mergeCell ref="C63:E63"/>
    <mergeCell ref="G63:H63"/>
    <mergeCell ref="A64:B64"/>
    <mergeCell ref="C64:E64"/>
    <mergeCell ref="A65:B65"/>
    <mergeCell ref="C65:E65"/>
    <mergeCell ref="G65:H65"/>
    <mergeCell ref="A62:E62"/>
    <mergeCell ref="B54:D54"/>
    <mergeCell ref="E54:F54"/>
    <mergeCell ref="B55:G55"/>
    <mergeCell ref="A56:H56"/>
    <mergeCell ref="A57:I57"/>
    <mergeCell ref="B58:D58"/>
    <mergeCell ref="E58:F58"/>
    <mergeCell ref="B59:D59"/>
    <mergeCell ref="E59:F59"/>
    <mergeCell ref="B60:D60"/>
    <mergeCell ref="E60:F60"/>
    <mergeCell ref="A61:H61"/>
    <mergeCell ref="B51:D51"/>
    <mergeCell ref="E51:F51"/>
    <mergeCell ref="B52:D52"/>
    <mergeCell ref="E52:F52"/>
    <mergeCell ref="B53:D53"/>
    <mergeCell ref="E53:F53"/>
    <mergeCell ref="B50:D50"/>
    <mergeCell ref="E50:F50"/>
    <mergeCell ref="B44:D44"/>
    <mergeCell ref="E44:F44"/>
    <mergeCell ref="B45:D45"/>
    <mergeCell ref="E45:F45"/>
    <mergeCell ref="B46:D46"/>
    <mergeCell ref="E46:F46"/>
    <mergeCell ref="B47:D47"/>
    <mergeCell ref="E47:F47"/>
    <mergeCell ref="B48:H48"/>
    <mergeCell ref="B49:D49"/>
    <mergeCell ref="E49:F49"/>
    <mergeCell ref="B43:D43"/>
    <mergeCell ref="E43:F43"/>
    <mergeCell ref="B37:D37"/>
    <mergeCell ref="E37:F37"/>
    <mergeCell ref="B38:D38"/>
    <mergeCell ref="E38:F38"/>
    <mergeCell ref="B39:D39"/>
    <mergeCell ref="E39:F39"/>
    <mergeCell ref="B40:D40"/>
    <mergeCell ref="E40:F40"/>
    <mergeCell ref="B41:H41"/>
    <mergeCell ref="B42:D42"/>
    <mergeCell ref="E42:F42"/>
    <mergeCell ref="B34:D34"/>
    <mergeCell ref="E34:F34"/>
    <mergeCell ref="B35:D35"/>
    <mergeCell ref="E35:F35"/>
    <mergeCell ref="B36:D36"/>
    <mergeCell ref="E36:F36"/>
    <mergeCell ref="A33:I33"/>
    <mergeCell ref="A22:I22"/>
    <mergeCell ref="B23:F23"/>
    <mergeCell ref="B24:F24"/>
    <mergeCell ref="B25:F25"/>
    <mergeCell ref="B26:F26"/>
    <mergeCell ref="B27:F27"/>
    <mergeCell ref="B28:F28"/>
    <mergeCell ref="B29:F29"/>
    <mergeCell ref="A30:H30"/>
    <mergeCell ref="A31:H31"/>
    <mergeCell ref="A32:H32"/>
    <mergeCell ref="A21:H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9024B-021E-4AB1-85D3-317039285F9A}">
  <sheetPr>
    <tabColor theme="4" tint="0.39997558519241921"/>
    <pageSetUpPr fitToPage="1"/>
  </sheetPr>
  <dimension ref="B1:V89"/>
  <sheetViews>
    <sheetView view="pageBreakPreview" topLeftCell="A4" zoomScale="70" zoomScaleNormal="70" zoomScaleSheetLayoutView="70" workbookViewId="0">
      <selection activeCell="K15" sqref="K15"/>
    </sheetView>
  </sheetViews>
  <sheetFormatPr defaultColWidth="9.140625" defaultRowHeight="14.25" x14ac:dyDescent="0.2"/>
  <cols>
    <col min="1" max="1" width="1.140625" style="6" customWidth="1"/>
    <col min="2" max="2" width="9.7109375" style="6" customWidth="1"/>
    <col min="3" max="3" width="15.42578125" style="6" customWidth="1"/>
    <col min="4" max="4" width="52.7109375" style="6" customWidth="1"/>
    <col min="5" max="5" width="8.85546875" style="6" customWidth="1"/>
    <col min="6" max="6" width="7.7109375" style="6" customWidth="1"/>
    <col min="7" max="7" width="14.28515625" style="6" customWidth="1"/>
    <col min="8" max="8" width="19" style="6" customWidth="1"/>
    <col min="9" max="22" width="9.140625" style="88"/>
    <col min="23" max="16384" width="9.140625" style="6"/>
  </cols>
  <sheetData>
    <row r="1" spans="2:22" ht="18" x14ac:dyDescent="0.25">
      <c r="B1" s="2"/>
      <c r="C1" s="2"/>
      <c r="D1" s="8"/>
      <c r="E1" s="1"/>
      <c r="F1" s="1"/>
      <c r="G1" s="7"/>
    </row>
    <row r="2" spans="2:22" s="12" customFormat="1" ht="18" customHeight="1" x14ac:dyDescent="0.25">
      <c r="B2" s="424" t="str">
        <f>'SCHED 2A-2_JG_CH'!B2</f>
        <v xml:space="preserve">SCHEDULED MAINTENANCE OF FIRE PROTECTION AND EARLY WARNING SMOKE DETECTION  EQUIPMENT AT CLUSTER TWO (2) </v>
      </c>
      <c r="D2" s="2"/>
      <c r="E2" s="3"/>
      <c r="F2" s="3"/>
      <c r="G2" s="7"/>
      <c r="I2" s="89"/>
      <c r="J2" s="89"/>
      <c r="K2" s="89"/>
      <c r="L2" s="89"/>
      <c r="M2" s="89"/>
      <c r="N2" s="89"/>
      <c r="O2" s="89"/>
      <c r="P2" s="89"/>
      <c r="Q2" s="89"/>
      <c r="R2" s="89"/>
      <c r="S2" s="89"/>
      <c r="T2" s="89"/>
      <c r="U2" s="89"/>
      <c r="V2" s="89"/>
    </row>
    <row r="3" spans="2:22" ht="15" customHeight="1" x14ac:dyDescent="0.25">
      <c r="B3" s="2" t="str">
        <f>'SCHED 1A-1_JG_CH'!B3</f>
        <v>CONTRACT REF. NO:</v>
      </c>
      <c r="D3" s="2" t="str">
        <f>'SCHED 1A-1_JG_CH'!D3</f>
        <v>SCMU3-22/23-0518-HO</v>
      </c>
      <c r="E3" s="474" t="s">
        <v>10</v>
      </c>
      <c r="F3" s="475"/>
      <c r="G3" s="421" t="str">
        <f>'SCHED 1A-1_JG_CH'!G3</f>
        <v>JOE GQABI &amp; CHRIS HANI</v>
      </c>
    </row>
    <row r="4" spans="2:22" ht="15" customHeight="1" x14ac:dyDescent="0.2">
      <c r="B4" s="2" t="str">
        <f>'SCHED 1A-1_JG_CH'!B4</f>
        <v>ASSET TYPE:</v>
      </c>
      <c r="D4" s="2" t="str">
        <f>'SCHED 1A-1_JG_CH'!D4</f>
        <v>FIRE PROTECTION EQUIPMENT</v>
      </c>
      <c r="E4" s="2"/>
      <c r="F4" s="2"/>
      <c r="G4" s="7"/>
    </row>
    <row r="5" spans="2:22" x14ac:dyDescent="0.2">
      <c r="B5" s="2"/>
      <c r="C5" s="2"/>
      <c r="D5" s="2"/>
      <c r="E5" s="2"/>
      <c r="F5" s="2"/>
      <c r="G5" s="7"/>
    </row>
    <row r="6" spans="2:22" s="4" customFormat="1" ht="15" customHeight="1" x14ac:dyDescent="0.2">
      <c r="B6" s="4" t="s">
        <v>693</v>
      </c>
      <c r="D6" s="4" t="s">
        <v>695</v>
      </c>
      <c r="I6" s="90"/>
      <c r="J6" s="90"/>
      <c r="K6" s="90"/>
      <c r="L6" s="90"/>
      <c r="M6" s="90"/>
      <c r="N6" s="90"/>
      <c r="O6" s="90"/>
      <c r="P6" s="90"/>
      <c r="Q6" s="90"/>
      <c r="R6" s="90"/>
      <c r="S6" s="90"/>
      <c r="T6" s="90"/>
      <c r="U6" s="90"/>
      <c r="V6" s="90"/>
    </row>
    <row r="7" spans="2:22" ht="6" customHeight="1" thickBot="1" x14ac:dyDescent="0.25">
      <c r="B7" s="5"/>
      <c r="C7" s="5"/>
      <c r="D7" s="5"/>
      <c r="E7" s="5"/>
      <c r="F7" s="5"/>
      <c r="G7" s="7"/>
    </row>
    <row r="8" spans="2:22" s="9" customFormat="1" ht="39" customHeight="1" thickBot="1" x14ac:dyDescent="0.3">
      <c r="B8" s="11" t="s">
        <v>12</v>
      </c>
      <c r="C8" s="11" t="s">
        <v>6</v>
      </c>
      <c r="D8" s="11" t="s">
        <v>0</v>
      </c>
      <c r="E8" s="11" t="s">
        <v>1</v>
      </c>
      <c r="F8" s="11" t="s">
        <v>4</v>
      </c>
      <c r="G8" s="11" t="s">
        <v>2</v>
      </c>
      <c r="H8" s="11" t="s">
        <v>5</v>
      </c>
      <c r="I8" s="91"/>
      <c r="J8" s="91"/>
      <c r="K8" s="91"/>
      <c r="L8" s="91"/>
      <c r="M8" s="91"/>
      <c r="N8" s="91"/>
      <c r="O8" s="91"/>
      <c r="P8" s="91"/>
      <c r="Q8" s="91"/>
      <c r="R8" s="91"/>
      <c r="S8" s="91"/>
      <c r="T8" s="91"/>
      <c r="U8" s="91"/>
      <c r="V8" s="91"/>
    </row>
    <row r="9" spans="2:22" s="9" customFormat="1" ht="51" x14ac:dyDescent="0.25">
      <c r="B9" s="29">
        <v>3</v>
      </c>
      <c r="C9" s="29" t="s">
        <v>14</v>
      </c>
      <c r="D9" s="30" t="s">
        <v>698</v>
      </c>
      <c r="E9" s="29"/>
      <c r="F9" s="29"/>
      <c r="G9" s="31"/>
      <c r="H9" s="31"/>
      <c r="I9" s="91"/>
      <c r="J9" s="91"/>
      <c r="K9" s="91"/>
      <c r="L9" s="91"/>
      <c r="M9" s="91"/>
      <c r="N9" s="91"/>
      <c r="O9" s="91"/>
      <c r="P9" s="91"/>
      <c r="Q9" s="91"/>
      <c r="R9" s="91"/>
      <c r="S9" s="91"/>
      <c r="T9" s="91"/>
      <c r="U9" s="91"/>
      <c r="V9" s="91"/>
    </row>
    <row r="10" spans="2:22" s="9" customFormat="1" ht="20.25" customHeight="1" x14ac:dyDescent="0.2">
      <c r="B10" s="19">
        <v>3.1</v>
      </c>
      <c r="C10" s="19"/>
      <c r="D10" s="345" t="str">
        <f>'SCHED 2A-2_JG_CH'!D10</f>
        <v xml:space="preserve">Frontier </v>
      </c>
      <c r="E10" s="19" t="s">
        <v>62</v>
      </c>
      <c r="F10" s="19">
        <f>'SCHED 1A-1_JG_CH'!F10</f>
        <v>84</v>
      </c>
      <c r="G10" s="66"/>
      <c r="H10" s="23"/>
      <c r="I10" s="91"/>
      <c r="J10" s="91"/>
      <c r="K10" s="91"/>
      <c r="L10" s="91"/>
      <c r="M10" s="91"/>
      <c r="N10" s="91"/>
      <c r="O10" s="91"/>
      <c r="P10" s="91"/>
      <c r="Q10" s="91"/>
      <c r="R10" s="91"/>
      <c r="S10" s="91"/>
      <c r="T10" s="91"/>
      <c r="U10" s="91"/>
      <c r="V10" s="91"/>
    </row>
    <row r="11" spans="2:22" s="9" customFormat="1" ht="20.25" customHeight="1" x14ac:dyDescent="0.2">
      <c r="B11" s="19">
        <f>B10+0.1</f>
        <v>3.2</v>
      </c>
      <c r="C11" s="19"/>
      <c r="D11" s="345" t="str">
        <f>'SCHED 2A-2_JG_CH'!D11</f>
        <v>Komani</v>
      </c>
      <c r="E11" s="19" t="s">
        <v>62</v>
      </c>
      <c r="F11" s="19">
        <f>'SCHED 1A-1_JG_CH'!F11</f>
        <v>127</v>
      </c>
      <c r="G11" s="66"/>
      <c r="H11" s="23"/>
      <c r="I11" s="91"/>
      <c r="J11" s="91"/>
      <c r="K11" s="91"/>
      <c r="L11" s="91"/>
      <c r="M11" s="91"/>
      <c r="N11" s="91"/>
      <c r="O11" s="91"/>
      <c r="P11" s="91"/>
      <c r="Q11" s="91"/>
      <c r="R11" s="91"/>
      <c r="S11" s="91"/>
      <c r="T11" s="91"/>
      <c r="U11" s="91"/>
      <c r="V11" s="91"/>
    </row>
    <row r="12" spans="2:22" s="9" customFormat="1" ht="20.25" customHeight="1" x14ac:dyDescent="0.2">
      <c r="B12" s="19">
        <f t="shared" ref="B12:B18" si="0">B11+0.1</f>
        <v>3.3000000000000003</v>
      </c>
      <c r="C12" s="19"/>
      <c r="D12" s="345" t="str">
        <f>'SCHED 2A-2_JG_CH'!D12</f>
        <v>Glen Grey</v>
      </c>
      <c r="E12" s="19" t="s">
        <v>62</v>
      </c>
      <c r="F12" s="19">
        <f>'SCHED 1A-1_JG_CH'!F12</f>
        <v>74</v>
      </c>
      <c r="G12" s="66"/>
      <c r="H12" s="23"/>
      <c r="I12" s="91"/>
      <c r="J12" s="91"/>
      <c r="K12" s="91"/>
      <c r="L12" s="91"/>
      <c r="M12" s="91"/>
      <c r="N12" s="91"/>
      <c r="O12" s="91"/>
      <c r="P12" s="91"/>
      <c r="Q12" s="91"/>
      <c r="R12" s="91"/>
      <c r="S12" s="91"/>
      <c r="T12" s="91"/>
      <c r="U12" s="91"/>
      <c r="V12" s="91"/>
    </row>
    <row r="13" spans="2:22" s="9" customFormat="1" ht="20.25" customHeight="1" x14ac:dyDescent="0.2">
      <c r="B13" s="19">
        <f t="shared" si="0"/>
        <v>3.4000000000000004</v>
      </c>
      <c r="C13" s="19"/>
      <c r="D13" s="345" t="str">
        <f>'SCHED 2A-2_JG_CH'!D13</f>
        <v>Ngonyama</v>
      </c>
      <c r="E13" s="19" t="s">
        <v>62</v>
      </c>
      <c r="F13" s="19">
        <f>'SCHED 1A-1_JG_CH'!F13</f>
        <v>14</v>
      </c>
      <c r="G13" s="66"/>
      <c r="H13" s="23"/>
      <c r="I13" s="91"/>
      <c r="J13" s="91"/>
      <c r="K13" s="91"/>
      <c r="L13" s="91"/>
      <c r="M13" s="91"/>
      <c r="N13" s="91"/>
      <c r="O13" s="91"/>
      <c r="P13" s="91"/>
      <c r="Q13" s="91"/>
      <c r="R13" s="91"/>
      <c r="S13" s="91"/>
      <c r="T13" s="91"/>
      <c r="U13" s="91"/>
      <c r="V13" s="91"/>
    </row>
    <row r="14" spans="2:22" s="9" customFormat="1" ht="20.25" customHeight="1" x14ac:dyDescent="0.2">
      <c r="B14" s="19">
        <f t="shared" si="0"/>
        <v>3.5000000000000004</v>
      </c>
      <c r="C14" s="19"/>
      <c r="D14" s="345" t="str">
        <f>'SCHED 2A-2_JG_CH'!D14</f>
        <v>Dordrecht</v>
      </c>
      <c r="E14" s="19" t="s">
        <v>62</v>
      </c>
      <c r="F14" s="19">
        <f>'SCHED 1A-1_JG_CH'!F14</f>
        <v>32</v>
      </c>
      <c r="G14" s="66"/>
      <c r="H14" s="23"/>
      <c r="I14" s="91"/>
      <c r="J14" s="91"/>
      <c r="K14" s="91"/>
      <c r="L14" s="91"/>
      <c r="M14" s="91"/>
      <c r="N14" s="91"/>
      <c r="O14" s="91"/>
      <c r="P14" s="91"/>
      <c r="Q14" s="91"/>
      <c r="R14" s="91"/>
      <c r="S14" s="91"/>
      <c r="T14" s="91"/>
      <c r="U14" s="91"/>
      <c r="V14" s="91"/>
    </row>
    <row r="15" spans="2:22" s="9" customFormat="1" ht="20.25" customHeight="1" x14ac:dyDescent="0.2">
      <c r="B15" s="19">
        <f t="shared" si="0"/>
        <v>3.6000000000000005</v>
      </c>
      <c r="C15" s="19"/>
      <c r="D15" s="345" t="str">
        <f>'SCHED 2A-2_JG_CH'!D15</f>
        <v>Elliot</v>
      </c>
      <c r="E15" s="19" t="s">
        <v>62</v>
      </c>
      <c r="F15" s="19">
        <f>'SCHED 1A-1_JG_CH'!F15</f>
        <v>48</v>
      </c>
      <c r="G15" s="66"/>
      <c r="H15" s="23"/>
      <c r="I15" s="91"/>
      <c r="J15" s="91"/>
      <c r="K15" s="91"/>
      <c r="L15" s="91"/>
      <c r="M15" s="91"/>
      <c r="N15" s="91"/>
      <c r="O15" s="91"/>
      <c r="P15" s="91"/>
      <c r="Q15" s="91"/>
      <c r="R15" s="91"/>
      <c r="S15" s="91"/>
      <c r="T15" s="91"/>
      <c r="U15" s="91"/>
      <c r="V15" s="91"/>
    </row>
    <row r="16" spans="2:22" s="9" customFormat="1" ht="20.25" customHeight="1" x14ac:dyDescent="0.2">
      <c r="B16" s="19">
        <f t="shared" si="0"/>
        <v>3.7000000000000006</v>
      </c>
      <c r="C16" s="19"/>
      <c r="D16" s="345" t="str">
        <f>'SCHED 2A-2_JG_CH'!D16</f>
        <v>Cala</v>
      </c>
      <c r="E16" s="19" t="s">
        <v>62</v>
      </c>
      <c r="F16" s="19">
        <f>'SCHED 1A-1_JG_CH'!F16</f>
        <v>37</v>
      </c>
      <c r="G16" s="66"/>
      <c r="H16" s="23"/>
      <c r="I16" s="91"/>
      <c r="J16" s="91"/>
      <c r="K16" s="91"/>
      <c r="L16" s="91"/>
      <c r="M16" s="91"/>
      <c r="N16" s="91"/>
      <c r="O16" s="91"/>
      <c r="P16" s="91"/>
      <c r="Q16" s="91"/>
      <c r="R16" s="91"/>
      <c r="S16" s="91"/>
      <c r="T16" s="91"/>
      <c r="U16" s="91"/>
      <c r="V16" s="91"/>
    </row>
    <row r="17" spans="2:22" s="9" customFormat="1" ht="20.25" customHeight="1" x14ac:dyDescent="0.2">
      <c r="B17" s="19">
        <f t="shared" si="0"/>
        <v>3.8000000000000007</v>
      </c>
      <c r="C17" s="19"/>
      <c r="D17" s="345" t="str">
        <f>'SCHED 2A-2_JG_CH'!D17</f>
        <v>Indwe</v>
      </c>
      <c r="E17" s="19" t="s">
        <v>62</v>
      </c>
      <c r="F17" s="19">
        <f>'SCHED 1A-1_JG_CH'!F17</f>
        <v>34</v>
      </c>
      <c r="G17" s="66"/>
      <c r="H17" s="23"/>
      <c r="I17" s="91"/>
      <c r="J17" s="91"/>
      <c r="K17" s="91"/>
      <c r="L17" s="91"/>
      <c r="M17" s="91"/>
      <c r="N17" s="91"/>
      <c r="O17" s="91"/>
      <c r="P17" s="91"/>
      <c r="Q17" s="91"/>
      <c r="R17" s="91"/>
      <c r="S17" s="91"/>
      <c r="T17" s="91"/>
      <c r="U17" s="91"/>
      <c r="V17" s="91"/>
    </row>
    <row r="18" spans="2:22" s="9" customFormat="1" ht="20.25" customHeight="1" x14ac:dyDescent="0.2">
      <c r="B18" s="19">
        <f t="shared" si="0"/>
        <v>3.9000000000000008</v>
      </c>
      <c r="C18" s="19"/>
      <c r="D18" s="345" t="str">
        <f>'SCHED 2A-2_JG_CH'!D18</f>
        <v>Kuyasa</v>
      </c>
      <c r="E18" s="19" t="s">
        <v>62</v>
      </c>
      <c r="F18" s="19">
        <f>'SCHED 1A-1_JG_CH'!F18</f>
        <v>6</v>
      </c>
      <c r="G18" s="66"/>
      <c r="H18" s="23"/>
      <c r="I18" s="91"/>
      <c r="J18" s="91"/>
      <c r="K18" s="91"/>
      <c r="L18" s="91"/>
      <c r="M18" s="91"/>
      <c r="N18" s="91"/>
      <c r="O18" s="91"/>
      <c r="P18" s="91"/>
      <c r="Q18" s="91"/>
      <c r="R18" s="91"/>
      <c r="S18" s="91"/>
      <c r="T18" s="91"/>
      <c r="U18" s="91"/>
      <c r="V18" s="91"/>
    </row>
    <row r="19" spans="2:22" s="9" customFormat="1" ht="20.25" customHeight="1" x14ac:dyDescent="0.2">
      <c r="B19" s="349">
        <v>3.1</v>
      </c>
      <c r="C19" s="19"/>
      <c r="D19" s="345" t="str">
        <f>'SCHED 2A-2_JG_CH'!D19</f>
        <v>All Saints</v>
      </c>
      <c r="E19" s="19" t="s">
        <v>62</v>
      </c>
      <c r="F19" s="19">
        <f>'SCHED 1A-1_JG_CH'!F19</f>
        <v>56</v>
      </c>
      <c r="G19" s="66"/>
      <c r="H19" s="23"/>
      <c r="I19" s="91"/>
      <c r="J19" s="91"/>
      <c r="K19" s="91"/>
      <c r="L19" s="91"/>
      <c r="M19" s="91"/>
      <c r="N19" s="91"/>
      <c r="O19" s="91"/>
      <c r="P19" s="91"/>
      <c r="Q19" s="91"/>
      <c r="R19" s="91"/>
      <c r="S19" s="91"/>
      <c r="T19" s="91"/>
      <c r="U19" s="91"/>
      <c r="V19" s="91"/>
    </row>
    <row r="20" spans="2:22" s="9" customFormat="1" ht="20.25" customHeight="1" x14ac:dyDescent="0.2">
      <c r="B20" s="349">
        <f>B19+0.01</f>
        <v>3.11</v>
      </c>
      <c r="C20" s="19"/>
      <c r="D20" s="345" t="str">
        <f>'SCHED 2A-2_JG_CH'!D20</f>
        <v>Ngcobo CHC</v>
      </c>
      <c r="E20" s="19" t="s">
        <v>62</v>
      </c>
      <c r="F20" s="19">
        <f>'SCHED 1A-1_JG_CH'!F20</f>
        <v>8</v>
      </c>
      <c r="G20" s="66"/>
      <c r="H20" s="23"/>
      <c r="I20" s="91"/>
      <c r="J20" s="91"/>
      <c r="K20" s="91"/>
      <c r="L20" s="91"/>
      <c r="M20" s="91"/>
      <c r="N20" s="91"/>
      <c r="O20" s="91"/>
      <c r="P20" s="91"/>
      <c r="Q20" s="91"/>
      <c r="R20" s="91"/>
      <c r="S20" s="91"/>
      <c r="T20" s="91"/>
      <c r="U20" s="91"/>
      <c r="V20" s="91"/>
    </row>
    <row r="21" spans="2:22" s="9" customFormat="1" ht="20.25" customHeight="1" x14ac:dyDescent="0.2">
      <c r="B21" s="349">
        <f t="shared" ref="B21:B42" si="1">B20+0.01</f>
        <v>3.1199999999999997</v>
      </c>
      <c r="C21" s="19"/>
      <c r="D21" s="345" t="str">
        <f>'SCHED 2A-2_JG_CH'!D21</f>
        <v xml:space="preserve">Mjanyana </v>
      </c>
      <c r="E21" s="19" t="s">
        <v>62</v>
      </c>
      <c r="F21" s="19">
        <f>'SCHED 1A-1_JG_CH'!F21</f>
        <v>95</v>
      </c>
      <c r="G21" s="66"/>
      <c r="H21" s="23"/>
      <c r="I21" s="91"/>
      <c r="J21" s="91"/>
      <c r="K21" s="91"/>
      <c r="L21" s="91"/>
      <c r="M21" s="91"/>
      <c r="N21" s="91"/>
      <c r="O21" s="91"/>
      <c r="P21" s="91"/>
      <c r="Q21" s="91"/>
      <c r="R21" s="91"/>
      <c r="S21" s="91"/>
      <c r="T21" s="91"/>
      <c r="U21" s="91"/>
      <c r="V21" s="91"/>
    </row>
    <row r="22" spans="2:22" s="9" customFormat="1" ht="20.25" customHeight="1" x14ac:dyDescent="0.2">
      <c r="B22" s="349">
        <f t="shared" si="1"/>
        <v>3.1299999999999994</v>
      </c>
      <c r="C22" s="19"/>
      <c r="D22" s="345" t="str">
        <f>'SCHED 2A-2_JG_CH'!D22</f>
        <v>Molteno</v>
      </c>
      <c r="E22" s="19" t="s">
        <v>62</v>
      </c>
      <c r="F22" s="19">
        <f>'SCHED 1A-1_JG_CH'!F22</f>
        <v>36</v>
      </c>
      <c r="G22" s="66"/>
      <c r="H22" s="23"/>
      <c r="I22" s="91"/>
      <c r="J22" s="91"/>
      <c r="K22" s="91"/>
      <c r="L22" s="91"/>
      <c r="M22" s="91"/>
      <c r="N22" s="91"/>
      <c r="O22" s="91"/>
      <c r="P22" s="91"/>
      <c r="Q22" s="91"/>
      <c r="R22" s="91"/>
      <c r="S22" s="91"/>
      <c r="T22" s="91"/>
      <c r="U22" s="91"/>
      <c r="V22" s="91"/>
    </row>
    <row r="23" spans="2:22" s="9" customFormat="1" ht="20.25" customHeight="1" x14ac:dyDescent="0.2">
      <c r="B23" s="349">
        <f t="shared" si="1"/>
        <v>3.1399999999999992</v>
      </c>
      <c r="C23" s="19"/>
      <c r="D23" s="345" t="str">
        <f>'SCHED 2A-2_JG_CH'!D23</f>
        <v>Thornill</v>
      </c>
      <c r="E23" s="19" t="s">
        <v>62</v>
      </c>
      <c r="F23" s="19">
        <f>'SCHED 1A-1_JG_CH'!F23</f>
        <v>10</v>
      </c>
      <c r="G23" s="66"/>
      <c r="H23" s="23"/>
      <c r="I23" s="91"/>
      <c r="J23" s="91"/>
      <c r="K23" s="91"/>
      <c r="L23" s="91"/>
      <c r="M23" s="91"/>
      <c r="N23" s="91"/>
      <c r="O23" s="91"/>
      <c r="P23" s="91"/>
      <c r="Q23" s="91"/>
      <c r="R23" s="91"/>
      <c r="S23" s="91"/>
      <c r="T23" s="91"/>
      <c r="U23" s="91"/>
      <c r="V23" s="91"/>
    </row>
    <row r="24" spans="2:22" s="9" customFormat="1" ht="20.25" customHeight="1" x14ac:dyDescent="0.2">
      <c r="B24" s="349">
        <f t="shared" si="1"/>
        <v>3.149999999999999</v>
      </c>
      <c r="C24" s="19"/>
      <c r="D24" s="345" t="str">
        <f>'SCHED 2A-2_JG_CH'!D24</f>
        <v>Nomzamo</v>
      </c>
      <c r="E24" s="19" t="s">
        <v>62</v>
      </c>
      <c r="F24" s="19">
        <f>'SCHED 1A-1_JG_CH'!F24</f>
        <v>6</v>
      </c>
      <c r="G24" s="66"/>
      <c r="H24" s="23"/>
      <c r="I24" s="91"/>
      <c r="J24" s="91"/>
      <c r="K24" s="91"/>
      <c r="L24" s="91"/>
      <c r="M24" s="91"/>
      <c r="N24" s="91"/>
      <c r="O24" s="91"/>
      <c r="P24" s="91"/>
      <c r="Q24" s="91"/>
      <c r="R24" s="91"/>
      <c r="S24" s="91"/>
      <c r="T24" s="91"/>
      <c r="U24" s="91"/>
      <c r="V24" s="91"/>
    </row>
    <row r="25" spans="2:22" s="9" customFormat="1" ht="20.25" customHeight="1" x14ac:dyDescent="0.2">
      <c r="B25" s="349">
        <f t="shared" si="1"/>
        <v>3.1599999999999988</v>
      </c>
      <c r="C25" s="19"/>
      <c r="D25" s="345" t="str">
        <f>'SCHED 2A-2_JG_CH'!D25</f>
        <v>Sterkstroom</v>
      </c>
      <c r="E25" s="19" t="s">
        <v>62</v>
      </c>
      <c r="F25" s="19">
        <f>'SCHED 1A-1_JG_CH'!F25</f>
        <v>17</v>
      </c>
      <c r="G25" s="66"/>
      <c r="H25" s="23"/>
      <c r="I25" s="91"/>
      <c r="J25" s="91"/>
      <c r="K25" s="91"/>
      <c r="L25" s="91"/>
      <c r="M25" s="91"/>
      <c r="N25" s="91"/>
      <c r="O25" s="91"/>
      <c r="P25" s="91"/>
      <c r="Q25" s="91"/>
      <c r="R25" s="91"/>
      <c r="S25" s="91"/>
      <c r="T25" s="91"/>
      <c r="U25" s="91"/>
      <c r="V25" s="91"/>
    </row>
    <row r="26" spans="2:22" s="9" customFormat="1" ht="20.25" customHeight="1" x14ac:dyDescent="0.2">
      <c r="B26" s="349">
        <f t="shared" si="1"/>
        <v>3.1699999999999986</v>
      </c>
      <c r="C26" s="19"/>
      <c r="D26" s="345" t="str">
        <f>'SCHED 2A-2_JG_CH'!D26</f>
        <v>Whittlesea</v>
      </c>
      <c r="E26" s="19" t="s">
        <v>62</v>
      </c>
      <c r="F26" s="19">
        <f>'SCHED 1A-1_JG_CH'!F26</f>
        <v>14</v>
      </c>
      <c r="G26" s="66"/>
      <c r="H26" s="23"/>
      <c r="I26" s="91"/>
      <c r="J26" s="91"/>
      <c r="K26" s="91"/>
      <c r="L26" s="91"/>
      <c r="M26" s="91"/>
      <c r="N26" s="91"/>
      <c r="O26" s="91"/>
      <c r="P26" s="91"/>
      <c r="Q26" s="91"/>
      <c r="R26" s="91"/>
      <c r="S26" s="91"/>
      <c r="T26" s="91"/>
      <c r="U26" s="91"/>
      <c r="V26" s="91"/>
    </row>
    <row r="27" spans="2:22" s="9" customFormat="1" ht="20.25" customHeight="1" x14ac:dyDescent="0.2">
      <c r="B27" s="349">
        <f t="shared" si="1"/>
        <v>3.1799999999999984</v>
      </c>
      <c r="C27" s="54"/>
      <c r="D27" s="345" t="str">
        <f>'SCHED 2A-2_JG_CH'!D27</f>
        <v>Marjie Venter</v>
      </c>
      <c r="E27" s="19" t="s">
        <v>62</v>
      </c>
      <c r="F27" s="19">
        <v>27</v>
      </c>
      <c r="G27" s="66"/>
      <c r="H27" s="23"/>
      <c r="I27" s="91"/>
      <c r="J27" s="91"/>
      <c r="K27" s="91"/>
      <c r="L27" s="91"/>
      <c r="M27" s="91"/>
      <c r="N27" s="91"/>
      <c r="O27" s="91"/>
      <c r="P27" s="91"/>
      <c r="Q27" s="91"/>
      <c r="R27" s="91"/>
      <c r="S27" s="91"/>
      <c r="T27" s="91"/>
      <c r="U27" s="91"/>
      <c r="V27" s="91"/>
    </row>
    <row r="28" spans="2:22" s="9" customFormat="1" ht="20.25" customHeight="1" x14ac:dyDescent="0.2">
      <c r="B28" s="349">
        <f t="shared" si="1"/>
        <v>3.1899999999999982</v>
      </c>
      <c r="C28" s="54"/>
      <c r="D28" s="345" t="str">
        <f>'SCHED 2A-2_JG_CH'!D28</f>
        <v>Hewu</v>
      </c>
      <c r="E28" s="19" t="s">
        <v>62</v>
      </c>
      <c r="F28" s="19">
        <f>'SCHED 1A-1_JG_CH'!F28</f>
        <v>50</v>
      </c>
      <c r="G28" s="66"/>
      <c r="H28" s="23"/>
      <c r="I28" s="91"/>
      <c r="J28" s="91"/>
      <c r="K28" s="91"/>
      <c r="L28" s="91"/>
      <c r="M28" s="91"/>
      <c r="N28" s="91"/>
      <c r="O28" s="91"/>
      <c r="P28" s="91"/>
      <c r="Q28" s="91"/>
      <c r="R28" s="91"/>
      <c r="S28" s="91"/>
      <c r="T28" s="91"/>
      <c r="U28" s="91"/>
      <c r="V28" s="91"/>
    </row>
    <row r="29" spans="2:22" s="9" customFormat="1" ht="20.25" customHeight="1" x14ac:dyDescent="0.2">
      <c r="B29" s="349">
        <f t="shared" si="1"/>
        <v>3.199999999999998</v>
      </c>
      <c r="C29" s="54"/>
      <c r="D29" s="345" t="str">
        <f>'SCHED 2A-2_JG_CH'!D29</f>
        <v>Cradock</v>
      </c>
      <c r="E29" s="19" t="s">
        <v>62</v>
      </c>
      <c r="F29" s="19">
        <f>'SCHED 1A-1_JG_CH'!F29</f>
        <v>64</v>
      </c>
      <c r="G29" s="66"/>
      <c r="H29" s="23"/>
      <c r="I29" s="91"/>
      <c r="J29" s="91"/>
      <c r="K29" s="91"/>
      <c r="L29" s="91"/>
      <c r="M29" s="91"/>
      <c r="N29" s="91"/>
      <c r="O29" s="91"/>
      <c r="P29" s="91"/>
      <c r="Q29" s="91"/>
      <c r="R29" s="91"/>
      <c r="S29" s="91"/>
      <c r="T29" s="91"/>
      <c r="U29" s="91"/>
      <c r="V29" s="91"/>
    </row>
    <row r="30" spans="2:22" s="9" customFormat="1" ht="20.25" customHeight="1" x14ac:dyDescent="0.2">
      <c r="B30" s="349">
        <f t="shared" si="1"/>
        <v>3.2099999999999977</v>
      </c>
      <c r="C30" s="54"/>
      <c r="D30" s="345" t="str">
        <f>'SCHED 2A-2_JG_CH'!D30</f>
        <v>Cofimvaba</v>
      </c>
      <c r="E30" s="19" t="s">
        <v>62</v>
      </c>
      <c r="F30" s="19">
        <f>'SCHED 1A-1_JG_CH'!F30</f>
        <v>66</v>
      </c>
      <c r="G30" s="66"/>
      <c r="H30" s="23"/>
      <c r="I30" s="91"/>
      <c r="J30" s="91"/>
      <c r="K30" s="91"/>
      <c r="L30" s="91"/>
      <c r="M30" s="91"/>
      <c r="N30" s="91"/>
      <c r="O30" s="91"/>
      <c r="P30" s="91"/>
      <c r="Q30" s="91"/>
      <c r="R30" s="91"/>
      <c r="S30" s="91"/>
      <c r="T30" s="91"/>
      <c r="U30" s="91"/>
      <c r="V30" s="91"/>
    </row>
    <row r="31" spans="2:22" s="9" customFormat="1" ht="20.25" customHeight="1" x14ac:dyDescent="0.2">
      <c r="B31" s="349">
        <f t="shared" si="1"/>
        <v>3.2199999999999975</v>
      </c>
      <c r="C31" s="54"/>
      <c r="D31" s="345" t="str">
        <f>'SCHED 2A-2_JG_CH'!D31</f>
        <v>Wilhelm Stahl</v>
      </c>
      <c r="E31" s="19" t="s">
        <v>62</v>
      </c>
      <c r="F31" s="19">
        <f>'SCHED 1A-1_JG_CH'!F31</f>
        <v>43</v>
      </c>
      <c r="G31" s="66"/>
      <c r="H31" s="23"/>
      <c r="I31" s="91"/>
      <c r="J31" s="91"/>
      <c r="K31" s="91"/>
      <c r="L31" s="91"/>
      <c r="M31" s="91"/>
      <c r="N31" s="91"/>
      <c r="O31" s="91"/>
      <c r="P31" s="91"/>
      <c r="Q31" s="91"/>
      <c r="R31" s="91"/>
      <c r="S31" s="91"/>
      <c r="T31" s="91"/>
      <c r="U31" s="91"/>
      <c r="V31" s="91"/>
    </row>
    <row r="32" spans="2:22" s="9" customFormat="1" ht="20.25" customHeight="1" x14ac:dyDescent="0.2">
      <c r="B32" s="349">
        <f t="shared" si="1"/>
        <v>3.2299999999999973</v>
      </c>
      <c r="C32" s="54"/>
      <c r="D32" s="345" t="str">
        <f>'SCHED 2A-2_JG_CH'!D32</f>
        <v>Zwelakhe</v>
      </c>
      <c r="E32" s="19" t="s">
        <v>62</v>
      </c>
      <c r="F32" s="19">
        <f>'SCHED 1A-1_JG_CH'!F32</f>
        <v>10</v>
      </c>
      <c r="G32" s="66"/>
      <c r="H32" s="23"/>
      <c r="I32" s="91"/>
      <c r="J32" s="91"/>
      <c r="K32" s="91"/>
      <c r="L32" s="91"/>
      <c r="M32" s="91"/>
      <c r="N32" s="91"/>
      <c r="O32" s="91"/>
      <c r="P32" s="91"/>
      <c r="Q32" s="91"/>
      <c r="R32" s="91"/>
      <c r="S32" s="91"/>
      <c r="T32" s="91"/>
      <c r="U32" s="91"/>
      <c r="V32" s="91"/>
    </row>
    <row r="33" spans="2:22" s="9" customFormat="1" ht="20.25" customHeight="1" x14ac:dyDescent="0.2">
      <c r="B33" s="19"/>
      <c r="C33" s="54"/>
      <c r="D33" s="345"/>
      <c r="E33" s="19"/>
      <c r="F33" s="19"/>
      <c r="G33" s="66"/>
      <c r="H33" s="23"/>
      <c r="I33" s="91"/>
      <c r="J33" s="91"/>
      <c r="K33" s="91"/>
      <c r="L33" s="91"/>
      <c r="M33" s="91"/>
      <c r="N33" s="91"/>
      <c r="O33" s="91"/>
      <c r="P33" s="91"/>
      <c r="Q33" s="91"/>
      <c r="R33" s="91"/>
      <c r="S33" s="91"/>
      <c r="T33" s="91"/>
      <c r="U33" s="91"/>
      <c r="V33" s="91"/>
    </row>
    <row r="34" spans="2:22" s="9" customFormat="1" ht="20.25" customHeight="1" x14ac:dyDescent="0.2">
      <c r="B34" s="349">
        <f>B32+0.01</f>
        <v>3.2399999999999971</v>
      </c>
      <c r="C34" s="54"/>
      <c r="D34" s="345" t="s">
        <v>1211</v>
      </c>
      <c r="E34" s="19" t="s">
        <v>62</v>
      </c>
      <c r="F34" s="19">
        <v>53</v>
      </c>
      <c r="G34" s="66"/>
      <c r="H34" s="23"/>
      <c r="I34" s="91"/>
      <c r="J34" s="91"/>
      <c r="K34" s="91"/>
      <c r="L34" s="91"/>
      <c r="M34" s="91"/>
      <c r="N34" s="91"/>
      <c r="O34" s="91"/>
      <c r="P34" s="91"/>
      <c r="Q34" s="91"/>
      <c r="R34" s="91"/>
      <c r="S34" s="91"/>
      <c r="T34" s="91"/>
      <c r="U34" s="91"/>
      <c r="V34" s="91"/>
    </row>
    <row r="35" spans="2:22" s="9" customFormat="1" ht="20.25" customHeight="1" x14ac:dyDescent="0.2">
      <c r="B35" s="349">
        <f t="shared" si="1"/>
        <v>3.2499999999999969</v>
      </c>
      <c r="C35" s="54"/>
      <c r="D35" s="345" t="s">
        <v>1212</v>
      </c>
      <c r="E35" s="19" t="s">
        <v>62</v>
      </c>
      <c r="F35" s="19">
        <v>18</v>
      </c>
      <c r="G35" s="66"/>
      <c r="H35" s="23"/>
      <c r="I35" s="91"/>
      <c r="J35" s="91"/>
      <c r="K35" s="91"/>
      <c r="L35" s="91"/>
      <c r="M35" s="91"/>
      <c r="N35" s="91"/>
      <c r="O35" s="91"/>
      <c r="P35" s="91"/>
      <c r="Q35" s="91"/>
      <c r="R35" s="91"/>
      <c r="S35" s="91"/>
      <c r="T35" s="91"/>
      <c r="U35" s="91"/>
      <c r="V35" s="91"/>
    </row>
    <row r="36" spans="2:22" s="9" customFormat="1" ht="20.25" customHeight="1" x14ac:dyDescent="0.25">
      <c r="B36" s="349">
        <f t="shared" si="1"/>
        <v>3.2599999999999967</v>
      </c>
      <c r="C36" s="54"/>
      <c r="D36" s="123" t="s">
        <v>1213</v>
      </c>
      <c r="E36" s="19" t="s">
        <v>62</v>
      </c>
      <c r="F36" s="19">
        <v>59</v>
      </c>
      <c r="G36" s="66"/>
      <c r="H36" s="23"/>
      <c r="I36" s="91"/>
      <c r="J36" s="91"/>
      <c r="K36" s="91"/>
      <c r="L36" s="91"/>
      <c r="M36" s="91"/>
      <c r="N36" s="91"/>
      <c r="O36" s="91"/>
      <c r="P36" s="91"/>
      <c r="Q36" s="91"/>
      <c r="R36" s="91"/>
      <c r="S36" s="91"/>
      <c r="T36" s="91"/>
      <c r="U36" s="91"/>
      <c r="V36" s="91"/>
    </row>
    <row r="37" spans="2:22" s="9" customFormat="1" ht="20.25" customHeight="1" x14ac:dyDescent="0.25">
      <c r="B37" s="349">
        <f t="shared" si="1"/>
        <v>3.2699999999999965</v>
      </c>
      <c r="C37" s="54"/>
      <c r="D37" s="123" t="s">
        <v>1214</v>
      </c>
      <c r="E37" s="19" t="s">
        <v>62</v>
      </c>
      <c r="F37" s="19">
        <v>27</v>
      </c>
      <c r="G37" s="66"/>
      <c r="H37" s="23"/>
      <c r="I37" s="91"/>
      <c r="J37" s="91"/>
      <c r="K37" s="91"/>
      <c r="L37" s="91"/>
      <c r="M37" s="91"/>
      <c r="N37" s="91"/>
      <c r="O37" s="91"/>
      <c r="P37" s="91"/>
      <c r="Q37" s="91"/>
      <c r="R37" s="91"/>
      <c r="S37" s="91"/>
      <c r="T37" s="91"/>
      <c r="U37" s="91"/>
      <c r="V37" s="91"/>
    </row>
    <row r="38" spans="2:22" s="9" customFormat="1" ht="20.25" customHeight="1" x14ac:dyDescent="0.25">
      <c r="B38" s="349">
        <f t="shared" si="1"/>
        <v>3.2799999999999963</v>
      </c>
      <c r="C38" s="54"/>
      <c r="D38" s="123" t="s">
        <v>1215</v>
      </c>
      <c r="E38" s="19" t="s">
        <v>62</v>
      </c>
      <c r="F38" s="19">
        <v>8</v>
      </c>
      <c r="G38" s="66"/>
      <c r="H38" s="23"/>
      <c r="I38" s="91"/>
      <c r="J38" s="91"/>
      <c r="K38" s="91"/>
      <c r="L38" s="91"/>
      <c r="M38" s="91"/>
      <c r="N38" s="91"/>
      <c r="O38" s="91"/>
      <c r="P38" s="91"/>
      <c r="Q38" s="91"/>
      <c r="R38" s="91"/>
      <c r="S38" s="91"/>
      <c r="T38" s="91"/>
      <c r="U38" s="91"/>
      <c r="V38" s="91"/>
    </row>
    <row r="39" spans="2:22" s="9" customFormat="1" ht="20.25" customHeight="1" x14ac:dyDescent="0.25">
      <c r="B39" s="349">
        <f t="shared" si="1"/>
        <v>3.289999999999996</v>
      </c>
      <c r="C39" s="54"/>
      <c r="D39" s="123" t="s">
        <v>1216</v>
      </c>
      <c r="E39" s="19" t="s">
        <v>62</v>
      </c>
      <c r="F39" s="19">
        <v>8</v>
      </c>
      <c r="G39" s="66"/>
      <c r="H39" s="23"/>
      <c r="I39" s="91"/>
      <c r="J39" s="91"/>
      <c r="K39" s="91"/>
      <c r="L39" s="91"/>
      <c r="M39" s="91"/>
      <c r="N39" s="91"/>
      <c r="O39" s="91"/>
      <c r="P39" s="91"/>
      <c r="Q39" s="91"/>
      <c r="R39" s="91"/>
      <c r="S39" s="91"/>
      <c r="T39" s="91"/>
      <c r="U39" s="91"/>
      <c r="V39" s="91"/>
    </row>
    <row r="40" spans="2:22" s="368" customFormat="1" ht="20.25" customHeight="1" x14ac:dyDescent="0.25">
      <c r="B40" s="349">
        <f t="shared" si="1"/>
        <v>3.2999999999999958</v>
      </c>
      <c r="C40" s="370"/>
      <c r="D40" s="123" t="s">
        <v>1217</v>
      </c>
      <c r="E40" s="19" t="s">
        <v>62</v>
      </c>
      <c r="F40" s="78">
        <v>11</v>
      </c>
      <c r="G40" s="66"/>
      <c r="H40" s="23"/>
      <c r="I40" s="367"/>
      <c r="J40" s="367"/>
      <c r="K40" s="367"/>
      <c r="L40" s="367"/>
      <c r="M40" s="367"/>
      <c r="N40" s="367"/>
      <c r="O40" s="367"/>
      <c r="P40" s="367"/>
      <c r="Q40" s="367"/>
      <c r="R40" s="367"/>
      <c r="S40" s="367"/>
      <c r="T40" s="367"/>
      <c r="U40" s="367"/>
      <c r="V40" s="367"/>
    </row>
    <row r="41" spans="2:22" s="368" customFormat="1" ht="20.25" customHeight="1" x14ac:dyDescent="0.25">
      <c r="B41" s="349">
        <f t="shared" si="1"/>
        <v>3.3099999999999956</v>
      </c>
      <c r="C41" s="370"/>
      <c r="D41" s="123" t="s">
        <v>1218</v>
      </c>
      <c r="E41" s="19" t="s">
        <v>62</v>
      </c>
      <c r="F41" s="78">
        <v>51</v>
      </c>
      <c r="G41" s="66"/>
      <c r="H41" s="23"/>
      <c r="I41" s="367"/>
      <c r="J41" s="367"/>
      <c r="K41" s="367"/>
      <c r="L41" s="367"/>
      <c r="M41" s="367"/>
      <c r="N41" s="367"/>
      <c r="O41" s="367"/>
      <c r="P41" s="367"/>
      <c r="Q41" s="367"/>
      <c r="R41" s="367"/>
      <c r="S41" s="367"/>
      <c r="T41" s="367"/>
      <c r="U41" s="367"/>
      <c r="V41" s="367"/>
    </row>
    <row r="42" spans="2:22" s="368" customFormat="1" ht="20.25" customHeight="1" thickBot="1" x14ac:dyDescent="0.3">
      <c r="B42" s="349">
        <f t="shared" si="1"/>
        <v>3.3199999999999954</v>
      </c>
      <c r="C42" s="370"/>
      <c r="D42" s="123" t="s">
        <v>1219</v>
      </c>
      <c r="E42" s="19" t="s">
        <v>62</v>
      </c>
      <c r="F42" s="78">
        <v>80</v>
      </c>
      <c r="G42" s="66"/>
      <c r="H42" s="23"/>
      <c r="I42" s="367"/>
      <c r="J42" s="367"/>
      <c r="K42" s="367"/>
      <c r="L42" s="367"/>
      <c r="M42" s="367"/>
      <c r="N42" s="367"/>
      <c r="O42" s="367"/>
      <c r="P42" s="367"/>
      <c r="Q42" s="367"/>
      <c r="R42" s="367"/>
      <c r="S42" s="367"/>
      <c r="T42" s="367"/>
      <c r="U42" s="367"/>
      <c r="V42" s="367"/>
    </row>
    <row r="43" spans="2:22" s="368" customFormat="1" ht="51" x14ac:dyDescent="0.25">
      <c r="B43" s="29">
        <v>5</v>
      </c>
      <c r="C43" s="29" t="s">
        <v>699</v>
      </c>
      <c r="D43" s="30" t="s">
        <v>700</v>
      </c>
      <c r="E43" s="313" t="s">
        <v>63</v>
      </c>
      <c r="F43" s="313">
        <v>1</v>
      </c>
      <c r="G43" s="434">
        <v>105000</v>
      </c>
      <c r="H43" s="314">
        <v>105000</v>
      </c>
      <c r="I43" s="367"/>
      <c r="J43" s="367"/>
      <c r="K43" s="367"/>
      <c r="L43" s="367"/>
      <c r="M43" s="367"/>
      <c r="N43" s="367"/>
      <c r="O43" s="367"/>
      <c r="P43" s="367"/>
      <c r="Q43" s="367"/>
      <c r="R43" s="367"/>
      <c r="S43" s="367"/>
      <c r="T43" s="367"/>
      <c r="U43" s="367"/>
      <c r="V43" s="367"/>
    </row>
    <row r="44" spans="2:22" s="368" customFormat="1" ht="26.25" thickBot="1" x14ac:dyDescent="0.3">
      <c r="B44" s="54" t="s">
        <v>676</v>
      </c>
      <c r="C44" s="54" t="s">
        <v>674</v>
      </c>
      <c r="D44" s="303" t="s">
        <v>701</v>
      </c>
      <c r="E44" s="19" t="s">
        <v>3</v>
      </c>
      <c r="F44" s="346"/>
      <c r="G44" s="434">
        <f>H43</f>
        <v>105000</v>
      </c>
      <c r="H44" s="315"/>
      <c r="I44" s="367"/>
      <c r="J44" s="367"/>
      <c r="K44" s="367"/>
      <c r="L44" s="367"/>
      <c r="M44" s="367"/>
      <c r="N44" s="367"/>
      <c r="O44" s="367"/>
      <c r="P44" s="367"/>
      <c r="Q44" s="367"/>
      <c r="R44" s="367"/>
      <c r="S44" s="367"/>
      <c r="T44" s="367"/>
      <c r="U44" s="367"/>
      <c r="V44" s="367"/>
    </row>
    <row r="45" spans="2:22" s="368" customFormat="1" ht="51" x14ac:dyDescent="0.25">
      <c r="B45" s="29">
        <v>6</v>
      </c>
      <c r="C45" s="29" t="s">
        <v>697</v>
      </c>
      <c r="D45" s="295" t="s">
        <v>702</v>
      </c>
      <c r="E45" s="313" t="s">
        <v>63</v>
      </c>
      <c r="F45" s="313">
        <v>1</v>
      </c>
      <c r="G45" s="434">
        <v>25000</v>
      </c>
      <c r="H45" s="314">
        <v>25000</v>
      </c>
      <c r="I45" s="367"/>
      <c r="J45" s="367"/>
      <c r="K45" s="367"/>
      <c r="L45" s="367"/>
      <c r="M45" s="367"/>
      <c r="N45" s="367"/>
      <c r="O45" s="367"/>
      <c r="P45" s="367"/>
      <c r="Q45" s="367"/>
      <c r="R45" s="367"/>
      <c r="S45" s="367"/>
      <c r="T45" s="367"/>
      <c r="U45" s="367"/>
      <c r="V45" s="367"/>
    </row>
    <row r="46" spans="2:22" s="368" customFormat="1" ht="26.25" thickBot="1" x14ac:dyDescent="0.3">
      <c r="B46" s="54" t="s">
        <v>677</v>
      </c>
      <c r="C46" s="54" t="s">
        <v>674</v>
      </c>
      <c r="D46" s="303" t="s">
        <v>701</v>
      </c>
      <c r="E46" s="19" t="s">
        <v>3</v>
      </c>
      <c r="F46" s="346"/>
      <c r="G46" s="434">
        <f>H45</f>
        <v>25000</v>
      </c>
      <c r="H46" s="434"/>
      <c r="I46" s="367"/>
      <c r="J46" s="367"/>
      <c r="K46" s="367"/>
      <c r="L46" s="367"/>
      <c r="M46" s="367"/>
      <c r="N46" s="367"/>
      <c r="O46" s="367"/>
      <c r="P46" s="367"/>
      <c r="Q46" s="367"/>
      <c r="R46" s="367"/>
      <c r="S46" s="367"/>
      <c r="T46" s="367"/>
      <c r="U46" s="367"/>
      <c r="V46" s="367"/>
    </row>
    <row r="47" spans="2:22" s="9" customFormat="1" ht="20.25" customHeight="1" thickBot="1" x14ac:dyDescent="0.3">
      <c r="B47" s="26" t="s">
        <v>7</v>
      </c>
      <c r="C47" s="26"/>
      <c r="D47" s="26"/>
      <c r="E47" s="26"/>
      <c r="F47" s="26"/>
      <c r="G47" s="27"/>
      <c r="H47" s="28"/>
      <c r="I47" s="91"/>
      <c r="J47" s="91"/>
      <c r="K47" s="91"/>
      <c r="L47" s="91"/>
      <c r="M47" s="91"/>
      <c r="N47" s="91"/>
      <c r="O47" s="91"/>
      <c r="P47" s="91"/>
      <c r="Q47" s="91"/>
      <c r="R47" s="91"/>
      <c r="S47" s="91"/>
      <c r="T47" s="91"/>
      <c r="U47" s="91"/>
      <c r="V47" s="91"/>
    </row>
    <row r="48" spans="2:22" s="9" customFormat="1" x14ac:dyDescent="0.25">
      <c r="B48" s="36"/>
      <c r="C48" s="36"/>
      <c r="D48" s="36"/>
      <c r="E48" s="36"/>
      <c r="F48" s="36"/>
      <c r="G48" s="37"/>
      <c r="H48" s="37"/>
      <c r="I48" s="91"/>
      <c r="J48" s="91"/>
      <c r="K48" s="91"/>
      <c r="L48" s="91"/>
      <c r="M48" s="91"/>
      <c r="N48" s="91"/>
      <c r="O48" s="91"/>
      <c r="P48" s="91"/>
      <c r="Q48" s="91"/>
      <c r="R48" s="91"/>
      <c r="S48" s="91"/>
      <c r="T48" s="91"/>
      <c r="U48" s="91"/>
      <c r="V48" s="91"/>
    </row>
    <row r="49" spans="2:22" s="9" customFormat="1" x14ac:dyDescent="0.25">
      <c r="B49" s="36"/>
      <c r="C49" s="36"/>
      <c r="D49" s="36"/>
      <c r="E49" s="36"/>
      <c r="F49" s="36"/>
      <c r="G49" s="37"/>
      <c r="H49" s="37"/>
      <c r="I49" s="91"/>
      <c r="J49" s="91"/>
      <c r="K49" s="91"/>
      <c r="L49" s="91"/>
      <c r="M49" s="91"/>
      <c r="N49" s="91"/>
      <c r="O49" s="91"/>
      <c r="P49" s="91"/>
      <c r="Q49" s="91"/>
      <c r="R49" s="91"/>
      <c r="S49" s="91"/>
      <c r="T49" s="91"/>
      <c r="U49" s="91"/>
      <c r="V49" s="91"/>
    </row>
    <row r="50" spans="2:22" s="9" customFormat="1" x14ac:dyDescent="0.25">
      <c r="B50" s="36"/>
      <c r="C50" s="36"/>
      <c r="D50" s="36"/>
      <c r="E50" s="36"/>
      <c r="F50" s="36"/>
      <c r="G50" s="37"/>
      <c r="H50" s="37"/>
      <c r="I50" s="91"/>
      <c r="J50" s="91"/>
      <c r="K50" s="91"/>
      <c r="L50" s="91"/>
      <c r="M50" s="91"/>
      <c r="N50" s="91"/>
      <c r="O50" s="91"/>
      <c r="P50" s="91"/>
      <c r="Q50" s="91"/>
      <c r="R50" s="91"/>
      <c r="S50" s="91"/>
      <c r="T50" s="91"/>
      <c r="U50" s="91"/>
      <c r="V50" s="91"/>
    </row>
    <row r="51" spans="2:22" s="9" customFormat="1" x14ac:dyDescent="0.25">
      <c r="B51" s="36"/>
      <c r="C51" s="36"/>
      <c r="D51" s="36"/>
      <c r="E51" s="36"/>
      <c r="F51" s="36"/>
      <c r="G51" s="37"/>
      <c r="H51" s="37"/>
      <c r="I51" s="91"/>
      <c r="J51" s="91"/>
      <c r="K51" s="91"/>
      <c r="L51" s="91"/>
      <c r="M51" s="91"/>
      <c r="N51" s="91"/>
      <c r="O51" s="91"/>
      <c r="P51" s="91"/>
      <c r="Q51" s="91"/>
      <c r="R51" s="91"/>
      <c r="S51" s="91"/>
      <c r="T51" s="91"/>
      <c r="U51" s="91"/>
      <c r="V51" s="91"/>
    </row>
    <row r="52" spans="2:22" s="9" customFormat="1" x14ac:dyDescent="0.25">
      <c r="B52" s="36"/>
      <c r="C52" s="36"/>
      <c r="D52" s="36"/>
      <c r="E52" s="36"/>
      <c r="F52" s="36"/>
      <c r="G52" s="37"/>
      <c r="H52" s="37"/>
      <c r="I52" s="91"/>
      <c r="J52" s="91"/>
      <c r="K52" s="91"/>
      <c r="L52" s="91"/>
      <c r="M52" s="91"/>
      <c r="N52" s="91"/>
      <c r="O52" s="91"/>
      <c r="P52" s="91"/>
      <c r="Q52" s="91"/>
      <c r="R52" s="91"/>
      <c r="S52" s="91"/>
      <c r="T52" s="91"/>
      <c r="U52" s="91"/>
      <c r="V52" s="91"/>
    </row>
    <row r="53" spans="2:22" s="9" customFormat="1" x14ac:dyDescent="0.25">
      <c r="B53" s="36"/>
      <c r="C53" s="36"/>
      <c r="D53" s="36"/>
      <c r="E53" s="36"/>
      <c r="F53" s="36"/>
      <c r="G53" s="37"/>
      <c r="H53" s="37"/>
      <c r="I53" s="91"/>
      <c r="J53" s="91"/>
      <c r="K53" s="91"/>
      <c r="L53" s="91"/>
      <c r="M53" s="91"/>
      <c r="N53" s="91"/>
      <c r="O53" s="91"/>
      <c r="P53" s="91"/>
      <c r="Q53" s="91"/>
      <c r="R53" s="91"/>
      <c r="S53" s="91"/>
      <c r="T53" s="91"/>
      <c r="U53" s="91"/>
      <c r="V53" s="91"/>
    </row>
    <row r="54" spans="2:22" s="9" customFormat="1" x14ac:dyDescent="0.25">
      <c r="B54" s="36"/>
      <c r="C54" s="36"/>
      <c r="D54" s="36"/>
      <c r="E54" s="36"/>
      <c r="F54" s="36"/>
      <c r="G54" s="37"/>
      <c r="H54" s="37"/>
      <c r="I54" s="91"/>
      <c r="J54" s="91"/>
      <c r="K54" s="91"/>
      <c r="L54" s="91"/>
      <c r="M54" s="91"/>
      <c r="N54" s="91"/>
      <c r="O54" s="91"/>
      <c r="P54" s="91"/>
      <c r="Q54" s="91"/>
      <c r="R54" s="91"/>
      <c r="S54" s="91"/>
      <c r="T54" s="91"/>
      <c r="U54" s="91"/>
      <c r="V54" s="91"/>
    </row>
    <row r="55" spans="2:22" s="9" customFormat="1" x14ac:dyDescent="0.25">
      <c r="B55" s="36"/>
      <c r="C55" s="36"/>
      <c r="D55" s="36"/>
      <c r="E55" s="36"/>
      <c r="F55" s="36"/>
      <c r="G55" s="37"/>
      <c r="H55" s="37"/>
      <c r="I55" s="91"/>
      <c r="J55" s="91"/>
      <c r="K55" s="91"/>
      <c r="L55" s="91"/>
      <c r="M55" s="91"/>
      <c r="N55" s="91"/>
      <c r="O55" s="91"/>
      <c r="P55" s="91"/>
      <c r="Q55" s="91"/>
      <c r="R55" s="91"/>
      <c r="S55" s="91"/>
      <c r="T55" s="91"/>
      <c r="U55" s="91"/>
      <c r="V55" s="91"/>
    </row>
    <row r="56" spans="2:22" s="9" customFormat="1" x14ac:dyDescent="0.25">
      <c r="B56" s="36"/>
      <c r="C56" s="36"/>
      <c r="D56" s="36"/>
      <c r="E56" s="36"/>
      <c r="F56" s="36"/>
      <c r="G56" s="37"/>
      <c r="H56" s="37"/>
      <c r="I56" s="91"/>
      <c r="J56" s="91"/>
      <c r="K56" s="91"/>
      <c r="L56" s="91"/>
      <c r="M56" s="91"/>
      <c r="N56" s="91"/>
      <c r="O56" s="91"/>
      <c r="P56" s="91"/>
      <c r="Q56" s="91"/>
      <c r="R56" s="91"/>
      <c r="S56" s="91"/>
      <c r="T56" s="91"/>
      <c r="U56" s="91"/>
      <c r="V56" s="91"/>
    </row>
    <row r="57" spans="2:22" s="9" customFormat="1" x14ac:dyDescent="0.25">
      <c r="B57" s="36"/>
      <c r="C57" s="36"/>
      <c r="D57" s="36"/>
      <c r="E57" s="36"/>
      <c r="F57" s="36"/>
      <c r="G57" s="37"/>
      <c r="H57" s="37"/>
      <c r="I57" s="91"/>
      <c r="J57" s="91"/>
      <c r="K57" s="91"/>
      <c r="L57" s="91"/>
      <c r="M57" s="91"/>
      <c r="N57" s="91"/>
      <c r="O57" s="91"/>
      <c r="P57" s="91"/>
      <c r="Q57" s="91"/>
      <c r="R57" s="91"/>
      <c r="S57" s="91"/>
      <c r="T57" s="91"/>
      <c r="U57" s="91"/>
      <c r="V57" s="91"/>
    </row>
    <row r="58" spans="2:22" s="9" customFormat="1" x14ac:dyDescent="0.25">
      <c r="B58" s="36"/>
      <c r="C58" s="36"/>
      <c r="D58" s="36"/>
      <c r="E58" s="36"/>
      <c r="F58" s="36"/>
      <c r="G58" s="37"/>
      <c r="H58" s="37"/>
      <c r="I58" s="91"/>
      <c r="J58" s="91"/>
      <c r="K58" s="91"/>
      <c r="L58" s="91"/>
      <c r="M58" s="91"/>
      <c r="N58" s="91"/>
      <c r="O58" s="91"/>
      <c r="P58" s="91"/>
      <c r="Q58" s="91"/>
      <c r="R58" s="91"/>
      <c r="S58" s="91"/>
      <c r="T58" s="91"/>
      <c r="U58" s="91"/>
      <c r="V58" s="91"/>
    </row>
    <row r="59" spans="2:22" s="9" customFormat="1" x14ac:dyDescent="0.25">
      <c r="B59" s="36"/>
      <c r="C59" s="36"/>
      <c r="D59" s="36"/>
      <c r="E59" s="36"/>
      <c r="F59" s="36"/>
      <c r="G59" s="37"/>
      <c r="H59" s="37"/>
      <c r="I59" s="91"/>
      <c r="J59" s="91"/>
      <c r="K59" s="91"/>
      <c r="L59" s="91"/>
      <c r="M59" s="91"/>
      <c r="N59" s="91"/>
      <c r="O59" s="91"/>
      <c r="P59" s="91"/>
      <c r="Q59" s="91"/>
      <c r="R59" s="91"/>
      <c r="S59" s="91"/>
      <c r="T59" s="91"/>
      <c r="U59" s="91"/>
      <c r="V59" s="91"/>
    </row>
    <row r="60" spans="2:22" s="9" customFormat="1" x14ac:dyDescent="0.25">
      <c r="B60" s="36"/>
      <c r="C60" s="36"/>
      <c r="D60" s="36"/>
      <c r="E60" s="36"/>
      <c r="F60" s="36"/>
      <c r="G60" s="37"/>
      <c r="H60" s="37"/>
      <c r="I60" s="91"/>
      <c r="J60" s="91"/>
      <c r="K60" s="91"/>
      <c r="L60" s="91"/>
      <c r="M60" s="91"/>
      <c r="N60" s="91"/>
      <c r="O60" s="91"/>
      <c r="P60" s="91"/>
      <c r="Q60" s="91"/>
      <c r="R60" s="91"/>
      <c r="S60" s="91"/>
      <c r="T60" s="91"/>
      <c r="U60" s="91"/>
      <c r="V60" s="91"/>
    </row>
    <row r="61" spans="2:22" s="9" customFormat="1" x14ac:dyDescent="0.25">
      <c r="B61" s="36"/>
      <c r="C61" s="36"/>
      <c r="D61" s="36"/>
      <c r="E61" s="36"/>
      <c r="F61" s="36"/>
      <c r="G61" s="37"/>
      <c r="H61" s="37"/>
      <c r="I61" s="91"/>
      <c r="J61" s="91"/>
      <c r="K61" s="91"/>
      <c r="L61" s="91"/>
      <c r="M61" s="91"/>
      <c r="N61" s="91"/>
      <c r="O61" s="91"/>
      <c r="P61" s="91"/>
      <c r="Q61" s="91"/>
      <c r="R61" s="91"/>
      <c r="S61" s="91"/>
      <c r="T61" s="91"/>
      <c r="U61" s="91"/>
      <c r="V61" s="91"/>
    </row>
    <row r="62" spans="2:22" s="9" customFormat="1" x14ac:dyDescent="0.25">
      <c r="B62" s="36"/>
      <c r="C62" s="36"/>
      <c r="D62" s="36"/>
      <c r="E62" s="36"/>
      <c r="F62" s="36"/>
      <c r="G62" s="37"/>
      <c r="H62" s="37"/>
      <c r="I62" s="91"/>
      <c r="J62" s="91"/>
      <c r="K62" s="91"/>
      <c r="L62" s="91"/>
      <c r="M62" s="91"/>
      <c r="N62" s="91"/>
      <c r="O62" s="91"/>
      <c r="P62" s="91"/>
      <c r="Q62" s="91"/>
      <c r="R62" s="91"/>
      <c r="S62" s="91"/>
      <c r="T62" s="91"/>
      <c r="U62" s="91"/>
      <c r="V62" s="91"/>
    </row>
    <row r="63" spans="2:22" s="9" customFormat="1" x14ac:dyDescent="0.25">
      <c r="B63" s="36"/>
      <c r="C63" s="36"/>
      <c r="D63" s="36"/>
      <c r="E63" s="36"/>
      <c r="F63" s="36"/>
      <c r="G63" s="37"/>
      <c r="H63" s="37"/>
      <c r="I63" s="91"/>
      <c r="J63" s="91"/>
      <c r="K63" s="91"/>
      <c r="L63" s="91"/>
      <c r="M63" s="91"/>
      <c r="N63" s="91"/>
      <c r="O63" s="91"/>
      <c r="P63" s="91"/>
      <c r="Q63" s="91"/>
      <c r="R63" s="91"/>
      <c r="S63" s="91"/>
      <c r="T63" s="91"/>
      <c r="U63" s="91"/>
      <c r="V63" s="91"/>
    </row>
    <row r="64" spans="2:22" s="9" customFormat="1" x14ac:dyDescent="0.25">
      <c r="B64" s="36"/>
      <c r="C64" s="36"/>
      <c r="D64" s="36"/>
      <c r="E64" s="36"/>
      <c r="F64" s="36"/>
      <c r="G64" s="37"/>
      <c r="H64" s="37"/>
      <c r="I64" s="91"/>
      <c r="J64" s="91"/>
      <c r="K64" s="91"/>
      <c r="L64" s="91"/>
      <c r="M64" s="91"/>
      <c r="N64" s="91"/>
      <c r="O64" s="91"/>
      <c r="P64" s="91"/>
      <c r="Q64" s="91"/>
      <c r="R64" s="91"/>
      <c r="S64" s="91"/>
      <c r="T64" s="91"/>
      <c r="U64" s="91"/>
      <c r="V64" s="91"/>
    </row>
    <row r="65" spans="2:22" s="9" customFormat="1" x14ac:dyDescent="0.25">
      <c r="B65" s="36"/>
      <c r="C65" s="36"/>
      <c r="D65" s="36"/>
      <c r="E65" s="36"/>
      <c r="F65" s="36"/>
      <c r="G65" s="37"/>
      <c r="H65" s="37"/>
      <c r="I65" s="91"/>
      <c r="J65" s="91"/>
      <c r="K65" s="91"/>
      <c r="L65" s="91"/>
      <c r="M65" s="91"/>
      <c r="N65" s="91"/>
      <c r="O65" s="91"/>
      <c r="P65" s="91"/>
      <c r="Q65" s="91"/>
      <c r="R65" s="91"/>
      <c r="S65" s="91"/>
      <c r="T65" s="91"/>
      <c r="U65" s="91"/>
      <c r="V65" s="91"/>
    </row>
    <row r="66" spans="2:22" s="9" customFormat="1" x14ac:dyDescent="0.25">
      <c r="B66" s="36"/>
      <c r="C66" s="36"/>
      <c r="D66" s="36"/>
      <c r="E66" s="36"/>
      <c r="F66" s="36"/>
      <c r="G66" s="37"/>
      <c r="H66" s="37"/>
      <c r="I66" s="91"/>
      <c r="J66" s="91"/>
      <c r="K66" s="91"/>
      <c r="L66" s="91"/>
      <c r="M66" s="91"/>
      <c r="N66" s="91"/>
      <c r="O66" s="91"/>
      <c r="P66" s="91"/>
      <c r="Q66" s="91"/>
      <c r="R66" s="91"/>
      <c r="S66" s="91"/>
      <c r="T66" s="91"/>
      <c r="U66" s="91"/>
      <c r="V66" s="91"/>
    </row>
    <row r="67" spans="2:22" s="9" customFormat="1" x14ac:dyDescent="0.25">
      <c r="B67" s="36"/>
      <c r="C67" s="36"/>
      <c r="D67" s="36"/>
      <c r="E67" s="36"/>
      <c r="F67" s="36"/>
      <c r="G67" s="37"/>
      <c r="H67" s="37"/>
      <c r="I67" s="91"/>
      <c r="J67" s="91"/>
      <c r="K67" s="91"/>
      <c r="L67" s="91"/>
      <c r="M67" s="91"/>
      <c r="N67" s="91"/>
      <c r="O67" s="91"/>
      <c r="P67" s="91"/>
      <c r="Q67" s="91"/>
      <c r="R67" s="91"/>
      <c r="S67" s="91"/>
      <c r="T67" s="91"/>
      <c r="U67" s="91"/>
      <c r="V67" s="91"/>
    </row>
    <row r="68" spans="2:22" s="9" customFormat="1" x14ac:dyDescent="0.25">
      <c r="B68" s="36"/>
      <c r="C68" s="36"/>
      <c r="D68" s="36"/>
      <c r="E68" s="36"/>
      <c r="F68" s="36"/>
      <c r="G68" s="37"/>
      <c r="H68" s="37"/>
      <c r="I68" s="91"/>
      <c r="J68" s="91"/>
      <c r="K68" s="91"/>
      <c r="L68" s="91"/>
      <c r="M68" s="91"/>
      <c r="N68" s="91"/>
      <c r="O68" s="91"/>
      <c r="P68" s="91"/>
      <c r="Q68" s="91"/>
      <c r="R68" s="91"/>
      <c r="S68" s="91"/>
      <c r="T68" s="91"/>
      <c r="U68" s="91"/>
      <c r="V68" s="91"/>
    </row>
    <row r="69" spans="2:22" x14ac:dyDescent="0.2">
      <c r="B69" s="5"/>
      <c r="C69" s="5"/>
      <c r="D69" s="5"/>
      <c r="E69" s="5"/>
      <c r="F69" s="5"/>
      <c r="G69" s="7"/>
      <c r="H69" s="7"/>
    </row>
    <row r="70" spans="2:22" x14ac:dyDescent="0.2">
      <c r="B70" s="5"/>
      <c r="C70" s="5"/>
      <c r="D70" s="5"/>
      <c r="E70" s="5"/>
      <c r="F70" s="5"/>
      <c r="G70" s="7"/>
      <c r="H70" s="7"/>
    </row>
    <row r="71" spans="2:22" x14ac:dyDescent="0.2">
      <c r="B71" s="5"/>
      <c r="C71" s="5"/>
      <c r="D71" s="5"/>
      <c r="E71" s="5"/>
      <c r="F71" s="5"/>
      <c r="G71" s="7"/>
      <c r="H71" s="7"/>
    </row>
    <row r="72" spans="2:22" x14ac:dyDescent="0.2">
      <c r="B72" s="5"/>
      <c r="C72" s="5"/>
      <c r="D72" s="5"/>
      <c r="E72" s="5"/>
      <c r="F72" s="5"/>
      <c r="G72" s="7"/>
      <c r="H72" s="7"/>
    </row>
    <row r="73" spans="2:22" x14ac:dyDescent="0.2">
      <c r="B73" s="5"/>
      <c r="C73" s="5"/>
      <c r="D73" s="5"/>
      <c r="E73" s="5"/>
      <c r="F73" s="5"/>
      <c r="G73" s="7"/>
      <c r="H73" s="7"/>
    </row>
    <row r="74" spans="2:22" x14ac:dyDescent="0.2">
      <c r="B74" s="5"/>
      <c r="C74" s="5"/>
      <c r="D74" s="5"/>
      <c r="E74" s="5"/>
      <c r="F74" s="5"/>
      <c r="G74" s="7"/>
      <c r="H74" s="7"/>
    </row>
    <row r="75" spans="2:22" x14ac:dyDescent="0.2">
      <c r="B75" s="5"/>
      <c r="C75" s="5"/>
      <c r="D75" s="5"/>
      <c r="E75" s="5"/>
      <c r="F75" s="5"/>
      <c r="G75" s="7"/>
      <c r="H75" s="7"/>
    </row>
    <row r="76" spans="2:22" x14ac:dyDescent="0.2">
      <c r="B76" s="5"/>
      <c r="C76" s="5"/>
      <c r="D76" s="5"/>
      <c r="E76" s="5"/>
      <c r="F76" s="5"/>
      <c r="G76" s="7"/>
      <c r="H76" s="7"/>
    </row>
    <row r="77" spans="2:22" x14ac:dyDescent="0.2">
      <c r="B77" s="5"/>
      <c r="C77" s="5"/>
      <c r="D77" s="5"/>
      <c r="E77" s="5"/>
      <c r="F77" s="5"/>
      <c r="G77" s="7"/>
      <c r="H77" s="7"/>
    </row>
    <row r="78" spans="2:22" x14ac:dyDescent="0.2">
      <c r="B78" s="5"/>
      <c r="C78" s="5"/>
      <c r="D78" s="5"/>
      <c r="E78" s="5"/>
      <c r="F78" s="5"/>
      <c r="G78" s="7"/>
      <c r="H78" s="7"/>
    </row>
    <row r="79" spans="2:22" x14ac:dyDescent="0.2">
      <c r="B79" s="5"/>
      <c r="C79" s="5"/>
      <c r="D79" s="5"/>
      <c r="E79" s="5"/>
      <c r="F79" s="5"/>
      <c r="G79" s="7"/>
      <c r="H79" s="7"/>
    </row>
    <row r="80" spans="2:22" x14ac:dyDescent="0.2">
      <c r="B80" s="5"/>
      <c r="C80" s="5"/>
      <c r="D80" s="5"/>
      <c r="E80" s="5"/>
      <c r="F80" s="5"/>
      <c r="G80" s="7"/>
      <c r="H80" s="7"/>
    </row>
    <row r="81" spans="2:8" x14ac:dyDescent="0.2">
      <c r="B81" s="5"/>
      <c r="C81" s="5"/>
      <c r="D81" s="5"/>
      <c r="E81" s="5"/>
      <c r="F81" s="5"/>
      <c r="G81" s="7"/>
      <c r="H81" s="7"/>
    </row>
    <row r="82" spans="2:8" x14ac:dyDescent="0.2">
      <c r="B82" s="5"/>
      <c r="C82" s="5"/>
      <c r="D82" s="5"/>
      <c r="E82" s="5"/>
      <c r="F82" s="5"/>
      <c r="G82" s="7"/>
      <c r="H82" s="7"/>
    </row>
    <row r="83" spans="2:8" x14ac:dyDescent="0.2">
      <c r="B83" s="5"/>
      <c r="C83" s="5"/>
      <c r="D83" s="5"/>
      <c r="E83" s="5"/>
      <c r="F83" s="5"/>
      <c r="G83" s="7"/>
      <c r="H83" s="7"/>
    </row>
    <row r="84" spans="2:8" x14ac:dyDescent="0.2">
      <c r="B84" s="5"/>
      <c r="C84" s="5"/>
      <c r="D84" s="5"/>
      <c r="E84" s="5"/>
      <c r="F84" s="5"/>
      <c r="G84" s="7"/>
      <c r="H84" s="7"/>
    </row>
    <row r="85" spans="2:8" x14ac:dyDescent="0.2">
      <c r="B85" s="5"/>
      <c r="C85" s="5"/>
      <c r="D85" s="5"/>
      <c r="E85" s="5"/>
      <c r="F85" s="5"/>
      <c r="G85" s="7"/>
      <c r="H85" s="7"/>
    </row>
    <row r="86" spans="2:8" x14ac:dyDescent="0.2">
      <c r="B86" s="5"/>
      <c r="C86" s="5"/>
      <c r="D86" s="5"/>
      <c r="E86" s="5"/>
      <c r="F86" s="5"/>
      <c r="G86" s="7"/>
      <c r="H86" s="7"/>
    </row>
    <row r="87" spans="2:8" x14ac:dyDescent="0.2">
      <c r="B87" s="5"/>
      <c r="C87" s="5"/>
      <c r="D87" s="5"/>
      <c r="E87" s="5"/>
      <c r="F87" s="5"/>
      <c r="G87" s="7"/>
      <c r="H87" s="7"/>
    </row>
    <row r="88" spans="2:8" x14ac:dyDescent="0.2">
      <c r="B88" s="5"/>
      <c r="C88" s="5"/>
      <c r="D88" s="5"/>
      <c r="E88" s="5"/>
      <c r="F88" s="5"/>
      <c r="G88" s="7"/>
      <c r="H88" s="7"/>
    </row>
    <row r="89" spans="2:8" x14ac:dyDescent="0.2">
      <c r="B89" s="5"/>
      <c r="C89" s="5"/>
      <c r="D89" s="5"/>
      <c r="E89" s="5"/>
      <c r="F89" s="5"/>
    </row>
  </sheetData>
  <mergeCells count="1">
    <mergeCell ref="E3:F3"/>
  </mergeCells>
  <phoneticPr fontId="32" type="noConversion"/>
  <pageMargins left="0.7" right="0.7" top="0.75" bottom="0.75" header="0.3" footer="0.3"/>
  <pageSetup paperSize="9" scale="68" firstPageNumber="14" orientation="portrait" useFirstPageNumber="1" r:id="rId1"/>
  <headerFooter>
    <oddFooter>&amp;R&amp;"Arial,Regular"&amp;P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82139-2CF2-4028-AD6F-DAAAA13A843B}">
  <sheetPr>
    <tabColor rgb="FFFF0000"/>
    <pageSetUpPr fitToPage="1"/>
  </sheetPr>
  <dimension ref="B1:V89"/>
  <sheetViews>
    <sheetView view="pageBreakPreview" topLeftCell="A16" zoomScale="70" zoomScaleNormal="70" zoomScaleSheetLayoutView="70" workbookViewId="0">
      <selection activeCell="B20" sqref="B20"/>
    </sheetView>
  </sheetViews>
  <sheetFormatPr defaultColWidth="9.140625" defaultRowHeight="14.25" x14ac:dyDescent="0.2"/>
  <cols>
    <col min="1" max="1" width="1.140625" style="6" customWidth="1"/>
    <col min="2" max="2" width="9.7109375" style="6" customWidth="1"/>
    <col min="3" max="3" width="12.5703125" style="6" customWidth="1"/>
    <col min="4" max="4" width="52.7109375" style="6" customWidth="1"/>
    <col min="5" max="5" width="8.85546875" style="6" customWidth="1"/>
    <col min="6" max="6" width="7.7109375" style="6" customWidth="1"/>
    <col min="7" max="7" width="14.28515625" style="6" customWidth="1"/>
    <col min="8" max="8" width="19" style="6" customWidth="1"/>
    <col min="9" max="22" width="9.140625" style="88"/>
    <col min="23" max="16384" width="9.140625" style="6"/>
  </cols>
  <sheetData>
    <row r="1" spans="2:22" ht="18" x14ac:dyDescent="0.25">
      <c r="B1" s="2"/>
      <c r="C1" s="2"/>
      <c r="D1" s="8"/>
      <c r="E1" s="1"/>
      <c r="F1" s="1"/>
      <c r="G1" s="7"/>
    </row>
    <row r="2" spans="2:22" s="12" customFormat="1" ht="18" customHeight="1" x14ac:dyDescent="0.25">
      <c r="B2" s="424" t="str">
        <f>'SCHED 2A-1_JG_CH'!B2</f>
        <v xml:space="preserve">SCHEDULED MAINTENANCE OF FIRE PROTECTION AND EARLY WARNING SMOKE DETECTION  EQUIPMENT AT CLUSTER TWO (2) </v>
      </c>
      <c r="D2" s="2"/>
      <c r="E2" s="3"/>
      <c r="F2" s="3"/>
      <c r="G2" s="7"/>
      <c r="I2" s="89"/>
      <c r="J2" s="89"/>
      <c r="K2" s="89"/>
      <c r="L2" s="89"/>
      <c r="M2" s="89"/>
      <c r="N2" s="89"/>
      <c r="O2" s="89"/>
      <c r="P2" s="89"/>
      <c r="Q2" s="89"/>
      <c r="R2" s="89"/>
      <c r="S2" s="89"/>
      <c r="T2" s="89"/>
      <c r="U2" s="89"/>
      <c r="V2" s="89"/>
    </row>
    <row r="3" spans="2:22" ht="15" customHeight="1" x14ac:dyDescent="0.25">
      <c r="B3" s="2" t="str">
        <f>'SCHED 1A-1_JG_CH'!B3</f>
        <v>CONTRACT REF. NO:</v>
      </c>
      <c r="D3" s="2" t="str">
        <f>'SCHED 1A-1_JG_CH'!D3</f>
        <v>SCMU3-22/23-0518-HO</v>
      </c>
      <c r="E3" s="474" t="s">
        <v>10</v>
      </c>
      <c r="F3" s="475"/>
      <c r="G3" s="421" t="str">
        <f>'SCHED 1A-1_JG_CH'!G3</f>
        <v>JOE GQABI &amp; CHRIS HANI</v>
      </c>
    </row>
    <row r="4" spans="2:22" ht="15" customHeight="1" x14ac:dyDescent="0.2">
      <c r="B4" s="2" t="str">
        <f>'SCHED 1A-1_JG_CH'!B4</f>
        <v>ASSET TYPE:</v>
      </c>
      <c r="D4" s="2" t="s">
        <v>745</v>
      </c>
      <c r="E4" s="2"/>
      <c r="F4" s="2"/>
      <c r="G4" s="7"/>
    </row>
    <row r="5" spans="2:22" x14ac:dyDescent="0.2">
      <c r="B5" s="2"/>
      <c r="C5" s="2"/>
      <c r="D5" s="2"/>
      <c r="E5" s="2"/>
      <c r="F5" s="2"/>
      <c r="G5" s="7"/>
    </row>
    <row r="6" spans="2:22" s="4" customFormat="1" ht="15" customHeight="1" x14ac:dyDescent="0.2">
      <c r="B6" s="4" t="s">
        <v>1364</v>
      </c>
      <c r="D6" s="4" t="s">
        <v>695</v>
      </c>
      <c r="I6" s="90"/>
      <c r="J6" s="90"/>
      <c r="K6" s="90"/>
      <c r="L6" s="90"/>
      <c r="M6" s="90"/>
      <c r="N6" s="90"/>
      <c r="O6" s="90"/>
      <c r="P6" s="90"/>
      <c r="Q6" s="90"/>
      <c r="R6" s="90"/>
      <c r="S6" s="90"/>
      <c r="T6" s="90"/>
      <c r="U6" s="90"/>
      <c r="V6" s="90"/>
    </row>
    <row r="7" spans="2:22" ht="6" customHeight="1" thickBot="1" x14ac:dyDescent="0.25">
      <c r="B7" s="5"/>
      <c r="C7" s="5"/>
      <c r="D7" s="5"/>
      <c r="E7" s="5"/>
      <c r="F7" s="5"/>
      <c r="G7" s="7"/>
    </row>
    <row r="8" spans="2:22" s="9" customFormat="1" ht="39" customHeight="1" thickBot="1" x14ac:dyDescent="0.3">
      <c r="B8" s="11" t="s">
        <v>12</v>
      </c>
      <c r="C8" s="11" t="s">
        <v>6</v>
      </c>
      <c r="D8" s="11" t="s">
        <v>0</v>
      </c>
      <c r="E8" s="11" t="s">
        <v>1</v>
      </c>
      <c r="F8" s="11" t="s">
        <v>4</v>
      </c>
      <c r="G8" s="11" t="s">
        <v>2</v>
      </c>
      <c r="H8" s="11" t="s">
        <v>5</v>
      </c>
      <c r="I8" s="91"/>
      <c r="J8" s="91"/>
      <c r="K8" s="91"/>
      <c r="L8" s="91"/>
      <c r="M8" s="91"/>
      <c r="N8" s="91"/>
      <c r="O8" s="91"/>
      <c r="P8" s="91"/>
      <c r="Q8" s="91"/>
      <c r="R8" s="91"/>
      <c r="S8" s="91"/>
      <c r="T8" s="91"/>
      <c r="U8" s="91"/>
      <c r="V8" s="91"/>
    </row>
    <row r="9" spans="2:22" s="9" customFormat="1" ht="81.599999999999994" customHeight="1" x14ac:dyDescent="0.25">
      <c r="B9" s="29">
        <v>1</v>
      </c>
      <c r="C9" s="29" t="s">
        <v>692</v>
      </c>
      <c r="D9" s="30" t="s">
        <v>694</v>
      </c>
      <c r="E9" s="29"/>
      <c r="F9" s="29"/>
      <c r="G9" s="31"/>
      <c r="H9" s="31"/>
      <c r="I9" s="91"/>
      <c r="J9" s="91"/>
      <c r="K9" s="91"/>
      <c r="L9" s="91"/>
      <c r="M9" s="91"/>
      <c r="N9" s="91"/>
      <c r="O9" s="91"/>
      <c r="P9" s="91"/>
      <c r="Q9" s="91"/>
      <c r="R9" s="91"/>
      <c r="S9" s="91"/>
      <c r="T9" s="91"/>
      <c r="U9" s="91"/>
      <c r="V9" s="91"/>
    </row>
    <row r="10" spans="2:22" s="9" customFormat="1" ht="20.25" customHeight="1" x14ac:dyDescent="0.2">
      <c r="B10" s="19">
        <v>1.1000000000000001</v>
      </c>
      <c r="C10" s="19"/>
      <c r="D10" s="345" t="str">
        <f>'SCHED 2A-1_JG_CH'!D10</f>
        <v xml:space="preserve">Frontier </v>
      </c>
      <c r="E10" s="19" t="s">
        <v>62</v>
      </c>
      <c r="F10" s="363">
        <v>22</v>
      </c>
      <c r="G10" s="66"/>
      <c r="H10" s="23"/>
      <c r="I10" s="91"/>
      <c r="J10" s="91"/>
      <c r="K10" s="91"/>
      <c r="L10" s="91"/>
      <c r="M10" s="91"/>
      <c r="N10" s="91"/>
      <c r="O10" s="91"/>
      <c r="P10" s="91"/>
      <c r="Q10" s="91"/>
      <c r="R10" s="91"/>
      <c r="S10" s="91"/>
      <c r="T10" s="91"/>
      <c r="U10" s="91"/>
      <c r="V10" s="91"/>
    </row>
    <row r="11" spans="2:22" s="9" customFormat="1" ht="20.25" customHeight="1" x14ac:dyDescent="0.2">
      <c r="B11" s="19">
        <f>B10+0.1</f>
        <v>1.2000000000000002</v>
      </c>
      <c r="C11" s="19"/>
      <c r="D11" s="345" t="str">
        <f>'SCHED 2A-1_JG_CH'!D11</f>
        <v>Komani</v>
      </c>
      <c r="E11" s="19" t="s">
        <v>62</v>
      </c>
      <c r="F11" s="363">
        <v>6</v>
      </c>
      <c r="G11" s="66"/>
      <c r="H11" s="23"/>
      <c r="I11" s="91"/>
      <c r="J11" s="91"/>
      <c r="K11" s="91"/>
      <c r="L11" s="91"/>
      <c r="M11" s="91"/>
      <c r="N11" s="91"/>
      <c r="O11" s="91"/>
      <c r="P11" s="91"/>
      <c r="Q11" s="91"/>
      <c r="R11" s="91"/>
      <c r="S11" s="91"/>
      <c r="T11" s="91"/>
      <c r="U11" s="91"/>
      <c r="V11" s="91"/>
    </row>
    <row r="12" spans="2:22" s="9" customFormat="1" ht="20.25" customHeight="1" x14ac:dyDescent="0.2">
      <c r="B12" s="19">
        <f t="shared" ref="B12:B18" si="0">B11+0.1</f>
        <v>1.3000000000000003</v>
      </c>
      <c r="C12" s="19"/>
      <c r="D12" s="345" t="str">
        <f>'SCHED 2A-1_JG_CH'!D12</f>
        <v>Glen Grey</v>
      </c>
      <c r="E12" s="19" t="s">
        <v>62</v>
      </c>
      <c r="F12" s="363">
        <v>2</v>
      </c>
      <c r="G12" s="66"/>
      <c r="H12" s="23"/>
      <c r="I12" s="91"/>
      <c r="J12" s="91"/>
      <c r="K12" s="91"/>
      <c r="L12" s="91"/>
      <c r="M12" s="91"/>
      <c r="N12" s="91"/>
      <c r="O12" s="91"/>
      <c r="P12" s="91"/>
      <c r="Q12" s="91"/>
      <c r="R12" s="91"/>
      <c r="S12" s="91"/>
      <c r="T12" s="91"/>
      <c r="U12" s="91"/>
      <c r="V12" s="91"/>
    </row>
    <row r="13" spans="2:22" s="9" customFormat="1" ht="20.25" customHeight="1" x14ac:dyDescent="0.2">
      <c r="B13" s="19">
        <f t="shared" si="0"/>
        <v>1.4000000000000004</v>
      </c>
      <c r="C13" s="19"/>
      <c r="D13" s="345" t="str">
        <f>'SCHED 2A-1_JG_CH'!D13</f>
        <v>Ngonyama</v>
      </c>
      <c r="E13" s="19" t="s">
        <v>62</v>
      </c>
      <c r="F13" s="363">
        <v>1</v>
      </c>
      <c r="G13" s="66"/>
      <c r="H13" s="23"/>
      <c r="I13" s="91"/>
      <c r="J13" s="91"/>
      <c r="K13" s="91"/>
      <c r="L13" s="91"/>
      <c r="M13" s="91"/>
      <c r="N13" s="91"/>
      <c r="O13" s="91"/>
      <c r="P13" s="91"/>
      <c r="Q13" s="91"/>
      <c r="R13" s="91"/>
      <c r="S13" s="91"/>
      <c r="T13" s="91"/>
      <c r="U13" s="91"/>
      <c r="V13" s="91"/>
    </row>
    <row r="14" spans="2:22" s="9" customFormat="1" ht="20.25" customHeight="1" x14ac:dyDescent="0.2">
      <c r="B14" s="19">
        <f t="shared" si="0"/>
        <v>1.5000000000000004</v>
      </c>
      <c r="C14" s="19"/>
      <c r="D14" s="345" t="str">
        <f>'SCHED 2A-1_JG_CH'!D14</f>
        <v>Dordrecht</v>
      </c>
      <c r="E14" s="19" t="s">
        <v>62</v>
      </c>
      <c r="F14" s="363">
        <v>7</v>
      </c>
      <c r="G14" s="66"/>
      <c r="H14" s="23"/>
      <c r="I14" s="91"/>
      <c r="J14" s="91"/>
      <c r="K14" s="91"/>
      <c r="L14" s="91"/>
      <c r="M14" s="91"/>
      <c r="N14" s="91"/>
      <c r="O14" s="91"/>
      <c r="P14" s="91"/>
      <c r="Q14" s="91"/>
      <c r="R14" s="91"/>
      <c r="S14" s="91"/>
      <c r="T14" s="91"/>
      <c r="U14" s="91"/>
      <c r="V14" s="91"/>
    </row>
    <row r="15" spans="2:22" s="9" customFormat="1" ht="20.25" customHeight="1" x14ac:dyDescent="0.2">
      <c r="B15" s="19">
        <f t="shared" si="0"/>
        <v>1.6000000000000005</v>
      </c>
      <c r="C15" s="19"/>
      <c r="D15" s="345" t="str">
        <f>'SCHED 2A-1_JG_CH'!D15</f>
        <v>Elliot</v>
      </c>
      <c r="E15" s="19" t="s">
        <v>62</v>
      </c>
      <c r="F15" s="363">
        <v>7</v>
      </c>
      <c r="G15" s="66"/>
      <c r="H15" s="23"/>
      <c r="I15" s="91"/>
      <c r="J15" s="91"/>
      <c r="K15" s="91"/>
      <c r="L15" s="91"/>
      <c r="M15" s="91"/>
      <c r="N15" s="91"/>
      <c r="O15" s="91"/>
      <c r="P15" s="91"/>
      <c r="Q15" s="91"/>
      <c r="R15" s="91"/>
      <c r="S15" s="91"/>
      <c r="T15" s="91"/>
      <c r="U15" s="91"/>
      <c r="V15" s="91"/>
    </row>
    <row r="16" spans="2:22" s="9" customFormat="1" ht="20.25" customHeight="1" x14ac:dyDescent="0.2">
      <c r="B16" s="19">
        <f t="shared" si="0"/>
        <v>1.7000000000000006</v>
      </c>
      <c r="C16" s="19"/>
      <c r="D16" s="345" t="str">
        <f>'SCHED 2A-1_JG_CH'!D16</f>
        <v>Cala</v>
      </c>
      <c r="E16" s="19" t="s">
        <v>62</v>
      </c>
      <c r="F16" s="363">
        <v>7</v>
      </c>
      <c r="G16" s="66"/>
      <c r="H16" s="23"/>
      <c r="I16" s="91"/>
      <c r="J16" s="91"/>
      <c r="K16" s="91"/>
      <c r="L16" s="91"/>
      <c r="M16" s="91"/>
      <c r="N16" s="91"/>
      <c r="O16" s="91"/>
      <c r="P16" s="91"/>
      <c r="Q16" s="91"/>
      <c r="R16" s="91"/>
      <c r="S16" s="91"/>
      <c r="T16" s="91"/>
      <c r="U16" s="91"/>
      <c r="V16" s="91"/>
    </row>
    <row r="17" spans="2:22" s="9" customFormat="1" ht="20.25" customHeight="1" x14ac:dyDescent="0.2">
      <c r="B17" s="19">
        <f t="shared" si="0"/>
        <v>1.8000000000000007</v>
      </c>
      <c r="C17" s="19"/>
      <c r="D17" s="345" t="str">
        <f>'SCHED 2A-1_JG_CH'!D17</f>
        <v>Indwe</v>
      </c>
      <c r="E17" s="19" t="s">
        <v>62</v>
      </c>
      <c r="F17" s="363">
        <v>0</v>
      </c>
      <c r="G17" s="66"/>
      <c r="H17" s="23"/>
      <c r="I17" s="91"/>
      <c r="J17" s="91"/>
      <c r="K17" s="91"/>
      <c r="L17" s="91"/>
      <c r="M17" s="91"/>
      <c r="N17" s="91"/>
      <c r="O17" s="91"/>
      <c r="P17" s="91"/>
      <c r="Q17" s="91"/>
      <c r="R17" s="91"/>
      <c r="S17" s="91"/>
      <c r="T17" s="91"/>
      <c r="U17" s="91"/>
      <c r="V17" s="91"/>
    </row>
    <row r="18" spans="2:22" s="9" customFormat="1" ht="20.25" customHeight="1" x14ac:dyDescent="0.2">
      <c r="B18" s="19">
        <f t="shared" si="0"/>
        <v>1.9000000000000008</v>
      </c>
      <c r="C18" s="19"/>
      <c r="D18" s="345" t="str">
        <f>'SCHED 2A-1_JG_CH'!D18</f>
        <v>Kuyasa</v>
      </c>
      <c r="E18" s="19" t="s">
        <v>62</v>
      </c>
      <c r="F18" s="363">
        <v>0</v>
      </c>
      <c r="G18" s="66"/>
      <c r="H18" s="23"/>
      <c r="I18" s="91"/>
      <c r="J18" s="91"/>
      <c r="K18" s="91"/>
      <c r="L18" s="91"/>
      <c r="M18" s="91"/>
      <c r="N18" s="91"/>
      <c r="O18" s="91"/>
      <c r="P18" s="91"/>
      <c r="Q18" s="91"/>
      <c r="R18" s="91"/>
      <c r="S18" s="91"/>
      <c r="T18" s="91"/>
      <c r="U18" s="91"/>
      <c r="V18" s="91"/>
    </row>
    <row r="19" spans="2:22" s="9" customFormat="1" ht="20.25" customHeight="1" x14ac:dyDescent="0.2">
      <c r="B19" s="349">
        <v>1.1000000000000001</v>
      </c>
      <c r="C19" s="19"/>
      <c r="D19" s="345" t="str">
        <f>'SCHED 2A-1_JG_CH'!D19</f>
        <v>All Saints</v>
      </c>
      <c r="E19" s="19" t="s">
        <v>62</v>
      </c>
      <c r="F19" s="363">
        <v>8</v>
      </c>
      <c r="G19" s="66"/>
      <c r="H19" s="23"/>
      <c r="I19" s="91"/>
      <c r="J19" s="91"/>
      <c r="K19" s="91"/>
      <c r="L19" s="91"/>
      <c r="M19" s="91"/>
      <c r="N19" s="91"/>
      <c r="O19" s="91"/>
      <c r="P19" s="91"/>
      <c r="Q19" s="91"/>
      <c r="R19" s="91"/>
      <c r="S19" s="91"/>
      <c r="T19" s="91"/>
      <c r="U19" s="91"/>
      <c r="V19" s="91"/>
    </row>
    <row r="20" spans="2:22" s="9" customFormat="1" ht="20.25" customHeight="1" x14ac:dyDescent="0.2">
      <c r="B20" s="349">
        <f>B19+0.01</f>
        <v>1.1100000000000001</v>
      </c>
      <c r="C20" s="19"/>
      <c r="D20" s="345" t="str">
        <f>'SCHED 2A-1_JG_CH'!D20</f>
        <v>Ngcobo CHC</v>
      </c>
      <c r="E20" s="19" t="s">
        <v>62</v>
      </c>
      <c r="F20" s="363">
        <v>0</v>
      </c>
      <c r="G20" s="66"/>
      <c r="H20" s="23"/>
      <c r="I20" s="91"/>
      <c r="J20" s="91"/>
      <c r="K20" s="91"/>
      <c r="L20" s="91"/>
      <c r="M20" s="91"/>
      <c r="N20" s="91"/>
      <c r="O20" s="91"/>
      <c r="P20" s="91"/>
      <c r="Q20" s="91"/>
      <c r="R20" s="91"/>
      <c r="S20" s="91"/>
      <c r="T20" s="91"/>
      <c r="U20" s="91"/>
      <c r="V20" s="91"/>
    </row>
    <row r="21" spans="2:22" s="9" customFormat="1" ht="20.25" customHeight="1" x14ac:dyDescent="0.2">
      <c r="B21" s="349">
        <f t="shared" ref="B21:B42" si="1">B20+0.01</f>
        <v>1.1200000000000001</v>
      </c>
      <c r="C21" s="19"/>
      <c r="D21" s="345" t="str">
        <f>'SCHED 2A-1_JG_CH'!D21</f>
        <v xml:space="preserve">Mjanyana </v>
      </c>
      <c r="E21" s="19" t="s">
        <v>62</v>
      </c>
      <c r="F21" s="363">
        <v>0</v>
      </c>
      <c r="G21" s="66"/>
      <c r="H21" s="23"/>
      <c r="I21" s="91"/>
      <c r="J21" s="91"/>
      <c r="K21" s="91"/>
      <c r="L21" s="91"/>
      <c r="M21" s="91"/>
      <c r="N21" s="91"/>
      <c r="O21" s="91"/>
      <c r="P21" s="91"/>
      <c r="Q21" s="91"/>
      <c r="R21" s="91"/>
      <c r="S21" s="91"/>
      <c r="T21" s="91"/>
      <c r="U21" s="91"/>
      <c r="V21" s="91"/>
    </row>
    <row r="22" spans="2:22" s="9" customFormat="1" ht="20.25" customHeight="1" x14ac:dyDescent="0.2">
      <c r="B22" s="349">
        <f t="shared" si="1"/>
        <v>1.1300000000000001</v>
      </c>
      <c r="C22" s="19"/>
      <c r="D22" s="345" t="str">
        <f>'SCHED 2A-1_JG_CH'!D22</f>
        <v>Molteno</v>
      </c>
      <c r="E22" s="19" t="s">
        <v>62</v>
      </c>
      <c r="F22" s="363">
        <v>1</v>
      </c>
      <c r="G22" s="66"/>
      <c r="H22" s="23"/>
      <c r="I22" s="91"/>
      <c r="J22" s="91"/>
      <c r="K22" s="91"/>
      <c r="L22" s="91"/>
      <c r="M22" s="91"/>
      <c r="N22" s="91"/>
      <c r="O22" s="91"/>
      <c r="P22" s="91"/>
      <c r="Q22" s="91"/>
      <c r="R22" s="91"/>
      <c r="S22" s="91"/>
      <c r="T22" s="91"/>
      <c r="U22" s="91"/>
      <c r="V22" s="91"/>
    </row>
    <row r="23" spans="2:22" s="9" customFormat="1" ht="20.25" customHeight="1" x14ac:dyDescent="0.2">
      <c r="B23" s="349">
        <f t="shared" si="1"/>
        <v>1.1400000000000001</v>
      </c>
      <c r="C23" s="19"/>
      <c r="D23" s="345" t="str">
        <f>'SCHED 2A-1_JG_CH'!D23</f>
        <v>Thornill</v>
      </c>
      <c r="E23" s="19" t="s">
        <v>62</v>
      </c>
      <c r="F23" s="363">
        <v>0</v>
      </c>
      <c r="G23" s="66"/>
      <c r="H23" s="23"/>
      <c r="I23" s="91"/>
      <c r="J23" s="91"/>
      <c r="K23" s="91"/>
      <c r="L23" s="91"/>
      <c r="M23" s="91"/>
      <c r="N23" s="91"/>
      <c r="O23" s="91"/>
      <c r="P23" s="91"/>
      <c r="Q23" s="91"/>
      <c r="R23" s="91"/>
      <c r="S23" s="91"/>
      <c r="T23" s="91"/>
      <c r="U23" s="91"/>
      <c r="V23" s="91"/>
    </row>
    <row r="24" spans="2:22" s="9" customFormat="1" ht="20.25" customHeight="1" x14ac:dyDescent="0.2">
      <c r="B24" s="349">
        <f t="shared" si="1"/>
        <v>1.1500000000000001</v>
      </c>
      <c r="C24" s="19"/>
      <c r="D24" s="345" t="str">
        <f>'SCHED 2A-1_JG_CH'!D24</f>
        <v>Nomzamo</v>
      </c>
      <c r="E24" s="19" t="s">
        <v>62</v>
      </c>
      <c r="F24" s="363">
        <v>0</v>
      </c>
      <c r="G24" s="66"/>
      <c r="H24" s="23"/>
      <c r="I24" s="91"/>
      <c r="J24" s="91"/>
      <c r="K24" s="91"/>
      <c r="L24" s="91"/>
      <c r="M24" s="91"/>
      <c r="N24" s="91"/>
      <c r="O24" s="91"/>
      <c r="P24" s="91"/>
      <c r="Q24" s="91"/>
      <c r="R24" s="91"/>
      <c r="S24" s="91"/>
      <c r="T24" s="91"/>
      <c r="U24" s="91"/>
      <c r="V24" s="91"/>
    </row>
    <row r="25" spans="2:22" s="9" customFormat="1" ht="20.25" customHeight="1" x14ac:dyDescent="0.2">
      <c r="B25" s="349">
        <f t="shared" si="1"/>
        <v>1.1600000000000001</v>
      </c>
      <c r="C25" s="19"/>
      <c r="D25" s="345" t="str">
        <f>'SCHED 2A-1_JG_CH'!D25</f>
        <v>Sterkstroom</v>
      </c>
      <c r="E25" s="19" t="s">
        <v>62</v>
      </c>
      <c r="F25" s="363">
        <v>0</v>
      </c>
      <c r="G25" s="66"/>
      <c r="H25" s="23"/>
      <c r="I25" s="91"/>
      <c r="J25" s="91"/>
      <c r="K25" s="91"/>
      <c r="L25" s="91"/>
      <c r="M25" s="91"/>
      <c r="N25" s="91"/>
      <c r="O25" s="91"/>
      <c r="P25" s="91"/>
      <c r="Q25" s="91"/>
      <c r="R25" s="91"/>
      <c r="S25" s="91"/>
      <c r="T25" s="91"/>
      <c r="U25" s="91"/>
      <c r="V25" s="91"/>
    </row>
    <row r="26" spans="2:22" s="9" customFormat="1" ht="20.25" customHeight="1" x14ac:dyDescent="0.2">
      <c r="B26" s="349">
        <f t="shared" si="1"/>
        <v>1.1700000000000002</v>
      </c>
      <c r="C26" s="19"/>
      <c r="D26" s="345" t="str">
        <f>'SCHED 2A-1_JG_CH'!D26</f>
        <v>Whittlesea</v>
      </c>
      <c r="E26" s="19" t="s">
        <v>62</v>
      </c>
      <c r="F26" s="363">
        <v>4</v>
      </c>
      <c r="G26" s="66"/>
      <c r="H26" s="23"/>
      <c r="I26" s="91"/>
      <c r="J26" s="91"/>
      <c r="K26" s="91"/>
      <c r="L26" s="91"/>
      <c r="M26" s="91"/>
      <c r="N26" s="91"/>
      <c r="O26" s="91"/>
      <c r="P26" s="91"/>
      <c r="Q26" s="91"/>
      <c r="R26" s="91"/>
      <c r="S26" s="91"/>
      <c r="T26" s="91"/>
      <c r="U26" s="91"/>
      <c r="V26" s="91"/>
    </row>
    <row r="27" spans="2:22" s="9" customFormat="1" ht="20.25" customHeight="1" x14ac:dyDescent="0.2">
      <c r="B27" s="349">
        <f t="shared" si="1"/>
        <v>1.1800000000000002</v>
      </c>
      <c r="C27" s="54"/>
      <c r="D27" s="345" t="str">
        <f>'SCHED 2A-1_JG_CH'!D27</f>
        <v>Marjie Venter</v>
      </c>
      <c r="E27" s="19" t="s">
        <v>62</v>
      </c>
      <c r="F27" s="363">
        <v>0</v>
      </c>
      <c r="G27" s="66"/>
      <c r="H27" s="23"/>
      <c r="I27" s="91"/>
      <c r="J27" s="91"/>
      <c r="K27" s="91"/>
      <c r="L27" s="91"/>
      <c r="M27" s="91"/>
      <c r="N27" s="91"/>
      <c r="O27" s="91"/>
      <c r="P27" s="91"/>
      <c r="Q27" s="91"/>
      <c r="R27" s="91"/>
      <c r="S27" s="91"/>
      <c r="T27" s="91"/>
      <c r="U27" s="91"/>
      <c r="V27" s="91"/>
    </row>
    <row r="28" spans="2:22" s="9" customFormat="1" ht="20.25" customHeight="1" x14ac:dyDescent="0.2">
      <c r="B28" s="349">
        <f t="shared" si="1"/>
        <v>1.1900000000000002</v>
      </c>
      <c r="C28" s="54"/>
      <c r="D28" s="345" t="str">
        <f>'SCHED 2A-1_JG_CH'!D28</f>
        <v>Hewu</v>
      </c>
      <c r="E28" s="19" t="s">
        <v>62</v>
      </c>
      <c r="F28" s="363">
        <v>4</v>
      </c>
      <c r="G28" s="66"/>
      <c r="H28" s="23"/>
      <c r="I28" s="91"/>
      <c r="J28" s="91"/>
      <c r="K28" s="91"/>
      <c r="L28" s="91"/>
      <c r="M28" s="91"/>
      <c r="N28" s="91"/>
      <c r="O28" s="91"/>
      <c r="P28" s="91"/>
      <c r="Q28" s="91"/>
      <c r="R28" s="91"/>
      <c r="S28" s="91"/>
      <c r="T28" s="91"/>
      <c r="U28" s="91"/>
      <c r="V28" s="91"/>
    </row>
    <row r="29" spans="2:22" s="9" customFormat="1" ht="20.25" customHeight="1" x14ac:dyDescent="0.2">
      <c r="B29" s="349">
        <f>B28+0.01</f>
        <v>1.2000000000000002</v>
      </c>
      <c r="C29" s="54"/>
      <c r="D29" s="345" t="str">
        <f>'SCHED 2A-1_JG_CH'!D29</f>
        <v>Cradock</v>
      </c>
      <c r="E29" s="19" t="s">
        <v>62</v>
      </c>
      <c r="F29" s="363">
        <v>0</v>
      </c>
      <c r="G29" s="66"/>
      <c r="H29" s="23"/>
      <c r="I29" s="91"/>
      <c r="J29" s="91"/>
      <c r="K29" s="91"/>
      <c r="L29" s="91"/>
      <c r="M29" s="91"/>
      <c r="N29" s="91"/>
      <c r="O29" s="91"/>
      <c r="P29" s="91"/>
      <c r="Q29" s="91"/>
      <c r="R29" s="91"/>
      <c r="S29" s="91"/>
      <c r="T29" s="91"/>
      <c r="U29" s="91"/>
      <c r="V29" s="91"/>
    </row>
    <row r="30" spans="2:22" s="9" customFormat="1" ht="20.25" customHeight="1" x14ac:dyDescent="0.2">
      <c r="B30" s="349">
        <f t="shared" si="1"/>
        <v>1.2100000000000002</v>
      </c>
      <c r="C30" s="54"/>
      <c r="D30" s="345" t="str">
        <f>'SCHED 2A-1_JG_CH'!D30</f>
        <v>Cofimvaba</v>
      </c>
      <c r="E30" s="19" t="s">
        <v>62</v>
      </c>
      <c r="F30" s="363">
        <v>10</v>
      </c>
      <c r="G30" s="66"/>
      <c r="H30" s="23"/>
      <c r="I30" s="91"/>
      <c r="J30" s="91"/>
      <c r="K30" s="91"/>
      <c r="L30" s="91"/>
      <c r="M30" s="91"/>
      <c r="N30" s="91"/>
      <c r="O30" s="91"/>
      <c r="P30" s="91"/>
      <c r="Q30" s="91"/>
      <c r="R30" s="91"/>
      <c r="S30" s="91"/>
      <c r="T30" s="91"/>
      <c r="U30" s="91"/>
      <c r="V30" s="91"/>
    </row>
    <row r="31" spans="2:22" s="9" customFormat="1" ht="20.25" customHeight="1" x14ac:dyDescent="0.2">
      <c r="B31" s="349">
        <f t="shared" si="1"/>
        <v>1.2200000000000002</v>
      </c>
      <c r="C31" s="54"/>
      <c r="D31" s="345" t="str">
        <f>'SCHED 2A-1_JG_CH'!D31</f>
        <v>Wilhelm Stahl</v>
      </c>
      <c r="E31" s="19" t="s">
        <v>62</v>
      </c>
      <c r="F31" s="363">
        <v>0</v>
      </c>
      <c r="G31" s="66"/>
      <c r="H31" s="23"/>
      <c r="I31" s="91"/>
      <c r="J31" s="91"/>
      <c r="K31" s="91"/>
      <c r="L31" s="91"/>
      <c r="M31" s="91"/>
      <c r="N31" s="91"/>
      <c r="O31" s="91"/>
      <c r="P31" s="91"/>
      <c r="Q31" s="91"/>
      <c r="R31" s="91"/>
      <c r="S31" s="91"/>
      <c r="T31" s="91"/>
      <c r="U31" s="91"/>
      <c r="V31" s="91"/>
    </row>
    <row r="32" spans="2:22" s="9" customFormat="1" ht="20.25" customHeight="1" x14ac:dyDescent="0.2">
      <c r="B32" s="349">
        <f t="shared" si="1"/>
        <v>1.2300000000000002</v>
      </c>
      <c r="C32" s="54"/>
      <c r="D32" s="345" t="str">
        <f>'SCHED 2A-1_JG_CH'!D32</f>
        <v>Zwelakhe</v>
      </c>
      <c r="E32" s="19" t="s">
        <v>62</v>
      </c>
      <c r="F32" s="363">
        <v>0</v>
      </c>
      <c r="G32" s="66"/>
      <c r="H32" s="23"/>
      <c r="I32" s="91"/>
      <c r="J32" s="91"/>
      <c r="K32" s="91"/>
      <c r="L32" s="91"/>
      <c r="M32" s="91"/>
      <c r="N32" s="91"/>
      <c r="O32" s="91"/>
      <c r="P32" s="91"/>
      <c r="Q32" s="91"/>
      <c r="R32" s="91"/>
      <c r="S32" s="91"/>
      <c r="T32" s="91"/>
      <c r="U32" s="91"/>
      <c r="V32" s="91"/>
    </row>
    <row r="33" spans="2:22" s="9" customFormat="1" ht="20.25" customHeight="1" x14ac:dyDescent="0.2">
      <c r="B33" s="19"/>
      <c r="C33" s="54"/>
      <c r="D33" s="345"/>
      <c r="E33" s="19"/>
      <c r="F33" s="363"/>
      <c r="G33" s="66"/>
      <c r="H33" s="23"/>
      <c r="I33" s="91"/>
      <c r="J33" s="91"/>
      <c r="K33" s="91"/>
      <c r="L33" s="91"/>
      <c r="M33" s="91"/>
      <c r="N33" s="91"/>
      <c r="O33" s="91"/>
      <c r="P33" s="91"/>
      <c r="Q33" s="91"/>
      <c r="R33" s="91"/>
      <c r="S33" s="91"/>
      <c r="T33" s="91"/>
      <c r="U33" s="91"/>
      <c r="V33" s="91"/>
    </row>
    <row r="34" spans="2:22" s="9" customFormat="1" ht="20.25" customHeight="1" x14ac:dyDescent="0.2">
      <c r="B34" s="349">
        <f>B32+0.01</f>
        <v>1.2400000000000002</v>
      </c>
      <c r="C34" s="54"/>
      <c r="D34" s="345" t="s">
        <v>1211</v>
      </c>
      <c r="E34" s="19" t="s">
        <v>62</v>
      </c>
      <c r="F34" s="363">
        <v>2</v>
      </c>
      <c r="G34" s="66"/>
      <c r="H34" s="23"/>
      <c r="I34" s="91"/>
      <c r="J34" s="91"/>
      <c r="K34" s="91"/>
      <c r="L34" s="91"/>
      <c r="M34" s="91"/>
      <c r="N34" s="91"/>
      <c r="O34" s="91"/>
      <c r="P34" s="91"/>
      <c r="Q34" s="91"/>
      <c r="R34" s="91"/>
      <c r="S34" s="91"/>
      <c r="T34" s="91"/>
      <c r="U34" s="91"/>
      <c r="V34" s="91"/>
    </row>
    <row r="35" spans="2:22" s="9" customFormat="1" ht="20.25" customHeight="1" x14ac:dyDescent="0.2">
      <c r="B35" s="349">
        <f t="shared" si="1"/>
        <v>1.2500000000000002</v>
      </c>
      <c r="C35" s="54"/>
      <c r="D35" s="345" t="s">
        <v>1212</v>
      </c>
      <c r="E35" s="19" t="s">
        <v>62</v>
      </c>
      <c r="F35" s="363">
        <v>1</v>
      </c>
      <c r="G35" s="66"/>
      <c r="H35" s="23"/>
      <c r="I35" s="91"/>
      <c r="J35" s="91"/>
      <c r="K35" s="91"/>
      <c r="L35" s="91"/>
      <c r="M35" s="91"/>
      <c r="N35" s="91"/>
      <c r="O35" s="91"/>
      <c r="P35" s="91"/>
      <c r="Q35" s="91"/>
      <c r="R35" s="91"/>
      <c r="S35" s="91"/>
      <c r="T35" s="91"/>
      <c r="U35" s="91"/>
      <c r="V35" s="91"/>
    </row>
    <row r="36" spans="2:22" s="9" customFormat="1" ht="20.25" customHeight="1" x14ac:dyDescent="0.25">
      <c r="B36" s="349">
        <f t="shared" si="1"/>
        <v>1.2600000000000002</v>
      </c>
      <c r="C36" s="54"/>
      <c r="D36" s="123" t="s">
        <v>1213</v>
      </c>
      <c r="E36" s="19" t="s">
        <v>62</v>
      </c>
      <c r="F36" s="363">
        <v>1</v>
      </c>
      <c r="G36" s="66"/>
      <c r="H36" s="23"/>
      <c r="I36" s="91"/>
      <c r="J36" s="91"/>
      <c r="K36" s="91"/>
      <c r="L36" s="91"/>
      <c r="M36" s="91"/>
      <c r="N36" s="91"/>
      <c r="O36" s="91"/>
      <c r="P36" s="91"/>
      <c r="Q36" s="91"/>
      <c r="R36" s="91"/>
      <c r="S36" s="91"/>
      <c r="T36" s="91"/>
      <c r="U36" s="91"/>
      <c r="V36" s="91"/>
    </row>
    <row r="37" spans="2:22" s="9" customFormat="1" ht="20.25" customHeight="1" x14ac:dyDescent="0.25">
      <c r="B37" s="349">
        <f t="shared" si="1"/>
        <v>1.2700000000000002</v>
      </c>
      <c r="C37" s="54"/>
      <c r="D37" s="123" t="s">
        <v>1214</v>
      </c>
      <c r="E37" s="19" t="s">
        <v>62</v>
      </c>
      <c r="F37" s="363">
        <v>1</v>
      </c>
      <c r="G37" s="66"/>
      <c r="H37" s="23"/>
      <c r="I37" s="91"/>
      <c r="J37" s="91"/>
      <c r="K37" s="91"/>
      <c r="L37" s="91"/>
      <c r="M37" s="91"/>
      <c r="N37" s="91"/>
      <c r="O37" s="91"/>
      <c r="P37" s="91"/>
      <c r="Q37" s="91"/>
      <c r="R37" s="91"/>
      <c r="S37" s="91"/>
      <c r="T37" s="91"/>
      <c r="U37" s="91"/>
      <c r="V37" s="91"/>
    </row>
    <row r="38" spans="2:22" s="9" customFormat="1" ht="20.25" customHeight="1" x14ac:dyDescent="0.25">
      <c r="B38" s="349">
        <f t="shared" si="1"/>
        <v>1.2800000000000002</v>
      </c>
      <c r="C38" s="54"/>
      <c r="D38" s="123" t="s">
        <v>1215</v>
      </c>
      <c r="E38" s="19" t="s">
        <v>62</v>
      </c>
      <c r="F38" s="363">
        <v>1</v>
      </c>
      <c r="G38" s="66"/>
      <c r="H38" s="23"/>
      <c r="I38" s="91"/>
      <c r="J38" s="91"/>
      <c r="K38" s="91"/>
      <c r="L38" s="91"/>
      <c r="M38" s="91"/>
      <c r="N38" s="91"/>
      <c r="O38" s="91"/>
      <c r="P38" s="91"/>
      <c r="Q38" s="91"/>
      <c r="R38" s="91"/>
      <c r="S38" s="91"/>
      <c r="T38" s="91"/>
      <c r="U38" s="91"/>
      <c r="V38" s="91"/>
    </row>
    <row r="39" spans="2:22" s="9" customFormat="1" ht="20.25" customHeight="1" x14ac:dyDescent="0.25">
      <c r="B39" s="349">
        <f>B38+0.01</f>
        <v>1.2900000000000003</v>
      </c>
      <c r="C39" s="54"/>
      <c r="D39" s="123" t="s">
        <v>1216</v>
      </c>
      <c r="E39" s="19" t="s">
        <v>62</v>
      </c>
      <c r="F39" s="363">
        <v>3</v>
      </c>
      <c r="G39" s="66"/>
      <c r="H39" s="23"/>
      <c r="I39" s="91"/>
      <c r="J39" s="91"/>
      <c r="K39" s="91"/>
      <c r="L39" s="91"/>
      <c r="M39" s="91"/>
      <c r="N39" s="91"/>
      <c r="O39" s="91"/>
      <c r="P39" s="91"/>
      <c r="Q39" s="91"/>
      <c r="R39" s="91"/>
      <c r="S39" s="91"/>
      <c r="T39" s="91"/>
      <c r="U39" s="91"/>
      <c r="V39" s="91"/>
    </row>
    <row r="40" spans="2:22" s="368" customFormat="1" ht="20.25" customHeight="1" x14ac:dyDescent="0.25">
      <c r="B40" s="349">
        <f t="shared" si="1"/>
        <v>1.3000000000000003</v>
      </c>
      <c r="C40" s="370"/>
      <c r="D40" s="123" t="s">
        <v>1217</v>
      </c>
      <c r="E40" s="19" t="s">
        <v>62</v>
      </c>
      <c r="F40" s="363">
        <v>4</v>
      </c>
      <c r="G40" s="66"/>
      <c r="H40" s="23"/>
      <c r="I40" s="367"/>
      <c r="J40" s="367"/>
      <c r="K40" s="367"/>
      <c r="L40" s="367"/>
      <c r="M40" s="367"/>
      <c r="N40" s="367"/>
      <c r="O40" s="367"/>
      <c r="P40" s="367"/>
      <c r="Q40" s="367"/>
      <c r="R40" s="367"/>
      <c r="S40" s="367"/>
      <c r="T40" s="367"/>
      <c r="U40" s="367"/>
      <c r="V40" s="367"/>
    </row>
    <row r="41" spans="2:22" s="368" customFormat="1" ht="20.25" customHeight="1" x14ac:dyDescent="0.25">
      <c r="B41" s="349">
        <f t="shared" si="1"/>
        <v>1.3100000000000003</v>
      </c>
      <c r="C41" s="370"/>
      <c r="D41" s="123" t="s">
        <v>1218</v>
      </c>
      <c r="E41" s="19" t="s">
        <v>62</v>
      </c>
      <c r="F41" s="363">
        <v>3</v>
      </c>
      <c r="G41" s="66"/>
      <c r="H41" s="23"/>
      <c r="I41" s="367"/>
      <c r="J41" s="367"/>
      <c r="K41" s="367"/>
      <c r="L41" s="367"/>
      <c r="M41" s="367"/>
      <c r="N41" s="367"/>
      <c r="O41" s="367"/>
      <c r="P41" s="367"/>
      <c r="Q41" s="367"/>
      <c r="R41" s="367"/>
      <c r="S41" s="367"/>
      <c r="T41" s="367"/>
      <c r="U41" s="367"/>
      <c r="V41" s="367"/>
    </row>
    <row r="42" spans="2:22" s="368" customFormat="1" ht="20.25" customHeight="1" x14ac:dyDescent="0.25">
      <c r="B42" s="349">
        <f t="shared" si="1"/>
        <v>1.3200000000000003</v>
      </c>
      <c r="C42" s="370"/>
      <c r="D42" s="123" t="s">
        <v>1219</v>
      </c>
      <c r="E42" s="19" t="s">
        <v>62</v>
      </c>
      <c r="F42" s="363">
        <v>1</v>
      </c>
      <c r="G42" s="66"/>
      <c r="H42" s="23"/>
      <c r="I42" s="367"/>
      <c r="J42" s="367"/>
      <c r="K42" s="367"/>
      <c r="L42" s="367"/>
      <c r="M42" s="367"/>
      <c r="N42" s="367"/>
      <c r="O42" s="367"/>
      <c r="P42" s="367"/>
      <c r="Q42" s="367"/>
      <c r="R42" s="367"/>
      <c r="S42" s="367"/>
      <c r="T42" s="367"/>
      <c r="U42" s="367"/>
      <c r="V42" s="367"/>
    </row>
    <row r="43" spans="2:22" s="368" customFormat="1" ht="20.25" customHeight="1" x14ac:dyDescent="0.2">
      <c r="B43" s="363"/>
      <c r="C43" s="370"/>
      <c r="D43" s="345"/>
      <c r="E43" s="363"/>
      <c r="F43" s="363"/>
      <c r="G43" s="365"/>
      <c r="H43" s="366"/>
      <c r="I43" s="367"/>
      <c r="J43" s="367"/>
      <c r="K43" s="367"/>
      <c r="L43" s="367"/>
      <c r="M43" s="367"/>
      <c r="N43" s="367"/>
      <c r="O43" s="367"/>
      <c r="P43" s="367"/>
      <c r="Q43" s="367"/>
      <c r="R43" s="367"/>
      <c r="S43" s="367"/>
      <c r="T43" s="367"/>
      <c r="U43" s="367"/>
      <c r="V43" s="367"/>
    </row>
    <row r="44" spans="2:22" s="368" customFormat="1" ht="20.25" customHeight="1" x14ac:dyDescent="0.2">
      <c r="B44" s="363"/>
      <c r="C44" s="370"/>
      <c r="D44" s="345"/>
      <c r="E44" s="363"/>
      <c r="F44" s="363"/>
      <c r="G44" s="365"/>
      <c r="H44" s="366"/>
      <c r="I44" s="367"/>
      <c r="J44" s="367"/>
      <c r="K44" s="367"/>
      <c r="L44" s="367"/>
      <c r="M44" s="367"/>
      <c r="N44" s="367"/>
      <c r="O44" s="367"/>
      <c r="P44" s="367"/>
      <c r="Q44" s="367"/>
      <c r="R44" s="367"/>
      <c r="S44" s="367"/>
      <c r="T44" s="367"/>
      <c r="U44" s="367"/>
      <c r="V44" s="367"/>
    </row>
    <row r="45" spans="2:22" s="368" customFormat="1" ht="20.25" customHeight="1" x14ac:dyDescent="0.2">
      <c r="B45" s="363"/>
      <c r="C45" s="370"/>
      <c r="D45" s="345"/>
      <c r="E45" s="363"/>
      <c r="F45" s="363"/>
      <c r="G45" s="365"/>
      <c r="H45" s="366"/>
      <c r="I45" s="367"/>
      <c r="J45" s="367"/>
      <c r="K45" s="367"/>
      <c r="L45" s="367"/>
      <c r="M45" s="367"/>
      <c r="N45" s="367"/>
      <c r="O45" s="367"/>
      <c r="P45" s="367"/>
      <c r="Q45" s="367"/>
      <c r="R45" s="367"/>
      <c r="S45" s="367"/>
      <c r="T45" s="367"/>
      <c r="U45" s="367"/>
      <c r="V45" s="367"/>
    </row>
    <row r="46" spans="2:22" s="9" customFormat="1" ht="15" thickBot="1" x14ac:dyDescent="0.25">
      <c r="B46" s="21"/>
      <c r="C46" s="54"/>
      <c r="D46" s="5"/>
      <c r="E46" s="21"/>
      <c r="F46" s="21"/>
      <c r="G46" s="84"/>
      <c r="H46" s="25"/>
      <c r="I46" s="91"/>
      <c r="J46" s="91"/>
      <c r="K46" s="91"/>
      <c r="L46" s="91"/>
      <c r="M46" s="91"/>
      <c r="N46" s="91"/>
      <c r="O46" s="91"/>
      <c r="P46" s="91"/>
      <c r="Q46" s="91"/>
      <c r="R46" s="91"/>
      <c r="S46" s="91"/>
      <c r="T46" s="91"/>
      <c r="U46" s="91"/>
      <c r="V46" s="91"/>
    </row>
    <row r="47" spans="2:22" s="9" customFormat="1" ht="20.25" customHeight="1" thickBot="1" x14ac:dyDescent="0.3">
      <c r="B47" s="26" t="s">
        <v>7</v>
      </c>
      <c r="C47" s="26"/>
      <c r="D47" s="26"/>
      <c r="E47" s="26"/>
      <c r="F47" s="26"/>
      <c r="G47" s="27"/>
      <c r="H47" s="28"/>
      <c r="I47" s="91"/>
      <c r="J47" s="91"/>
      <c r="K47" s="91"/>
      <c r="L47" s="91"/>
      <c r="M47" s="91"/>
      <c r="N47" s="91"/>
      <c r="O47" s="91"/>
      <c r="P47" s="91"/>
      <c r="Q47" s="91"/>
      <c r="R47" s="91"/>
      <c r="S47" s="91"/>
      <c r="T47" s="91"/>
      <c r="U47" s="91"/>
      <c r="V47" s="91"/>
    </row>
    <row r="48" spans="2:22" s="9" customFormat="1" x14ac:dyDescent="0.25">
      <c r="B48" s="36"/>
      <c r="C48" s="36"/>
      <c r="D48" s="36"/>
      <c r="E48" s="36"/>
      <c r="F48" s="36"/>
      <c r="G48" s="37"/>
      <c r="H48" s="37"/>
      <c r="I48" s="91"/>
      <c r="J48" s="91"/>
      <c r="K48" s="91"/>
      <c r="L48" s="91"/>
      <c r="M48" s="91"/>
      <c r="N48" s="91"/>
      <c r="O48" s="91"/>
      <c r="P48" s="91"/>
      <c r="Q48" s="91"/>
      <c r="R48" s="91"/>
      <c r="S48" s="91"/>
      <c r="T48" s="91"/>
      <c r="U48" s="91"/>
      <c r="V48" s="91"/>
    </row>
    <row r="49" spans="2:22" s="9" customFormat="1" x14ac:dyDescent="0.25">
      <c r="B49" s="36"/>
      <c r="C49" s="36"/>
      <c r="D49" s="36"/>
      <c r="E49" s="36"/>
      <c r="F49" s="36"/>
      <c r="G49" s="37"/>
      <c r="H49" s="37"/>
      <c r="I49" s="91"/>
      <c r="J49" s="91"/>
      <c r="K49" s="91"/>
      <c r="L49" s="91"/>
      <c r="M49" s="91"/>
      <c r="N49" s="91"/>
      <c r="O49" s="91"/>
      <c r="P49" s="91"/>
      <c r="Q49" s="91"/>
      <c r="R49" s="91"/>
      <c r="S49" s="91"/>
      <c r="T49" s="91"/>
      <c r="U49" s="91"/>
      <c r="V49" s="91"/>
    </row>
    <row r="50" spans="2:22" s="9" customFormat="1" x14ac:dyDescent="0.25">
      <c r="B50" s="36"/>
      <c r="C50" s="36"/>
      <c r="D50" s="36"/>
      <c r="E50" s="36"/>
      <c r="F50" s="36"/>
      <c r="G50" s="37"/>
      <c r="H50" s="37"/>
      <c r="I50" s="91"/>
      <c r="J50" s="91"/>
      <c r="K50" s="91"/>
      <c r="L50" s="91"/>
      <c r="M50" s="91"/>
      <c r="N50" s="91"/>
      <c r="O50" s="91"/>
      <c r="P50" s="91"/>
      <c r="Q50" s="91"/>
      <c r="R50" s="91"/>
      <c r="S50" s="91"/>
      <c r="T50" s="91"/>
      <c r="U50" s="91"/>
      <c r="V50" s="91"/>
    </row>
    <row r="51" spans="2:22" s="9" customFormat="1" x14ac:dyDescent="0.25">
      <c r="B51" s="36"/>
      <c r="C51" s="36"/>
      <c r="D51" s="36"/>
      <c r="E51" s="36"/>
      <c r="F51" s="36"/>
      <c r="G51" s="37"/>
      <c r="H51" s="37"/>
      <c r="I51" s="91"/>
      <c r="J51" s="91"/>
      <c r="K51" s="91"/>
      <c r="L51" s="91"/>
      <c r="M51" s="91"/>
      <c r="N51" s="91"/>
      <c r="O51" s="91"/>
      <c r="P51" s="91"/>
      <c r="Q51" s="91"/>
      <c r="R51" s="91"/>
      <c r="S51" s="91"/>
      <c r="T51" s="91"/>
      <c r="U51" s="91"/>
      <c r="V51" s="91"/>
    </row>
    <row r="52" spans="2:22" s="9" customFormat="1" x14ac:dyDescent="0.25">
      <c r="B52" s="36"/>
      <c r="C52" s="36"/>
      <c r="D52" s="36"/>
      <c r="E52" s="36"/>
      <c r="F52" s="36"/>
      <c r="G52" s="37"/>
      <c r="H52" s="37"/>
      <c r="I52" s="91"/>
      <c r="J52" s="91"/>
      <c r="K52" s="91"/>
      <c r="L52" s="91"/>
      <c r="M52" s="91"/>
      <c r="N52" s="91"/>
      <c r="O52" s="91"/>
      <c r="P52" s="91"/>
      <c r="Q52" s="91"/>
      <c r="R52" s="91"/>
      <c r="S52" s="91"/>
      <c r="T52" s="91"/>
      <c r="U52" s="91"/>
      <c r="V52" s="91"/>
    </row>
    <row r="53" spans="2:22" s="9" customFormat="1" x14ac:dyDescent="0.25">
      <c r="B53" s="36"/>
      <c r="C53" s="36"/>
      <c r="D53" s="36"/>
      <c r="E53" s="36"/>
      <c r="F53" s="36"/>
      <c r="G53" s="37"/>
      <c r="H53" s="37"/>
      <c r="I53" s="91"/>
      <c r="J53" s="91"/>
      <c r="K53" s="91"/>
      <c r="L53" s="91"/>
      <c r="M53" s="91"/>
      <c r="N53" s="91"/>
      <c r="O53" s="91"/>
      <c r="P53" s="91"/>
      <c r="Q53" s="91"/>
      <c r="R53" s="91"/>
      <c r="S53" s="91"/>
      <c r="T53" s="91"/>
      <c r="U53" s="91"/>
      <c r="V53" s="91"/>
    </row>
    <row r="54" spans="2:22" s="9" customFormat="1" x14ac:dyDescent="0.25">
      <c r="B54" s="36"/>
      <c r="C54" s="36"/>
      <c r="D54" s="36"/>
      <c r="E54" s="36"/>
      <c r="F54" s="36"/>
      <c r="G54" s="37"/>
      <c r="H54" s="37"/>
      <c r="I54" s="91"/>
      <c r="J54" s="91"/>
      <c r="K54" s="91"/>
      <c r="L54" s="91"/>
      <c r="M54" s="91"/>
      <c r="N54" s="91"/>
      <c r="O54" s="91"/>
      <c r="P54" s="91"/>
      <c r="Q54" s="91"/>
      <c r="R54" s="91"/>
      <c r="S54" s="91"/>
      <c r="T54" s="91"/>
      <c r="U54" s="91"/>
      <c r="V54" s="91"/>
    </row>
    <row r="55" spans="2:22" s="9" customFormat="1" x14ac:dyDescent="0.25">
      <c r="B55" s="36"/>
      <c r="C55" s="36"/>
      <c r="D55" s="36"/>
      <c r="E55" s="36"/>
      <c r="F55" s="36"/>
      <c r="G55" s="37"/>
      <c r="H55" s="37"/>
      <c r="I55" s="91"/>
      <c r="J55" s="91"/>
      <c r="K55" s="91"/>
      <c r="L55" s="91"/>
      <c r="M55" s="91"/>
      <c r="N55" s="91"/>
      <c r="O55" s="91"/>
      <c r="P55" s="91"/>
      <c r="Q55" s="91"/>
      <c r="R55" s="91"/>
      <c r="S55" s="91"/>
      <c r="T55" s="91"/>
      <c r="U55" s="91"/>
      <c r="V55" s="91"/>
    </row>
    <row r="56" spans="2:22" s="9" customFormat="1" x14ac:dyDescent="0.25">
      <c r="B56" s="36"/>
      <c r="C56" s="36"/>
      <c r="D56" s="36"/>
      <c r="E56" s="36"/>
      <c r="F56" s="36"/>
      <c r="G56" s="37"/>
      <c r="H56" s="37"/>
      <c r="I56" s="91"/>
      <c r="J56" s="91"/>
      <c r="K56" s="91"/>
      <c r="L56" s="91"/>
      <c r="M56" s="91"/>
      <c r="N56" s="91"/>
      <c r="O56" s="91"/>
      <c r="P56" s="91"/>
      <c r="Q56" s="91"/>
      <c r="R56" s="91"/>
      <c r="S56" s="91"/>
      <c r="T56" s="91"/>
      <c r="U56" s="91"/>
      <c r="V56" s="91"/>
    </row>
    <row r="57" spans="2:22" s="9" customFormat="1" x14ac:dyDescent="0.25">
      <c r="B57" s="36"/>
      <c r="C57" s="36"/>
      <c r="D57" s="36"/>
      <c r="E57" s="36"/>
      <c r="F57" s="36"/>
      <c r="G57" s="37"/>
      <c r="H57" s="37"/>
      <c r="I57" s="91"/>
      <c r="J57" s="91"/>
      <c r="K57" s="91"/>
      <c r="L57" s="91"/>
      <c r="M57" s="91"/>
      <c r="N57" s="91"/>
      <c r="O57" s="91"/>
      <c r="P57" s="91"/>
      <c r="Q57" s="91"/>
      <c r="R57" s="91"/>
      <c r="S57" s="91"/>
      <c r="T57" s="91"/>
      <c r="U57" s="91"/>
      <c r="V57" s="91"/>
    </row>
    <row r="58" spans="2:22" s="9" customFormat="1" x14ac:dyDescent="0.25">
      <c r="B58" s="36"/>
      <c r="C58" s="36"/>
      <c r="D58" s="36"/>
      <c r="E58" s="36"/>
      <c r="F58" s="36"/>
      <c r="G58" s="37"/>
      <c r="H58" s="37"/>
      <c r="I58" s="91"/>
      <c r="J58" s="91"/>
      <c r="K58" s="91"/>
      <c r="L58" s="91"/>
      <c r="M58" s="91"/>
      <c r="N58" s="91"/>
      <c r="O58" s="91"/>
      <c r="P58" s="91"/>
      <c r="Q58" s="91"/>
      <c r="R58" s="91"/>
      <c r="S58" s="91"/>
      <c r="T58" s="91"/>
      <c r="U58" s="91"/>
      <c r="V58" s="91"/>
    </row>
    <row r="59" spans="2:22" s="9" customFormat="1" x14ac:dyDescent="0.25">
      <c r="B59" s="36"/>
      <c r="C59" s="36"/>
      <c r="D59" s="36"/>
      <c r="E59" s="36"/>
      <c r="F59" s="36"/>
      <c r="G59" s="37"/>
      <c r="H59" s="37"/>
      <c r="I59" s="91"/>
      <c r="J59" s="91"/>
      <c r="K59" s="91"/>
      <c r="L59" s="91"/>
      <c r="M59" s="91"/>
      <c r="N59" s="91"/>
      <c r="O59" s="91"/>
      <c r="P59" s="91"/>
      <c r="Q59" s="91"/>
      <c r="R59" s="91"/>
      <c r="S59" s="91"/>
      <c r="T59" s="91"/>
      <c r="U59" s="91"/>
      <c r="V59" s="91"/>
    </row>
    <row r="60" spans="2:22" s="9" customFormat="1" x14ac:dyDescent="0.25">
      <c r="B60" s="36"/>
      <c r="C60" s="36"/>
      <c r="D60" s="36"/>
      <c r="E60" s="36"/>
      <c r="F60" s="36"/>
      <c r="G60" s="37"/>
      <c r="H60" s="37"/>
      <c r="I60" s="91"/>
      <c r="J60" s="91"/>
      <c r="K60" s="91"/>
      <c r="L60" s="91"/>
      <c r="M60" s="91"/>
      <c r="N60" s="91"/>
      <c r="O60" s="91"/>
      <c r="P60" s="91"/>
      <c r="Q60" s="91"/>
      <c r="R60" s="91"/>
      <c r="S60" s="91"/>
      <c r="T60" s="91"/>
      <c r="U60" s="91"/>
      <c r="V60" s="91"/>
    </row>
    <row r="61" spans="2:22" s="9" customFormat="1" x14ac:dyDescent="0.25">
      <c r="B61" s="36"/>
      <c r="C61" s="36"/>
      <c r="D61" s="36"/>
      <c r="E61" s="36"/>
      <c r="F61" s="36"/>
      <c r="G61" s="37"/>
      <c r="H61" s="37"/>
      <c r="I61" s="91"/>
      <c r="J61" s="91"/>
      <c r="K61" s="91"/>
      <c r="L61" s="91"/>
      <c r="M61" s="91"/>
      <c r="N61" s="91"/>
      <c r="O61" s="91"/>
      <c r="P61" s="91"/>
      <c r="Q61" s="91"/>
      <c r="R61" s="91"/>
      <c r="S61" s="91"/>
      <c r="T61" s="91"/>
      <c r="U61" s="91"/>
      <c r="V61" s="91"/>
    </row>
    <row r="62" spans="2:22" s="9" customFormat="1" x14ac:dyDescent="0.25">
      <c r="B62" s="36"/>
      <c r="C62" s="36"/>
      <c r="D62" s="36"/>
      <c r="E62" s="36"/>
      <c r="F62" s="36"/>
      <c r="G62" s="37"/>
      <c r="H62" s="37"/>
      <c r="I62" s="91"/>
      <c r="J62" s="91"/>
      <c r="K62" s="91"/>
      <c r="L62" s="91"/>
      <c r="M62" s="91"/>
      <c r="N62" s="91"/>
      <c r="O62" s="91"/>
      <c r="P62" s="91"/>
      <c r="Q62" s="91"/>
      <c r="R62" s="91"/>
      <c r="S62" s="91"/>
      <c r="T62" s="91"/>
      <c r="U62" s="91"/>
      <c r="V62" s="91"/>
    </row>
    <row r="63" spans="2:22" s="9" customFormat="1" x14ac:dyDescent="0.25">
      <c r="B63" s="36"/>
      <c r="C63" s="36"/>
      <c r="D63" s="36"/>
      <c r="E63" s="36"/>
      <c r="F63" s="36"/>
      <c r="G63" s="37"/>
      <c r="H63" s="37"/>
      <c r="I63" s="91"/>
      <c r="J63" s="91"/>
      <c r="K63" s="91"/>
      <c r="L63" s="91"/>
      <c r="M63" s="91"/>
      <c r="N63" s="91"/>
      <c r="O63" s="91"/>
      <c r="P63" s="91"/>
      <c r="Q63" s="91"/>
      <c r="R63" s="91"/>
      <c r="S63" s="91"/>
      <c r="T63" s="91"/>
      <c r="U63" s="91"/>
      <c r="V63" s="91"/>
    </row>
    <row r="64" spans="2:22" s="9" customFormat="1" x14ac:dyDescent="0.25">
      <c r="B64" s="36"/>
      <c r="C64" s="36"/>
      <c r="D64" s="36"/>
      <c r="E64" s="36"/>
      <c r="F64" s="36"/>
      <c r="G64" s="37"/>
      <c r="H64" s="37"/>
      <c r="I64" s="91"/>
      <c r="J64" s="91"/>
      <c r="K64" s="91"/>
      <c r="L64" s="91"/>
      <c r="M64" s="91"/>
      <c r="N64" s="91"/>
      <c r="O64" s="91"/>
      <c r="P64" s="91"/>
      <c r="Q64" s="91"/>
      <c r="R64" s="91"/>
      <c r="S64" s="91"/>
      <c r="T64" s="91"/>
      <c r="U64" s="91"/>
      <c r="V64" s="91"/>
    </row>
    <row r="65" spans="2:22" s="9" customFormat="1" x14ac:dyDescent="0.25">
      <c r="B65" s="36"/>
      <c r="C65" s="36"/>
      <c r="D65" s="36"/>
      <c r="E65" s="36"/>
      <c r="F65" s="36"/>
      <c r="G65" s="37"/>
      <c r="H65" s="37"/>
      <c r="I65" s="91"/>
      <c r="J65" s="91"/>
      <c r="K65" s="91"/>
      <c r="L65" s="91"/>
      <c r="M65" s="91"/>
      <c r="N65" s="91"/>
      <c r="O65" s="91"/>
      <c r="P65" s="91"/>
      <c r="Q65" s="91"/>
      <c r="R65" s="91"/>
      <c r="S65" s="91"/>
      <c r="T65" s="91"/>
      <c r="U65" s="91"/>
      <c r="V65" s="91"/>
    </row>
    <row r="66" spans="2:22" s="9" customFormat="1" x14ac:dyDescent="0.25">
      <c r="B66" s="36"/>
      <c r="C66" s="36"/>
      <c r="D66" s="36"/>
      <c r="E66" s="36"/>
      <c r="F66" s="36"/>
      <c r="G66" s="37"/>
      <c r="H66" s="37"/>
      <c r="I66" s="91"/>
      <c r="J66" s="91"/>
      <c r="K66" s="91"/>
      <c r="L66" s="91"/>
      <c r="M66" s="91"/>
      <c r="N66" s="91"/>
      <c r="O66" s="91"/>
      <c r="P66" s="91"/>
      <c r="Q66" s="91"/>
      <c r="R66" s="91"/>
      <c r="S66" s="91"/>
      <c r="T66" s="91"/>
      <c r="U66" s="91"/>
      <c r="V66" s="91"/>
    </row>
    <row r="67" spans="2:22" s="9" customFormat="1" x14ac:dyDescent="0.25">
      <c r="B67" s="36"/>
      <c r="C67" s="36"/>
      <c r="D67" s="36"/>
      <c r="E67" s="36"/>
      <c r="F67" s="36"/>
      <c r="G67" s="37"/>
      <c r="H67" s="37"/>
      <c r="I67" s="91"/>
      <c r="J67" s="91"/>
      <c r="K67" s="91"/>
      <c r="L67" s="91"/>
      <c r="M67" s="91"/>
      <c r="N67" s="91"/>
      <c r="O67" s="91"/>
      <c r="P67" s="91"/>
      <c r="Q67" s="91"/>
      <c r="R67" s="91"/>
      <c r="S67" s="91"/>
      <c r="T67" s="91"/>
      <c r="U67" s="91"/>
      <c r="V67" s="91"/>
    </row>
    <row r="68" spans="2:22" s="9" customFormat="1" x14ac:dyDescent="0.25">
      <c r="B68" s="36"/>
      <c r="C68" s="36"/>
      <c r="D68" s="36"/>
      <c r="E68" s="36"/>
      <c r="F68" s="36"/>
      <c r="G68" s="37"/>
      <c r="H68" s="37"/>
      <c r="I68" s="91"/>
      <c r="J68" s="91"/>
      <c r="K68" s="91"/>
      <c r="L68" s="91"/>
      <c r="M68" s="91"/>
      <c r="N68" s="91"/>
      <c r="O68" s="91"/>
      <c r="P68" s="91"/>
      <c r="Q68" s="91"/>
      <c r="R68" s="91"/>
      <c r="S68" s="91"/>
      <c r="T68" s="91"/>
      <c r="U68" s="91"/>
      <c r="V68" s="91"/>
    </row>
    <row r="69" spans="2:22" x14ac:dyDescent="0.2">
      <c r="B69" s="5"/>
      <c r="C69" s="5"/>
      <c r="D69" s="5"/>
      <c r="E69" s="5"/>
      <c r="F69" s="5"/>
      <c r="G69" s="7"/>
      <c r="H69" s="7"/>
    </row>
    <row r="70" spans="2:22" x14ac:dyDescent="0.2">
      <c r="B70" s="5"/>
      <c r="C70" s="5"/>
      <c r="D70" s="5"/>
      <c r="E70" s="5"/>
      <c r="F70" s="5"/>
      <c r="G70" s="7"/>
      <c r="H70" s="7"/>
    </row>
    <row r="71" spans="2:22" x14ac:dyDescent="0.2">
      <c r="B71" s="5"/>
      <c r="C71" s="5"/>
      <c r="D71" s="5"/>
      <c r="E71" s="5"/>
      <c r="F71" s="5"/>
      <c r="G71" s="7"/>
      <c r="H71" s="7"/>
    </row>
    <row r="72" spans="2:22" x14ac:dyDescent="0.2">
      <c r="B72" s="5"/>
      <c r="C72" s="5"/>
      <c r="D72" s="5"/>
      <c r="E72" s="5"/>
      <c r="F72" s="5"/>
      <c r="G72" s="7"/>
      <c r="H72" s="7"/>
    </row>
    <row r="73" spans="2:22" x14ac:dyDescent="0.2">
      <c r="B73" s="5"/>
      <c r="C73" s="5"/>
      <c r="D73" s="5"/>
      <c r="E73" s="5"/>
      <c r="F73" s="5"/>
      <c r="G73" s="7"/>
      <c r="H73" s="7"/>
    </row>
    <row r="74" spans="2:22" x14ac:dyDescent="0.2">
      <c r="B74" s="5"/>
      <c r="C74" s="5"/>
      <c r="D74" s="5"/>
      <c r="E74" s="5"/>
      <c r="F74" s="5"/>
      <c r="G74" s="7"/>
      <c r="H74" s="7"/>
    </row>
    <row r="75" spans="2:22" x14ac:dyDescent="0.2">
      <c r="B75" s="5"/>
      <c r="C75" s="5"/>
      <c r="D75" s="5"/>
      <c r="E75" s="5"/>
      <c r="F75" s="5"/>
      <c r="G75" s="7"/>
      <c r="H75" s="7"/>
    </row>
    <row r="76" spans="2:22" x14ac:dyDescent="0.2">
      <c r="B76" s="5"/>
      <c r="C76" s="5"/>
      <c r="D76" s="5"/>
      <c r="E76" s="5"/>
      <c r="F76" s="5"/>
      <c r="G76" s="7"/>
      <c r="H76" s="7"/>
    </row>
    <row r="77" spans="2:22" x14ac:dyDescent="0.2">
      <c r="B77" s="5"/>
      <c r="C77" s="5"/>
      <c r="D77" s="5"/>
      <c r="E77" s="5"/>
      <c r="F77" s="5"/>
      <c r="G77" s="7"/>
      <c r="H77" s="7"/>
    </row>
    <row r="78" spans="2:22" x14ac:dyDescent="0.2">
      <c r="B78" s="5"/>
      <c r="C78" s="5"/>
      <c r="D78" s="5"/>
      <c r="E78" s="5"/>
      <c r="F78" s="5"/>
      <c r="G78" s="7"/>
      <c r="H78" s="7"/>
    </row>
    <row r="79" spans="2:22" x14ac:dyDescent="0.2">
      <c r="B79" s="5"/>
      <c r="C79" s="5"/>
      <c r="D79" s="5"/>
      <c r="E79" s="5"/>
      <c r="F79" s="5"/>
      <c r="G79" s="7"/>
      <c r="H79" s="7"/>
    </row>
    <row r="80" spans="2:22" x14ac:dyDescent="0.2">
      <c r="B80" s="5"/>
      <c r="C80" s="5"/>
      <c r="D80" s="5"/>
      <c r="E80" s="5"/>
      <c r="F80" s="5"/>
      <c r="G80" s="7"/>
      <c r="H80" s="7"/>
    </row>
    <row r="81" spans="2:8" x14ac:dyDescent="0.2">
      <c r="B81" s="5"/>
      <c r="C81" s="5"/>
      <c r="D81" s="5"/>
      <c r="E81" s="5"/>
      <c r="F81" s="5"/>
      <c r="G81" s="7"/>
      <c r="H81" s="7"/>
    </row>
    <row r="82" spans="2:8" x14ac:dyDescent="0.2">
      <c r="B82" s="5"/>
      <c r="C82" s="5"/>
      <c r="D82" s="5"/>
      <c r="E82" s="5"/>
      <c r="F82" s="5"/>
      <c r="G82" s="7"/>
      <c r="H82" s="7"/>
    </row>
    <row r="83" spans="2:8" x14ac:dyDescent="0.2">
      <c r="B83" s="5"/>
      <c r="C83" s="5"/>
      <c r="D83" s="5"/>
      <c r="E83" s="5"/>
      <c r="F83" s="5"/>
      <c r="G83" s="7"/>
      <c r="H83" s="7"/>
    </row>
    <row r="84" spans="2:8" x14ac:dyDescent="0.2">
      <c r="B84" s="5"/>
      <c r="C84" s="5"/>
      <c r="D84" s="5"/>
      <c r="E84" s="5"/>
      <c r="F84" s="5"/>
      <c r="G84" s="7"/>
      <c r="H84" s="7"/>
    </row>
    <row r="85" spans="2:8" x14ac:dyDescent="0.2">
      <c r="B85" s="5"/>
      <c r="C85" s="5"/>
      <c r="D85" s="5"/>
      <c r="E85" s="5"/>
      <c r="F85" s="5"/>
      <c r="G85" s="7"/>
      <c r="H85" s="7"/>
    </row>
    <row r="86" spans="2:8" x14ac:dyDescent="0.2">
      <c r="B86" s="5"/>
      <c r="C86" s="5"/>
      <c r="D86" s="5"/>
      <c r="E86" s="5"/>
      <c r="F86" s="5"/>
      <c r="G86" s="7"/>
      <c r="H86" s="7"/>
    </row>
    <row r="87" spans="2:8" x14ac:dyDescent="0.2">
      <c r="B87" s="5"/>
      <c r="C87" s="5"/>
      <c r="D87" s="5"/>
      <c r="E87" s="5"/>
      <c r="F87" s="5"/>
      <c r="G87" s="7"/>
      <c r="H87" s="7"/>
    </row>
    <row r="88" spans="2:8" x14ac:dyDescent="0.2">
      <c r="B88" s="5"/>
      <c r="C88" s="5"/>
      <c r="D88" s="5"/>
      <c r="E88" s="5"/>
      <c r="F88" s="5"/>
      <c r="G88" s="7"/>
      <c r="H88" s="7"/>
    </row>
    <row r="89" spans="2:8" x14ac:dyDescent="0.2">
      <c r="B89" s="5"/>
      <c r="C89" s="5"/>
      <c r="D89" s="5"/>
      <c r="E89" s="5"/>
      <c r="F89" s="5"/>
    </row>
  </sheetData>
  <mergeCells count="1">
    <mergeCell ref="E3:F3"/>
  </mergeCells>
  <pageMargins left="0.7" right="0.7" top="0.75" bottom="0.75" header="0.3" footer="0.3"/>
  <pageSetup paperSize="9" scale="70" firstPageNumber="13" orientation="portrait" useFirstPageNumber="1" r:id="rId1"/>
  <headerFooter>
    <oddFooter>&amp;R&amp;"Arial,Regular"&amp;P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75986-6A22-4718-864E-85942BF5CDC6}">
  <sheetPr>
    <tabColor theme="4" tint="0.39997558519241921"/>
    <pageSetUpPr fitToPage="1"/>
  </sheetPr>
  <dimension ref="B1:V89"/>
  <sheetViews>
    <sheetView view="pageBreakPreview" topLeftCell="A10" zoomScale="70" zoomScaleNormal="70" zoomScaleSheetLayoutView="70" workbookViewId="0">
      <selection activeCell="B47" sqref="B47"/>
    </sheetView>
  </sheetViews>
  <sheetFormatPr defaultColWidth="9.140625" defaultRowHeight="14.25" x14ac:dyDescent="0.2"/>
  <cols>
    <col min="1" max="1" width="1.140625" style="6" customWidth="1"/>
    <col min="2" max="2" width="9.7109375" style="6" customWidth="1"/>
    <col min="3" max="3" width="15.42578125" style="6" customWidth="1"/>
    <col min="4" max="4" width="52.7109375" style="6" customWidth="1"/>
    <col min="5" max="5" width="8.85546875" style="6" customWidth="1"/>
    <col min="6" max="6" width="7.7109375" style="6" customWidth="1"/>
    <col min="7" max="7" width="14.28515625" style="6" customWidth="1"/>
    <col min="8" max="8" width="19" style="6" customWidth="1"/>
    <col min="9" max="22" width="9.140625" style="88"/>
    <col min="23" max="16384" width="9.140625" style="6"/>
  </cols>
  <sheetData>
    <row r="1" spans="2:22" ht="18" x14ac:dyDescent="0.25">
      <c r="B1" s="2"/>
      <c r="C1" s="2"/>
      <c r="D1" s="8"/>
      <c r="E1" s="1"/>
      <c r="F1" s="1"/>
      <c r="G1" s="7"/>
    </row>
    <row r="2" spans="2:22" s="12" customFormat="1" ht="18" customHeight="1" x14ac:dyDescent="0.25">
      <c r="B2" s="424" t="str">
        <f>'SCHED 2B-1_JG_CH'!B2</f>
        <v xml:space="preserve">SCHEDULED MAINTENANCE OF FIRE PROTECTION AND EARLY WARNING SMOKE DETECTION  EQUIPMENT AT CLUSTER TWO (2) </v>
      </c>
      <c r="D2" s="2"/>
      <c r="E2" s="3"/>
      <c r="F2" s="3"/>
      <c r="G2" s="7"/>
      <c r="I2" s="89"/>
      <c r="J2" s="89"/>
      <c r="K2" s="89"/>
      <c r="L2" s="89"/>
      <c r="M2" s="89"/>
      <c r="N2" s="89"/>
      <c r="O2" s="89"/>
      <c r="P2" s="89"/>
      <c r="Q2" s="89"/>
      <c r="R2" s="89"/>
      <c r="S2" s="89"/>
      <c r="T2" s="89"/>
      <c r="U2" s="89"/>
      <c r="V2" s="89"/>
    </row>
    <row r="3" spans="2:22" ht="15" customHeight="1" x14ac:dyDescent="0.25">
      <c r="B3" s="2" t="str">
        <f>'SCHED 1A-1_JG_CH'!B3</f>
        <v>CONTRACT REF. NO:</v>
      </c>
      <c r="D3" s="2" t="str">
        <f>'SCHED 1A-1_JG_CH'!D3</f>
        <v>SCMU3-22/23-0518-HO</v>
      </c>
      <c r="E3" s="474" t="s">
        <v>10</v>
      </c>
      <c r="F3" s="475"/>
      <c r="G3" s="421" t="str">
        <f>'SCHED 1A-1_JG_CH'!G3</f>
        <v>JOE GQABI &amp; CHRIS HANI</v>
      </c>
    </row>
    <row r="4" spans="2:22" ht="15" customHeight="1" x14ac:dyDescent="0.2">
      <c r="B4" s="2" t="str">
        <f>'SCHED 1A-1_JG_CH'!B4</f>
        <v>ASSET TYPE:</v>
      </c>
      <c r="D4" s="2" t="s">
        <v>745</v>
      </c>
      <c r="E4" s="2"/>
      <c r="F4" s="2"/>
      <c r="G4" s="7"/>
    </row>
    <row r="5" spans="2:22" x14ac:dyDescent="0.2">
      <c r="B5" s="2"/>
      <c r="C5" s="2"/>
      <c r="D5" s="2"/>
      <c r="E5" s="2"/>
      <c r="F5" s="2"/>
      <c r="G5" s="7"/>
    </row>
    <row r="6" spans="2:22" s="4" customFormat="1" ht="15" customHeight="1" x14ac:dyDescent="0.2">
      <c r="B6" s="4" t="s">
        <v>1364</v>
      </c>
      <c r="D6" s="4" t="s">
        <v>695</v>
      </c>
      <c r="I6" s="90"/>
      <c r="J6" s="90"/>
      <c r="K6" s="90"/>
      <c r="L6" s="90"/>
      <c r="M6" s="90"/>
      <c r="N6" s="90"/>
      <c r="O6" s="90"/>
      <c r="P6" s="90"/>
      <c r="Q6" s="90"/>
      <c r="R6" s="90"/>
      <c r="S6" s="90"/>
      <c r="T6" s="90"/>
      <c r="U6" s="90"/>
      <c r="V6" s="90"/>
    </row>
    <row r="7" spans="2:22" ht="6" customHeight="1" thickBot="1" x14ac:dyDescent="0.25">
      <c r="B7" s="5"/>
      <c r="C7" s="5"/>
      <c r="D7" s="5"/>
      <c r="E7" s="5"/>
      <c r="F7" s="5"/>
      <c r="G7" s="7"/>
    </row>
    <row r="8" spans="2:22" s="9" customFormat="1" ht="39" customHeight="1" thickBot="1" x14ac:dyDescent="0.3">
      <c r="B8" s="11" t="s">
        <v>12</v>
      </c>
      <c r="C8" s="11" t="s">
        <v>6</v>
      </c>
      <c r="D8" s="11" t="s">
        <v>0</v>
      </c>
      <c r="E8" s="11" t="s">
        <v>1</v>
      </c>
      <c r="F8" s="11" t="s">
        <v>4</v>
      </c>
      <c r="G8" s="11" t="s">
        <v>2</v>
      </c>
      <c r="H8" s="11" t="s">
        <v>5</v>
      </c>
      <c r="I8" s="91"/>
      <c r="J8" s="91"/>
      <c r="K8" s="91"/>
      <c r="L8" s="91"/>
      <c r="M8" s="91"/>
      <c r="N8" s="91"/>
      <c r="O8" s="91"/>
      <c r="P8" s="91"/>
      <c r="Q8" s="91"/>
      <c r="R8" s="91"/>
      <c r="S8" s="91"/>
      <c r="T8" s="91"/>
      <c r="U8" s="91"/>
      <c r="V8" s="91"/>
    </row>
    <row r="9" spans="2:22" s="9" customFormat="1" ht="51" x14ac:dyDescent="0.25">
      <c r="B9" s="29">
        <v>2</v>
      </c>
      <c r="C9" s="29" t="s">
        <v>14</v>
      </c>
      <c r="D9" s="30" t="s">
        <v>698</v>
      </c>
      <c r="E9" s="29"/>
      <c r="F9" s="29"/>
      <c r="G9" s="31"/>
      <c r="H9" s="31"/>
      <c r="I9" s="91"/>
      <c r="J9" s="91"/>
      <c r="K9" s="91"/>
      <c r="L9" s="91"/>
      <c r="M9" s="91"/>
      <c r="N9" s="91"/>
      <c r="O9" s="91"/>
      <c r="P9" s="91"/>
      <c r="Q9" s="91"/>
      <c r="R9" s="91"/>
      <c r="S9" s="91"/>
      <c r="T9" s="91"/>
      <c r="U9" s="91"/>
      <c r="V9" s="91"/>
    </row>
    <row r="10" spans="2:22" s="9" customFormat="1" ht="20.25" customHeight="1" x14ac:dyDescent="0.2">
      <c r="B10" s="19">
        <v>2.1</v>
      </c>
      <c r="C10" s="19"/>
      <c r="D10" s="345" t="str">
        <f>'SCHED 2B-1_JG_CH'!D10</f>
        <v xml:space="preserve">Frontier </v>
      </c>
      <c r="E10" s="19" t="s">
        <v>62</v>
      </c>
      <c r="F10" s="363">
        <v>22</v>
      </c>
      <c r="G10" s="66"/>
      <c r="H10" s="23"/>
      <c r="I10" s="91"/>
      <c r="J10" s="91"/>
      <c r="K10" s="91"/>
      <c r="L10" s="91"/>
      <c r="M10" s="91"/>
      <c r="N10" s="91"/>
      <c r="O10" s="91"/>
      <c r="P10" s="91"/>
      <c r="Q10" s="91"/>
      <c r="R10" s="91"/>
      <c r="S10" s="91"/>
      <c r="T10" s="91"/>
      <c r="U10" s="91"/>
      <c r="V10" s="91"/>
    </row>
    <row r="11" spans="2:22" s="9" customFormat="1" ht="20.25" customHeight="1" x14ac:dyDescent="0.2">
      <c r="B11" s="19">
        <f>B10+0.1</f>
        <v>2.2000000000000002</v>
      </c>
      <c r="C11" s="19"/>
      <c r="D11" s="345" t="str">
        <f>'SCHED 2B-1_JG_CH'!D11</f>
        <v>Komani</v>
      </c>
      <c r="E11" s="19" t="s">
        <v>62</v>
      </c>
      <c r="F11" s="363">
        <v>6</v>
      </c>
      <c r="G11" s="66"/>
      <c r="H11" s="23"/>
      <c r="I11" s="91"/>
      <c r="J11" s="91"/>
      <c r="K11" s="91"/>
      <c r="L11" s="91"/>
      <c r="M11" s="91"/>
      <c r="N11" s="91"/>
      <c r="O11" s="91"/>
      <c r="P11" s="91"/>
      <c r="Q11" s="91"/>
      <c r="R11" s="91"/>
      <c r="S11" s="91"/>
      <c r="T11" s="91"/>
      <c r="U11" s="91"/>
      <c r="V11" s="91"/>
    </row>
    <row r="12" spans="2:22" s="9" customFormat="1" ht="20.25" customHeight="1" x14ac:dyDescent="0.2">
      <c r="B12" s="19">
        <f t="shared" ref="B12:B18" si="0">B11+0.1</f>
        <v>2.3000000000000003</v>
      </c>
      <c r="C12" s="19"/>
      <c r="D12" s="345" t="str">
        <f>'SCHED 2B-1_JG_CH'!D12</f>
        <v>Glen Grey</v>
      </c>
      <c r="E12" s="19" t="s">
        <v>62</v>
      </c>
      <c r="F12" s="363">
        <v>2</v>
      </c>
      <c r="G12" s="66"/>
      <c r="H12" s="23"/>
      <c r="I12" s="91"/>
      <c r="J12" s="91"/>
      <c r="K12" s="91"/>
      <c r="L12" s="91"/>
      <c r="M12" s="91"/>
      <c r="N12" s="91"/>
      <c r="O12" s="91"/>
      <c r="P12" s="91"/>
      <c r="Q12" s="91"/>
      <c r="R12" s="91"/>
      <c r="S12" s="91"/>
      <c r="T12" s="91"/>
      <c r="U12" s="91"/>
      <c r="V12" s="91"/>
    </row>
    <row r="13" spans="2:22" s="9" customFormat="1" ht="20.25" customHeight="1" x14ac:dyDescent="0.2">
      <c r="B13" s="19">
        <f t="shared" si="0"/>
        <v>2.4000000000000004</v>
      </c>
      <c r="C13" s="19"/>
      <c r="D13" s="345" t="str">
        <f>'SCHED 2B-1_JG_CH'!D13</f>
        <v>Ngonyama</v>
      </c>
      <c r="E13" s="19" t="s">
        <v>62</v>
      </c>
      <c r="F13" s="363">
        <v>1</v>
      </c>
      <c r="G13" s="66"/>
      <c r="H13" s="23"/>
      <c r="I13" s="91"/>
      <c r="J13" s="91"/>
      <c r="K13" s="91"/>
      <c r="L13" s="91"/>
      <c r="M13" s="91"/>
      <c r="N13" s="91"/>
      <c r="O13" s="91"/>
      <c r="P13" s="91"/>
      <c r="Q13" s="91"/>
      <c r="R13" s="91"/>
      <c r="S13" s="91"/>
      <c r="T13" s="91"/>
      <c r="U13" s="91"/>
      <c r="V13" s="91"/>
    </row>
    <row r="14" spans="2:22" s="9" customFormat="1" ht="20.25" customHeight="1" x14ac:dyDescent="0.2">
      <c r="B14" s="19">
        <f t="shared" si="0"/>
        <v>2.5000000000000004</v>
      </c>
      <c r="C14" s="19"/>
      <c r="D14" s="345" t="str">
        <f>'SCHED 2B-1_JG_CH'!D14</f>
        <v>Dordrecht</v>
      </c>
      <c r="E14" s="19" t="s">
        <v>62</v>
      </c>
      <c r="F14" s="363">
        <v>7</v>
      </c>
      <c r="G14" s="66"/>
      <c r="H14" s="23"/>
      <c r="I14" s="91"/>
      <c r="J14" s="91"/>
      <c r="K14" s="91"/>
      <c r="L14" s="91"/>
      <c r="M14" s="91"/>
      <c r="N14" s="91"/>
      <c r="O14" s="91"/>
      <c r="P14" s="91"/>
      <c r="Q14" s="91"/>
      <c r="R14" s="91"/>
      <c r="S14" s="91"/>
      <c r="T14" s="91"/>
      <c r="U14" s="91"/>
      <c r="V14" s="91"/>
    </row>
    <row r="15" spans="2:22" s="9" customFormat="1" ht="20.25" customHeight="1" x14ac:dyDescent="0.2">
      <c r="B15" s="19">
        <f t="shared" si="0"/>
        <v>2.6000000000000005</v>
      </c>
      <c r="C15" s="19"/>
      <c r="D15" s="345" t="str">
        <f>'SCHED 2B-1_JG_CH'!D15</f>
        <v>Elliot</v>
      </c>
      <c r="E15" s="19" t="s">
        <v>62</v>
      </c>
      <c r="F15" s="363">
        <v>7</v>
      </c>
      <c r="G15" s="66"/>
      <c r="H15" s="23"/>
      <c r="I15" s="91"/>
      <c r="J15" s="91"/>
      <c r="K15" s="91"/>
      <c r="L15" s="91"/>
      <c r="M15" s="91"/>
      <c r="N15" s="91"/>
      <c r="O15" s="91"/>
      <c r="P15" s="91"/>
      <c r="Q15" s="91"/>
      <c r="R15" s="91"/>
      <c r="S15" s="91"/>
      <c r="T15" s="91"/>
      <c r="U15" s="91"/>
      <c r="V15" s="91"/>
    </row>
    <row r="16" spans="2:22" s="9" customFormat="1" ht="20.25" customHeight="1" x14ac:dyDescent="0.2">
      <c r="B16" s="19">
        <f t="shared" si="0"/>
        <v>2.7000000000000006</v>
      </c>
      <c r="C16" s="19"/>
      <c r="D16" s="345" t="str">
        <f>'SCHED 2B-1_JG_CH'!D16</f>
        <v>Cala</v>
      </c>
      <c r="E16" s="19" t="s">
        <v>62</v>
      </c>
      <c r="F16" s="363">
        <v>7</v>
      </c>
      <c r="G16" s="66"/>
      <c r="H16" s="23"/>
      <c r="I16" s="91"/>
      <c r="J16" s="91"/>
      <c r="K16" s="91"/>
      <c r="L16" s="91"/>
      <c r="M16" s="91"/>
      <c r="N16" s="91"/>
      <c r="O16" s="91"/>
      <c r="P16" s="91"/>
      <c r="Q16" s="91"/>
      <c r="R16" s="91"/>
      <c r="S16" s="91"/>
      <c r="T16" s="91"/>
      <c r="U16" s="91"/>
      <c r="V16" s="91"/>
    </row>
    <row r="17" spans="2:22" s="9" customFormat="1" ht="20.25" customHeight="1" x14ac:dyDescent="0.2">
      <c r="B17" s="19">
        <f t="shared" si="0"/>
        <v>2.8000000000000007</v>
      </c>
      <c r="C17" s="19"/>
      <c r="D17" s="345" t="str">
        <f>'SCHED 2B-1_JG_CH'!D17</f>
        <v>Indwe</v>
      </c>
      <c r="E17" s="19" t="s">
        <v>62</v>
      </c>
      <c r="F17" s="363">
        <v>0</v>
      </c>
      <c r="G17" s="66"/>
      <c r="H17" s="23"/>
      <c r="I17" s="91"/>
      <c r="J17" s="91"/>
      <c r="K17" s="91"/>
      <c r="L17" s="91"/>
      <c r="M17" s="91"/>
      <c r="N17" s="91"/>
      <c r="O17" s="91"/>
      <c r="P17" s="91"/>
      <c r="Q17" s="91"/>
      <c r="R17" s="91"/>
      <c r="S17" s="91"/>
      <c r="T17" s="91"/>
      <c r="U17" s="91"/>
      <c r="V17" s="91"/>
    </row>
    <row r="18" spans="2:22" s="9" customFormat="1" ht="20.25" customHeight="1" x14ac:dyDescent="0.2">
      <c r="B18" s="19">
        <f t="shared" si="0"/>
        <v>2.9000000000000008</v>
      </c>
      <c r="C18" s="19"/>
      <c r="D18" s="345" t="str">
        <f>'SCHED 2B-1_JG_CH'!D18</f>
        <v>Kuyasa</v>
      </c>
      <c r="E18" s="19" t="s">
        <v>62</v>
      </c>
      <c r="F18" s="363">
        <v>0</v>
      </c>
      <c r="G18" s="66"/>
      <c r="H18" s="23"/>
      <c r="I18" s="91"/>
      <c r="J18" s="91"/>
      <c r="K18" s="91"/>
      <c r="L18" s="91"/>
      <c r="M18" s="91"/>
      <c r="N18" s="91"/>
      <c r="O18" s="91"/>
      <c r="P18" s="91"/>
      <c r="Q18" s="91"/>
      <c r="R18" s="91"/>
      <c r="S18" s="91"/>
      <c r="T18" s="91"/>
      <c r="U18" s="91"/>
      <c r="V18" s="91"/>
    </row>
    <row r="19" spans="2:22" s="9" customFormat="1" ht="20.25" customHeight="1" x14ac:dyDescent="0.2">
      <c r="B19" s="349">
        <v>2.1</v>
      </c>
      <c r="C19" s="19"/>
      <c r="D19" s="345" t="str">
        <f>'SCHED 2B-1_JG_CH'!D19</f>
        <v>All Saints</v>
      </c>
      <c r="E19" s="19" t="s">
        <v>62</v>
      </c>
      <c r="F19" s="363">
        <v>8</v>
      </c>
      <c r="G19" s="66"/>
      <c r="H19" s="23"/>
      <c r="I19" s="91"/>
      <c r="J19" s="91"/>
      <c r="K19" s="91"/>
      <c r="L19" s="91"/>
      <c r="M19" s="91"/>
      <c r="N19" s="91"/>
      <c r="O19" s="91"/>
      <c r="P19" s="91"/>
      <c r="Q19" s="91"/>
      <c r="R19" s="91"/>
      <c r="S19" s="91"/>
      <c r="T19" s="91"/>
      <c r="U19" s="91"/>
      <c r="V19" s="91"/>
    </row>
    <row r="20" spans="2:22" s="9" customFormat="1" ht="20.25" customHeight="1" x14ac:dyDescent="0.2">
      <c r="B20" s="349">
        <f>B19+0.01</f>
        <v>2.11</v>
      </c>
      <c r="C20" s="19"/>
      <c r="D20" s="345" t="str">
        <f>'SCHED 2B-1_JG_CH'!D20</f>
        <v>Ngcobo CHC</v>
      </c>
      <c r="E20" s="19" t="s">
        <v>62</v>
      </c>
      <c r="F20" s="363">
        <v>0</v>
      </c>
      <c r="G20" s="66"/>
      <c r="H20" s="23"/>
      <c r="I20" s="91"/>
      <c r="J20" s="91"/>
      <c r="K20" s="91"/>
      <c r="L20" s="91"/>
      <c r="M20" s="91"/>
      <c r="N20" s="91"/>
      <c r="O20" s="91"/>
      <c r="P20" s="91"/>
      <c r="Q20" s="91"/>
      <c r="R20" s="91"/>
      <c r="S20" s="91"/>
      <c r="T20" s="91"/>
      <c r="U20" s="91"/>
      <c r="V20" s="91"/>
    </row>
    <row r="21" spans="2:22" s="9" customFormat="1" ht="20.25" customHeight="1" x14ac:dyDescent="0.2">
      <c r="B21" s="349">
        <f t="shared" ref="B21:B42" si="1">B20+0.01</f>
        <v>2.1199999999999997</v>
      </c>
      <c r="C21" s="19"/>
      <c r="D21" s="345" t="str">
        <f>'SCHED 2B-1_JG_CH'!D21</f>
        <v xml:space="preserve">Mjanyana </v>
      </c>
      <c r="E21" s="19" t="s">
        <v>62</v>
      </c>
      <c r="F21" s="363">
        <v>0</v>
      </c>
      <c r="G21" s="66"/>
      <c r="H21" s="23"/>
      <c r="I21" s="91"/>
      <c r="J21" s="91"/>
      <c r="K21" s="91"/>
      <c r="L21" s="91"/>
      <c r="M21" s="91"/>
      <c r="N21" s="91"/>
      <c r="O21" s="91"/>
      <c r="P21" s="91"/>
      <c r="Q21" s="91"/>
      <c r="R21" s="91"/>
      <c r="S21" s="91"/>
      <c r="T21" s="91"/>
      <c r="U21" s="91"/>
      <c r="V21" s="91"/>
    </row>
    <row r="22" spans="2:22" s="9" customFormat="1" ht="20.25" customHeight="1" x14ac:dyDescent="0.2">
      <c r="B22" s="349">
        <f t="shared" si="1"/>
        <v>2.1299999999999994</v>
      </c>
      <c r="C22" s="19"/>
      <c r="D22" s="345" t="str">
        <f>'SCHED 2B-1_JG_CH'!D22</f>
        <v>Molteno</v>
      </c>
      <c r="E22" s="19" t="s">
        <v>62</v>
      </c>
      <c r="F22" s="363">
        <v>1</v>
      </c>
      <c r="G22" s="66"/>
      <c r="H22" s="23"/>
      <c r="I22" s="91"/>
      <c r="J22" s="91"/>
      <c r="K22" s="91"/>
      <c r="L22" s="91"/>
      <c r="M22" s="91"/>
      <c r="N22" s="91"/>
      <c r="O22" s="91"/>
      <c r="P22" s="91"/>
      <c r="Q22" s="91"/>
      <c r="R22" s="91"/>
      <c r="S22" s="91"/>
      <c r="T22" s="91"/>
      <c r="U22" s="91"/>
      <c r="V22" s="91"/>
    </row>
    <row r="23" spans="2:22" s="9" customFormat="1" ht="20.25" customHeight="1" x14ac:dyDescent="0.2">
      <c r="B23" s="349">
        <f t="shared" si="1"/>
        <v>2.1399999999999992</v>
      </c>
      <c r="C23" s="19"/>
      <c r="D23" s="345" t="str">
        <f>'SCHED 2B-1_JG_CH'!D23</f>
        <v>Thornill</v>
      </c>
      <c r="E23" s="19" t="s">
        <v>62</v>
      </c>
      <c r="F23" s="363">
        <v>0</v>
      </c>
      <c r="G23" s="66"/>
      <c r="H23" s="23"/>
      <c r="I23" s="91"/>
      <c r="J23" s="91"/>
      <c r="K23" s="91"/>
      <c r="L23" s="91"/>
      <c r="M23" s="91"/>
      <c r="N23" s="91"/>
      <c r="O23" s="91"/>
      <c r="P23" s="91"/>
      <c r="Q23" s="91"/>
      <c r="R23" s="91"/>
      <c r="S23" s="91"/>
      <c r="T23" s="91"/>
      <c r="U23" s="91"/>
      <c r="V23" s="91"/>
    </row>
    <row r="24" spans="2:22" s="9" customFormat="1" ht="20.25" customHeight="1" x14ac:dyDescent="0.2">
      <c r="B24" s="349">
        <f t="shared" si="1"/>
        <v>2.149999999999999</v>
      </c>
      <c r="C24" s="19"/>
      <c r="D24" s="345" t="str">
        <f>'SCHED 2B-1_JG_CH'!D24</f>
        <v>Nomzamo</v>
      </c>
      <c r="E24" s="19" t="s">
        <v>62</v>
      </c>
      <c r="F24" s="363">
        <v>0</v>
      </c>
      <c r="G24" s="66"/>
      <c r="H24" s="23"/>
      <c r="I24" s="91"/>
      <c r="J24" s="91"/>
      <c r="K24" s="91"/>
      <c r="L24" s="91"/>
      <c r="M24" s="91"/>
      <c r="N24" s="91"/>
      <c r="O24" s="91"/>
      <c r="P24" s="91"/>
      <c r="Q24" s="91"/>
      <c r="R24" s="91"/>
      <c r="S24" s="91"/>
      <c r="T24" s="91"/>
      <c r="U24" s="91"/>
      <c r="V24" s="91"/>
    </row>
    <row r="25" spans="2:22" s="9" customFormat="1" ht="20.25" customHeight="1" x14ac:dyDescent="0.2">
      <c r="B25" s="349">
        <f t="shared" si="1"/>
        <v>2.1599999999999988</v>
      </c>
      <c r="C25" s="19"/>
      <c r="D25" s="345" t="str">
        <f>'SCHED 2B-1_JG_CH'!D25</f>
        <v>Sterkstroom</v>
      </c>
      <c r="E25" s="19" t="s">
        <v>62</v>
      </c>
      <c r="F25" s="363">
        <v>0</v>
      </c>
      <c r="G25" s="66"/>
      <c r="H25" s="23"/>
      <c r="I25" s="91"/>
      <c r="J25" s="91"/>
      <c r="K25" s="91"/>
      <c r="L25" s="91"/>
      <c r="M25" s="91"/>
      <c r="N25" s="91"/>
      <c r="O25" s="91"/>
      <c r="P25" s="91"/>
      <c r="Q25" s="91"/>
      <c r="R25" s="91"/>
      <c r="S25" s="91"/>
      <c r="T25" s="91"/>
      <c r="U25" s="91"/>
      <c r="V25" s="91"/>
    </row>
    <row r="26" spans="2:22" s="9" customFormat="1" ht="20.25" customHeight="1" x14ac:dyDescent="0.2">
      <c r="B26" s="349">
        <f t="shared" si="1"/>
        <v>2.1699999999999986</v>
      </c>
      <c r="C26" s="19"/>
      <c r="D26" s="345" t="str">
        <f>'SCHED 2B-1_JG_CH'!D26</f>
        <v>Whittlesea</v>
      </c>
      <c r="E26" s="19" t="s">
        <v>62</v>
      </c>
      <c r="F26" s="363">
        <v>4</v>
      </c>
      <c r="G26" s="66"/>
      <c r="H26" s="23"/>
      <c r="I26" s="91"/>
      <c r="J26" s="91"/>
      <c r="K26" s="91"/>
      <c r="L26" s="91"/>
      <c r="M26" s="91"/>
      <c r="N26" s="91"/>
      <c r="O26" s="91"/>
      <c r="P26" s="91"/>
      <c r="Q26" s="91"/>
      <c r="R26" s="91"/>
      <c r="S26" s="91"/>
      <c r="T26" s="91"/>
      <c r="U26" s="91"/>
      <c r="V26" s="91"/>
    </row>
    <row r="27" spans="2:22" s="9" customFormat="1" ht="20.25" customHeight="1" x14ac:dyDescent="0.2">
      <c r="B27" s="349">
        <f t="shared" si="1"/>
        <v>2.1799999999999984</v>
      </c>
      <c r="C27" s="54"/>
      <c r="D27" s="345" t="str">
        <f>'SCHED 2B-1_JG_CH'!D27</f>
        <v>Marjie Venter</v>
      </c>
      <c r="E27" s="19" t="s">
        <v>62</v>
      </c>
      <c r="F27" s="363">
        <v>0</v>
      </c>
      <c r="G27" s="66"/>
      <c r="H27" s="23"/>
      <c r="I27" s="91"/>
      <c r="J27" s="91"/>
      <c r="K27" s="91"/>
      <c r="L27" s="91"/>
      <c r="M27" s="91"/>
      <c r="N27" s="91"/>
      <c r="O27" s="91"/>
      <c r="P27" s="91"/>
      <c r="Q27" s="91"/>
      <c r="R27" s="91"/>
      <c r="S27" s="91"/>
      <c r="T27" s="91"/>
      <c r="U27" s="91"/>
      <c r="V27" s="91"/>
    </row>
    <row r="28" spans="2:22" s="9" customFormat="1" ht="20.25" customHeight="1" x14ac:dyDescent="0.2">
      <c r="B28" s="349">
        <f t="shared" si="1"/>
        <v>2.1899999999999982</v>
      </c>
      <c r="C28" s="54"/>
      <c r="D28" s="345" t="str">
        <f>'SCHED 2B-1_JG_CH'!D28</f>
        <v>Hewu</v>
      </c>
      <c r="E28" s="19" t="s">
        <v>62</v>
      </c>
      <c r="F28" s="363">
        <v>4</v>
      </c>
      <c r="G28" s="66"/>
      <c r="H28" s="23"/>
      <c r="I28" s="91"/>
      <c r="J28" s="91"/>
      <c r="K28" s="91"/>
      <c r="L28" s="91"/>
      <c r="M28" s="91"/>
      <c r="N28" s="91"/>
      <c r="O28" s="91"/>
      <c r="P28" s="91"/>
      <c r="Q28" s="91"/>
      <c r="R28" s="91"/>
      <c r="S28" s="91"/>
      <c r="T28" s="91"/>
      <c r="U28" s="91"/>
      <c r="V28" s="91"/>
    </row>
    <row r="29" spans="2:22" s="9" customFormat="1" ht="20.25" customHeight="1" x14ac:dyDescent="0.2">
      <c r="B29" s="349">
        <f t="shared" si="1"/>
        <v>2.199999999999998</v>
      </c>
      <c r="C29" s="54"/>
      <c r="D29" s="345" t="str">
        <f>'SCHED 2B-1_JG_CH'!D29</f>
        <v>Cradock</v>
      </c>
      <c r="E29" s="19" t="s">
        <v>62</v>
      </c>
      <c r="F29" s="363">
        <v>0</v>
      </c>
      <c r="G29" s="66"/>
      <c r="H29" s="23"/>
      <c r="I29" s="91"/>
      <c r="J29" s="91"/>
      <c r="K29" s="91"/>
      <c r="L29" s="91"/>
      <c r="M29" s="91"/>
      <c r="N29" s="91"/>
      <c r="O29" s="91"/>
      <c r="P29" s="91"/>
      <c r="Q29" s="91"/>
      <c r="R29" s="91"/>
      <c r="S29" s="91"/>
      <c r="T29" s="91"/>
      <c r="U29" s="91"/>
      <c r="V29" s="91"/>
    </row>
    <row r="30" spans="2:22" s="9" customFormat="1" ht="20.25" customHeight="1" x14ac:dyDescent="0.2">
      <c r="B30" s="349">
        <f t="shared" si="1"/>
        <v>2.2099999999999977</v>
      </c>
      <c r="C30" s="54"/>
      <c r="D30" s="345" t="str">
        <f>'SCHED 2B-1_JG_CH'!D30</f>
        <v>Cofimvaba</v>
      </c>
      <c r="E30" s="19" t="s">
        <v>62</v>
      </c>
      <c r="F30" s="363">
        <v>10</v>
      </c>
      <c r="G30" s="66"/>
      <c r="H30" s="23"/>
      <c r="I30" s="91"/>
      <c r="J30" s="91"/>
      <c r="K30" s="91"/>
      <c r="L30" s="91"/>
      <c r="M30" s="91"/>
      <c r="N30" s="91"/>
      <c r="O30" s="91"/>
      <c r="P30" s="91"/>
      <c r="Q30" s="91"/>
      <c r="R30" s="91"/>
      <c r="S30" s="91"/>
      <c r="T30" s="91"/>
      <c r="U30" s="91"/>
      <c r="V30" s="91"/>
    </row>
    <row r="31" spans="2:22" s="9" customFormat="1" ht="20.25" customHeight="1" x14ac:dyDescent="0.2">
      <c r="B31" s="349">
        <f t="shared" si="1"/>
        <v>2.2199999999999975</v>
      </c>
      <c r="C31" s="54"/>
      <c r="D31" s="345" t="str">
        <f>'SCHED 2B-1_JG_CH'!D31</f>
        <v>Wilhelm Stahl</v>
      </c>
      <c r="E31" s="19" t="s">
        <v>62</v>
      </c>
      <c r="F31" s="363">
        <v>0</v>
      </c>
      <c r="G31" s="66"/>
      <c r="H31" s="23"/>
      <c r="I31" s="91"/>
      <c r="J31" s="91"/>
      <c r="K31" s="91"/>
      <c r="L31" s="91"/>
      <c r="M31" s="91"/>
      <c r="N31" s="91"/>
      <c r="O31" s="91"/>
      <c r="P31" s="91"/>
      <c r="Q31" s="91"/>
      <c r="R31" s="91"/>
      <c r="S31" s="91"/>
      <c r="T31" s="91"/>
      <c r="U31" s="91"/>
      <c r="V31" s="91"/>
    </row>
    <row r="32" spans="2:22" s="9" customFormat="1" ht="20.25" customHeight="1" x14ac:dyDescent="0.2">
      <c r="B32" s="349">
        <f t="shared" si="1"/>
        <v>2.2299999999999973</v>
      </c>
      <c r="C32" s="54"/>
      <c r="D32" s="345" t="str">
        <f>'SCHED 2B-1_JG_CH'!D32</f>
        <v>Zwelakhe</v>
      </c>
      <c r="E32" s="19" t="s">
        <v>62</v>
      </c>
      <c r="F32" s="363">
        <v>0</v>
      </c>
      <c r="G32" s="66"/>
      <c r="H32" s="23"/>
      <c r="I32" s="91"/>
      <c r="J32" s="91"/>
      <c r="K32" s="91"/>
      <c r="L32" s="91"/>
      <c r="M32" s="91"/>
      <c r="N32" s="91"/>
      <c r="O32" s="91"/>
      <c r="P32" s="91"/>
      <c r="Q32" s="91"/>
      <c r="R32" s="91"/>
      <c r="S32" s="91"/>
      <c r="T32" s="91"/>
      <c r="U32" s="91"/>
      <c r="V32" s="91"/>
    </row>
    <row r="33" spans="2:22" s="9" customFormat="1" ht="20.25" customHeight="1" x14ac:dyDescent="0.2">
      <c r="B33" s="19"/>
      <c r="C33" s="54"/>
      <c r="D33" s="345"/>
      <c r="E33" s="19"/>
      <c r="F33" s="363"/>
      <c r="G33" s="66"/>
      <c r="H33" s="23"/>
      <c r="I33" s="91"/>
      <c r="J33" s="91"/>
      <c r="K33" s="91"/>
      <c r="L33" s="91"/>
      <c r="M33" s="91"/>
      <c r="N33" s="91"/>
      <c r="O33" s="91"/>
      <c r="P33" s="91"/>
      <c r="Q33" s="91"/>
      <c r="R33" s="91"/>
      <c r="S33" s="91"/>
      <c r="T33" s="91"/>
      <c r="U33" s="91"/>
      <c r="V33" s="91"/>
    </row>
    <row r="34" spans="2:22" s="9" customFormat="1" ht="20.25" customHeight="1" x14ac:dyDescent="0.2">
      <c r="B34" s="349">
        <f>B32+0.01</f>
        <v>2.2399999999999971</v>
      </c>
      <c r="C34" s="54"/>
      <c r="D34" s="345" t="s">
        <v>1211</v>
      </c>
      <c r="E34" s="19" t="s">
        <v>62</v>
      </c>
      <c r="F34" s="363">
        <v>2</v>
      </c>
      <c r="G34" s="66"/>
      <c r="H34" s="23"/>
      <c r="I34" s="91"/>
      <c r="J34" s="91"/>
      <c r="K34" s="91"/>
      <c r="L34" s="91"/>
      <c r="M34" s="91"/>
      <c r="N34" s="91"/>
      <c r="O34" s="91"/>
      <c r="P34" s="91"/>
      <c r="Q34" s="91"/>
      <c r="R34" s="91"/>
      <c r="S34" s="91"/>
      <c r="T34" s="91"/>
      <c r="U34" s="91"/>
      <c r="V34" s="91"/>
    </row>
    <row r="35" spans="2:22" s="9" customFormat="1" ht="20.25" customHeight="1" x14ac:dyDescent="0.2">
      <c r="B35" s="349">
        <f t="shared" si="1"/>
        <v>2.2499999999999969</v>
      </c>
      <c r="C35" s="54"/>
      <c r="D35" s="345" t="s">
        <v>1212</v>
      </c>
      <c r="E35" s="19" t="s">
        <v>62</v>
      </c>
      <c r="F35" s="363">
        <v>1</v>
      </c>
      <c r="G35" s="66"/>
      <c r="H35" s="23"/>
      <c r="I35" s="91"/>
      <c r="J35" s="91"/>
      <c r="K35" s="91"/>
      <c r="L35" s="91"/>
      <c r="M35" s="91"/>
      <c r="N35" s="91"/>
      <c r="O35" s="91"/>
      <c r="P35" s="91"/>
      <c r="Q35" s="91"/>
      <c r="R35" s="91"/>
      <c r="S35" s="91"/>
      <c r="T35" s="91"/>
      <c r="U35" s="91"/>
      <c r="V35" s="91"/>
    </row>
    <row r="36" spans="2:22" s="9" customFormat="1" ht="20.25" customHeight="1" x14ac:dyDescent="0.25">
      <c r="B36" s="349">
        <f t="shared" si="1"/>
        <v>2.2599999999999967</v>
      </c>
      <c r="C36" s="54"/>
      <c r="D36" s="123" t="s">
        <v>1213</v>
      </c>
      <c r="E36" s="19" t="s">
        <v>62</v>
      </c>
      <c r="F36" s="363">
        <v>1</v>
      </c>
      <c r="G36" s="66"/>
      <c r="H36" s="23"/>
      <c r="I36" s="91"/>
      <c r="J36" s="91"/>
      <c r="K36" s="91"/>
      <c r="L36" s="91"/>
      <c r="M36" s="91"/>
      <c r="N36" s="91"/>
      <c r="O36" s="91"/>
      <c r="P36" s="91"/>
      <c r="Q36" s="91"/>
      <c r="R36" s="91"/>
      <c r="S36" s="91"/>
      <c r="T36" s="91"/>
      <c r="U36" s="91"/>
      <c r="V36" s="91"/>
    </row>
    <row r="37" spans="2:22" s="9" customFormat="1" ht="20.25" customHeight="1" x14ac:dyDescent="0.25">
      <c r="B37" s="349">
        <f t="shared" si="1"/>
        <v>2.2699999999999965</v>
      </c>
      <c r="C37" s="54"/>
      <c r="D37" s="123" t="s">
        <v>1214</v>
      </c>
      <c r="E37" s="19" t="s">
        <v>62</v>
      </c>
      <c r="F37" s="363">
        <v>1</v>
      </c>
      <c r="G37" s="66"/>
      <c r="H37" s="23"/>
      <c r="I37" s="91"/>
      <c r="J37" s="91"/>
      <c r="K37" s="91"/>
      <c r="L37" s="91"/>
      <c r="M37" s="91"/>
      <c r="N37" s="91"/>
      <c r="O37" s="91"/>
      <c r="P37" s="91"/>
      <c r="Q37" s="91"/>
      <c r="R37" s="91"/>
      <c r="S37" s="91"/>
      <c r="T37" s="91"/>
      <c r="U37" s="91"/>
      <c r="V37" s="91"/>
    </row>
    <row r="38" spans="2:22" s="9" customFormat="1" ht="20.25" customHeight="1" x14ac:dyDescent="0.25">
      <c r="B38" s="349">
        <f t="shared" si="1"/>
        <v>2.2799999999999963</v>
      </c>
      <c r="C38" s="54"/>
      <c r="D38" s="123" t="s">
        <v>1215</v>
      </c>
      <c r="E38" s="19" t="s">
        <v>62</v>
      </c>
      <c r="F38" s="363">
        <v>1</v>
      </c>
      <c r="G38" s="66"/>
      <c r="H38" s="23"/>
      <c r="I38" s="91"/>
      <c r="J38" s="91"/>
      <c r="K38" s="91"/>
      <c r="L38" s="91"/>
      <c r="M38" s="91"/>
      <c r="N38" s="91"/>
      <c r="O38" s="91"/>
      <c r="P38" s="91"/>
      <c r="Q38" s="91"/>
      <c r="R38" s="91"/>
      <c r="S38" s="91"/>
      <c r="T38" s="91"/>
      <c r="U38" s="91"/>
      <c r="V38" s="91"/>
    </row>
    <row r="39" spans="2:22" s="9" customFormat="1" ht="20.25" customHeight="1" x14ac:dyDescent="0.25">
      <c r="B39" s="349">
        <f t="shared" si="1"/>
        <v>2.289999999999996</v>
      </c>
      <c r="C39" s="54"/>
      <c r="D39" s="123" t="s">
        <v>1216</v>
      </c>
      <c r="E39" s="19" t="s">
        <v>62</v>
      </c>
      <c r="F39" s="363">
        <v>3</v>
      </c>
      <c r="G39" s="66"/>
      <c r="H39" s="23"/>
      <c r="I39" s="91"/>
      <c r="J39" s="91"/>
      <c r="K39" s="91"/>
      <c r="L39" s="91"/>
      <c r="M39" s="91"/>
      <c r="N39" s="91"/>
      <c r="O39" s="91"/>
      <c r="P39" s="91"/>
      <c r="Q39" s="91"/>
      <c r="R39" s="91"/>
      <c r="S39" s="91"/>
      <c r="T39" s="91"/>
      <c r="U39" s="91"/>
      <c r="V39" s="91"/>
    </row>
    <row r="40" spans="2:22" s="368" customFormat="1" ht="20.25" customHeight="1" x14ac:dyDescent="0.25">
      <c r="B40" s="349">
        <f t="shared" si="1"/>
        <v>2.2999999999999958</v>
      </c>
      <c r="C40" s="370"/>
      <c r="D40" s="123" t="s">
        <v>1217</v>
      </c>
      <c r="E40" s="19" t="s">
        <v>62</v>
      </c>
      <c r="F40" s="363">
        <v>4</v>
      </c>
      <c r="G40" s="66"/>
      <c r="H40" s="23"/>
      <c r="I40" s="367"/>
      <c r="J40" s="367"/>
      <c r="K40" s="367"/>
      <c r="L40" s="367"/>
      <c r="M40" s="367"/>
      <c r="N40" s="367"/>
      <c r="O40" s="367"/>
      <c r="P40" s="367"/>
      <c r="Q40" s="367"/>
      <c r="R40" s="367"/>
      <c r="S40" s="367"/>
      <c r="T40" s="367"/>
      <c r="U40" s="367"/>
      <c r="V40" s="367"/>
    </row>
    <row r="41" spans="2:22" s="368" customFormat="1" ht="20.25" customHeight="1" x14ac:dyDescent="0.25">
      <c r="B41" s="349">
        <f t="shared" si="1"/>
        <v>2.3099999999999956</v>
      </c>
      <c r="C41" s="370"/>
      <c r="D41" s="123" t="s">
        <v>1218</v>
      </c>
      <c r="E41" s="19" t="s">
        <v>62</v>
      </c>
      <c r="F41" s="363">
        <v>3</v>
      </c>
      <c r="G41" s="66"/>
      <c r="H41" s="23"/>
      <c r="I41" s="367"/>
      <c r="J41" s="367"/>
      <c r="K41" s="367"/>
      <c r="L41" s="367"/>
      <c r="M41" s="367"/>
      <c r="N41" s="367"/>
      <c r="O41" s="367"/>
      <c r="P41" s="367"/>
      <c r="Q41" s="367"/>
      <c r="R41" s="367"/>
      <c r="S41" s="367"/>
      <c r="T41" s="367"/>
      <c r="U41" s="367"/>
      <c r="V41" s="367"/>
    </row>
    <row r="42" spans="2:22" s="368" customFormat="1" ht="20.25" customHeight="1" thickBot="1" x14ac:dyDescent="0.3">
      <c r="B42" s="349">
        <f t="shared" si="1"/>
        <v>2.3199999999999954</v>
      </c>
      <c r="C42" s="370"/>
      <c r="D42" s="123" t="s">
        <v>1219</v>
      </c>
      <c r="E42" s="19" t="s">
        <v>62</v>
      </c>
      <c r="F42" s="363">
        <v>1</v>
      </c>
      <c r="G42" s="66"/>
      <c r="H42" s="23"/>
      <c r="I42" s="367"/>
      <c r="J42" s="367"/>
      <c r="K42" s="367"/>
      <c r="L42" s="367"/>
      <c r="M42" s="367"/>
      <c r="N42" s="367"/>
      <c r="O42" s="367"/>
      <c r="P42" s="367"/>
      <c r="Q42" s="367"/>
      <c r="R42" s="367"/>
      <c r="S42" s="367"/>
      <c r="T42" s="367"/>
      <c r="U42" s="367"/>
      <c r="V42" s="367"/>
    </row>
    <row r="43" spans="2:22" s="368" customFormat="1" ht="51" x14ac:dyDescent="0.25">
      <c r="B43" s="29">
        <v>3</v>
      </c>
      <c r="C43" s="29" t="s">
        <v>699</v>
      </c>
      <c r="D43" s="30" t="s">
        <v>700</v>
      </c>
      <c r="E43" s="313" t="s">
        <v>63</v>
      </c>
      <c r="F43" s="313">
        <v>1</v>
      </c>
      <c r="G43" s="434">
        <v>105000</v>
      </c>
      <c r="H43" s="314">
        <v>105000</v>
      </c>
      <c r="I43" s="367"/>
      <c r="J43" s="367"/>
      <c r="K43" s="367"/>
      <c r="L43" s="367"/>
      <c r="M43" s="367"/>
      <c r="N43" s="367"/>
      <c r="O43" s="367"/>
      <c r="P43" s="367"/>
      <c r="Q43" s="367"/>
      <c r="R43" s="367"/>
      <c r="S43" s="367"/>
      <c r="T43" s="367"/>
      <c r="U43" s="367"/>
      <c r="V43" s="367"/>
    </row>
    <row r="44" spans="2:22" s="368" customFormat="1" ht="26.25" thickBot="1" x14ac:dyDescent="0.3">
      <c r="B44" s="54">
        <v>3.1</v>
      </c>
      <c r="C44" s="54" t="s">
        <v>674</v>
      </c>
      <c r="D44" s="303" t="s">
        <v>701</v>
      </c>
      <c r="E44" s="19" t="s">
        <v>3</v>
      </c>
      <c r="F44" s="346"/>
      <c r="G44" s="434">
        <f>H43</f>
        <v>105000</v>
      </c>
      <c r="H44" s="315"/>
      <c r="I44" s="367"/>
      <c r="J44" s="367"/>
      <c r="K44" s="367"/>
      <c r="L44" s="367"/>
      <c r="M44" s="367"/>
      <c r="N44" s="367"/>
      <c r="O44" s="367"/>
      <c r="P44" s="367"/>
      <c r="Q44" s="367"/>
      <c r="R44" s="367"/>
      <c r="S44" s="367"/>
      <c r="T44" s="367"/>
      <c r="U44" s="367"/>
      <c r="V44" s="367"/>
    </row>
    <row r="45" spans="2:22" s="368" customFormat="1" ht="51" x14ac:dyDescent="0.25">
      <c r="B45" s="29">
        <v>4</v>
      </c>
      <c r="C45" s="29" t="s">
        <v>697</v>
      </c>
      <c r="D45" s="295" t="s">
        <v>702</v>
      </c>
      <c r="E45" s="313" t="s">
        <v>63</v>
      </c>
      <c r="F45" s="313">
        <v>1</v>
      </c>
      <c r="G45" s="434">
        <v>25000</v>
      </c>
      <c r="H45" s="314">
        <v>25000</v>
      </c>
      <c r="I45" s="367"/>
      <c r="J45" s="367"/>
      <c r="K45" s="367"/>
      <c r="L45" s="367"/>
      <c r="M45" s="367"/>
      <c r="N45" s="367"/>
      <c r="O45" s="367"/>
      <c r="P45" s="367"/>
      <c r="Q45" s="367"/>
      <c r="R45" s="367"/>
      <c r="S45" s="367"/>
      <c r="T45" s="367"/>
      <c r="U45" s="367"/>
      <c r="V45" s="367"/>
    </row>
    <row r="46" spans="2:22" s="368" customFormat="1" ht="26.25" thickBot="1" x14ac:dyDescent="0.3">
      <c r="B46" s="54">
        <v>4.0999999999999996</v>
      </c>
      <c r="C46" s="54" t="s">
        <v>674</v>
      </c>
      <c r="D46" s="303" t="s">
        <v>701</v>
      </c>
      <c r="E46" s="19" t="s">
        <v>3</v>
      </c>
      <c r="F46" s="346"/>
      <c r="G46" s="434">
        <f>H45</f>
        <v>25000</v>
      </c>
      <c r="H46" s="434"/>
      <c r="I46" s="367"/>
      <c r="J46" s="367"/>
      <c r="K46" s="367"/>
      <c r="L46" s="367"/>
      <c r="M46" s="367"/>
      <c r="N46" s="367"/>
      <c r="O46" s="367"/>
      <c r="P46" s="367"/>
      <c r="Q46" s="367"/>
      <c r="R46" s="367"/>
      <c r="S46" s="367"/>
      <c r="T46" s="367"/>
      <c r="U46" s="367"/>
      <c r="V46" s="367"/>
    </row>
    <row r="47" spans="2:22" s="9" customFormat="1" ht="20.25" customHeight="1" thickBot="1" x14ac:dyDescent="0.3">
      <c r="B47" s="26" t="s">
        <v>7</v>
      </c>
      <c r="C47" s="26"/>
      <c r="D47" s="26"/>
      <c r="E47" s="26"/>
      <c r="F47" s="26"/>
      <c r="G47" s="27"/>
      <c r="H47" s="28"/>
      <c r="I47" s="91"/>
      <c r="J47" s="91"/>
      <c r="K47" s="91"/>
      <c r="L47" s="91"/>
      <c r="M47" s="91"/>
      <c r="N47" s="91"/>
      <c r="O47" s="91"/>
      <c r="P47" s="91"/>
      <c r="Q47" s="91"/>
      <c r="R47" s="91"/>
      <c r="S47" s="91"/>
      <c r="T47" s="91"/>
      <c r="U47" s="91"/>
      <c r="V47" s="91"/>
    </row>
    <row r="48" spans="2:22" s="9" customFormat="1" x14ac:dyDescent="0.25">
      <c r="B48" s="36"/>
      <c r="C48" s="36"/>
      <c r="D48" s="36"/>
      <c r="E48" s="36"/>
      <c r="F48" s="36"/>
      <c r="G48" s="37"/>
      <c r="H48" s="37"/>
      <c r="I48" s="91"/>
      <c r="J48" s="91"/>
      <c r="K48" s="91"/>
      <c r="L48" s="91"/>
      <c r="M48" s="91"/>
      <c r="N48" s="91"/>
      <c r="O48" s="91"/>
      <c r="P48" s="91"/>
      <c r="Q48" s="91"/>
      <c r="R48" s="91"/>
      <c r="S48" s="91"/>
      <c r="T48" s="91"/>
      <c r="U48" s="91"/>
      <c r="V48" s="91"/>
    </row>
    <row r="49" spans="2:22" s="9" customFormat="1" x14ac:dyDescent="0.25">
      <c r="B49" s="36"/>
      <c r="C49" s="36"/>
      <c r="D49" s="36"/>
      <c r="E49" s="36"/>
      <c r="F49" s="36"/>
      <c r="G49" s="37"/>
      <c r="H49" s="37"/>
      <c r="I49" s="91"/>
      <c r="J49" s="91"/>
      <c r="K49" s="91"/>
      <c r="L49" s="91"/>
      <c r="M49" s="91"/>
      <c r="N49" s="91"/>
      <c r="O49" s="91"/>
      <c r="P49" s="91"/>
      <c r="Q49" s="91"/>
      <c r="R49" s="91"/>
      <c r="S49" s="91"/>
      <c r="T49" s="91"/>
      <c r="U49" s="91"/>
      <c r="V49" s="91"/>
    </row>
    <row r="50" spans="2:22" s="9" customFormat="1" x14ac:dyDescent="0.25">
      <c r="B50" s="36"/>
      <c r="C50" s="36"/>
      <c r="D50" s="36"/>
      <c r="E50" s="36"/>
      <c r="F50" s="36"/>
      <c r="G50" s="37"/>
      <c r="H50" s="37"/>
      <c r="I50" s="91"/>
      <c r="J50" s="91"/>
      <c r="K50" s="91"/>
      <c r="L50" s="91"/>
      <c r="M50" s="91"/>
      <c r="N50" s="91"/>
      <c r="O50" s="91"/>
      <c r="P50" s="91"/>
      <c r="Q50" s="91"/>
      <c r="R50" s="91"/>
      <c r="S50" s="91"/>
      <c r="T50" s="91"/>
      <c r="U50" s="91"/>
      <c r="V50" s="91"/>
    </row>
    <row r="51" spans="2:22" s="9" customFormat="1" x14ac:dyDescent="0.25">
      <c r="B51" s="36"/>
      <c r="C51" s="36"/>
      <c r="D51" s="36"/>
      <c r="E51" s="36"/>
      <c r="F51" s="36"/>
      <c r="G51" s="37"/>
      <c r="H51" s="37"/>
      <c r="I51" s="91"/>
      <c r="J51" s="91"/>
      <c r="K51" s="91"/>
      <c r="L51" s="91"/>
      <c r="M51" s="91"/>
      <c r="N51" s="91"/>
      <c r="O51" s="91"/>
      <c r="P51" s="91"/>
      <c r="Q51" s="91"/>
      <c r="R51" s="91"/>
      <c r="S51" s="91"/>
      <c r="T51" s="91"/>
      <c r="U51" s="91"/>
      <c r="V51" s="91"/>
    </row>
    <row r="52" spans="2:22" s="9" customFormat="1" x14ac:dyDescent="0.25">
      <c r="B52" s="36"/>
      <c r="C52" s="36"/>
      <c r="D52" s="36"/>
      <c r="E52" s="36"/>
      <c r="F52" s="36"/>
      <c r="G52" s="37"/>
      <c r="H52" s="37"/>
      <c r="I52" s="91"/>
      <c r="J52" s="91"/>
      <c r="K52" s="91"/>
      <c r="L52" s="91"/>
      <c r="M52" s="91"/>
      <c r="N52" s="91"/>
      <c r="O52" s="91"/>
      <c r="P52" s="91"/>
      <c r="Q52" s="91"/>
      <c r="R52" s="91"/>
      <c r="S52" s="91"/>
      <c r="T52" s="91"/>
      <c r="U52" s="91"/>
      <c r="V52" s="91"/>
    </row>
    <row r="53" spans="2:22" s="9" customFormat="1" x14ac:dyDescent="0.25">
      <c r="B53" s="36"/>
      <c r="C53" s="36"/>
      <c r="D53" s="36"/>
      <c r="E53" s="36"/>
      <c r="F53" s="36"/>
      <c r="G53" s="37"/>
      <c r="H53" s="37"/>
      <c r="I53" s="91"/>
      <c r="J53" s="91"/>
      <c r="K53" s="91"/>
      <c r="L53" s="91"/>
      <c r="M53" s="91"/>
      <c r="N53" s="91"/>
      <c r="O53" s="91"/>
      <c r="P53" s="91"/>
      <c r="Q53" s="91"/>
      <c r="R53" s="91"/>
      <c r="S53" s="91"/>
      <c r="T53" s="91"/>
      <c r="U53" s="91"/>
      <c r="V53" s="91"/>
    </row>
    <row r="54" spans="2:22" s="9" customFormat="1" x14ac:dyDescent="0.25">
      <c r="B54" s="36"/>
      <c r="C54" s="36"/>
      <c r="D54" s="36"/>
      <c r="E54" s="36"/>
      <c r="F54" s="36"/>
      <c r="G54" s="37"/>
      <c r="H54" s="37"/>
      <c r="I54" s="91"/>
      <c r="J54" s="91"/>
      <c r="K54" s="91"/>
      <c r="L54" s="91"/>
      <c r="M54" s="91"/>
      <c r="N54" s="91"/>
      <c r="O54" s="91"/>
      <c r="P54" s="91"/>
      <c r="Q54" s="91"/>
      <c r="R54" s="91"/>
      <c r="S54" s="91"/>
      <c r="T54" s="91"/>
      <c r="U54" s="91"/>
      <c r="V54" s="91"/>
    </row>
    <row r="55" spans="2:22" s="9" customFormat="1" x14ac:dyDescent="0.25">
      <c r="B55" s="36"/>
      <c r="C55" s="36"/>
      <c r="D55" s="36"/>
      <c r="E55" s="36"/>
      <c r="F55" s="36"/>
      <c r="G55" s="37"/>
      <c r="H55" s="37"/>
      <c r="I55" s="91"/>
      <c r="J55" s="91"/>
      <c r="K55" s="91"/>
      <c r="L55" s="91"/>
      <c r="M55" s="91"/>
      <c r="N55" s="91"/>
      <c r="O55" s="91"/>
      <c r="P55" s="91"/>
      <c r="Q55" s="91"/>
      <c r="R55" s="91"/>
      <c r="S55" s="91"/>
      <c r="T55" s="91"/>
      <c r="U55" s="91"/>
      <c r="V55" s="91"/>
    </row>
    <row r="56" spans="2:22" s="9" customFormat="1" x14ac:dyDescent="0.25">
      <c r="B56" s="36"/>
      <c r="C56" s="36"/>
      <c r="D56" s="36"/>
      <c r="E56" s="36"/>
      <c r="F56" s="36"/>
      <c r="G56" s="37"/>
      <c r="H56" s="37"/>
      <c r="I56" s="91"/>
      <c r="J56" s="91"/>
      <c r="K56" s="91"/>
      <c r="L56" s="91"/>
      <c r="M56" s="91"/>
      <c r="N56" s="91"/>
      <c r="O56" s="91"/>
      <c r="P56" s="91"/>
      <c r="Q56" s="91"/>
      <c r="R56" s="91"/>
      <c r="S56" s="91"/>
      <c r="T56" s="91"/>
      <c r="U56" s="91"/>
      <c r="V56" s="91"/>
    </row>
    <row r="57" spans="2:22" s="9" customFormat="1" x14ac:dyDescent="0.25">
      <c r="B57" s="36"/>
      <c r="C57" s="36"/>
      <c r="D57" s="36"/>
      <c r="E57" s="36"/>
      <c r="F57" s="36"/>
      <c r="G57" s="37"/>
      <c r="H57" s="37"/>
      <c r="I57" s="91"/>
      <c r="J57" s="91"/>
      <c r="K57" s="91"/>
      <c r="L57" s="91"/>
      <c r="M57" s="91"/>
      <c r="N57" s="91"/>
      <c r="O57" s="91"/>
      <c r="P57" s="91"/>
      <c r="Q57" s="91"/>
      <c r="R57" s="91"/>
      <c r="S57" s="91"/>
      <c r="T57" s="91"/>
      <c r="U57" s="91"/>
      <c r="V57" s="91"/>
    </row>
    <row r="58" spans="2:22" s="9" customFormat="1" x14ac:dyDescent="0.25">
      <c r="B58" s="36"/>
      <c r="C58" s="36"/>
      <c r="D58" s="36"/>
      <c r="E58" s="36"/>
      <c r="F58" s="36"/>
      <c r="G58" s="37"/>
      <c r="H58" s="37"/>
      <c r="I58" s="91"/>
      <c r="J58" s="91"/>
      <c r="K58" s="91"/>
      <c r="L58" s="91"/>
      <c r="M58" s="91"/>
      <c r="N58" s="91"/>
      <c r="O58" s="91"/>
      <c r="P58" s="91"/>
      <c r="Q58" s="91"/>
      <c r="R58" s="91"/>
      <c r="S58" s="91"/>
      <c r="T58" s="91"/>
      <c r="U58" s="91"/>
      <c r="V58" s="91"/>
    </row>
    <row r="59" spans="2:22" s="9" customFormat="1" x14ac:dyDescent="0.25">
      <c r="B59" s="36"/>
      <c r="C59" s="36"/>
      <c r="D59" s="36"/>
      <c r="E59" s="36"/>
      <c r="F59" s="36"/>
      <c r="G59" s="37"/>
      <c r="H59" s="37"/>
      <c r="I59" s="91"/>
      <c r="J59" s="91"/>
      <c r="K59" s="91"/>
      <c r="L59" s="91"/>
      <c r="M59" s="91"/>
      <c r="N59" s="91"/>
      <c r="O59" s="91"/>
      <c r="P59" s="91"/>
      <c r="Q59" s="91"/>
      <c r="R59" s="91"/>
      <c r="S59" s="91"/>
      <c r="T59" s="91"/>
      <c r="U59" s="91"/>
      <c r="V59" s="91"/>
    </row>
    <row r="60" spans="2:22" s="9" customFormat="1" x14ac:dyDescent="0.25">
      <c r="B60" s="36"/>
      <c r="C60" s="36"/>
      <c r="D60" s="36"/>
      <c r="E60" s="36"/>
      <c r="F60" s="36"/>
      <c r="G60" s="37"/>
      <c r="H60" s="37"/>
      <c r="I60" s="91"/>
      <c r="J60" s="91"/>
      <c r="K60" s="91"/>
      <c r="L60" s="91"/>
      <c r="M60" s="91"/>
      <c r="N60" s="91"/>
      <c r="O60" s="91"/>
      <c r="P60" s="91"/>
      <c r="Q60" s="91"/>
      <c r="R60" s="91"/>
      <c r="S60" s="91"/>
      <c r="T60" s="91"/>
      <c r="U60" s="91"/>
      <c r="V60" s="91"/>
    </row>
    <row r="61" spans="2:22" s="9" customFormat="1" x14ac:dyDescent="0.25">
      <c r="B61" s="36"/>
      <c r="C61" s="36"/>
      <c r="D61" s="36"/>
      <c r="E61" s="36"/>
      <c r="F61" s="36"/>
      <c r="G61" s="37"/>
      <c r="H61" s="37"/>
      <c r="I61" s="91"/>
      <c r="J61" s="91"/>
      <c r="K61" s="91"/>
      <c r="L61" s="91"/>
      <c r="M61" s="91"/>
      <c r="N61" s="91"/>
      <c r="O61" s="91"/>
      <c r="P61" s="91"/>
      <c r="Q61" s="91"/>
      <c r="R61" s="91"/>
      <c r="S61" s="91"/>
      <c r="T61" s="91"/>
      <c r="U61" s="91"/>
      <c r="V61" s="91"/>
    </row>
    <row r="62" spans="2:22" s="9" customFormat="1" x14ac:dyDescent="0.25">
      <c r="B62" s="36"/>
      <c r="C62" s="36"/>
      <c r="D62" s="36"/>
      <c r="E62" s="36"/>
      <c r="F62" s="36"/>
      <c r="G62" s="37"/>
      <c r="H62" s="37"/>
      <c r="I62" s="91"/>
      <c r="J62" s="91"/>
      <c r="K62" s="91"/>
      <c r="L62" s="91"/>
      <c r="M62" s="91"/>
      <c r="N62" s="91"/>
      <c r="O62" s="91"/>
      <c r="P62" s="91"/>
      <c r="Q62" s="91"/>
      <c r="R62" s="91"/>
      <c r="S62" s="91"/>
      <c r="T62" s="91"/>
      <c r="U62" s="91"/>
      <c r="V62" s="91"/>
    </row>
    <row r="63" spans="2:22" s="9" customFormat="1" x14ac:dyDescent="0.25">
      <c r="B63" s="36"/>
      <c r="C63" s="36"/>
      <c r="D63" s="36"/>
      <c r="E63" s="36"/>
      <c r="F63" s="36"/>
      <c r="G63" s="37"/>
      <c r="H63" s="37"/>
      <c r="I63" s="91"/>
      <c r="J63" s="91"/>
      <c r="K63" s="91"/>
      <c r="L63" s="91"/>
      <c r="M63" s="91"/>
      <c r="N63" s="91"/>
      <c r="O63" s="91"/>
      <c r="P63" s="91"/>
      <c r="Q63" s="91"/>
      <c r="R63" s="91"/>
      <c r="S63" s="91"/>
      <c r="T63" s="91"/>
      <c r="U63" s="91"/>
      <c r="V63" s="91"/>
    </row>
    <row r="64" spans="2:22" s="9" customFormat="1" x14ac:dyDescent="0.25">
      <c r="B64" s="36"/>
      <c r="C64" s="36"/>
      <c r="D64" s="36"/>
      <c r="E64" s="36"/>
      <c r="F64" s="36"/>
      <c r="G64" s="37"/>
      <c r="H64" s="37"/>
      <c r="I64" s="91"/>
      <c r="J64" s="91"/>
      <c r="K64" s="91"/>
      <c r="L64" s="91"/>
      <c r="M64" s="91"/>
      <c r="N64" s="91"/>
      <c r="O64" s="91"/>
      <c r="P64" s="91"/>
      <c r="Q64" s="91"/>
      <c r="R64" s="91"/>
      <c r="S64" s="91"/>
      <c r="T64" s="91"/>
      <c r="U64" s="91"/>
      <c r="V64" s="91"/>
    </row>
    <row r="65" spans="2:22" s="9" customFormat="1" x14ac:dyDescent="0.25">
      <c r="B65" s="36"/>
      <c r="C65" s="36"/>
      <c r="D65" s="36"/>
      <c r="E65" s="36"/>
      <c r="F65" s="36"/>
      <c r="G65" s="37"/>
      <c r="H65" s="37"/>
      <c r="I65" s="91"/>
      <c r="J65" s="91"/>
      <c r="K65" s="91"/>
      <c r="L65" s="91"/>
      <c r="M65" s="91"/>
      <c r="N65" s="91"/>
      <c r="O65" s="91"/>
      <c r="P65" s="91"/>
      <c r="Q65" s="91"/>
      <c r="R65" s="91"/>
      <c r="S65" s="91"/>
      <c r="T65" s="91"/>
      <c r="U65" s="91"/>
      <c r="V65" s="91"/>
    </row>
    <row r="66" spans="2:22" s="9" customFormat="1" x14ac:dyDescent="0.25">
      <c r="B66" s="36"/>
      <c r="C66" s="36"/>
      <c r="D66" s="36"/>
      <c r="E66" s="36"/>
      <c r="F66" s="36"/>
      <c r="G66" s="37"/>
      <c r="H66" s="37"/>
      <c r="I66" s="91"/>
      <c r="J66" s="91"/>
      <c r="K66" s="91"/>
      <c r="L66" s="91"/>
      <c r="M66" s="91"/>
      <c r="N66" s="91"/>
      <c r="O66" s="91"/>
      <c r="P66" s="91"/>
      <c r="Q66" s="91"/>
      <c r="R66" s="91"/>
      <c r="S66" s="91"/>
      <c r="T66" s="91"/>
      <c r="U66" s="91"/>
      <c r="V66" s="91"/>
    </row>
    <row r="67" spans="2:22" s="9" customFormat="1" x14ac:dyDescent="0.25">
      <c r="B67" s="36"/>
      <c r="C67" s="36"/>
      <c r="D67" s="36"/>
      <c r="E67" s="36"/>
      <c r="F67" s="36"/>
      <c r="G67" s="37"/>
      <c r="H67" s="37"/>
      <c r="I67" s="91"/>
      <c r="J67" s="91"/>
      <c r="K67" s="91"/>
      <c r="L67" s="91"/>
      <c r="M67" s="91"/>
      <c r="N67" s="91"/>
      <c r="O67" s="91"/>
      <c r="P67" s="91"/>
      <c r="Q67" s="91"/>
      <c r="R67" s="91"/>
      <c r="S67" s="91"/>
      <c r="T67" s="91"/>
      <c r="U67" s="91"/>
      <c r="V67" s="91"/>
    </row>
    <row r="68" spans="2:22" s="9" customFormat="1" x14ac:dyDescent="0.25">
      <c r="B68" s="36"/>
      <c r="C68" s="36"/>
      <c r="D68" s="36"/>
      <c r="E68" s="36"/>
      <c r="F68" s="36"/>
      <c r="G68" s="37"/>
      <c r="H68" s="37"/>
      <c r="I68" s="91"/>
      <c r="J68" s="91"/>
      <c r="K68" s="91"/>
      <c r="L68" s="91"/>
      <c r="M68" s="91"/>
      <c r="N68" s="91"/>
      <c r="O68" s="91"/>
      <c r="P68" s="91"/>
      <c r="Q68" s="91"/>
      <c r="R68" s="91"/>
      <c r="S68" s="91"/>
      <c r="T68" s="91"/>
      <c r="U68" s="91"/>
      <c r="V68" s="91"/>
    </row>
    <row r="69" spans="2:22" x14ac:dyDescent="0.2">
      <c r="B69" s="5"/>
      <c r="C69" s="5"/>
      <c r="D69" s="5"/>
      <c r="E69" s="5"/>
      <c r="F69" s="5"/>
      <c r="G69" s="7"/>
      <c r="H69" s="7"/>
    </row>
    <row r="70" spans="2:22" x14ac:dyDescent="0.2">
      <c r="B70" s="5"/>
      <c r="C70" s="5"/>
      <c r="D70" s="5"/>
      <c r="E70" s="5"/>
      <c r="F70" s="5"/>
      <c r="G70" s="7"/>
      <c r="H70" s="7"/>
    </row>
    <row r="71" spans="2:22" x14ac:dyDescent="0.2">
      <c r="B71" s="5"/>
      <c r="C71" s="5"/>
      <c r="D71" s="5"/>
      <c r="E71" s="5"/>
      <c r="F71" s="5"/>
      <c r="G71" s="7"/>
      <c r="H71" s="7"/>
    </row>
    <row r="72" spans="2:22" x14ac:dyDescent="0.2">
      <c r="B72" s="5"/>
      <c r="C72" s="5"/>
      <c r="D72" s="5"/>
      <c r="E72" s="5"/>
      <c r="F72" s="5"/>
      <c r="G72" s="7"/>
      <c r="H72" s="7"/>
    </row>
    <row r="73" spans="2:22" x14ac:dyDescent="0.2">
      <c r="B73" s="5"/>
      <c r="C73" s="5"/>
      <c r="D73" s="5"/>
      <c r="E73" s="5"/>
      <c r="F73" s="5"/>
      <c r="G73" s="7"/>
      <c r="H73" s="7"/>
    </row>
    <row r="74" spans="2:22" x14ac:dyDescent="0.2">
      <c r="B74" s="5"/>
      <c r="C74" s="5"/>
      <c r="D74" s="5"/>
      <c r="E74" s="5"/>
      <c r="F74" s="5"/>
      <c r="G74" s="7"/>
      <c r="H74" s="7"/>
    </row>
    <row r="75" spans="2:22" x14ac:dyDescent="0.2">
      <c r="B75" s="5"/>
      <c r="C75" s="5"/>
      <c r="D75" s="5"/>
      <c r="E75" s="5"/>
      <c r="F75" s="5"/>
      <c r="G75" s="7"/>
      <c r="H75" s="7"/>
    </row>
    <row r="76" spans="2:22" x14ac:dyDescent="0.2">
      <c r="B76" s="5"/>
      <c r="C76" s="5"/>
      <c r="D76" s="5"/>
      <c r="E76" s="5"/>
      <c r="F76" s="5"/>
      <c r="G76" s="7"/>
      <c r="H76" s="7"/>
    </row>
    <row r="77" spans="2:22" x14ac:dyDescent="0.2">
      <c r="B77" s="5"/>
      <c r="C77" s="5"/>
      <c r="D77" s="5"/>
      <c r="E77" s="5"/>
      <c r="F77" s="5"/>
      <c r="G77" s="7"/>
      <c r="H77" s="7"/>
    </row>
    <row r="78" spans="2:22" x14ac:dyDescent="0.2">
      <c r="B78" s="5"/>
      <c r="C78" s="5"/>
      <c r="D78" s="5"/>
      <c r="E78" s="5"/>
      <c r="F78" s="5"/>
      <c r="G78" s="7"/>
      <c r="H78" s="7"/>
    </row>
    <row r="79" spans="2:22" x14ac:dyDescent="0.2">
      <c r="B79" s="5"/>
      <c r="C79" s="5"/>
      <c r="D79" s="5"/>
      <c r="E79" s="5"/>
      <c r="F79" s="5"/>
      <c r="G79" s="7"/>
      <c r="H79" s="7"/>
    </row>
    <row r="80" spans="2:22" x14ac:dyDescent="0.2">
      <c r="B80" s="5"/>
      <c r="C80" s="5"/>
      <c r="D80" s="5"/>
      <c r="E80" s="5"/>
      <c r="F80" s="5"/>
      <c r="G80" s="7"/>
      <c r="H80" s="7"/>
    </row>
    <row r="81" spans="2:8" x14ac:dyDescent="0.2">
      <c r="B81" s="5"/>
      <c r="C81" s="5"/>
      <c r="D81" s="5"/>
      <c r="E81" s="5"/>
      <c r="F81" s="5"/>
      <c r="G81" s="7"/>
      <c r="H81" s="7"/>
    </row>
    <row r="82" spans="2:8" x14ac:dyDescent="0.2">
      <c r="B82" s="5"/>
      <c r="C82" s="5"/>
      <c r="D82" s="5"/>
      <c r="E82" s="5"/>
      <c r="F82" s="5"/>
      <c r="G82" s="7"/>
      <c r="H82" s="7"/>
    </row>
    <row r="83" spans="2:8" x14ac:dyDescent="0.2">
      <c r="B83" s="5"/>
      <c r="C83" s="5"/>
      <c r="D83" s="5"/>
      <c r="E83" s="5"/>
      <c r="F83" s="5"/>
      <c r="G83" s="7"/>
      <c r="H83" s="7"/>
    </row>
    <row r="84" spans="2:8" x14ac:dyDescent="0.2">
      <c r="B84" s="5"/>
      <c r="C84" s="5"/>
      <c r="D84" s="5"/>
      <c r="E84" s="5"/>
      <c r="F84" s="5"/>
      <c r="G84" s="7"/>
      <c r="H84" s="7"/>
    </row>
    <row r="85" spans="2:8" x14ac:dyDescent="0.2">
      <c r="B85" s="5"/>
      <c r="C85" s="5"/>
      <c r="D85" s="5"/>
      <c r="E85" s="5"/>
      <c r="F85" s="5"/>
      <c r="G85" s="7"/>
      <c r="H85" s="7"/>
    </row>
    <row r="86" spans="2:8" x14ac:dyDescent="0.2">
      <c r="B86" s="5"/>
      <c r="C86" s="5"/>
      <c r="D86" s="5"/>
      <c r="E86" s="5"/>
      <c r="F86" s="5"/>
      <c r="G86" s="7"/>
      <c r="H86" s="7"/>
    </row>
    <row r="87" spans="2:8" x14ac:dyDescent="0.2">
      <c r="B87" s="5"/>
      <c r="C87" s="5"/>
      <c r="D87" s="5"/>
      <c r="E87" s="5"/>
      <c r="F87" s="5"/>
      <c r="G87" s="7"/>
      <c r="H87" s="7"/>
    </row>
    <row r="88" spans="2:8" x14ac:dyDescent="0.2">
      <c r="B88" s="5"/>
      <c r="C88" s="5"/>
      <c r="D88" s="5"/>
      <c r="E88" s="5"/>
      <c r="F88" s="5"/>
      <c r="G88" s="7"/>
      <c r="H88" s="7"/>
    </row>
    <row r="89" spans="2:8" x14ac:dyDescent="0.2">
      <c r="B89" s="5"/>
      <c r="C89" s="5"/>
      <c r="D89" s="5"/>
      <c r="E89" s="5"/>
      <c r="F89" s="5"/>
    </row>
  </sheetData>
  <mergeCells count="1">
    <mergeCell ref="E3:F3"/>
  </mergeCells>
  <pageMargins left="0.7" right="0.7" top="0.75" bottom="0.75" header="0.3" footer="0.3"/>
  <pageSetup paperSize="9" scale="68" firstPageNumber="14" orientation="portrait" useFirstPageNumber="1" r:id="rId1"/>
  <headerFooter>
    <oddFooter>&amp;R&amp;"Arial,Regular"&amp;P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EEA60-90E4-475E-8BA7-2CD6FA7577DD}">
  <sheetPr>
    <tabColor theme="4" tint="0.59999389629810485"/>
    <pageSetUpPr fitToPage="1"/>
  </sheetPr>
  <dimension ref="B1:Q381"/>
  <sheetViews>
    <sheetView view="pageBreakPreview" zoomScaleNormal="100" zoomScaleSheetLayoutView="100" workbookViewId="0">
      <selection activeCell="K19" sqref="K19"/>
    </sheetView>
  </sheetViews>
  <sheetFormatPr defaultColWidth="9.140625" defaultRowHeight="14.25" x14ac:dyDescent="0.2"/>
  <cols>
    <col min="1" max="1" width="1.140625" style="6" customWidth="1"/>
    <col min="2" max="2" width="9.7109375" style="6" customWidth="1"/>
    <col min="3" max="3" width="14" style="6" customWidth="1"/>
    <col min="4" max="4" width="52.7109375" style="6" customWidth="1"/>
    <col min="5" max="6" width="9.7109375" style="6" customWidth="1"/>
    <col min="7" max="7" width="12.42578125" style="6" customWidth="1"/>
    <col min="8" max="8" width="12.7109375" style="337" customWidth="1"/>
    <col min="9" max="9" width="18.85546875" style="338" customWidth="1"/>
    <col min="10" max="16384" width="9.140625" style="6"/>
  </cols>
  <sheetData>
    <row r="1" spans="2:17" ht="18" x14ac:dyDescent="0.25">
      <c r="B1" s="2"/>
      <c r="C1" s="2"/>
      <c r="D1" s="8"/>
      <c r="E1" s="1"/>
      <c r="F1" s="1"/>
      <c r="G1" s="1"/>
      <c r="H1" s="329"/>
    </row>
    <row r="2" spans="2:17" s="12" customFormat="1" ht="18" customHeight="1" x14ac:dyDescent="0.25">
      <c r="B2" s="424" t="str">
        <f>'SCHED 2A-2_JG_CH'!B2</f>
        <v xml:space="preserve">SCHEDULED MAINTENANCE OF FIRE PROTECTION AND EARLY WARNING SMOKE DETECTION  EQUIPMENT AT CLUSTER TWO (2) </v>
      </c>
      <c r="D2" s="2"/>
      <c r="E2" s="3"/>
      <c r="F2" s="3"/>
      <c r="G2" s="3"/>
      <c r="H2" s="329"/>
      <c r="I2" s="339"/>
    </row>
    <row r="3" spans="2:17" ht="15" customHeight="1" x14ac:dyDescent="0.25">
      <c r="B3" s="2" t="str">
        <f>'SCHED 1A-1_JG_CH'!B3</f>
        <v>CONTRACT REF. NO:</v>
      </c>
      <c r="D3" s="2" t="str">
        <f>'SCHED 1A-1_JG_CH'!D3</f>
        <v>SCMU3-22/23-0518-HO</v>
      </c>
      <c r="E3" s="474" t="s">
        <v>10</v>
      </c>
      <c r="F3" s="474"/>
      <c r="G3" s="320"/>
      <c r="H3" s="330" t="str">
        <f>'SCHED 1A-1_JG_CH'!G3</f>
        <v>JOE GQABI &amp; CHRIS HANI</v>
      </c>
    </row>
    <row r="4" spans="2:17" ht="15" customHeight="1" x14ac:dyDescent="0.2">
      <c r="B4" s="2" t="str">
        <f>'SCHED 1A-1_JG_CH'!B4</f>
        <v>ASSET TYPE:</v>
      </c>
      <c r="D4" s="2" t="str">
        <f>'SCHED 1A-1_JG_CH'!D4</f>
        <v>FIRE PROTECTION EQUIPMENT</v>
      </c>
      <c r="E4" s="2"/>
      <c r="F4" s="2"/>
      <c r="G4" s="2"/>
      <c r="H4" s="329"/>
    </row>
    <row r="5" spans="2:17" ht="14.25" customHeight="1" x14ac:dyDescent="0.2">
      <c r="B5" s="2"/>
      <c r="C5" s="2"/>
      <c r="D5" s="2"/>
      <c r="E5" s="2"/>
      <c r="F5" s="2"/>
      <c r="G5" s="2"/>
      <c r="H5" s="329"/>
    </row>
    <row r="6" spans="2:17" s="4" customFormat="1" ht="15" customHeight="1" x14ac:dyDescent="0.2">
      <c r="B6" s="4" t="s">
        <v>57</v>
      </c>
      <c r="D6" s="13" t="s">
        <v>25</v>
      </c>
      <c r="H6" s="276"/>
      <c r="I6" s="340"/>
    </row>
    <row r="7" spans="2:17" ht="6" customHeight="1" thickBot="1" x14ac:dyDescent="0.25">
      <c r="B7" s="5"/>
      <c r="C7" s="5"/>
      <c r="D7" s="5"/>
      <c r="E7" s="5"/>
      <c r="F7" s="5"/>
      <c r="G7" s="5"/>
      <c r="H7" s="329"/>
    </row>
    <row r="8" spans="2:17" s="9" customFormat="1" ht="39" customHeight="1" thickBot="1" x14ac:dyDescent="0.3">
      <c r="B8" s="11" t="s">
        <v>12</v>
      </c>
      <c r="C8" s="11" t="s">
        <v>6</v>
      </c>
      <c r="D8" s="11" t="s">
        <v>0</v>
      </c>
      <c r="E8" s="11" t="s">
        <v>1</v>
      </c>
      <c r="F8" s="11" t="s">
        <v>738</v>
      </c>
      <c r="G8" s="11" t="s">
        <v>739</v>
      </c>
      <c r="H8" s="11" t="s">
        <v>2</v>
      </c>
      <c r="I8" s="341" t="s">
        <v>5</v>
      </c>
    </row>
    <row r="9" spans="2:17" s="9" customFormat="1" ht="42" customHeight="1" thickBot="1" x14ac:dyDescent="0.3">
      <c r="B9" s="38">
        <v>1</v>
      </c>
      <c r="C9" s="38" t="s">
        <v>15</v>
      </c>
      <c r="D9" s="476" t="s">
        <v>653</v>
      </c>
      <c r="E9" s="477"/>
      <c r="F9" s="477"/>
      <c r="G9" s="477"/>
      <c r="H9" s="477"/>
      <c r="I9" s="478"/>
    </row>
    <row r="10" spans="2:17" s="9" customFormat="1" ht="33.75" customHeight="1" x14ac:dyDescent="0.25">
      <c r="B10" s="29" t="s">
        <v>17</v>
      </c>
      <c r="C10" s="29"/>
      <c r="D10" s="219" t="s">
        <v>951</v>
      </c>
      <c r="E10" s="81"/>
      <c r="F10" s="81"/>
      <c r="G10" s="81"/>
      <c r="H10" s="332"/>
      <c r="I10" s="82"/>
      <c r="K10" s="9">
        <f>F27+F43+F57+F74+F90+F104+F120+F134+F150+F166+F180+F197+F214+F228</f>
        <v>46</v>
      </c>
      <c r="L10" s="299" t="s">
        <v>1359</v>
      </c>
    </row>
    <row r="11" spans="2:17" s="9" customFormat="1" ht="41.25" customHeight="1" thickBot="1" x14ac:dyDescent="0.3">
      <c r="B11" s="19" t="s">
        <v>28</v>
      </c>
      <c r="C11" s="32"/>
      <c r="D11" s="20" t="s">
        <v>734</v>
      </c>
      <c r="E11" s="19" t="s">
        <v>60</v>
      </c>
      <c r="F11" s="19">
        <v>27</v>
      </c>
      <c r="G11" s="19">
        <v>3</v>
      </c>
      <c r="H11" s="333"/>
      <c r="I11" s="66"/>
      <c r="K11" s="9">
        <f>F11+F23+F39+F53+F70+F84+F100+F116+F130+F146+F162+F176+F193+F207+F224+F243+F259+F273+F290+F304+F321+F338+F352</f>
        <v>448</v>
      </c>
      <c r="L11" s="299" t="s">
        <v>1353</v>
      </c>
    </row>
    <row r="12" spans="2:17" s="9" customFormat="1" ht="31.5" customHeight="1" x14ac:dyDescent="0.25">
      <c r="B12" s="29" t="s">
        <v>18</v>
      </c>
      <c r="C12" s="29"/>
      <c r="D12" s="219" t="s">
        <v>952</v>
      </c>
      <c r="E12" s="81"/>
      <c r="F12" s="81"/>
      <c r="G12" s="81"/>
      <c r="H12" s="332"/>
      <c r="I12" s="82"/>
      <c r="K12" s="9">
        <f>F13+F25+F41+F55+F72+F86+F102+F118+F132+F148+F164+F178+F195+F212+F226+F245+F261+F275+F292+F309+F323+F340+F354</f>
        <v>174</v>
      </c>
      <c r="L12" s="299" t="s">
        <v>1354</v>
      </c>
    </row>
    <row r="13" spans="2:17" s="9" customFormat="1" ht="41.25" customHeight="1" thickBot="1" x14ac:dyDescent="0.3">
      <c r="B13" s="19" t="s">
        <v>29</v>
      </c>
      <c r="C13" s="32"/>
      <c r="D13" s="20" t="s">
        <v>734</v>
      </c>
      <c r="E13" s="19" t="s">
        <v>60</v>
      </c>
      <c r="F13" s="19">
        <v>21</v>
      </c>
      <c r="G13" s="19">
        <v>3</v>
      </c>
      <c r="H13" s="404"/>
      <c r="I13" s="405"/>
      <c r="K13" s="9">
        <f>F15+F29+F45+F59+F76+F92+F106+F122+F136+F152+F168+F182+F199+F216+F230+F249+F265+F279+F296+F313+F327+F344+F361</f>
        <v>93</v>
      </c>
      <c r="L13" s="299" t="s">
        <v>1355</v>
      </c>
    </row>
    <row r="14" spans="2:17" s="9" customFormat="1" ht="30" customHeight="1" x14ac:dyDescent="0.25">
      <c r="B14" s="29">
        <v>1.3</v>
      </c>
      <c r="C14" s="29"/>
      <c r="D14" s="219" t="s">
        <v>1352</v>
      </c>
      <c r="E14" s="401"/>
      <c r="F14" s="401"/>
      <c r="G14" s="401"/>
      <c r="H14" s="402"/>
      <c r="I14" s="403"/>
      <c r="J14" s="42"/>
      <c r="K14" s="42">
        <f>F17+F31+F47+F64+F78+F94+F108+F124+F140+F154+F170+F187+F201+F218+F237+F251+F267+F284+F298+F315+F329+F346+F363</f>
        <v>235</v>
      </c>
      <c r="L14" s="42" t="s">
        <v>1356</v>
      </c>
      <c r="M14" s="42"/>
      <c r="N14" s="42"/>
      <c r="O14" s="42"/>
      <c r="P14" s="42"/>
      <c r="Q14" s="42"/>
    </row>
    <row r="15" spans="2:17" s="9" customFormat="1" ht="41.25" customHeight="1" thickBot="1" x14ac:dyDescent="0.3">
      <c r="B15" s="19" t="s">
        <v>955</v>
      </c>
      <c r="C15" s="32"/>
      <c r="D15" s="20" t="s">
        <v>734</v>
      </c>
      <c r="E15" s="19" t="s">
        <v>60</v>
      </c>
      <c r="F15" s="19">
        <v>7</v>
      </c>
      <c r="G15" s="19">
        <v>3</v>
      </c>
      <c r="H15" s="404"/>
      <c r="I15" s="405"/>
      <c r="K15" s="9">
        <f>F19+F33+F49+F66+F80+F96+F110+F126+F142+F156+F172+F189+F203+F220+F239+F253+F269+F286+F300+F317+F334+F348+F365</f>
        <v>94</v>
      </c>
      <c r="L15" s="299" t="s">
        <v>1357</v>
      </c>
    </row>
    <row r="16" spans="2:17" s="9" customFormat="1" ht="30" customHeight="1" x14ac:dyDescent="0.25">
      <c r="B16" s="29">
        <v>1.4</v>
      </c>
      <c r="C16" s="29"/>
      <c r="D16" s="219" t="s">
        <v>953</v>
      </c>
      <c r="E16" s="81"/>
      <c r="F16" s="81"/>
      <c r="G16" s="81"/>
      <c r="H16" s="332"/>
      <c r="I16" s="82"/>
      <c r="K16" s="9">
        <f>F21+F35+F51+F68+F82+F98+F112+F128+F144+F158+F174+F191+F205+F222+F241+F255+F271+F288+F302+F319+F336+F350</f>
        <v>20</v>
      </c>
      <c r="L16" s="299" t="s">
        <v>1358</v>
      </c>
    </row>
    <row r="17" spans="2:15" s="9" customFormat="1" ht="41.25" customHeight="1" thickBot="1" x14ac:dyDescent="0.3">
      <c r="B17" s="19" t="s">
        <v>956</v>
      </c>
      <c r="C17" s="32"/>
      <c r="D17" s="20" t="s">
        <v>734</v>
      </c>
      <c r="E17" s="19" t="s">
        <v>60</v>
      </c>
      <c r="F17" s="19">
        <v>25</v>
      </c>
      <c r="G17" s="19">
        <v>3</v>
      </c>
      <c r="H17" s="333"/>
      <c r="I17" s="66"/>
      <c r="K17" s="9">
        <v>79</v>
      </c>
      <c r="L17" s="299" t="s">
        <v>1360</v>
      </c>
    </row>
    <row r="18" spans="2:15" s="9" customFormat="1" ht="41.25" customHeight="1" x14ac:dyDescent="0.25">
      <c r="B18" s="29">
        <v>1.5</v>
      </c>
      <c r="C18" s="29"/>
      <c r="D18" s="219" t="s">
        <v>954</v>
      </c>
      <c r="E18" s="81"/>
      <c r="F18" s="81"/>
      <c r="G18" s="81"/>
      <c r="H18" s="332"/>
      <c r="I18" s="82"/>
      <c r="K18" s="9">
        <f>SUM(K10:K17)</f>
        <v>1189</v>
      </c>
      <c r="L18" s="299"/>
    </row>
    <row r="19" spans="2:15" s="9" customFormat="1" ht="41.25" customHeight="1" thickBot="1" x14ac:dyDescent="0.3">
      <c r="B19" s="19" t="s">
        <v>957</v>
      </c>
      <c r="C19" s="32"/>
      <c r="D19" s="20" t="s">
        <v>734</v>
      </c>
      <c r="E19" s="19" t="s">
        <v>60</v>
      </c>
      <c r="F19" s="19">
        <v>4</v>
      </c>
      <c r="G19" s="19">
        <v>3</v>
      </c>
      <c r="H19" s="333"/>
      <c r="I19" s="66"/>
    </row>
    <row r="20" spans="2:15" s="9" customFormat="1" ht="41.25" customHeight="1" x14ac:dyDescent="0.25">
      <c r="B20" s="29">
        <v>1.6</v>
      </c>
      <c r="C20" s="29"/>
      <c r="D20" s="220" t="s">
        <v>958</v>
      </c>
      <c r="E20" s="81"/>
      <c r="F20" s="81"/>
      <c r="G20" s="81"/>
      <c r="H20" s="334"/>
      <c r="I20" s="85"/>
      <c r="J20" s="42"/>
      <c r="K20" s="42"/>
      <c r="L20" s="42"/>
      <c r="M20" s="42"/>
      <c r="N20" s="42"/>
      <c r="O20" s="42"/>
    </row>
    <row r="21" spans="2:15" s="9" customFormat="1" ht="40.9" customHeight="1" thickBot="1" x14ac:dyDescent="0.3">
      <c r="B21" s="19" t="s">
        <v>959</v>
      </c>
      <c r="C21" s="32"/>
      <c r="D21" s="20" t="s">
        <v>734</v>
      </c>
      <c r="E21" s="19" t="s">
        <v>60</v>
      </c>
      <c r="F21" s="19">
        <v>1</v>
      </c>
      <c r="G21" s="19">
        <v>3</v>
      </c>
      <c r="H21" s="333"/>
      <c r="I21" s="66"/>
    </row>
    <row r="22" spans="2:15" s="9" customFormat="1" ht="41.25" customHeight="1" x14ac:dyDescent="0.25">
      <c r="B22" s="29">
        <v>1.7</v>
      </c>
      <c r="C22" s="29"/>
      <c r="D22" s="219" t="s">
        <v>960</v>
      </c>
      <c r="E22" s="81"/>
      <c r="F22" s="81"/>
      <c r="G22" s="81"/>
      <c r="H22" s="332"/>
      <c r="I22" s="82"/>
    </row>
    <row r="23" spans="2:15" s="9" customFormat="1" ht="41.25" customHeight="1" thickBot="1" x14ac:dyDescent="0.3">
      <c r="B23" s="19" t="s">
        <v>961</v>
      </c>
      <c r="C23" s="32"/>
      <c r="D23" s="20" t="s">
        <v>734</v>
      </c>
      <c r="E23" s="19" t="s">
        <v>60</v>
      </c>
      <c r="F23" s="19">
        <v>44</v>
      </c>
      <c r="G23" s="19">
        <v>3</v>
      </c>
      <c r="H23" s="333"/>
      <c r="I23" s="66"/>
    </row>
    <row r="24" spans="2:15" s="9" customFormat="1" ht="33.75" customHeight="1" x14ac:dyDescent="0.25">
      <c r="B24" s="29">
        <v>1.8</v>
      </c>
      <c r="C24" s="29"/>
      <c r="D24" s="219" t="s">
        <v>962</v>
      </c>
      <c r="E24" s="81"/>
      <c r="F24" s="81"/>
      <c r="G24" s="81"/>
      <c r="H24" s="332"/>
      <c r="I24" s="82"/>
    </row>
    <row r="25" spans="2:15" s="9" customFormat="1" ht="41.25" customHeight="1" thickBot="1" x14ac:dyDescent="0.3">
      <c r="B25" s="19" t="s">
        <v>963</v>
      </c>
      <c r="C25" s="32"/>
      <c r="D25" s="20" t="s">
        <v>734</v>
      </c>
      <c r="E25" s="19" t="s">
        <v>60</v>
      </c>
      <c r="F25" s="19">
        <v>7</v>
      </c>
      <c r="G25" s="19">
        <v>3</v>
      </c>
      <c r="H25" s="333"/>
      <c r="I25" s="66"/>
    </row>
    <row r="26" spans="2:15" s="9" customFormat="1" ht="31.5" customHeight="1" x14ac:dyDescent="0.25">
      <c r="B26" s="274">
        <v>1.9</v>
      </c>
      <c r="C26" s="29"/>
      <c r="D26" s="219" t="s">
        <v>964</v>
      </c>
      <c r="E26" s="81"/>
      <c r="F26" s="81"/>
      <c r="G26" s="81"/>
      <c r="H26" s="332"/>
      <c r="I26" s="82"/>
    </row>
    <row r="27" spans="2:15" s="9" customFormat="1" ht="41.25" customHeight="1" thickBot="1" x14ac:dyDescent="0.3">
      <c r="B27" s="381" t="s">
        <v>965</v>
      </c>
      <c r="C27" s="33"/>
      <c r="D27" s="382" t="s">
        <v>734</v>
      </c>
      <c r="E27" s="381" t="s">
        <v>60</v>
      </c>
      <c r="F27" s="381">
        <v>4</v>
      </c>
      <c r="G27" s="381">
        <v>3</v>
      </c>
      <c r="H27" s="383"/>
      <c r="I27" s="384"/>
    </row>
    <row r="28" spans="2:15" s="9" customFormat="1" ht="41.25" customHeight="1" x14ac:dyDescent="0.25">
      <c r="B28" s="406">
        <v>1.1000000000000001</v>
      </c>
      <c r="C28" s="385"/>
      <c r="D28" s="219" t="s">
        <v>966</v>
      </c>
      <c r="E28" s="81"/>
      <c r="F28" s="81"/>
      <c r="G28" s="81"/>
      <c r="H28" s="332"/>
      <c r="I28" s="82"/>
    </row>
    <row r="29" spans="2:15" s="9" customFormat="1" ht="41.25" customHeight="1" thickBot="1" x14ac:dyDescent="0.3">
      <c r="B29" s="206" t="s">
        <v>967</v>
      </c>
      <c r="C29" s="386"/>
      <c r="D29" s="382" t="s">
        <v>734</v>
      </c>
      <c r="E29" s="381" t="s">
        <v>60</v>
      </c>
      <c r="F29" s="381">
        <v>13</v>
      </c>
      <c r="G29" s="381">
        <v>3</v>
      </c>
      <c r="H29" s="383"/>
      <c r="I29" s="384"/>
    </row>
    <row r="30" spans="2:15" s="9" customFormat="1" ht="33" customHeight="1" x14ac:dyDescent="0.25">
      <c r="B30" s="385">
        <f>B28+0.01</f>
        <v>1.1100000000000001</v>
      </c>
      <c r="C30" s="385"/>
      <c r="D30" s="219" t="s">
        <v>968</v>
      </c>
      <c r="E30" s="81"/>
      <c r="F30" s="81"/>
      <c r="G30" s="81"/>
      <c r="H30" s="332"/>
      <c r="I30" s="82"/>
    </row>
    <row r="31" spans="2:15" s="9" customFormat="1" ht="41.25" customHeight="1" thickBot="1" x14ac:dyDescent="0.3">
      <c r="B31" s="206" t="s">
        <v>970</v>
      </c>
      <c r="C31" s="386"/>
      <c r="D31" s="382" t="s">
        <v>734</v>
      </c>
      <c r="E31" s="381" t="s">
        <v>60</v>
      </c>
      <c r="F31" s="381">
        <v>46</v>
      </c>
      <c r="G31" s="381">
        <v>3</v>
      </c>
      <c r="H31" s="383"/>
      <c r="I31" s="384"/>
    </row>
    <row r="32" spans="2:15" s="9" customFormat="1" ht="33.75" customHeight="1" x14ac:dyDescent="0.25">
      <c r="B32" s="385">
        <f>B30+0.01</f>
        <v>1.1200000000000001</v>
      </c>
      <c r="C32" s="385"/>
      <c r="D32" s="219" t="s">
        <v>969</v>
      </c>
      <c r="E32" s="81"/>
      <c r="F32" s="81"/>
      <c r="G32" s="81"/>
      <c r="H32" s="332"/>
      <c r="I32" s="82"/>
    </row>
    <row r="33" spans="2:17" s="9" customFormat="1" ht="41.25" customHeight="1" thickBot="1" x14ac:dyDescent="0.3">
      <c r="B33" s="206" t="s">
        <v>819</v>
      </c>
      <c r="C33" s="386"/>
      <c r="D33" s="382" t="s">
        <v>734</v>
      </c>
      <c r="E33" s="381" t="s">
        <v>60</v>
      </c>
      <c r="F33" s="381">
        <v>16</v>
      </c>
      <c r="G33" s="381">
        <v>3</v>
      </c>
      <c r="H33" s="383"/>
      <c r="I33" s="384"/>
    </row>
    <row r="34" spans="2:17" s="9" customFormat="1" ht="33" customHeight="1" x14ac:dyDescent="0.25">
      <c r="B34" s="385">
        <f>B32+0.01</f>
        <v>1.1300000000000001</v>
      </c>
      <c r="C34" s="385"/>
      <c r="D34" s="220" t="s">
        <v>971</v>
      </c>
      <c r="E34" s="81"/>
      <c r="F34" s="81"/>
      <c r="G34" s="81"/>
      <c r="H34" s="332"/>
      <c r="I34" s="82"/>
    </row>
    <row r="35" spans="2:17" s="9" customFormat="1" ht="41.25" customHeight="1" thickBot="1" x14ac:dyDescent="0.3">
      <c r="B35" s="206" t="s">
        <v>820</v>
      </c>
      <c r="C35" s="386"/>
      <c r="D35" s="382" t="s">
        <v>734</v>
      </c>
      <c r="E35" s="381" t="s">
        <v>60</v>
      </c>
      <c r="F35" s="381">
        <v>1</v>
      </c>
      <c r="G35" s="381">
        <v>3</v>
      </c>
      <c r="H35" s="383"/>
      <c r="I35" s="384"/>
    </row>
    <row r="36" spans="2:17" s="9" customFormat="1" ht="41.25" customHeight="1" thickBot="1" x14ac:dyDescent="0.3">
      <c r="B36" s="26" t="s">
        <v>649</v>
      </c>
      <c r="C36" s="26"/>
      <c r="D36" s="26"/>
      <c r="E36" s="26"/>
      <c r="F36" s="26"/>
      <c r="G36" s="26"/>
      <c r="H36" s="335"/>
      <c r="I36" s="28"/>
    </row>
    <row r="37" spans="2:17" s="9" customFormat="1" ht="41.25" customHeight="1" thickBot="1" x14ac:dyDescent="0.3">
      <c r="B37" s="26" t="s">
        <v>648</v>
      </c>
      <c r="C37" s="316"/>
      <c r="D37" s="317"/>
      <c r="E37" s="318"/>
      <c r="F37" s="318"/>
      <c r="G37" s="318"/>
      <c r="H37" s="336"/>
      <c r="I37" s="344"/>
    </row>
    <row r="38" spans="2:17" s="9" customFormat="1" ht="30" customHeight="1" x14ac:dyDescent="0.25">
      <c r="B38" s="29">
        <f>B34+0.01</f>
        <v>1.1400000000000001</v>
      </c>
      <c r="C38" s="29"/>
      <c r="D38" s="219" t="s">
        <v>972</v>
      </c>
      <c r="E38" s="81"/>
      <c r="F38" s="81"/>
      <c r="G38" s="81"/>
      <c r="H38" s="332"/>
      <c r="I38" s="82"/>
      <c r="M38" s="42"/>
      <c r="N38" s="42"/>
      <c r="O38" s="42"/>
      <c r="P38" s="42"/>
      <c r="Q38" s="42"/>
    </row>
    <row r="39" spans="2:17" s="9" customFormat="1" ht="41.25" customHeight="1" thickBot="1" x14ac:dyDescent="0.3">
      <c r="B39" s="381" t="s">
        <v>821</v>
      </c>
      <c r="C39" s="33"/>
      <c r="D39" s="382" t="s">
        <v>734</v>
      </c>
      <c r="E39" s="381" t="s">
        <v>60</v>
      </c>
      <c r="F39" s="381">
        <v>25</v>
      </c>
      <c r="G39" s="381">
        <v>3</v>
      </c>
      <c r="H39" s="383"/>
      <c r="I39" s="384"/>
    </row>
    <row r="40" spans="2:17" s="9" customFormat="1" ht="41.25" customHeight="1" x14ac:dyDescent="0.25">
      <c r="B40" s="385">
        <f>B38+0.01</f>
        <v>1.1500000000000001</v>
      </c>
      <c r="C40" s="29"/>
      <c r="D40" s="219" t="s">
        <v>973</v>
      </c>
      <c r="E40" s="81"/>
      <c r="F40" s="81"/>
      <c r="G40" s="81"/>
      <c r="H40" s="332"/>
      <c r="I40" s="82"/>
      <c r="M40" s="42"/>
      <c r="N40" s="42"/>
      <c r="O40" s="42"/>
    </row>
    <row r="41" spans="2:17" s="9" customFormat="1" ht="41.25" customHeight="1" thickBot="1" x14ac:dyDescent="0.3">
      <c r="B41" s="381" t="s">
        <v>822</v>
      </c>
      <c r="C41" s="33"/>
      <c r="D41" s="382" t="s">
        <v>734</v>
      </c>
      <c r="E41" s="381" t="s">
        <v>60</v>
      </c>
      <c r="F41" s="381">
        <v>18</v>
      </c>
      <c r="G41" s="381">
        <v>3</v>
      </c>
      <c r="H41" s="383"/>
      <c r="I41" s="384"/>
    </row>
    <row r="42" spans="2:17" s="9" customFormat="1" ht="41.25" customHeight="1" x14ac:dyDescent="0.25">
      <c r="B42" s="385">
        <f>B40+0.01</f>
        <v>1.1600000000000001</v>
      </c>
      <c r="C42" s="29"/>
      <c r="D42" s="219" t="s">
        <v>974</v>
      </c>
      <c r="E42" s="81"/>
      <c r="F42" s="81"/>
      <c r="G42" s="81"/>
      <c r="H42" s="332"/>
      <c r="I42" s="82"/>
    </row>
    <row r="43" spans="2:17" s="9" customFormat="1" ht="41.25" customHeight="1" thickBot="1" x14ac:dyDescent="0.3">
      <c r="B43" s="381" t="s">
        <v>823</v>
      </c>
      <c r="C43" s="33"/>
      <c r="D43" s="382" t="s">
        <v>734</v>
      </c>
      <c r="E43" s="381" t="s">
        <v>60</v>
      </c>
      <c r="F43" s="381">
        <v>4</v>
      </c>
      <c r="G43" s="381">
        <v>3</v>
      </c>
      <c r="H43" s="383"/>
      <c r="I43" s="384"/>
    </row>
    <row r="44" spans="2:17" s="9" customFormat="1" ht="41.25" customHeight="1" x14ac:dyDescent="0.25">
      <c r="B44" s="385">
        <f>B42+0.01</f>
        <v>1.1700000000000002</v>
      </c>
      <c r="C44" s="29"/>
      <c r="D44" s="219" t="s">
        <v>975</v>
      </c>
      <c r="E44" s="81"/>
      <c r="F44" s="81"/>
      <c r="G44" s="81"/>
      <c r="H44" s="332"/>
      <c r="I44" s="82"/>
    </row>
    <row r="45" spans="2:17" s="9" customFormat="1" ht="41.25" customHeight="1" thickBot="1" x14ac:dyDescent="0.3">
      <c r="B45" s="381" t="s">
        <v>824</v>
      </c>
      <c r="C45" s="33"/>
      <c r="D45" s="382" t="s">
        <v>734</v>
      </c>
      <c r="E45" s="381" t="s">
        <v>60</v>
      </c>
      <c r="F45" s="381">
        <v>3</v>
      </c>
      <c r="G45" s="381">
        <v>3</v>
      </c>
      <c r="H45" s="383"/>
      <c r="I45" s="384"/>
    </row>
    <row r="46" spans="2:17" s="9" customFormat="1" ht="41.25" customHeight="1" x14ac:dyDescent="0.25">
      <c r="B46" s="385">
        <f>B44+0.01</f>
        <v>1.1800000000000002</v>
      </c>
      <c r="C46" s="29"/>
      <c r="D46" s="219" t="s">
        <v>976</v>
      </c>
      <c r="E46" s="81"/>
      <c r="F46" s="81"/>
      <c r="G46" s="81"/>
      <c r="H46" s="332"/>
      <c r="I46" s="82"/>
    </row>
    <row r="47" spans="2:17" s="9" customFormat="1" ht="41.25" customHeight="1" thickBot="1" x14ac:dyDescent="0.3">
      <c r="B47" s="381" t="s">
        <v>825</v>
      </c>
      <c r="C47" s="33"/>
      <c r="D47" s="382" t="s">
        <v>734</v>
      </c>
      <c r="E47" s="381" t="s">
        <v>60</v>
      </c>
      <c r="F47" s="381">
        <v>22</v>
      </c>
      <c r="G47" s="381">
        <v>3</v>
      </c>
      <c r="H47" s="383"/>
      <c r="I47" s="384"/>
    </row>
    <row r="48" spans="2:17" s="9" customFormat="1" ht="41.25" customHeight="1" x14ac:dyDescent="0.25">
      <c r="B48" s="385">
        <f>B46+0.01</f>
        <v>1.1900000000000002</v>
      </c>
      <c r="C48" s="29"/>
      <c r="D48" s="219" t="s">
        <v>977</v>
      </c>
      <c r="E48" s="81"/>
      <c r="F48" s="81"/>
      <c r="G48" s="81"/>
      <c r="H48" s="332"/>
      <c r="I48" s="82"/>
    </row>
    <row r="49" spans="2:12" s="9" customFormat="1" ht="41.25" customHeight="1" thickBot="1" x14ac:dyDescent="0.3">
      <c r="B49" s="381" t="s">
        <v>826</v>
      </c>
      <c r="C49" s="33"/>
      <c r="D49" s="382" t="s">
        <v>734</v>
      </c>
      <c r="E49" s="381" t="s">
        <v>60</v>
      </c>
      <c r="F49" s="407">
        <v>4</v>
      </c>
      <c r="G49" s="381">
        <v>3</v>
      </c>
      <c r="H49" s="383"/>
      <c r="I49" s="384"/>
    </row>
    <row r="50" spans="2:12" s="9" customFormat="1" ht="41.25" customHeight="1" x14ac:dyDescent="0.25">
      <c r="B50" s="385">
        <f>B48+0.01</f>
        <v>1.2000000000000002</v>
      </c>
      <c r="C50" s="29"/>
      <c r="D50" s="220" t="s">
        <v>978</v>
      </c>
      <c r="E50" s="81"/>
      <c r="F50" s="81"/>
      <c r="G50" s="81"/>
      <c r="H50" s="332"/>
      <c r="I50" s="82"/>
    </row>
    <row r="51" spans="2:12" s="9" customFormat="1" ht="41.25" customHeight="1" thickBot="1" x14ac:dyDescent="0.3">
      <c r="B51" s="381" t="s">
        <v>827</v>
      </c>
      <c r="C51" s="33"/>
      <c r="D51" s="382" t="s">
        <v>734</v>
      </c>
      <c r="E51" s="381" t="s">
        <v>60</v>
      </c>
      <c r="F51" s="381">
        <v>1</v>
      </c>
      <c r="G51" s="381">
        <v>3</v>
      </c>
      <c r="H51" s="383"/>
      <c r="I51" s="384"/>
      <c r="L51" s="9">
        <f>F51+F49+F47+F45+F43+F41+F39</f>
        <v>77</v>
      </c>
    </row>
    <row r="52" spans="2:12" s="9" customFormat="1" ht="41.25" customHeight="1" x14ac:dyDescent="0.25">
      <c r="B52" s="385">
        <f>B50+0.01</f>
        <v>1.2100000000000002</v>
      </c>
      <c r="C52" s="385"/>
      <c r="D52" s="219" t="s">
        <v>979</v>
      </c>
      <c r="E52" s="81"/>
      <c r="F52" s="81"/>
      <c r="G52" s="81"/>
      <c r="H52" s="332"/>
      <c r="I52" s="82"/>
    </row>
    <row r="53" spans="2:12" s="9" customFormat="1" ht="41.25" customHeight="1" thickBot="1" x14ac:dyDescent="0.3">
      <c r="B53" s="206" t="s">
        <v>828</v>
      </c>
      <c r="C53" s="386"/>
      <c r="D53" s="382" t="s">
        <v>734</v>
      </c>
      <c r="E53" s="381" t="s">
        <v>60</v>
      </c>
      <c r="F53" s="381">
        <v>11</v>
      </c>
      <c r="G53" s="381">
        <v>3</v>
      </c>
      <c r="H53" s="383"/>
      <c r="I53" s="384"/>
    </row>
    <row r="54" spans="2:12" s="9" customFormat="1" ht="41.25" customHeight="1" x14ac:dyDescent="0.25">
      <c r="B54" s="385">
        <v>1.22</v>
      </c>
      <c r="C54" s="385"/>
      <c r="D54" s="219" t="s">
        <v>980</v>
      </c>
      <c r="E54" s="81"/>
      <c r="F54" s="81"/>
      <c r="G54" s="81"/>
      <c r="H54" s="332"/>
      <c r="I54" s="82"/>
    </row>
    <row r="55" spans="2:12" s="9" customFormat="1" ht="41.25" customHeight="1" thickBot="1" x14ac:dyDescent="0.3">
      <c r="B55" s="206" t="s">
        <v>829</v>
      </c>
      <c r="C55" s="386"/>
      <c r="D55" s="382" t="s">
        <v>734</v>
      </c>
      <c r="E55" s="381" t="s">
        <v>60</v>
      </c>
      <c r="F55" s="381">
        <v>0</v>
      </c>
      <c r="G55" s="381">
        <v>3</v>
      </c>
      <c r="H55" s="383"/>
      <c r="I55" s="384"/>
    </row>
    <row r="56" spans="2:12" s="9" customFormat="1" ht="41.25" customHeight="1" x14ac:dyDescent="0.25">
      <c r="B56" s="385">
        <f>B54+0.01</f>
        <v>1.23</v>
      </c>
      <c r="C56" s="29"/>
      <c r="D56" s="219" t="s">
        <v>981</v>
      </c>
      <c r="E56" s="81"/>
      <c r="F56" s="81"/>
      <c r="G56" s="81"/>
      <c r="H56" s="332"/>
      <c r="I56" s="82"/>
    </row>
    <row r="57" spans="2:12" s="9" customFormat="1" ht="41.25" customHeight="1" thickBot="1" x14ac:dyDescent="0.3">
      <c r="B57" s="381" t="s">
        <v>830</v>
      </c>
      <c r="C57" s="33"/>
      <c r="D57" s="382" t="s">
        <v>734</v>
      </c>
      <c r="E57" s="381" t="s">
        <v>60</v>
      </c>
      <c r="F57" s="381">
        <v>1</v>
      </c>
      <c r="G57" s="381">
        <v>3</v>
      </c>
      <c r="H57" s="383"/>
      <c r="I57" s="384"/>
    </row>
    <row r="58" spans="2:12" s="9" customFormat="1" ht="41.25" customHeight="1" x14ac:dyDescent="0.25">
      <c r="B58" s="385">
        <f>B56+0.01</f>
        <v>1.24</v>
      </c>
      <c r="C58" s="29"/>
      <c r="D58" s="219" t="s">
        <v>982</v>
      </c>
      <c r="E58" s="81"/>
      <c r="F58" s="81"/>
      <c r="G58" s="81"/>
      <c r="H58" s="332"/>
      <c r="I58" s="82"/>
    </row>
    <row r="59" spans="2:12" s="9" customFormat="1" ht="41.25" customHeight="1" thickBot="1" x14ac:dyDescent="0.3">
      <c r="B59" s="381" t="s">
        <v>831</v>
      </c>
      <c r="C59" s="33"/>
      <c r="D59" s="382" t="s">
        <v>734</v>
      </c>
      <c r="E59" s="381" t="s">
        <v>60</v>
      </c>
      <c r="F59" s="381">
        <v>1</v>
      </c>
      <c r="G59" s="381">
        <v>3</v>
      </c>
      <c r="H59" s="383"/>
      <c r="I59" s="384"/>
    </row>
    <row r="60" spans="2:12" s="9" customFormat="1" ht="41.25" customHeight="1" thickBot="1" x14ac:dyDescent="0.3">
      <c r="B60" s="21"/>
      <c r="C60" s="411"/>
      <c r="D60" s="24"/>
      <c r="E60" s="21"/>
      <c r="F60" s="21"/>
      <c r="G60" s="21"/>
      <c r="H60" s="412"/>
      <c r="I60" s="84"/>
    </row>
    <row r="61" spans="2:12" s="9" customFormat="1" ht="41.25" customHeight="1" thickBot="1" x14ac:dyDescent="0.3">
      <c r="B61" s="26" t="s">
        <v>649</v>
      </c>
      <c r="C61" s="26"/>
      <c r="D61" s="26"/>
      <c r="E61" s="26"/>
      <c r="F61" s="26"/>
      <c r="G61" s="26"/>
      <c r="H61" s="335"/>
      <c r="I61" s="28"/>
    </row>
    <row r="62" spans="2:12" s="9" customFormat="1" ht="41.25" customHeight="1" thickBot="1" x14ac:dyDescent="0.3">
      <c r="B62" s="319" t="s">
        <v>648</v>
      </c>
      <c r="C62" s="316"/>
      <c r="D62" s="317"/>
      <c r="E62" s="318"/>
      <c r="F62" s="318"/>
      <c r="G62" s="318"/>
      <c r="H62" s="336"/>
      <c r="I62" s="344"/>
    </row>
    <row r="63" spans="2:12" s="9" customFormat="1" ht="41.25" customHeight="1" x14ac:dyDescent="0.25">
      <c r="B63" s="385">
        <f>B58+0.01</f>
        <v>1.25</v>
      </c>
      <c r="C63" s="29"/>
      <c r="D63" s="219" t="s">
        <v>983</v>
      </c>
      <c r="E63" s="81"/>
      <c r="F63" s="81"/>
      <c r="G63" s="81"/>
      <c r="H63" s="332"/>
      <c r="I63" s="82"/>
    </row>
    <row r="64" spans="2:12" s="9" customFormat="1" ht="41.25" customHeight="1" thickBot="1" x14ac:dyDescent="0.3">
      <c r="B64" s="381" t="s">
        <v>832</v>
      </c>
      <c r="C64" s="33"/>
      <c r="D64" s="382" t="s">
        <v>734</v>
      </c>
      <c r="E64" s="381" t="s">
        <v>60</v>
      </c>
      <c r="F64" s="381">
        <v>1</v>
      </c>
      <c r="G64" s="381">
        <v>3</v>
      </c>
      <c r="H64" s="383"/>
      <c r="I64" s="384"/>
    </row>
    <row r="65" spans="2:12" s="9" customFormat="1" ht="33.75" customHeight="1" x14ac:dyDescent="0.25">
      <c r="B65" s="385">
        <f>B63+0.01</f>
        <v>1.26</v>
      </c>
      <c r="C65" s="29"/>
      <c r="D65" s="219" t="s">
        <v>984</v>
      </c>
      <c r="E65" s="81"/>
      <c r="F65" s="81"/>
      <c r="G65" s="81"/>
      <c r="H65" s="332"/>
      <c r="I65" s="82"/>
    </row>
    <row r="66" spans="2:12" s="9" customFormat="1" ht="41.25" customHeight="1" thickBot="1" x14ac:dyDescent="0.3">
      <c r="B66" s="381" t="s">
        <v>833</v>
      </c>
      <c r="C66" s="33"/>
      <c r="D66" s="382" t="s">
        <v>734</v>
      </c>
      <c r="E66" s="381" t="s">
        <v>60</v>
      </c>
      <c r="F66" s="381">
        <v>1</v>
      </c>
      <c r="G66" s="381">
        <v>3</v>
      </c>
      <c r="H66" s="383"/>
      <c r="I66" s="384"/>
    </row>
    <row r="67" spans="2:12" s="9" customFormat="1" ht="31.5" customHeight="1" x14ac:dyDescent="0.25">
      <c r="B67" s="371">
        <f>B65+0.01</f>
        <v>1.27</v>
      </c>
      <c r="C67" s="388"/>
      <c r="D67" s="387" t="s">
        <v>985</v>
      </c>
      <c r="E67" s="378"/>
      <c r="F67" s="378"/>
      <c r="G67" s="378"/>
      <c r="H67" s="379"/>
      <c r="I67" s="380"/>
    </row>
    <row r="68" spans="2:12" s="9" customFormat="1" ht="41.25" customHeight="1" thickBot="1" x14ac:dyDescent="0.3">
      <c r="B68" s="19" t="s">
        <v>834</v>
      </c>
      <c r="C68" s="32"/>
      <c r="D68" s="20" t="s">
        <v>734</v>
      </c>
      <c r="E68" s="19" t="s">
        <v>60</v>
      </c>
      <c r="F68" s="19">
        <v>1</v>
      </c>
      <c r="G68" s="19">
        <v>3</v>
      </c>
      <c r="H68" s="333"/>
      <c r="I68" s="66"/>
      <c r="L68" s="9">
        <f>F68+F66+F64+F59+F57+F55+F53</f>
        <v>16</v>
      </c>
    </row>
    <row r="69" spans="2:12" s="9" customFormat="1" ht="30.75" customHeight="1" x14ac:dyDescent="0.25">
      <c r="B69" s="29">
        <f>B67+0.01</f>
        <v>1.28</v>
      </c>
      <c r="C69" s="29"/>
      <c r="D69" s="219" t="s">
        <v>986</v>
      </c>
      <c r="E69" s="81"/>
      <c r="F69" s="81"/>
      <c r="G69" s="81"/>
      <c r="H69" s="332"/>
      <c r="I69" s="82"/>
    </row>
    <row r="70" spans="2:12" s="9" customFormat="1" ht="41.25" customHeight="1" thickBot="1" x14ac:dyDescent="0.3">
      <c r="B70" s="381" t="s">
        <v>835</v>
      </c>
      <c r="C70" s="32"/>
      <c r="D70" s="20" t="s">
        <v>734</v>
      </c>
      <c r="E70" s="19" t="s">
        <v>60</v>
      </c>
      <c r="F70" s="19">
        <v>6</v>
      </c>
      <c r="G70" s="19">
        <v>3</v>
      </c>
      <c r="H70" s="333"/>
      <c r="I70" s="66"/>
    </row>
    <row r="71" spans="2:12" s="9" customFormat="1" ht="30" customHeight="1" x14ac:dyDescent="0.25">
      <c r="B71" s="385">
        <f>B69+0.01</f>
        <v>1.29</v>
      </c>
      <c r="C71" s="29"/>
      <c r="D71" s="219" t="s">
        <v>987</v>
      </c>
      <c r="E71" s="81"/>
      <c r="F71" s="81"/>
      <c r="G71" s="81"/>
      <c r="H71" s="332"/>
      <c r="I71" s="82"/>
    </row>
    <row r="72" spans="2:12" s="9" customFormat="1" ht="41.25" customHeight="1" thickBot="1" x14ac:dyDescent="0.3">
      <c r="B72" s="381" t="s">
        <v>836</v>
      </c>
      <c r="C72" s="32"/>
      <c r="D72" s="20" t="s">
        <v>734</v>
      </c>
      <c r="E72" s="19" t="s">
        <v>60</v>
      </c>
      <c r="F72" s="19">
        <v>3</v>
      </c>
      <c r="G72" s="19">
        <v>3</v>
      </c>
      <c r="H72" s="333"/>
      <c r="I72" s="66"/>
    </row>
    <row r="73" spans="2:12" s="9" customFormat="1" ht="30" customHeight="1" x14ac:dyDescent="0.25">
      <c r="B73" s="406">
        <f>B71+0.01</f>
        <v>1.3</v>
      </c>
      <c r="C73" s="29"/>
      <c r="D73" s="219" t="s">
        <v>988</v>
      </c>
      <c r="E73" s="81"/>
      <c r="F73" s="81"/>
      <c r="G73" s="81"/>
      <c r="H73" s="332"/>
      <c r="I73" s="82"/>
    </row>
    <row r="74" spans="2:12" s="9" customFormat="1" ht="41.25" customHeight="1" thickBot="1" x14ac:dyDescent="0.3">
      <c r="B74" s="381" t="s">
        <v>837</v>
      </c>
      <c r="C74" s="32"/>
      <c r="D74" s="20" t="s">
        <v>734</v>
      </c>
      <c r="E74" s="19" t="s">
        <v>60</v>
      </c>
      <c r="F74" s="19">
        <v>5</v>
      </c>
      <c r="G74" s="19">
        <v>3</v>
      </c>
      <c r="H74" s="333"/>
      <c r="I74" s="66"/>
    </row>
    <row r="75" spans="2:12" s="9" customFormat="1" ht="41.25" customHeight="1" x14ac:dyDescent="0.25">
      <c r="B75" s="385">
        <f>B73+0.01</f>
        <v>1.31</v>
      </c>
      <c r="C75" s="29"/>
      <c r="D75" s="219" t="s">
        <v>989</v>
      </c>
      <c r="E75" s="81"/>
      <c r="F75" s="81"/>
      <c r="G75" s="81"/>
      <c r="H75" s="332"/>
      <c r="I75" s="82"/>
    </row>
    <row r="76" spans="2:12" s="9" customFormat="1" ht="41.25" customHeight="1" thickBot="1" x14ac:dyDescent="0.3">
      <c r="B76" s="381" t="s">
        <v>838</v>
      </c>
      <c r="C76" s="32"/>
      <c r="D76" s="20" t="s">
        <v>734</v>
      </c>
      <c r="E76" s="19" t="s">
        <v>60</v>
      </c>
      <c r="F76" s="19">
        <v>4</v>
      </c>
      <c r="G76" s="19">
        <v>3</v>
      </c>
      <c r="H76" s="333"/>
      <c r="I76" s="66"/>
    </row>
    <row r="77" spans="2:12" s="9" customFormat="1" ht="41.25" customHeight="1" x14ac:dyDescent="0.25">
      <c r="B77" s="385">
        <f>B75+0.01</f>
        <v>1.32</v>
      </c>
      <c r="C77" s="29"/>
      <c r="D77" s="219" t="s">
        <v>990</v>
      </c>
      <c r="E77" s="81"/>
      <c r="F77" s="81"/>
      <c r="G77" s="81"/>
      <c r="H77" s="332"/>
      <c r="I77" s="82"/>
    </row>
    <row r="78" spans="2:12" s="9" customFormat="1" ht="41.25" customHeight="1" thickBot="1" x14ac:dyDescent="0.3">
      <c r="B78" s="381" t="s">
        <v>839</v>
      </c>
      <c r="C78" s="32"/>
      <c r="D78" s="20" t="s">
        <v>734</v>
      </c>
      <c r="E78" s="19" t="s">
        <v>60</v>
      </c>
      <c r="F78" s="19">
        <v>7</v>
      </c>
      <c r="G78" s="19">
        <v>3</v>
      </c>
      <c r="H78" s="333"/>
      <c r="I78" s="66"/>
    </row>
    <row r="79" spans="2:12" s="9" customFormat="1" ht="33.75" customHeight="1" x14ac:dyDescent="0.25">
      <c r="B79" s="385">
        <f>B77+0.01</f>
        <v>1.33</v>
      </c>
      <c r="C79" s="29"/>
      <c r="D79" s="219" t="s">
        <v>991</v>
      </c>
      <c r="E79" s="81"/>
      <c r="F79" s="81"/>
      <c r="G79" s="81"/>
      <c r="H79" s="332"/>
      <c r="I79" s="82"/>
    </row>
    <row r="80" spans="2:12" s="9" customFormat="1" ht="41.25" customHeight="1" thickBot="1" x14ac:dyDescent="0.3">
      <c r="B80" s="381" t="s">
        <v>840</v>
      </c>
      <c r="C80" s="32"/>
      <c r="D80" s="20" t="s">
        <v>734</v>
      </c>
      <c r="E80" s="19" t="s">
        <v>60</v>
      </c>
      <c r="F80" s="19">
        <v>6</v>
      </c>
      <c r="G80" s="19">
        <v>3</v>
      </c>
      <c r="H80" s="333"/>
      <c r="I80" s="66"/>
    </row>
    <row r="81" spans="2:12" s="9" customFormat="1" ht="31.5" customHeight="1" x14ac:dyDescent="0.25">
      <c r="B81" s="385">
        <f>B79+0.01</f>
        <v>1.34</v>
      </c>
      <c r="C81" s="29"/>
      <c r="D81" s="220" t="s">
        <v>992</v>
      </c>
      <c r="E81" s="81"/>
      <c r="F81" s="81"/>
      <c r="G81" s="81"/>
      <c r="H81" s="332"/>
      <c r="I81" s="82"/>
    </row>
    <row r="82" spans="2:12" s="9" customFormat="1" ht="41.25" customHeight="1" thickBot="1" x14ac:dyDescent="0.3">
      <c r="B82" s="381" t="s">
        <v>841</v>
      </c>
      <c r="C82" s="32"/>
      <c r="D82" s="20" t="s">
        <v>734</v>
      </c>
      <c r="E82" s="19" t="s">
        <v>60</v>
      </c>
      <c r="F82" s="19">
        <v>1</v>
      </c>
      <c r="G82" s="19">
        <v>3</v>
      </c>
      <c r="H82" s="333"/>
      <c r="I82" s="66"/>
      <c r="L82" s="9">
        <f>F82+F80+F78+F76+F74+F72+F70</f>
        <v>32</v>
      </c>
    </row>
    <row r="83" spans="2:12" s="9" customFormat="1" ht="41.25" customHeight="1" x14ac:dyDescent="0.25">
      <c r="B83" s="385">
        <f>B81+0.01</f>
        <v>1.35</v>
      </c>
      <c r="C83" s="371"/>
      <c r="D83" s="219" t="s">
        <v>993</v>
      </c>
      <c r="E83" s="81"/>
      <c r="F83" s="81"/>
      <c r="G83" s="81"/>
      <c r="H83" s="332"/>
      <c r="I83" s="82"/>
    </row>
    <row r="84" spans="2:12" s="9" customFormat="1" ht="41.25" customHeight="1" thickBot="1" x14ac:dyDescent="0.3">
      <c r="B84" s="206" t="s">
        <v>842</v>
      </c>
      <c r="C84" s="371"/>
      <c r="D84" s="20" t="s">
        <v>734</v>
      </c>
      <c r="E84" s="19" t="s">
        <v>60</v>
      </c>
      <c r="F84" s="19">
        <v>16</v>
      </c>
      <c r="G84" s="19">
        <v>3</v>
      </c>
      <c r="H84" s="333"/>
      <c r="I84" s="66"/>
    </row>
    <row r="85" spans="2:12" s="9" customFormat="1" ht="41.25" customHeight="1" x14ac:dyDescent="0.25">
      <c r="B85" s="385">
        <f>B83+0.01</f>
        <v>1.36</v>
      </c>
      <c r="C85" s="371"/>
      <c r="D85" s="219" t="s">
        <v>994</v>
      </c>
      <c r="E85" s="81"/>
      <c r="F85" s="81"/>
      <c r="G85" s="81"/>
      <c r="H85" s="332"/>
      <c r="I85" s="82"/>
    </row>
    <row r="86" spans="2:12" s="9" customFormat="1" ht="41.25" customHeight="1" thickBot="1" x14ac:dyDescent="0.3">
      <c r="B86" s="206" t="s">
        <v>843</v>
      </c>
      <c r="C86" s="371"/>
      <c r="D86" s="20" t="s">
        <v>734</v>
      </c>
      <c r="E86" s="19" t="s">
        <v>60</v>
      </c>
      <c r="F86" s="19">
        <v>6</v>
      </c>
      <c r="G86" s="19">
        <v>3</v>
      </c>
      <c r="H86" s="333"/>
      <c r="I86" s="66"/>
    </row>
    <row r="87" spans="2:12" s="9" customFormat="1" ht="33.75" customHeight="1" thickBot="1" x14ac:dyDescent="0.3">
      <c r="B87" s="26" t="s">
        <v>649</v>
      </c>
      <c r="C87" s="26"/>
      <c r="D87" s="26"/>
      <c r="E87" s="26"/>
      <c r="F87" s="26"/>
      <c r="G87" s="26"/>
      <c r="H87" s="335"/>
      <c r="I87" s="28"/>
    </row>
    <row r="88" spans="2:12" s="9" customFormat="1" ht="31.9" customHeight="1" thickBot="1" x14ac:dyDescent="0.3">
      <c r="B88" s="319" t="s">
        <v>648</v>
      </c>
      <c r="C88" s="316"/>
      <c r="D88" s="317"/>
      <c r="E88" s="318"/>
      <c r="F88" s="318"/>
      <c r="G88" s="318"/>
      <c r="H88" s="336"/>
      <c r="I88" s="344"/>
    </row>
    <row r="89" spans="2:12" s="9" customFormat="1" ht="33.75" customHeight="1" x14ac:dyDescent="0.25">
      <c r="B89" s="385">
        <f>B85+0.01</f>
        <v>1.37</v>
      </c>
      <c r="C89" s="29"/>
      <c r="D89" s="219" t="s">
        <v>995</v>
      </c>
      <c r="E89" s="81"/>
      <c r="F89" s="81"/>
      <c r="G89" s="81"/>
      <c r="H89" s="332"/>
      <c r="I89" s="82"/>
    </row>
    <row r="90" spans="2:12" s="9" customFormat="1" ht="41.25" customHeight="1" thickBot="1" x14ac:dyDescent="0.3">
      <c r="B90" s="381" t="s">
        <v>844</v>
      </c>
      <c r="C90" s="32"/>
      <c r="D90" s="20" t="s">
        <v>734</v>
      </c>
      <c r="E90" s="19" t="s">
        <v>60</v>
      </c>
      <c r="F90" s="19">
        <v>4</v>
      </c>
      <c r="G90" s="19">
        <v>3</v>
      </c>
      <c r="H90" s="333"/>
      <c r="I90" s="66"/>
    </row>
    <row r="91" spans="2:12" s="9" customFormat="1" ht="31.5" customHeight="1" x14ac:dyDescent="0.25">
      <c r="B91" s="385">
        <f>B89+0.01</f>
        <v>1.3800000000000001</v>
      </c>
      <c r="C91" s="29"/>
      <c r="D91" s="219" t="s">
        <v>996</v>
      </c>
      <c r="E91" s="81"/>
      <c r="F91" s="81"/>
      <c r="G91" s="81"/>
      <c r="H91" s="332"/>
      <c r="I91" s="82"/>
    </row>
    <row r="92" spans="2:12" s="9" customFormat="1" ht="41.25" customHeight="1" thickBot="1" x14ac:dyDescent="0.3">
      <c r="B92" s="381" t="s">
        <v>845</v>
      </c>
      <c r="C92" s="32"/>
      <c r="D92" s="20" t="s">
        <v>734</v>
      </c>
      <c r="E92" s="19" t="s">
        <v>60</v>
      </c>
      <c r="F92" s="19">
        <v>6</v>
      </c>
      <c r="G92" s="19">
        <v>3</v>
      </c>
      <c r="H92" s="333"/>
      <c r="I92" s="66"/>
    </row>
    <row r="93" spans="2:12" s="9" customFormat="1" ht="30.75" customHeight="1" x14ac:dyDescent="0.25">
      <c r="B93" s="385">
        <f>B91+0.01</f>
        <v>1.3900000000000001</v>
      </c>
      <c r="C93" s="29"/>
      <c r="D93" s="219" t="s">
        <v>997</v>
      </c>
      <c r="E93" s="81"/>
      <c r="F93" s="81"/>
      <c r="G93" s="81"/>
      <c r="H93" s="332"/>
      <c r="I93" s="82"/>
    </row>
    <row r="94" spans="2:12" s="9" customFormat="1" ht="41.25" customHeight="1" thickBot="1" x14ac:dyDescent="0.3">
      <c r="B94" s="381" t="s">
        <v>846</v>
      </c>
      <c r="C94" s="32"/>
      <c r="D94" s="20" t="s">
        <v>734</v>
      </c>
      <c r="E94" s="19" t="s">
        <v>60</v>
      </c>
      <c r="F94" s="19">
        <v>12</v>
      </c>
      <c r="G94" s="19">
        <v>3</v>
      </c>
      <c r="H94" s="333"/>
      <c r="I94" s="66"/>
    </row>
    <row r="95" spans="2:12" s="9" customFormat="1" ht="30" customHeight="1" x14ac:dyDescent="0.25">
      <c r="B95" s="385">
        <f>B93+0.01</f>
        <v>1.4000000000000001</v>
      </c>
      <c r="C95" s="29"/>
      <c r="D95" s="219" t="s">
        <v>998</v>
      </c>
      <c r="E95" s="81"/>
      <c r="F95" s="81"/>
      <c r="G95" s="81"/>
      <c r="H95" s="332"/>
      <c r="I95" s="82"/>
    </row>
    <row r="96" spans="2:12" s="9" customFormat="1" ht="41.25" customHeight="1" thickBot="1" x14ac:dyDescent="0.3">
      <c r="B96" s="381" t="s">
        <v>847</v>
      </c>
      <c r="C96" s="32"/>
      <c r="D96" s="20" t="s">
        <v>734</v>
      </c>
      <c r="E96" s="19" t="s">
        <v>60</v>
      </c>
      <c r="F96" s="19">
        <v>9</v>
      </c>
      <c r="G96" s="19">
        <v>3</v>
      </c>
      <c r="H96" s="333"/>
      <c r="I96" s="66"/>
    </row>
    <row r="97" spans="2:12" s="9" customFormat="1" ht="30" customHeight="1" x14ac:dyDescent="0.25">
      <c r="B97" s="371">
        <f>B95+0.01</f>
        <v>1.4100000000000001</v>
      </c>
      <c r="C97" s="29"/>
      <c r="D97" s="220" t="s">
        <v>999</v>
      </c>
      <c r="E97" s="81"/>
      <c r="F97" s="81"/>
      <c r="G97" s="81"/>
      <c r="H97" s="332"/>
      <c r="I97" s="82"/>
    </row>
    <row r="98" spans="2:12" s="9" customFormat="1" ht="41.25" customHeight="1" thickBot="1" x14ac:dyDescent="0.3">
      <c r="B98" s="19" t="s">
        <v>848</v>
      </c>
      <c r="C98" s="32"/>
      <c r="D98" s="20" t="s">
        <v>734</v>
      </c>
      <c r="E98" s="19" t="s">
        <v>60</v>
      </c>
      <c r="F98" s="19">
        <v>1</v>
      </c>
      <c r="G98" s="19">
        <v>3</v>
      </c>
      <c r="H98" s="333"/>
      <c r="I98" s="66"/>
      <c r="L98" s="9">
        <f>F98+F96+F94+F92+F90+F86+F84</f>
        <v>54</v>
      </c>
    </row>
    <row r="99" spans="2:12" s="9" customFormat="1" ht="41.25" customHeight="1" x14ac:dyDescent="0.25">
      <c r="B99" s="29">
        <f>B97+0.01</f>
        <v>1.4200000000000002</v>
      </c>
      <c r="C99" s="29"/>
      <c r="D99" s="219" t="s">
        <v>1001</v>
      </c>
      <c r="E99" s="81"/>
      <c r="F99" s="81"/>
      <c r="G99" s="81"/>
      <c r="H99" s="332"/>
      <c r="I99" s="82"/>
    </row>
    <row r="100" spans="2:12" s="9" customFormat="1" ht="41.25" customHeight="1" thickBot="1" x14ac:dyDescent="0.3">
      <c r="B100" s="381" t="s">
        <v>1000</v>
      </c>
      <c r="C100" s="32"/>
      <c r="D100" s="20" t="s">
        <v>734</v>
      </c>
      <c r="E100" s="19" t="s">
        <v>60</v>
      </c>
      <c r="F100" s="19">
        <v>20</v>
      </c>
      <c r="G100" s="19">
        <v>3</v>
      </c>
      <c r="H100" s="333"/>
      <c r="I100" s="66"/>
    </row>
    <row r="101" spans="2:12" s="9" customFormat="1" ht="41.25" customHeight="1" x14ac:dyDescent="0.25">
      <c r="B101" s="385">
        <f>B99+0.01</f>
        <v>1.4300000000000002</v>
      </c>
      <c r="C101" s="29"/>
      <c r="D101" s="219" t="s">
        <v>1003</v>
      </c>
      <c r="E101" s="81"/>
      <c r="F101" s="81"/>
      <c r="G101" s="81"/>
      <c r="H101" s="332"/>
      <c r="I101" s="82"/>
    </row>
    <row r="102" spans="2:12" s="9" customFormat="1" ht="41.25" customHeight="1" thickBot="1" x14ac:dyDescent="0.3">
      <c r="B102" s="381" t="s">
        <v>1002</v>
      </c>
      <c r="C102" s="32"/>
      <c r="D102" s="20" t="s">
        <v>734</v>
      </c>
      <c r="E102" s="19" t="s">
        <v>60</v>
      </c>
      <c r="F102" s="19">
        <v>9</v>
      </c>
      <c r="G102" s="19">
        <v>3</v>
      </c>
      <c r="H102" s="333"/>
      <c r="I102" s="66"/>
    </row>
    <row r="103" spans="2:12" s="9" customFormat="1" ht="41.25" customHeight="1" x14ac:dyDescent="0.25">
      <c r="B103" s="385">
        <f>B101+0.01</f>
        <v>1.4400000000000002</v>
      </c>
      <c r="C103" s="29"/>
      <c r="D103" s="219" t="s">
        <v>1004</v>
      </c>
      <c r="E103" s="81"/>
      <c r="F103" s="81"/>
      <c r="G103" s="81"/>
      <c r="H103" s="332"/>
      <c r="I103" s="82"/>
    </row>
    <row r="104" spans="2:12" s="9" customFormat="1" ht="41.25" customHeight="1" thickBot="1" x14ac:dyDescent="0.3">
      <c r="B104" s="381" t="s">
        <v>850</v>
      </c>
      <c r="C104" s="32"/>
      <c r="D104" s="20" t="s">
        <v>734</v>
      </c>
      <c r="E104" s="19" t="s">
        <v>60</v>
      </c>
      <c r="F104" s="19">
        <v>2</v>
      </c>
      <c r="G104" s="19">
        <v>3</v>
      </c>
      <c r="H104" s="333"/>
      <c r="I104" s="66"/>
    </row>
    <row r="105" spans="2:12" s="9" customFormat="1" ht="41.25" customHeight="1" x14ac:dyDescent="0.25">
      <c r="B105" s="385">
        <f>B103+0.01</f>
        <v>1.4500000000000002</v>
      </c>
      <c r="C105" s="29"/>
      <c r="D105" s="219" t="s">
        <v>1005</v>
      </c>
      <c r="E105" s="81"/>
      <c r="F105" s="81"/>
      <c r="G105" s="81"/>
      <c r="H105" s="332"/>
      <c r="I105" s="82"/>
    </row>
    <row r="106" spans="2:12" s="9" customFormat="1" ht="41.25" customHeight="1" thickBot="1" x14ac:dyDescent="0.3">
      <c r="B106" s="381" t="s">
        <v>851</v>
      </c>
      <c r="C106" s="32"/>
      <c r="D106" s="20" t="s">
        <v>734</v>
      </c>
      <c r="E106" s="19" t="s">
        <v>60</v>
      </c>
      <c r="F106" s="19">
        <v>10</v>
      </c>
      <c r="G106" s="19">
        <v>3</v>
      </c>
      <c r="H106" s="333"/>
      <c r="I106" s="66"/>
    </row>
    <row r="107" spans="2:12" s="9" customFormat="1" ht="41.25" customHeight="1" x14ac:dyDescent="0.25">
      <c r="B107" s="385">
        <f>B105+0.01</f>
        <v>1.4600000000000002</v>
      </c>
      <c r="C107" s="29"/>
      <c r="D107" s="219" t="s">
        <v>1006</v>
      </c>
      <c r="E107" s="81"/>
      <c r="F107" s="81"/>
      <c r="G107" s="81"/>
      <c r="H107" s="332"/>
      <c r="I107" s="82"/>
    </row>
    <row r="108" spans="2:12" s="9" customFormat="1" ht="41.25" customHeight="1" thickBot="1" x14ac:dyDescent="0.3">
      <c r="B108" s="381" t="s">
        <v>852</v>
      </c>
      <c r="C108" s="32"/>
      <c r="D108" s="20" t="s">
        <v>734</v>
      </c>
      <c r="E108" s="19" t="s">
        <v>60</v>
      </c>
      <c r="F108" s="19">
        <v>6</v>
      </c>
      <c r="G108" s="19">
        <v>3</v>
      </c>
      <c r="H108" s="333"/>
      <c r="I108" s="66"/>
    </row>
    <row r="109" spans="2:12" s="9" customFormat="1" ht="30" customHeight="1" x14ac:dyDescent="0.25">
      <c r="B109" s="385">
        <f>B107+0.01</f>
        <v>1.4700000000000002</v>
      </c>
      <c r="C109" s="29"/>
      <c r="D109" s="219" t="s">
        <v>1007</v>
      </c>
      <c r="E109" s="81"/>
      <c r="F109" s="81"/>
      <c r="G109" s="81"/>
      <c r="H109" s="332"/>
      <c r="I109" s="82"/>
    </row>
    <row r="110" spans="2:12" s="9" customFormat="1" ht="41.25" customHeight="1" thickBot="1" x14ac:dyDescent="0.3">
      <c r="B110" s="381" t="s">
        <v>853</v>
      </c>
      <c r="C110" s="32"/>
      <c r="D110" s="20" t="s">
        <v>734</v>
      </c>
      <c r="E110" s="19" t="s">
        <v>60</v>
      </c>
      <c r="F110" s="19">
        <v>4</v>
      </c>
      <c r="G110" s="19">
        <v>3</v>
      </c>
      <c r="H110" s="333"/>
      <c r="I110" s="66"/>
    </row>
    <row r="111" spans="2:12" s="9" customFormat="1" ht="41.25" customHeight="1" x14ac:dyDescent="0.25">
      <c r="B111" s="385">
        <f>B109+0.01</f>
        <v>1.4800000000000002</v>
      </c>
      <c r="C111" s="29"/>
      <c r="D111" s="220" t="s">
        <v>1008</v>
      </c>
      <c r="E111" s="81"/>
      <c r="F111" s="81"/>
      <c r="G111" s="81"/>
      <c r="H111" s="332"/>
      <c r="I111" s="82"/>
    </row>
    <row r="112" spans="2:12" s="9" customFormat="1" ht="41.25" customHeight="1" thickBot="1" x14ac:dyDescent="0.3">
      <c r="B112" s="381" t="s">
        <v>854</v>
      </c>
      <c r="C112" s="33"/>
      <c r="D112" s="382" t="s">
        <v>734</v>
      </c>
      <c r="E112" s="381" t="s">
        <v>60</v>
      </c>
      <c r="F112" s="381">
        <v>3</v>
      </c>
      <c r="G112" s="381">
        <v>3</v>
      </c>
      <c r="H112" s="383"/>
      <c r="I112" s="384"/>
    </row>
    <row r="113" spans="2:12" s="9" customFormat="1" ht="41.25" customHeight="1" thickBot="1" x14ac:dyDescent="0.3">
      <c r="B113" s="26" t="s">
        <v>649</v>
      </c>
      <c r="C113" s="26"/>
      <c r="D113" s="26"/>
      <c r="E113" s="26"/>
      <c r="F113" s="26"/>
      <c r="G113" s="26"/>
      <c r="H113" s="335"/>
      <c r="I113" s="28"/>
    </row>
    <row r="114" spans="2:12" s="9" customFormat="1" ht="41.25" customHeight="1" thickBot="1" x14ac:dyDescent="0.3">
      <c r="B114" s="319" t="s">
        <v>648</v>
      </c>
      <c r="C114" s="316"/>
      <c r="D114" s="317"/>
      <c r="E114" s="318"/>
      <c r="F114" s="318"/>
      <c r="G114" s="318"/>
      <c r="H114" s="336"/>
      <c r="I114" s="344"/>
    </row>
    <row r="115" spans="2:12" s="9" customFormat="1" ht="41.25" customHeight="1" x14ac:dyDescent="0.25">
      <c r="B115" s="385">
        <f>B111+0.01</f>
        <v>1.4900000000000002</v>
      </c>
      <c r="C115" s="385"/>
      <c r="D115" s="219" t="s">
        <v>1009</v>
      </c>
      <c r="E115" s="81"/>
      <c r="F115" s="81"/>
      <c r="G115" s="81"/>
      <c r="H115" s="332"/>
      <c r="I115" s="82"/>
    </row>
    <row r="116" spans="2:12" s="9" customFormat="1" ht="41.25" customHeight="1" thickBot="1" x14ac:dyDescent="0.3">
      <c r="B116" s="206" t="s">
        <v>855</v>
      </c>
      <c r="C116" s="386"/>
      <c r="D116" s="382" t="s">
        <v>734</v>
      </c>
      <c r="E116" s="381" t="s">
        <v>60</v>
      </c>
      <c r="F116" s="381">
        <v>18</v>
      </c>
      <c r="G116" s="381">
        <v>3</v>
      </c>
      <c r="H116" s="383"/>
      <c r="I116" s="384"/>
    </row>
    <row r="117" spans="2:12" s="9" customFormat="1" ht="41.25" customHeight="1" x14ac:dyDescent="0.25">
      <c r="B117" s="408">
        <f>B115+0.01</f>
        <v>1.5000000000000002</v>
      </c>
      <c r="C117" s="371"/>
      <c r="D117" s="377" t="s">
        <v>1010</v>
      </c>
      <c r="E117" s="378"/>
      <c r="F117" s="378"/>
      <c r="G117" s="378"/>
      <c r="H117" s="379"/>
      <c r="I117" s="380"/>
    </row>
    <row r="118" spans="2:12" s="9" customFormat="1" ht="41.25" customHeight="1" thickBot="1" x14ac:dyDescent="0.3">
      <c r="B118" s="206" t="s">
        <v>856</v>
      </c>
      <c r="C118" s="371"/>
      <c r="D118" s="20" t="s">
        <v>734</v>
      </c>
      <c r="E118" s="19" t="s">
        <v>60</v>
      </c>
      <c r="F118" s="19">
        <v>10</v>
      </c>
      <c r="G118" s="19">
        <v>3</v>
      </c>
      <c r="H118" s="333"/>
      <c r="I118" s="66"/>
    </row>
    <row r="119" spans="2:12" s="9" customFormat="1" ht="41.25" customHeight="1" x14ac:dyDescent="0.25">
      <c r="B119" s="385">
        <f>B117+0.01</f>
        <v>1.5100000000000002</v>
      </c>
      <c r="C119" s="29"/>
      <c r="D119" s="219" t="s">
        <v>1011</v>
      </c>
      <c r="E119" s="81"/>
      <c r="F119" s="81"/>
      <c r="G119" s="81"/>
      <c r="H119" s="332"/>
      <c r="I119" s="82"/>
    </row>
    <row r="120" spans="2:12" s="9" customFormat="1" ht="41.25" customHeight="1" thickBot="1" x14ac:dyDescent="0.3">
      <c r="B120" s="381" t="s">
        <v>857</v>
      </c>
      <c r="C120" s="32"/>
      <c r="D120" s="20" t="s">
        <v>734</v>
      </c>
      <c r="E120" s="19" t="s">
        <v>60</v>
      </c>
      <c r="F120" s="409">
        <v>3</v>
      </c>
      <c r="G120" s="19">
        <v>3</v>
      </c>
      <c r="H120" s="333"/>
      <c r="I120" s="66"/>
    </row>
    <row r="121" spans="2:12" s="9" customFormat="1" ht="41.25" customHeight="1" x14ac:dyDescent="0.25">
      <c r="B121" s="385">
        <f>B119+0.01</f>
        <v>1.5200000000000002</v>
      </c>
      <c r="C121" s="29"/>
      <c r="D121" s="219" t="s">
        <v>1012</v>
      </c>
      <c r="E121" s="81"/>
      <c r="F121" s="81"/>
      <c r="G121" s="81"/>
      <c r="H121" s="332"/>
      <c r="I121" s="82"/>
    </row>
    <row r="122" spans="2:12" s="9" customFormat="1" ht="41.25" customHeight="1" thickBot="1" x14ac:dyDescent="0.3">
      <c r="B122" s="381" t="s">
        <v>858</v>
      </c>
      <c r="C122" s="32"/>
      <c r="D122" s="20" t="s">
        <v>734</v>
      </c>
      <c r="E122" s="19" t="s">
        <v>60</v>
      </c>
      <c r="F122" s="19">
        <v>5</v>
      </c>
      <c r="G122" s="19">
        <v>3</v>
      </c>
      <c r="H122" s="333"/>
      <c r="I122" s="66"/>
    </row>
    <row r="123" spans="2:12" s="9" customFormat="1" ht="41.25" customHeight="1" x14ac:dyDescent="0.25">
      <c r="B123" s="385">
        <f>B121+0.01</f>
        <v>1.5300000000000002</v>
      </c>
      <c r="C123" s="29"/>
      <c r="D123" s="219" t="s">
        <v>1013</v>
      </c>
      <c r="E123" s="81"/>
      <c r="F123" s="81"/>
      <c r="G123" s="81"/>
      <c r="H123" s="332"/>
      <c r="I123" s="82"/>
    </row>
    <row r="124" spans="2:12" s="9" customFormat="1" ht="41.25" customHeight="1" thickBot="1" x14ac:dyDescent="0.3">
      <c r="B124" s="381" t="s">
        <v>859</v>
      </c>
      <c r="C124" s="32"/>
      <c r="D124" s="20" t="s">
        <v>734</v>
      </c>
      <c r="E124" s="19" t="s">
        <v>60</v>
      </c>
      <c r="F124" s="19">
        <v>2</v>
      </c>
      <c r="G124" s="19">
        <v>3</v>
      </c>
      <c r="H124" s="333"/>
      <c r="I124" s="66"/>
    </row>
    <row r="125" spans="2:12" s="9" customFormat="1" ht="41.25" customHeight="1" x14ac:dyDescent="0.25">
      <c r="B125" s="385">
        <f>B123+0.01</f>
        <v>1.5400000000000003</v>
      </c>
      <c r="C125" s="29"/>
      <c r="D125" s="219" t="s">
        <v>1014</v>
      </c>
      <c r="E125" s="81"/>
      <c r="F125" s="81"/>
      <c r="G125" s="81"/>
      <c r="H125" s="332"/>
      <c r="I125" s="82"/>
    </row>
    <row r="126" spans="2:12" s="9" customFormat="1" ht="41.25" customHeight="1" thickBot="1" x14ac:dyDescent="0.3">
      <c r="B126" s="381" t="s">
        <v>860</v>
      </c>
      <c r="C126" s="32"/>
      <c r="D126" s="20" t="s">
        <v>734</v>
      </c>
      <c r="E126" s="19" t="s">
        <v>60</v>
      </c>
      <c r="F126" s="19">
        <v>1</v>
      </c>
      <c r="G126" s="19">
        <v>3</v>
      </c>
      <c r="H126" s="333"/>
      <c r="I126" s="66"/>
    </row>
    <row r="127" spans="2:12" s="9" customFormat="1" ht="30" customHeight="1" x14ac:dyDescent="0.25">
      <c r="B127" s="371">
        <f>B125+0.01</f>
        <v>1.5500000000000003</v>
      </c>
      <c r="C127" s="29"/>
      <c r="D127" s="220" t="s">
        <v>1015</v>
      </c>
      <c r="E127" s="81"/>
      <c r="F127" s="81"/>
      <c r="G127" s="81"/>
      <c r="H127" s="332"/>
      <c r="I127" s="82"/>
    </row>
    <row r="128" spans="2:12" s="9" customFormat="1" ht="41.25" customHeight="1" thickBot="1" x14ac:dyDescent="0.3">
      <c r="B128" s="19" t="s">
        <v>861</v>
      </c>
      <c r="C128" s="32"/>
      <c r="D128" s="20" t="s">
        <v>734</v>
      </c>
      <c r="E128" s="19" t="s">
        <v>60</v>
      </c>
      <c r="F128" s="19">
        <v>0</v>
      </c>
      <c r="G128" s="19">
        <v>3</v>
      </c>
      <c r="H128" s="333"/>
      <c r="I128" s="66"/>
      <c r="L128" s="9">
        <f>F128+F126+F124+F122+F120+F118+F116</f>
        <v>39</v>
      </c>
    </row>
    <row r="129" spans="2:12" s="9" customFormat="1" ht="41.25" customHeight="1" x14ac:dyDescent="0.25">
      <c r="B129" s="29">
        <f>B127+0.01</f>
        <v>1.5600000000000003</v>
      </c>
      <c r="C129" s="29"/>
      <c r="D129" s="219" t="s">
        <v>1016</v>
      </c>
      <c r="E129" s="81"/>
      <c r="F129" s="81"/>
      <c r="G129" s="81"/>
      <c r="H129" s="332"/>
      <c r="I129" s="82"/>
    </row>
    <row r="130" spans="2:12" s="9" customFormat="1" ht="41.25" customHeight="1" thickBot="1" x14ac:dyDescent="0.3">
      <c r="B130" s="381" t="s">
        <v>862</v>
      </c>
      <c r="C130" s="32"/>
      <c r="D130" s="20" t="s">
        <v>734</v>
      </c>
      <c r="E130" s="19" t="s">
        <v>60</v>
      </c>
      <c r="F130" s="19">
        <v>2</v>
      </c>
      <c r="G130" s="19">
        <v>3</v>
      </c>
      <c r="H130" s="333"/>
      <c r="I130" s="66"/>
    </row>
    <row r="131" spans="2:12" s="9" customFormat="1" ht="41.25" customHeight="1" x14ac:dyDescent="0.25">
      <c r="B131" s="29">
        <f>B129+0.01</f>
        <v>1.5700000000000003</v>
      </c>
      <c r="C131" s="29"/>
      <c r="D131" s="219" t="s">
        <v>1017</v>
      </c>
      <c r="E131" s="81"/>
      <c r="F131" s="81"/>
      <c r="G131" s="81"/>
      <c r="H131" s="332"/>
      <c r="I131" s="82"/>
    </row>
    <row r="132" spans="2:12" s="9" customFormat="1" ht="41.25" customHeight="1" thickBot="1" x14ac:dyDescent="0.3">
      <c r="B132" s="381" t="s">
        <v>863</v>
      </c>
      <c r="C132" s="32"/>
      <c r="D132" s="20" t="s">
        <v>734</v>
      </c>
      <c r="E132" s="19" t="s">
        <v>60</v>
      </c>
      <c r="F132" s="19">
        <v>4</v>
      </c>
      <c r="G132" s="19">
        <v>3</v>
      </c>
      <c r="H132" s="333"/>
      <c r="I132" s="66"/>
    </row>
    <row r="133" spans="2:12" s="9" customFormat="1" ht="41.25" customHeight="1" x14ac:dyDescent="0.25">
      <c r="B133" s="29">
        <f>B131+0.01</f>
        <v>1.5800000000000003</v>
      </c>
      <c r="C133" s="29"/>
      <c r="D133" s="219" t="s">
        <v>1018</v>
      </c>
      <c r="E133" s="81"/>
      <c r="F133" s="81"/>
      <c r="G133" s="81"/>
      <c r="H133" s="332"/>
      <c r="I133" s="82"/>
    </row>
    <row r="134" spans="2:12" s="9" customFormat="1" ht="41.25" customHeight="1" thickBot="1" x14ac:dyDescent="0.3">
      <c r="B134" s="381" t="s">
        <v>864</v>
      </c>
      <c r="C134" s="32"/>
      <c r="D134" s="20" t="s">
        <v>734</v>
      </c>
      <c r="E134" s="19" t="s">
        <v>60</v>
      </c>
      <c r="F134" s="19">
        <v>2</v>
      </c>
      <c r="G134" s="19">
        <v>3</v>
      </c>
      <c r="H134" s="333"/>
      <c r="I134" s="66"/>
    </row>
    <row r="135" spans="2:12" s="9" customFormat="1" ht="41.25" customHeight="1" x14ac:dyDescent="0.25">
      <c r="B135" s="29">
        <f>B133+0.01</f>
        <v>1.5900000000000003</v>
      </c>
      <c r="C135" s="29"/>
      <c r="D135" s="219" t="s">
        <v>1019</v>
      </c>
      <c r="E135" s="81"/>
      <c r="F135" s="81"/>
      <c r="G135" s="81"/>
      <c r="H135" s="332"/>
      <c r="I135" s="82"/>
    </row>
    <row r="136" spans="2:12" s="9" customFormat="1" ht="41.25" customHeight="1" thickBot="1" x14ac:dyDescent="0.3">
      <c r="B136" s="381" t="s">
        <v>866</v>
      </c>
      <c r="C136" s="32"/>
      <c r="D136" s="20" t="s">
        <v>734</v>
      </c>
      <c r="E136" s="19" t="s">
        <v>60</v>
      </c>
      <c r="F136" s="19">
        <v>1</v>
      </c>
      <c r="G136" s="19">
        <v>3</v>
      </c>
      <c r="H136" s="333"/>
      <c r="I136" s="66"/>
    </row>
    <row r="137" spans="2:12" s="9" customFormat="1" ht="41.25" customHeight="1" thickBot="1" x14ac:dyDescent="0.3">
      <c r="B137" s="29">
        <f>B135+0.01</f>
        <v>1.6000000000000003</v>
      </c>
      <c r="C137" s="29"/>
      <c r="D137" s="219" t="s">
        <v>818</v>
      </c>
      <c r="E137" s="81"/>
      <c r="F137" s="81"/>
      <c r="G137" s="81"/>
      <c r="H137" s="332"/>
      <c r="I137" s="82"/>
    </row>
    <row r="138" spans="2:12" s="9" customFormat="1" ht="41.25" customHeight="1" thickBot="1" x14ac:dyDescent="0.3">
      <c r="B138" s="26" t="s">
        <v>649</v>
      </c>
      <c r="C138" s="26"/>
      <c r="D138" s="26"/>
      <c r="E138" s="26"/>
      <c r="F138" s="26"/>
      <c r="G138" s="26"/>
      <c r="H138" s="335"/>
      <c r="I138" s="28"/>
    </row>
    <row r="139" spans="2:12" s="9" customFormat="1" ht="41.25" customHeight="1" thickBot="1" x14ac:dyDescent="0.3">
      <c r="B139" s="319" t="s">
        <v>648</v>
      </c>
      <c r="C139" s="316"/>
      <c r="D139" s="317"/>
      <c r="E139" s="318"/>
      <c r="F139" s="318"/>
      <c r="G139" s="318"/>
      <c r="H139" s="336"/>
      <c r="I139" s="344"/>
    </row>
    <row r="140" spans="2:12" s="9" customFormat="1" ht="41.25" customHeight="1" thickBot="1" x14ac:dyDescent="0.3">
      <c r="B140" s="381" t="s">
        <v>868</v>
      </c>
      <c r="C140" s="32"/>
      <c r="D140" s="20" t="s">
        <v>734</v>
      </c>
      <c r="E140" s="19" t="s">
        <v>60</v>
      </c>
      <c r="F140" s="19">
        <v>1</v>
      </c>
      <c r="G140" s="19">
        <v>3</v>
      </c>
      <c r="H140" s="333"/>
      <c r="I140" s="66"/>
    </row>
    <row r="141" spans="2:12" s="9" customFormat="1" ht="41.25" customHeight="1" x14ac:dyDescent="0.25">
      <c r="B141" s="29">
        <f>B137+0.01</f>
        <v>1.6100000000000003</v>
      </c>
      <c r="C141" s="29"/>
      <c r="D141" s="219" t="s">
        <v>1020</v>
      </c>
      <c r="E141" s="81"/>
      <c r="F141" s="81"/>
      <c r="G141" s="81"/>
      <c r="H141" s="332"/>
      <c r="I141" s="82"/>
    </row>
    <row r="142" spans="2:12" s="9" customFormat="1" ht="41.25" customHeight="1" thickBot="1" x14ac:dyDescent="0.3">
      <c r="B142" s="381" t="s">
        <v>869</v>
      </c>
      <c r="C142" s="32"/>
      <c r="D142" s="20" t="s">
        <v>734</v>
      </c>
      <c r="E142" s="19" t="s">
        <v>60</v>
      </c>
      <c r="F142" s="19">
        <v>0</v>
      </c>
      <c r="G142" s="19">
        <v>3</v>
      </c>
      <c r="H142" s="333"/>
      <c r="I142" s="66"/>
    </row>
    <row r="143" spans="2:12" s="9" customFormat="1" ht="41.25" customHeight="1" x14ac:dyDescent="0.25">
      <c r="B143" s="29">
        <f>B141+0.01</f>
        <v>1.6200000000000003</v>
      </c>
      <c r="C143" s="29"/>
      <c r="D143" s="220" t="s">
        <v>1021</v>
      </c>
      <c r="E143" s="81"/>
      <c r="F143" s="81"/>
      <c r="G143" s="81"/>
      <c r="H143" s="332"/>
      <c r="I143" s="82"/>
    </row>
    <row r="144" spans="2:12" s="9" customFormat="1" ht="41.25" customHeight="1" thickBot="1" x14ac:dyDescent="0.3">
      <c r="B144" s="381" t="s">
        <v>869</v>
      </c>
      <c r="C144" s="32"/>
      <c r="D144" s="20" t="s">
        <v>734</v>
      </c>
      <c r="E144" s="19" t="s">
        <v>60</v>
      </c>
      <c r="F144" s="19">
        <v>2</v>
      </c>
      <c r="G144" s="19">
        <v>3</v>
      </c>
      <c r="H144" s="333"/>
      <c r="I144" s="66"/>
      <c r="L144" s="9">
        <f>F144+F142+F140+F136+F134+F132+F130</f>
        <v>12</v>
      </c>
    </row>
    <row r="145" spans="2:12" s="9" customFormat="1" ht="41.25" customHeight="1" x14ac:dyDescent="0.25">
      <c r="B145" s="29">
        <v>1.63</v>
      </c>
      <c r="C145" s="29"/>
      <c r="D145" s="219" t="s">
        <v>1022</v>
      </c>
      <c r="E145" s="81"/>
      <c r="F145" s="81"/>
      <c r="G145" s="81"/>
      <c r="H145" s="332"/>
      <c r="I145" s="82"/>
    </row>
    <row r="146" spans="2:12" s="9" customFormat="1" ht="41.25" customHeight="1" thickBot="1" x14ac:dyDescent="0.3">
      <c r="B146" s="206" t="s">
        <v>870</v>
      </c>
      <c r="C146" s="32"/>
      <c r="D146" s="20" t="s">
        <v>734</v>
      </c>
      <c r="E146" s="19" t="s">
        <v>60</v>
      </c>
      <c r="F146" s="19">
        <v>39</v>
      </c>
      <c r="G146" s="19">
        <v>3</v>
      </c>
      <c r="H146" s="333"/>
      <c r="I146" s="66"/>
    </row>
    <row r="147" spans="2:12" s="9" customFormat="1" ht="41.25" customHeight="1" x14ac:dyDescent="0.25">
      <c r="B147" s="29">
        <v>1.64</v>
      </c>
      <c r="C147" s="29"/>
      <c r="D147" s="219" t="s">
        <v>1023</v>
      </c>
      <c r="E147" s="81"/>
      <c r="F147" s="81"/>
      <c r="G147" s="81"/>
      <c r="H147" s="332"/>
      <c r="I147" s="82"/>
    </row>
    <row r="148" spans="2:12" s="9" customFormat="1" ht="41.25" customHeight="1" thickBot="1" x14ac:dyDescent="0.3">
      <c r="B148" s="206" t="s">
        <v>871</v>
      </c>
      <c r="C148" s="32"/>
      <c r="D148" s="20" t="s">
        <v>734</v>
      </c>
      <c r="E148" s="19" t="s">
        <v>60</v>
      </c>
      <c r="F148" s="19">
        <v>13</v>
      </c>
      <c r="G148" s="19">
        <v>3</v>
      </c>
      <c r="H148" s="333"/>
      <c r="I148" s="66"/>
    </row>
    <row r="149" spans="2:12" s="9" customFormat="1" ht="41.25" customHeight="1" x14ac:dyDescent="0.25">
      <c r="B149" s="29">
        <f>B147+0.01</f>
        <v>1.65</v>
      </c>
      <c r="C149" s="29"/>
      <c r="D149" s="219" t="s">
        <v>1024</v>
      </c>
      <c r="E149" s="81"/>
      <c r="F149" s="81"/>
      <c r="G149" s="81"/>
      <c r="H149" s="332"/>
      <c r="I149" s="82"/>
    </row>
    <row r="150" spans="2:12" s="9" customFormat="1" ht="41.25" customHeight="1" thickBot="1" x14ac:dyDescent="0.3">
      <c r="B150" s="381" t="s">
        <v>872</v>
      </c>
      <c r="C150" s="32"/>
      <c r="D150" s="20" t="s">
        <v>734</v>
      </c>
      <c r="E150" s="19" t="s">
        <v>60</v>
      </c>
      <c r="F150" s="19">
        <v>5</v>
      </c>
      <c r="G150" s="19">
        <v>3</v>
      </c>
      <c r="H150" s="333"/>
      <c r="I150" s="66"/>
    </row>
    <row r="151" spans="2:12" s="9" customFormat="1" ht="41.25" customHeight="1" x14ac:dyDescent="0.25">
      <c r="B151" s="29">
        <f>B149+0.01</f>
        <v>1.66</v>
      </c>
      <c r="C151" s="29"/>
      <c r="D151" s="219" t="s">
        <v>1025</v>
      </c>
      <c r="E151" s="81"/>
      <c r="F151" s="81"/>
      <c r="G151" s="81"/>
      <c r="H151" s="332"/>
      <c r="I151" s="82"/>
    </row>
    <row r="152" spans="2:12" s="9" customFormat="1" ht="41.25" customHeight="1" thickBot="1" x14ac:dyDescent="0.3">
      <c r="B152" s="381" t="s">
        <v>873</v>
      </c>
      <c r="C152" s="32"/>
      <c r="D152" s="20" t="s">
        <v>734</v>
      </c>
      <c r="E152" s="19" t="s">
        <v>60</v>
      </c>
      <c r="F152" s="19">
        <v>3</v>
      </c>
      <c r="G152" s="19">
        <v>3</v>
      </c>
      <c r="H152" s="333"/>
      <c r="I152" s="66"/>
    </row>
    <row r="153" spans="2:12" s="9" customFormat="1" ht="41.25" customHeight="1" x14ac:dyDescent="0.25">
      <c r="B153" s="29">
        <f>B151+0.01</f>
        <v>1.67</v>
      </c>
      <c r="C153" s="29"/>
      <c r="D153" s="219" t="s">
        <v>1026</v>
      </c>
      <c r="E153" s="81"/>
      <c r="F153" s="81"/>
      <c r="G153" s="81"/>
      <c r="H153" s="332"/>
      <c r="I153" s="82"/>
    </row>
    <row r="154" spans="2:12" s="9" customFormat="1" ht="41.25" customHeight="1" thickBot="1" x14ac:dyDescent="0.3">
      <c r="B154" s="381" t="s">
        <v>874</v>
      </c>
      <c r="C154" s="32"/>
      <c r="D154" s="20" t="s">
        <v>734</v>
      </c>
      <c r="E154" s="19" t="s">
        <v>60</v>
      </c>
      <c r="F154" s="19">
        <v>12</v>
      </c>
      <c r="G154" s="19">
        <v>3</v>
      </c>
      <c r="H154" s="333"/>
      <c r="I154" s="66"/>
    </row>
    <row r="155" spans="2:12" s="9" customFormat="1" ht="41.25" customHeight="1" x14ac:dyDescent="0.25">
      <c r="B155" s="29">
        <f>B153+0.01</f>
        <v>1.68</v>
      </c>
      <c r="C155" s="29"/>
      <c r="D155" s="219" t="s">
        <v>1027</v>
      </c>
      <c r="E155" s="81"/>
      <c r="F155" s="81"/>
      <c r="G155" s="81"/>
      <c r="H155" s="332"/>
      <c r="I155" s="82"/>
    </row>
    <row r="156" spans="2:12" s="9" customFormat="1" ht="41.25" customHeight="1" thickBot="1" x14ac:dyDescent="0.3">
      <c r="B156" s="381" t="s">
        <v>875</v>
      </c>
      <c r="C156" s="32"/>
      <c r="D156" s="20" t="s">
        <v>734</v>
      </c>
      <c r="E156" s="19" t="s">
        <v>60</v>
      </c>
      <c r="F156" s="19">
        <v>9</v>
      </c>
      <c r="G156" s="19">
        <v>3</v>
      </c>
      <c r="H156" s="333"/>
      <c r="I156" s="66"/>
    </row>
    <row r="157" spans="2:12" s="9" customFormat="1" ht="41.25" customHeight="1" x14ac:dyDescent="0.25">
      <c r="B157" s="29">
        <f>B155+0.01</f>
        <v>1.69</v>
      </c>
      <c r="C157" s="29"/>
      <c r="D157" s="220" t="s">
        <v>1028</v>
      </c>
      <c r="E157" s="81"/>
      <c r="F157" s="81"/>
      <c r="G157" s="81"/>
      <c r="H157" s="332"/>
      <c r="I157" s="82"/>
    </row>
    <row r="158" spans="2:12" s="9" customFormat="1" ht="41.25" customHeight="1" thickBot="1" x14ac:dyDescent="0.3">
      <c r="B158" s="19" t="s">
        <v>876</v>
      </c>
      <c r="C158" s="32"/>
      <c r="D158" s="20" t="s">
        <v>734</v>
      </c>
      <c r="E158" s="19" t="s">
        <v>60</v>
      </c>
      <c r="F158" s="19">
        <v>0</v>
      </c>
      <c r="G158" s="19">
        <v>3</v>
      </c>
      <c r="H158" s="333"/>
      <c r="I158" s="66"/>
      <c r="L158" s="9">
        <f>F158+F156+F154+F152+F150+F148+F146</f>
        <v>81</v>
      </c>
    </row>
    <row r="159" spans="2:12" s="9" customFormat="1" ht="41.25" customHeight="1" thickBot="1" x14ac:dyDescent="0.3">
      <c r="B159" s="26" t="s">
        <v>649</v>
      </c>
      <c r="C159" s="26"/>
      <c r="D159" s="26"/>
      <c r="E159" s="26"/>
      <c r="F159" s="26"/>
      <c r="G159" s="26"/>
      <c r="H159" s="335"/>
      <c r="I159" s="28"/>
    </row>
    <row r="160" spans="2:12" s="9" customFormat="1" ht="41.25" customHeight="1" thickBot="1" x14ac:dyDescent="0.3">
      <c r="B160" s="319" t="s">
        <v>648</v>
      </c>
      <c r="C160" s="316"/>
      <c r="D160" s="317"/>
      <c r="E160" s="318"/>
      <c r="F160" s="318"/>
      <c r="G160" s="318"/>
      <c r="H160" s="336"/>
      <c r="I160" s="344"/>
    </row>
    <row r="161" spans="2:12" s="9" customFormat="1" ht="41.25" customHeight="1" thickBot="1" x14ac:dyDescent="0.3">
      <c r="B161" s="274">
        <f>B157+0.01</f>
        <v>1.7</v>
      </c>
      <c r="C161" s="316"/>
      <c r="D161" s="219" t="s">
        <v>1029</v>
      </c>
      <c r="E161" s="81"/>
      <c r="F161" s="81"/>
      <c r="G161" s="81"/>
      <c r="H161" s="332"/>
      <c r="I161" s="82"/>
    </row>
    <row r="162" spans="2:12" s="9" customFormat="1" ht="41.25" customHeight="1" thickBot="1" x14ac:dyDescent="0.3">
      <c r="B162" s="381" t="s">
        <v>877</v>
      </c>
      <c r="C162" s="316"/>
      <c r="D162" s="20" t="s">
        <v>734</v>
      </c>
      <c r="E162" s="19" t="s">
        <v>60</v>
      </c>
      <c r="F162" s="19">
        <v>5</v>
      </c>
      <c r="G162" s="19">
        <v>3</v>
      </c>
      <c r="H162" s="333"/>
      <c r="I162" s="66"/>
    </row>
    <row r="163" spans="2:12" s="9" customFormat="1" ht="41.25" customHeight="1" thickBot="1" x14ac:dyDescent="0.3">
      <c r="B163" s="29">
        <f>B161+0.01</f>
        <v>1.71</v>
      </c>
      <c r="C163" s="316"/>
      <c r="D163" s="219" t="s">
        <v>1030</v>
      </c>
      <c r="E163" s="81"/>
      <c r="F163" s="81"/>
      <c r="G163" s="81"/>
      <c r="H163" s="332"/>
      <c r="I163" s="82"/>
    </row>
    <row r="164" spans="2:12" s="9" customFormat="1" ht="41.25" customHeight="1" thickBot="1" x14ac:dyDescent="0.3">
      <c r="B164" s="381" t="s">
        <v>878</v>
      </c>
      <c r="C164" s="316"/>
      <c r="D164" s="20" t="s">
        <v>734</v>
      </c>
      <c r="E164" s="19" t="s">
        <v>60</v>
      </c>
      <c r="F164" s="19">
        <v>1</v>
      </c>
      <c r="G164" s="19">
        <v>3</v>
      </c>
      <c r="H164" s="333"/>
      <c r="I164" s="66"/>
    </row>
    <row r="165" spans="2:12" s="9" customFormat="1" ht="41.25" customHeight="1" thickBot="1" x14ac:dyDescent="0.3">
      <c r="B165" s="29">
        <f>B163+0.01</f>
        <v>1.72</v>
      </c>
      <c r="C165" s="316"/>
      <c r="D165" s="219" t="s">
        <v>1031</v>
      </c>
      <c r="E165" s="81"/>
      <c r="F165" s="81"/>
      <c r="G165" s="81"/>
      <c r="H165" s="332"/>
      <c r="I165" s="82"/>
    </row>
    <row r="166" spans="2:12" s="9" customFormat="1" ht="41.25" customHeight="1" thickBot="1" x14ac:dyDescent="0.3">
      <c r="B166" s="381" t="s">
        <v>879</v>
      </c>
      <c r="C166" s="316"/>
      <c r="D166" s="20" t="s">
        <v>734</v>
      </c>
      <c r="E166" s="19" t="s">
        <v>60</v>
      </c>
      <c r="F166" s="19">
        <v>0</v>
      </c>
      <c r="G166" s="19">
        <v>3</v>
      </c>
      <c r="H166" s="333"/>
      <c r="I166" s="66"/>
    </row>
    <row r="167" spans="2:12" s="9" customFormat="1" ht="41.25" customHeight="1" thickBot="1" x14ac:dyDescent="0.3">
      <c r="B167" s="29">
        <f>B165+0.01</f>
        <v>1.73</v>
      </c>
      <c r="C167" s="316"/>
      <c r="D167" s="219" t="s">
        <v>1032</v>
      </c>
      <c r="E167" s="81"/>
      <c r="F167" s="81"/>
      <c r="G167" s="81"/>
      <c r="H167" s="332"/>
      <c r="I167" s="82"/>
    </row>
    <row r="168" spans="2:12" s="9" customFormat="1" ht="41.25" customHeight="1" thickBot="1" x14ac:dyDescent="0.3">
      <c r="B168" s="381" t="s">
        <v>880</v>
      </c>
      <c r="C168" s="316"/>
      <c r="D168" s="20" t="s">
        <v>734</v>
      </c>
      <c r="E168" s="19" t="s">
        <v>60</v>
      </c>
      <c r="F168" s="19">
        <v>0</v>
      </c>
      <c r="G168" s="19">
        <v>3</v>
      </c>
      <c r="H168" s="333"/>
      <c r="I168" s="66"/>
    </row>
    <row r="169" spans="2:12" s="9" customFormat="1" ht="41.25" customHeight="1" thickBot="1" x14ac:dyDescent="0.3">
      <c r="B169" s="29">
        <f>B167+0.01</f>
        <v>1.74</v>
      </c>
      <c r="C169" s="316"/>
      <c r="D169" s="219" t="s">
        <v>1033</v>
      </c>
      <c r="E169" s="81"/>
      <c r="F169" s="81"/>
      <c r="G169" s="81"/>
      <c r="H169" s="332"/>
      <c r="I169" s="82"/>
    </row>
    <row r="170" spans="2:12" s="9" customFormat="1" ht="41.25" customHeight="1" thickBot="1" x14ac:dyDescent="0.3">
      <c r="B170" s="381" t="s">
        <v>881</v>
      </c>
      <c r="C170" s="316"/>
      <c r="D170" s="20" t="s">
        <v>734</v>
      </c>
      <c r="E170" s="19" t="s">
        <v>60</v>
      </c>
      <c r="F170" s="19">
        <v>2</v>
      </c>
      <c r="G170" s="19">
        <v>3</v>
      </c>
      <c r="H170" s="333"/>
      <c r="I170" s="66"/>
    </row>
    <row r="171" spans="2:12" s="9" customFormat="1" ht="41.25" customHeight="1" x14ac:dyDescent="0.25">
      <c r="B171" s="29">
        <f>B169+0.01</f>
        <v>1.75</v>
      </c>
      <c r="C171" s="29"/>
      <c r="D171" s="219" t="s">
        <v>1034</v>
      </c>
      <c r="E171" s="81"/>
      <c r="F171" s="81"/>
      <c r="G171" s="81"/>
      <c r="H171" s="332"/>
      <c r="I171" s="82"/>
    </row>
    <row r="172" spans="2:12" s="9" customFormat="1" ht="41.25" customHeight="1" thickBot="1" x14ac:dyDescent="0.3">
      <c r="B172" s="381" t="s">
        <v>881</v>
      </c>
      <c r="C172" s="32"/>
      <c r="D172" s="20" t="s">
        <v>734</v>
      </c>
      <c r="E172" s="19" t="s">
        <v>60</v>
      </c>
      <c r="F172" s="19">
        <v>0</v>
      </c>
      <c r="G172" s="19">
        <v>3</v>
      </c>
      <c r="H172" s="333"/>
      <c r="I172" s="66"/>
    </row>
    <row r="173" spans="2:12" s="9" customFormat="1" ht="41.25" customHeight="1" x14ac:dyDescent="0.25">
      <c r="B173" s="29">
        <f>B171+0.01</f>
        <v>1.76</v>
      </c>
      <c r="C173" s="29"/>
      <c r="D173" s="220" t="s">
        <v>1035</v>
      </c>
      <c r="E173" s="81"/>
      <c r="F173" s="81"/>
      <c r="G173" s="81"/>
      <c r="H173" s="332"/>
      <c r="I173" s="82"/>
    </row>
    <row r="174" spans="2:12" s="9" customFormat="1" ht="41.25" customHeight="1" thickBot="1" x14ac:dyDescent="0.3">
      <c r="B174" s="381" t="s">
        <v>883</v>
      </c>
      <c r="C174" s="32"/>
      <c r="D174" s="20" t="s">
        <v>734</v>
      </c>
      <c r="E174" s="19" t="s">
        <v>60</v>
      </c>
      <c r="F174" s="19">
        <v>2</v>
      </c>
      <c r="G174" s="19">
        <v>3</v>
      </c>
      <c r="H174" s="333"/>
      <c r="I174" s="66"/>
      <c r="L174" s="9">
        <f>F174+F172+F170+F168+F166+F164+F162</f>
        <v>10</v>
      </c>
    </row>
    <row r="175" spans="2:12" s="9" customFormat="1" ht="41.25" customHeight="1" thickBot="1" x14ac:dyDescent="0.3">
      <c r="B175" s="29">
        <f>B173+0.01</f>
        <v>1.77</v>
      </c>
      <c r="C175" s="316"/>
      <c r="D175" s="219" t="s">
        <v>1036</v>
      </c>
      <c r="E175" s="81"/>
      <c r="F175" s="81"/>
      <c r="G175" s="81"/>
      <c r="H175" s="332"/>
      <c r="I175" s="82"/>
    </row>
    <row r="176" spans="2:12" s="9" customFormat="1" ht="41.25" customHeight="1" thickBot="1" x14ac:dyDescent="0.3">
      <c r="B176" s="206" t="s">
        <v>882</v>
      </c>
      <c r="C176" s="316"/>
      <c r="D176" s="20" t="s">
        <v>734</v>
      </c>
      <c r="E176" s="19" t="s">
        <v>60</v>
      </c>
      <c r="F176" s="19">
        <v>32</v>
      </c>
      <c r="G176" s="19">
        <v>3</v>
      </c>
      <c r="H176" s="333"/>
      <c r="I176" s="66"/>
    </row>
    <row r="177" spans="2:12" s="9" customFormat="1" ht="41.25" customHeight="1" thickBot="1" x14ac:dyDescent="0.3">
      <c r="B177" s="29">
        <f>B175+0.01</f>
        <v>1.78</v>
      </c>
      <c r="C177" s="316"/>
      <c r="D177" s="219" t="s">
        <v>1037</v>
      </c>
      <c r="E177" s="81"/>
      <c r="F177" s="81"/>
      <c r="G177" s="81"/>
      <c r="H177" s="332"/>
      <c r="I177" s="82"/>
    </row>
    <row r="178" spans="2:12" s="9" customFormat="1" ht="41.25" customHeight="1" thickBot="1" x14ac:dyDescent="0.3">
      <c r="B178" s="206" t="s">
        <v>884</v>
      </c>
      <c r="C178" s="316"/>
      <c r="D178" s="20" t="s">
        <v>734</v>
      </c>
      <c r="E178" s="19" t="s">
        <v>60</v>
      </c>
      <c r="F178" s="19">
        <v>26</v>
      </c>
      <c r="G178" s="19">
        <v>3</v>
      </c>
      <c r="H178" s="333"/>
      <c r="I178" s="66"/>
    </row>
    <row r="179" spans="2:12" s="9" customFormat="1" ht="41.25" customHeight="1" thickBot="1" x14ac:dyDescent="0.3">
      <c r="B179" s="29">
        <f>B177+0.01</f>
        <v>1.79</v>
      </c>
      <c r="C179" s="316"/>
      <c r="D179" s="219" t="s">
        <v>1038</v>
      </c>
      <c r="E179" s="81"/>
      <c r="F179" s="81"/>
      <c r="G179" s="81"/>
      <c r="H179" s="332"/>
      <c r="I179" s="82"/>
    </row>
    <row r="180" spans="2:12" s="9" customFormat="1" ht="41.25" customHeight="1" thickBot="1" x14ac:dyDescent="0.3">
      <c r="B180" s="381" t="s">
        <v>885</v>
      </c>
      <c r="C180" s="316"/>
      <c r="D180" s="20" t="s">
        <v>734</v>
      </c>
      <c r="E180" s="19" t="s">
        <v>60</v>
      </c>
      <c r="F180" s="19">
        <v>8</v>
      </c>
      <c r="G180" s="19">
        <v>3</v>
      </c>
      <c r="H180" s="333"/>
      <c r="I180" s="66"/>
    </row>
    <row r="181" spans="2:12" s="9" customFormat="1" ht="41.25" customHeight="1" thickBot="1" x14ac:dyDescent="0.3">
      <c r="B181" s="29">
        <f>B179+0.01</f>
        <v>1.8</v>
      </c>
      <c r="C181" s="316"/>
      <c r="D181" s="219" t="s">
        <v>1039</v>
      </c>
      <c r="E181" s="81"/>
      <c r="F181" s="81"/>
      <c r="G181" s="81"/>
      <c r="H181" s="332"/>
      <c r="I181" s="82"/>
    </row>
    <row r="182" spans="2:12" s="9" customFormat="1" ht="41.25" customHeight="1" thickBot="1" x14ac:dyDescent="0.3">
      <c r="B182" s="381" t="s">
        <v>886</v>
      </c>
      <c r="C182" s="316"/>
      <c r="D182" s="20" t="s">
        <v>734</v>
      </c>
      <c r="E182" s="19" t="s">
        <v>60</v>
      </c>
      <c r="F182" s="19">
        <v>8</v>
      </c>
      <c r="G182" s="19">
        <v>3</v>
      </c>
      <c r="H182" s="333"/>
      <c r="I182" s="66"/>
    </row>
    <row r="183" spans="2:12" s="9" customFormat="1" ht="41.25" customHeight="1" thickBot="1" x14ac:dyDescent="0.3">
      <c r="B183" s="21"/>
      <c r="C183" s="316"/>
      <c r="D183" s="357"/>
      <c r="E183" s="304"/>
      <c r="F183" s="304"/>
      <c r="G183" s="304"/>
      <c r="H183" s="410"/>
      <c r="I183" s="306"/>
    </row>
    <row r="184" spans="2:12" s="9" customFormat="1" ht="41.25" customHeight="1" thickBot="1" x14ac:dyDescent="0.3">
      <c r="B184" s="26" t="s">
        <v>649</v>
      </c>
      <c r="C184" s="26"/>
      <c r="D184" s="26"/>
      <c r="E184" s="26"/>
      <c r="F184" s="26"/>
      <c r="G184" s="26"/>
      <c r="H184" s="335"/>
      <c r="I184" s="28"/>
    </row>
    <row r="185" spans="2:12" s="9" customFormat="1" ht="41.25" customHeight="1" thickBot="1" x14ac:dyDescent="0.3">
      <c r="B185" s="319" t="s">
        <v>648</v>
      </c>
      <c r="C185" s="372"/>
      <c r="D185" s="373"/>
      <c r="E185" s="374"/>
      <c r="F185" s="374"/>
      <c r="G185" s="374"/>
      <c r="H185" s="375"/>
      <c r="I185" s="376"/>
    </row>
    <row r="186" spans="2:12" s="9" customFormat="1" ht="41.25" customHeight="1" thickBot="1" x14ac:dyDescent="0.3">
      <c r="B186" s="29">
        <v>1.81</v>
      </c>
      <c r="C186" s="316"/>
      <c r="D186" s="219" t="s">
        <v>1040</v>
      </c>
      <c r="E186" s="81"/>
      <c r="F186" s="81"/>
      <c r="G186" s="81"/>
      <c r="H186" s="332"/>
      <c r="I186" s="82"/>
    </row>
    <row r="187" spans="2:12" s="9" customFormat="1" ht="41.25" customHeight="1" thickBot="1" x14ac:dyDescent="0.3">
      <c r="B187" s="381" t="s">
        <v>887</v>
      </c>
      <c r="C187" s="316"/>
      <c r="D187" s="20" t="s">
        <v>734</v>
      </c>
      <c r="E187" s="19" t="s">
        <v>60</v>
      </c>
      <c r="F187" s="19">
        <v>24</v>
      </c>
      <c r="G187" s="19">
        <v>3</v>
      </c>
      <c r="H187" s="333"/>
      <c r="I187" s="66"/>
    </row>
    <row r="188" spans="2:12" s="9" customFormat="1" ht="41.25" customHeight="1" x14ac:dyDescent="0.25">
      <c r="B188" s="29">
        <f>B186+0.01</f>
        <v>1.82</v>
      </c>
      <c r="C188" s="29"/>
      <c r="D188" s="219" t="s">
        <v>1041</v>
      </c>
      <c r="E188" s="81"/>
      <c r="F188" s="81"/>
      <c r="G188" s="81"/>
      <c r="H188" s="332"/>
      <c r="I188" s="82"/>
    </row>
    <row r="189" spans="2:12" s="9" customFormat="1" ht="41.25" customHeight="1" thickBot="1" x14ac:dyDescent="0.3">
      <c r="B189" s="381" t="s">
        <v>888</v>
      </c>
      <c r="C189" s="32"/>
      <c r="D189" s="20" t="s">
        <v>734</v>
      </c>
      <c r="E189" s="19" t="s">
        <v>60</v>
      </c>
      <c r="F189" s="19">
        <v>7</v>
      </c>
      <c r="G189" s="19">
        <v>3</v>
      </c>
      <c r="H189" s="333"/>
      <c r="I189" s="66"/>
    </row>
    <row r="190" spans="2:12" s="9" customFormat="1" ht="41.25" customHeight="1" x14ac:dyDescent="0.25">
      <c r="B190" s="29">
        <f>B188+0.01</f>
        <v>1.83</v>
      </c>
      <c r="C190" s="29"/>
      <c r="D190" s="220" t="s">
        <v>1042</v>
      </c>
      <c r="E190" s="81"/>
      <c r="F190" s="81"/>
      <c r="G190" s="81"/>
      <c r="H190" s="332"/>
      <c r="I190" s="82"/>
    </row>
    <row r="191" spans="2:12" s="9" customFormat="1" ht="41.25" customHeight="1" thickBot="1" x14ac:dyDescent="0.3">
      <c r="B191" s="19" t="s">
        <v>889</v>
      </c>
      <c r="C191" s="32"/>
      <c r="D191" s="20" t="s">
        <v>734</v>
      </c>
      <c r="E191" s="19" t="s">
        <v>60</v>
      </c>
      <c r="F191" s="19">
        <v>1</v>
      </c>
      <c r="G191" s="19">
        <v>3</v>
      </c>
      <c r="H191" s="333"/>
      <c r="I191" s="66"/>
      <c r="L191" s="9">
        <f>F191+F189+F187+F182+F180+F178+F176</f>
        <v>106</v>
      </c>
    </row>
    <row r="192" spans="2:12" s="9" customFormat="1" ht="41.25" customHeight="1" x14ac:dyDescent="0.25">
      <c r="B192" s="29">
        <f>B190+0.01</f>
        <v>1.84</v>
      </c>
      <c r="C192" s="29"/>
      <c r="D192" s="219" t="s">
        <v>1043</v>
      </c>
      <c r="E192" s="81"/>
      <c r="F192" s="81"/>
      <c r="G192" s="81"/>
      <c r="H192" s="332"/>
      <c r="I192" s="82"/>
    </row>
    <row r="193" spans="2:12" s="9" customFormat="1" ht="41.25" customHeight="1" thickBot="1" x14ac:dyDescent="0.3">
      <c r="B193" s="381" t="s">
        <v>890</v>
      </c>
      <c r="C193" s="32"/>
      <c r="D193" s="20" t="s">
        <v>734</v>
      </c>
      <c r="E193" s="19" t="s">
        <v>60</v>
      </c>
      <c r="F193" s="19">
        <v>14</v>
      </c>
      <c r="G193" s="19">
        <v>3</v>
      </c>
      <c r="H193" s="333"/>
      <c r="I193" s="66"/>
    </row>
    <row r="194" spans="2:12" s="9" customFormat="1" ht="41.25" customHeight="1" x14ac:dyDescent="0.25">
      <c r="B194" s="29">
        <f>B192+0.01</f>
        <v>1.85</v>
      </c>
      <c r="C194" s="29"/>
      <c r="D194" s="219" t="s">
        <v>1044</v>
      </c>
      <c r="E194" s="81"/>
      <c r="F194" s="81"/>
      <c r="G194" s="81"/>
      <c r="H194" s="332"/>
      <c r="I194" s="82"/>
    </row>
    <row r="195" spans="2:12" s="9" customFormat="1" ht="41.25" customHeight="1" thickBot="1" x14ac:dyDescent="0.3">
      <c r="B195" s="381" t="s">
        <v>891</v>
      </c>
      <c r="C195" s="32"/>
      <c r="D195" s="20" t="s">
        <v>734</v>
      </c>
      <c r="E195" s="19" t="s">
        <v>60</v>
      </c>
      <c r="F195" s="19">
        <v>14</v>
      </c>
      <c r="G195" s="19">
        <v>3</v>
      </c>
      <c r="H195" s="333"/>
      <c r="I195" s="66"/>
    </row>
    <row r="196" spans="2:12" s="9" customFormat="1" ht="41.25" customHeight="1" x14ac:dyDescent="0.25">
      <c r="B196" s="29">
        <f>B194+0.01</f>
        <v>1.86</v>
      </c>
      <c r="C196" s="29"/>
      <c r="D196" s="219" t="s">
        <v>1045</v>
      </c>
      <c r="E196" s="81"/>
      <c r="F196" s="81"/>
      <c r="G196" s="81"/>
      <c r="H196" s="332"/>
      <c r="I196" s="82"/>
    </row>
    <row r="197" spans="2:12" s="9" customFormat="1" ht="41.25" customHeight="1" thickBot="1" x14ac:dyDescent="0.3">
      <c r="B197" s="381" t="s">
        <v>892</v>
      </c>
      <c r="C197" s="32"/>
      <c r="D197" s="20" t="s">
        <v>734</v>
      </c>
      <c r="E197" s="19" t="s">
        <v>60</v>
      </c>
      <c r="F197" s="19">
        <v>3</v>
      </c>
      <c r="G197" s="19">
        <v>3</v>
      </c>
      <c r="H197" s="333"/>
      <c r="I197" s="66"/>
    </row>
    <row r="198" spans="2:12" s="9" customFormat="1" ht="41.25" customHeight="1" x14ac:dyDescent="0.25">
      <c r="B198" s="29">
        <f>B196+0.01</f>
        <v>1.87</v>
      </c>
      <c r="C198" s="29"/>
      <c r="D198" s="219" t="s">
        <v>1046</v>
      </c>
      <c r="E198" s="81"/>
      <c r="F198" s="81"/>
      <c r="G198" s="81"/>
      <c r="H198" s="332"/>
      <c r="I198" s="82"/>
    </row>
    <row r="199" spans="2:12" s="9" customFormat="1" ht="41.25" customHeight="1" thickBot="1" x14ac:dyDescent="0.3">
      <c r="B199" s="381" t="s">
        <v>893</v>
      </c>
      <c r="C199" s="32"/>
      <c r="D199" s="20" t="s">
        <v>734</v>
      </c>
      <c r="E199" s="19" t="s">
        <v>60</v>
      </c>
      <c r="F199" s="19">
        <v>5</v>
      </c>
      <c r="G199" s="19">
        <v>3</v>
      </c>
      <c r="H199" s="333"/>
      <c r="I199" s="66"/>
    </row>
    <row r="200" spans="2:12" s="9" customFormat="1" ht="41.25" customHeight="1" x14ac:dyDescent="0.25">
      <c r="B200" s="29">
        <f>B198+0.01</f>
        <v>1.8800000000000001</v>
      </c>
      <c r="C200" s="29"/>
      <c r="D200" s="219" t="s">
        <v>1047</v>
      </c>
      <c r="E200" s="81"/>
      <c r="F200" s="81"/>
      <c r="G200" s="81"/>
      <c r="H200" s="332"/>
      <c r="I200" s="82"/>
    </row>
    <row r="201" spans="2:12" s="9" customFormat="1" ht="41.25" customHeight="1" thickBot="1" x14ac:dyDescent="0.3">
      <c r="B201" s="381" t="s">
        <v>894</v>
      </c>
      <c r="C201" s="32"/>
      <c r="D201" s="20" t="s">
        <v>734</v>
      </c>
      <c r="E201" s="19" t="s">
        <v>60</v>
      </c>
      <c r="F201" s="19">
        <v>1</v>
      </c>
      <c r="G201" s="19">
        <v>3</v>
      </c>
      <c r="H201" s="333"/>
      <c r="I201" s="66"/>
    </row>
    <row r="202" spans="2:12" s="9" customFormat="1" ht="41.25" customHeight="1" x14ac:dyDescent="0.25">
      <c r="B202" s="29">
        <f>B200+0.01</f>
        <v>1.8900000000000001</v>
      </c>
      <c r="C202" s="29"/>
      <c r="D202" s="219" t="s">
        <v>1048</v>
      </c>
      <c r="E202" s="81"/>
      <c r="F202" s="81"/>
      <c r="G202" s="81"/>
      <c r="H202" s="332"/>
      <c r="I202" s="82"/>
    </row>
    <row r="203" spans="2:12" s="9" customFormat="1" ht="41.25" customHeight="1" thickBot="1" x14ac:dyDescent="0.3">
      <c r="B203" s="381" t="s">
        <v>895</v>
      </c>
      <c r="C203" s="32"/>
      <c r="D203" s="20" t="s">
        <v>734</v>
      </c>
      <c r="E203" s="19" t="s">
        <v>60</v>
      </c>
      <c r="F203" s="19">
        <v>0</v>
      </c>
      <c r="G203" s="19">
        <v>3</v>
      </c>
      <c r="H203" s="333"/>
      <c r="I203" s="66"/>
    </row>
    <row r="204" spans="2:12" s="9" customFormat="1" ht="41.25" customHeight="1" x14ac:dyDescent="0.25">
      <c r="B204" s="274">
        <f>B202+0.01</f>
        <v>1.9000000000000001</v>
      </c>
      <c r="C204" s="29"/>
      <c r="D204" s="220" t="s">
        <v>1049</v>
      </c>
      <c r="E204" s="81"/>
      <c r="F204" s="81"/>
      <c r="G204" s="81"/>
      <c r="H204" s="332"/>
      <c r="I204" s="82"/>
    </row>
    <row r="205" spans="2:12" s="9" customFormat="1" ht="41.25" customHeight="1" thickBot="1" x14ac:dyDescent="0.3">
      <c r="B205" s="381" t="s">
        <v>897</v>
      </c>
      <c r="C205" s="32"/>
      <c r="D205" s="20" t="s">
        <v>734</v>
      </c>
      <c r="E205" s="19" t="s">
        <v>60</v>
      </c>
      <c r="F205" s="19">
        <v>0</v>
      </c>
      <c r="G205" s="19">
        <v>3</v>
      </c>
      <c r="H205" s="333"/>
      <c r="I205" s="66"/>
      <c r="L205" s="9">
        <f>F205+F203+F201+F199+F197+F195+F193</f>
        <v>37</v>
      </c>
    </row>
    <row r="206" spans="2:12" s="9" customFormat="1" ht="41.25" customHeight="1" x14ac:dyDescent="0.25">
      <c r="B206" s="29">
        <f>B204+0.01</f>
        <v>1.9100000000000001</v>
      </c>
      <c r="C206" s="29"/>
      <c r="D206" s="219" t="s">
        <v>1050</v>
      </c>
      <c r="E206" s="81"/>
      <c r="F206" s="81"/>
      <c r="G206" s="81"/>
      <c r="H206" s="332"/>
      <c r="I206" s="82"/>
    </row>
    <row r="207" spans="2:12" s="9" customFormat="1" ht="41.25" customHeight="1" thickBot="1" x14ac:dyDescent="0.3">
      <c r="B207" s="206" t="s">
        <v>896</v>
      </c>
      <c r="C207" s="32"/>
      <c r="D207" s="20" t="s">
        <v>734</v>
      </c>
      <c r="E207" s="19" t="s">
        <v>60</v>
      </c>
      <c r="F207" s="19">
        <v>3</v>
      </c>
      <c r="G207" s="19">
        <v>3</v>
      </c>
      <c r="H207" s="333"/>
      <c r="I207" s="66"/>
    </row>
    <row r="208" spans="2:12" s="9" customFormat="1" ht="41.25" customHeight="1" thickBot="1" x14ac:dyDescent="0.3">
      <c r="B208" s="21"/>
      <c r="C208" s="371"/>
      <c r="D208" s="357"/>
      <c r="E208" s="304"/>
      <c r="F208" s="304"/>
      <c r="G208" s="304"/>
      <c r="H208" s="410"/>
      <c r="I208" s="306"/>
    </row>
    <row r="209" spans="2:12" s="9" customFormat="1" ht="41.25" customHeight="1" thickBot="1" x14ac:dyDescent="0.3">
      <c r="B209" s="26" t="s">
        <v>649</v>
      </c>
      <c r="C209" s="26"/>
      <c r="D209" s="26"/>
      <c r="E209" s="26"/>
      <c r="F209" s="26"/>
      <c r="G209" s="26"/>
      <c r="H209" s="335"/>
      <c r="I209" s="28"/>
    </row>
    <row r="210" spans="2:12" s="9" customFormat="1" ht="41.25" customHeight="1" thickBot="1" x14ac:dyDescent="0.3">
      <c r="B210" s="319" t="s">
        <v>648</v>
      </c>
      <c r="C210" s="372"/>
      <c r="D210" s="373"/>
      <c r="E210" s="374"/>
      <c r="F210" s="374"/>
      <c r="G210" s="374"/>
      <c r="H210" s="375"/>
      <c r="I210" s="376"/>
    </row>
    <row r="211" spans="2:12" s="9" customFormat="1" ht="41.25" customHeight="1" x14ac:dyDescent="0.25">
      <c r="B211" s="29">
        <f>B206+0.01</f>
        <v>1.9200000000000002</v>
      </c>
      <c r="C211" s="29"/>
      <c r="D211" s="219" t="s">
        <v>1051</v>
      </c>
      <c r="E211" s="81"/>
      <c r="F211" s="81"/>
      <c r="G211" s="81"/>
      <c r="H211" s="332"/>
      <c r="I211" s="82"/>
    </row>
    <row r="212" spans="2:12" s="9" customFormat="1" ht="41.25" customHeight="1" thickBot="1" x14ac:dyDescent="0.3">
      <c r="B212" s="206" t="s">
        <v>898</v>
      </c>
      <c r="C212" s="32"/>
      <c r="D212" s="20" t="s">
        <v>734</v>
      </c>
      <c r="E212" s="19" t="s">
        <v>60</v>
      </c>
      <c r="F212" s="19">
        <v>7</v>
      </c>
      <c r="G212" s="19">
        <v>3</v>
      </c>
      <c r="H212" s="333"/>
      <c r="I212" s="66"/>
    </row>
    <row r="213" spans="2:12" s="9" customFormat="1" ht="41.25" customHeight="1" x14ac:dyDescent="0.25">
      <c r="B213" s="29">
        <f>B211+0.01</f>
        <v>1.9300000000000002</v>
      </c>
      <c r="C213" s="29"/>
      <c r="D213" s="219" t="s">
        <v>1052</v>
      </c>
      <c r="E213" s="81"/>
      <c r="F213" s="81"/>
      <c r="G213" s="81"/>
      <c r="H213" s="332"/>
      <c r="I213" s="82"/>
    </row>
    <row r="214" spans="2:12" s="9" customFormat="1" ht="41.25" customHeight="1" thickBot="1" x14ac:dyDescent="0.3">
      <c r="B214" s="381" t="s">
        <v>899</v>
      </c>
      <c r="C214" s="32"/>
      <c r="D214" s="20" t="s">
        <v>734</v>
      </c>
      <c r="E214" s="19" t="s">
        <v>60</v>
      </c>
      <c r="F214" s="19">
        <v>5</v>
      </c>
      <c r="G214" s="19">
        <v>3</v>
      </c>
      <c r="H214" s="333"/>
      <c r="I214" s="66"/>
    </row>
    <row r="215" spans="2:12" s="9" customFormat="1" ht="41.25" customHeight="1" x14ac:dyDescent="0.25">
      <c r="B215" s="29">
        <f>B213+0.01</f>
        <v>1.9400000000000002</v>
      </c>
      <c r="C215" s="29"/>
      <c r="D215" s="219" t="s">
        <v>1053</v>
      </c>
      <c r="E215" s="81"/>
      <c r="F215" s="81"/>
      <c r="G215" s="81"/>
      <c r="H215" s="332"/>
      <c r="I215" s="82"/>
    </row>
    <row r="216" spans="2:12" s="9" customFormat="1" ht="41.25" customHeight="1" thickBot="1" x14ac:dyDescent="0.3">
      <c r="B216" s="381" t="s">
        <v>900</v>
      </c>
      <c r="C216" s="32"/>
      <c r="D216" s="20" t="s">
        <v>734</v>
      </c>
      <c r="E216" s="19" t="s">
        <v>60</v>
      </c>
      <c r="F216" s="19">
        <v>0</v>
      </c>
      <c r="G216" s="19">
        <v>3</v>
      </c>
      <c r="H216" s="333"/>
      <c r="I216" s="66"/>
    </row>
    <row r="217" spans="2:12" s="9" customFormat="1" ht="41.25" customHeight="1" x14ac:dyDescent="0.25">
      <c r="B217" s="29">
        <f>B215+0.01</f>
        <v>1.9500000000000002</v>
      </c>
      <c r="C217" s="29"/>
      <c r="D217" s="219" t="s">
        <v>1054</v>
      </c>
      <c r="E217" s="81"/>
      <c r="F217" s="81"/>
      <c r="G217" s="81"/>
      <c r="H217" s="332"/>
      <c r="I217" s="82"/>
    </row>
    <row r="218" spans="2:12" s="9" customFormat="1" ht="41.25" customHeight="1" thickBot="1" x14ac:dyDescent="0.3">
      <c r="B218" s="381" t="s">
        <v>865</v>
      </c>
      <c r="C218" s="32"/>
      <c r="D218" s="20" t="s">
        <v>734</v>
      </c>
      <c r="E218" s="19" t="s">
        <v>60</v>
      </c>
      <c r="F218" s="19">
        <v>0</v>
      </c>
      <c r="G218" s="19">
        <v>3</v>
      </c>
      <c r="H218" s="333"/>
      <c r="I218" s="66"/>
    </row>
    <row r="219" spans="2:12" s="9" customFormat="1" ht="41.25" customHeight="1" x14ac:dyDescent="0.25">
      <c r="B219" s="29">
        <f>B217+0.01</f>
        <v>1.9600000000000002</v>
      </c>
      <c r="C219" s="29"/>
      <c r="D219" s="219" t="s">
        <v>1055</v>
      </c>
      <c r="E219" s="81"/>
      <c r="F219" s="81"/>
      <c r="G219" s="81"/>
      <c r="H219" s="332"/>
      <c r="I219" s="82"/>
    </row>
    <row r="220" spans="2:12" s="9" customFormat="1" ht="41.25" customHeight="1" thickBot="1" x14ac:dyDescent="0.3">
      <c r="B220" s="381" t="s">
        <v>901</v>
      </c>
      <c r="C220" s="32"/>
      <c r="D220" s="20" t="s">
        <v>734</v>
      </c>
      <c r="E220" s="19" t="s">
        <v>60</v>
      </c>
      <c r="F220" s="19">
        <v>0</v>
      </c>
      <c r="G220" s="19">
        <v>3</v>
      </c>
      <c r="H220" s="333"/>
      <c r="I220" s="66"/>
    </row>
    <row r="221" spans="2:12" s="9" customFormat="1" ht="41.25" customHeight="1" x14ac:dyDescent="0.25">
      <c r="B221" s="371">
        <f>B219+0.01</f>
        <v>1.9700000000000002</v>
      </c>
      <c r="C221" s="29"/>
      <c r="D221" s="220" t="s">
        <v>1056</v>
      </c>
      <c r="E221" s="81"/>
      <c r="F221" s="81"/>
      <c r="G221" s="81"/>
      <c r="H221" s="332"/>
      <c r="I221" s="82"/>
    </row>
    <row r="222" spans="2:12" s="9" customFormat="1" ht="41.25" customHeight="1" thickBot="1" x14ac:dyDescent="0.3">
      <c r="B222" s="19" t="s">
        <v>902</v>
      </c>
      <c r="C222" s="32"/>
      <c r="D222" s="20" t="s">
        <v>734</v>
      </c>
      <c r="E222" s="19" t="s">
        <v>60</v>
      </c>
      <c r="F222" s="19">
        <v>0</v>
      </c>
      <c r="G222" s="19">
        <v>3</v>
      </c>
      <c r="H222" s="333"/>
      <c r="I222" s="66"/>
      <c r="L222" s="9">
        <f>F222+F220+F218+F216+F214+F212+F207</f>
        <v>15</v>
      </c>
    </row>
    <row r="223" spans="2:12" s="9" customFormat="1" ht="41.25" customHeight="1" x14ac:dyDescent="0.25">
      <c r="B223" s="29">
        <f>B221+0.01</f>
        <v>1.9800000000000002</v>
      </c>
      <c r="C223" s="29"/>
      <c r="D223" s="219" t="s">
        <v>1057</v>
      </c>
      <c r="E223" s="81"/>
      <c r="F223" s="81"/>
      <c r="G223" s="81"/>
      <c r="H223" s="332"/>
      <c r="I223" s="82"/>
    </row>
    <row r="224" spans="2:12" s="9" customFormat="1" ht="41.25" customHeight="1" thickBot="1" x14ac:dyDescent="0.3">
      <c r="B224" s="381" t="s">
        <v>903</v>
      </c>
      <c r="C224" s="32"/>
      <c r="D224" s="20" t="s">
        <v>734</v>
      </c>
      <c r="E224" s="19" t="s">
        <v>60</v>
      </c>
      <c r="F224" s="19">
        <v>6</v>
      </c>
      <c r="G224" s="19">
        <v>3</v>
      </c>
      <c r="H224" s="333"/>
      <c r="I224" s="66"/>
    </row>
    <row r="225" spans="2:9" s="9" customFormat="1" ht="41.25" customHeight="1" x14ac:dyDescent="0.25">
      <c r="B225" s="274">
        <v>1.99</v>
      </c>
      <c r="C225" s="29"/>
      <c r="D225" s="219" t="s">
        <v>1058</v>
      </c>
      <c r="E225" s="81"/>
      <c r="F225" s="81"/>
      <c r="G225" s="81"/>
      <c r="H225" s="332"/>
      <c r="I225" s="82"/>
    </row>
    <row r="226" spans="2:9" s="9" customFormat="1" ht="41.25" customHeight="1" thickBot="1" x14ac:dyDescent="0.3">
      <c r="B226" s="389" t="s">
        <v>904</v>
      </c>
      <c r="C226" s="32"/>
      <c r="D226" s="20" t="s">
        <v>734</v>
      </c>
      <c r="E226" s="19" t="s">
        <v>60</v>
      </c>
      <c r="F226" s="19">
        <v>0</v>
      </c>
      <c r="G226" s="19">
        <v>3</v>
      </c>
      <c r="H226" s="333"/>
      <c r="I226" s="66"/>
    </row>
    <row r="227" spans="2:9" s="9" customFormat="1" ht="41.25" customHeight="1" x14ac:dyDescent="0.25">
      <c r="B227" s="394">
        <v>1.1000000000000001</v>
      </c>
      <c r="C227" s="29"/>
      <c r="D227" s="219" t="s">
        <v>1059</v>
      </c>
      <c r="E227" s="81"/>
      <c r="F227" s="81"/>
      <c r="G227" s="81"/>
      <c r="H227" s="332"/>
      <c r="I227" s="82"/>
    </row>
    <row r="228" spans="2:9" s="9" customFormat="1" ht="41.25" customHeight="1" thickBot="1" x14ac:dyDescent="0.3">
      <c r="B228" s="389" t="s">
        <v>905</v>
      </c>
      <c r="C228" s="32"/>
      <c r="D228" s="20" t="s">
        <v>734</v>
      </c>
      <c r="E228" s="19" t="s">
        <v>60</v>
      </c>
      <c r="F228" s="19">
        <v>0</v>
      </c>
      <c r="G228" s="19">
        <v>3</v>
      </c>
      <c r="H228" s="333"/>
      <c r="I228" s="66"/>
    </row>
    <row r="229" spans="2:9" s="9" customFormat="1" ht="41.25" customHeight="1" x14ac:dyDescent="0.25">
      <c r="B229" s="394">
        <f>B227+0.001</f>
        <v>1.101</v>
      </c>
      <c r="C229" s="29"/>
      <c r="D229" s="219" t="s">
        <v>1060</v>
      </c>
      <c r="E229" s="81"/>
      <c r="F229" s="81"/>
      <c r="G229" s="81"/>
      <c r="H229" s="332"/>
      <c r="I229" s="82"/>
    </row>
    <row r="230" spans="2:9" s="9" customFormat="1" ht="41.25" customHeight="1" thickBot="1" x14ac:dyDescent="0.3">
      <c r="B230" s="389" t="s">
        <v>906</v>
      </c>
      <c r="C230" s="32"/>
      <c r="D230" s="20" t="s">
        <v>734</v>
      </c>
      <c r="E230" s="19" t="s">
        <v>60</v>
      </c>
      <c r="F230" s="19">
        <v>0</v>
      </c>
      <c r="G230" s="19">
        <v>3</v>
      </c>
      <c r="H230" s="333"/>
      <c r="I230" s="66"/>
    </row>
    <row r="231" spans="2:9" s="9" customFormat="1" ht="41.25" customHeight="1" x14ac:dyDescent="0.25">
      <c r="B231" s="453"/>
      <c r="C231" s="371"/>
      <c r="D231" s="357"/>
      <c r="E231" s="304"/>
      <c r="F231" s="304"/>
      <c r="G231" s="304"/>
      <c r="H231" s="410"/>
      <c r="I231" s="306"/>
    </row>
    <row r="232" spans="2:9" s="9" customFormat="1" ht="41.25" customHeight="1" x14ac:dyDescent="0.25">
      <c r="B232" s="453"/>
      <c r="C232" s="371"/>
      <c r="D232" s="357"/>
      <c r="E232" s="304"/>
      <c r="F232" s="304"/>
      <c r="G232" s="304"/>
      <c r="H232" s="410"/>
      <c r="I232" s="306"/>
    </row>
    <row r="233" spans="2:9" s="9" customFormat="1" ht="41.25" customHeight="1" thickBot="1" x14ac:dyDescent="0.3">
      <c r="B233" s="453"/>
      <c r="C233" s="371"/>
      <c r="D233" s="357"/>
      <c r="E233" s="304"/>
      <c r="F233" s="304"/>
      <c r="G233" s="304"/>
      <c r="H233" s="410"/>
      <c r="I233" s="306"/>
    </row>
    <row r="234" spans="2:9" s="9" customFormat="1" ht="41.25" customHeight="1" thickBot="1" x14ac:dyDescent="0.3">
      <c r="B234" s="26" t="s">
        <v>649</v>
      </c>
      <c r="C234" s="26"/>
      <c r="D234" s="26"/>
      <c r="E234" s="26"/>
      <c r="F234" s="26"/>
      <c r="G234" s="26"/>
      <c r="H234" s="335"/>
      <c r="I234" s="28"/>
    </row>
    <row r="235" spans="2:9" s="9" customFormat="1" ht="41.25" customHeight="1" thickBot="1" x14ac:dyDescent="0.3">
      <c r="B235" s="319" t="s">
        <v>648</v>
      </c>
      <c r="C235" s="372"/>
      <c r="D235" s="373"/>
      <c r="E235" s="374"/>
      <c r="F235" s="374"/>
      <c r="G235" s="374"/>
      <c r="H235" s="375"/>
      <c r="I235" s="376"/>
    </row>
    <row r="236" spans="2:9" s="9" customFormat="1" ht="41.25" customHeight="1" x14ac:dyDescent="0.25">
      <c r="B236" s="394">
        <f>B229+0.001</f>
        <v>1.1019999999999999</v>
      </c>
      <c r="C236" s="29"/>
      <c r="D236" s="219" t="s">
        <v>1061</v>
      </c>
      <c r="E236" s="81"/>
      <c r="F236" s="81"/>
      <c r="G236" s="81"/>
      <c r="H236" s="332"/>
      <c r="I236" s="82"/>
    </row>
    <row r="237" spans="2:9" s="9" customFormat="1" ht="41.25" customHeight="1" thickBot="1" x14ac:dyDescent="0.3">
      <c r="B237" s="389" t="s">
        <v>1063</v>
      </c>
      <c r="C237" s="32"/>
      <c r="D237" s="20" t="s">
        <v>734</v>
      </c>
      <c r="E237" s="19" t="s">
        <v>60</v>
      </c>
      <c r="F237" s="19">
        <v>0</v>
      </c>
      <c r="G237" s="19">
        <v>3</v>
      </c>
      <c r="H237" s="333"/>
      <c r="I237" s="66"/>
    </row>
    <row r="238" spans="2:9" s="9" customFormat="1" ht="41.25" customHeight="1" x14ac:dyDescent="0.25">
      <c r="B238" s="394">
        <f>B236+0.001</f>
        <v>1.1029999999999998</v>
      </c>
      <c r="C238" s="29"/>
      <c r="D238" s="219" t="s">
        <v>1062</v>
      </c>
      <c r="E238" s="81"/>
      <c r="F238" s="81"/>
      <c r="G238" s="81"/>
      <c r="H238" s="332"/>
      <c r="I238" s="82"/>
    </row>
    <row r="239" spans="2:9" s="9" customFormat="1" ht="41.25" customHeight="1" thickBot="1" x14ac:dyDescent="0.3">
      <c r="B239" s="389" t="s">
        <v>907</v>
      </c>
      <c r="C239" s="32"/>
      <c r="D239" s="20" t="s">
        <v>734</v>
      </c>
      <c r="E239" s="19" t="s">
        <v>60</v>
      </c>
      <c r="F239" s="19">
        <v>0</v>
      </c>
      <c r="G239" s="19">
        <v>3</v>
      </c>
      <c r="H239" s="333"/>
      <c r="I239" s="66"/>
    </row>
    <row r="240" spans="2:9" s="9" customFormat="1" ht="41.25" customHeight="1" x14ac:dyDescent="0.25">
      <c r="B240" s="394">
        <f>B238+0.001</f>
        <v>1.1039999999999996</v>
      </c>
      <c r="C240" s="29"/>
      <c r="D240" s="220" t="s">
        <v>1064</v>
      </c>
      <c r="E240" s="81"/>
      <c r="F240" s="81"/>
      <c r="G240" s="81"/>
      <c r="H240" s="332"/>
      <c r="I240" s="82"/>
    </row>
    <row r="241" spans="2:12" s="9" customFormat="1" ht="41.25" customHeight="1" thickBot="1" x14ac:dyDescent="0.3">
      <c r="B241" s="389" t="s">
        <v>908</v>
      </c>
      <c r="C241" s="32"/>
      <c r="D241" s="20" t="s">
        <v>734</v>
      </c>
      <c r="E241" s="19" t="s">
        <v>60</v>
      </c>
      <c r="F241" s="19">
        <v>0</v>
      </c>
      <c r="G241" s="19">
        <v>3</v>
      </c>
      <c r="H241" s="333"/>
      <c r="I241" s="66"/>
      <c r="L241" s="9">
        <f>F241+F239+F237+F230+F228+F226+F224</f>
        <v>6</v>
      </c>
    </row>
    <row r="242" spans="2:12" s="9" customFormat="1" ht="41.25" customHeight="1" x14ac:dyDescent="0.25">
      <c r="B242" s="394">
        <f>B240+0.001</f>
        <v>1.1049999999999995</v>
      </c>
      <c r="C242" s="29"/>
      <c r="D242" s="219" t="s">
        <v>1065</v>
      </c>
      <c r="E242" s="81"/>
      <c r="F242" s="81"/>
      <c r="G242" s="81"/>
      <c r="H242" s="332"/>
      <c r="I242" s="82"/>
    </row>
    <row r="243" spans="2:12" s="9" customFormat="1" ht="41.25" customHeight="1" thickBot="1" x14ac:dyDescent="0.3">
      <c r="B243" s="390" t="s">
        <v>909</v>
      </c>
      <c r="C243" s="32"/>
      <c r="D243" s="20" t="s">
        <v>734</v>
      </c>
      <c r="E243" s="19" t="s">
        <v>60</v>
      </c>
      <c r="F243" s="19">
        <v>12</v>
      </c>
      <c r="G243" s="19">
        <v>3</v>
      </c>
      <c r="H243" s="333"/>
      <c r="I243" s="66"/>
    </row>
    <row r="244" spans="2:12" s="9" customFormat="1" ht="41.25" customHeight="1" x14ac:dyDescent="0.25">
      <c r="B244" s="394">
        <f>B242+0.001</f>
        <v>1.1059999999999994</v>
      </c>
      <c r="C244" s="29"/>
      <c r="D244" s="219" t="s">
        <v>1066</v>
      </c>
      <c r="E244" s="81"/>
      <c r="F244" s="81"/>
      <c r="G244" s="81"/>
      <c r="H244" s="332"/>
      <c r="I244" s="82"/>
    </row>
    <row r="245" spans="2:12" s="9" customFormat="1" ht="41.25" customHeight="1" thickBot="1" x14ac:dyDescent="0.3">
      <c r="B245" s="390" t="s">
        <v>910</v>
      </c>
      <c r="C245" s="32"/>
      <c r="D245" s="20" t="s">
        <v>734</v>
      </c>
      <c r="E245" s="19" t="s">
        <v>60</v>
      </c>
      <c r="F245" s="19">
        <v>1</v>
      </c>
      <c r="G245" s="19">
        <v>3</v>
      </c>
      <c r="H245" s="333"/>
      <c r="I245" s="66"/>
    </row>
    <row r="246" spans="2:12" s="9" customFormat="1" ht="41.25" customHeight="1" x14ac:dyDescent="0.25">
      <c r="B246" s="394">
        <f>B244+0.001</f>
        <v>1.1069999999999993</v>
      </c>
      <c r="C246" s="29"/>
      <c r="D246" s="219" t="s">
        <v>1067</v>
      </c>
      <c r="E246" s="81"/>
      <c r="F246" s="81"/>
      <c r="G246" s="81"/>
      <c r="H246" s="332"/>
      <c r="I246" s="82"/>
    </row>
    <row r="247" spans="2:12" s="9" customFormat="1" ht="41.25" customHeight="1" thickBot="1" x14ac:dyDescent="0.3">
      <c r="B247" s="389" t="s">
        <v>911</v>
      </c>
      <c r="C247" s="32"/>
      <c r="D247" s="20" t="s">
        <v>734</v>
      </c>
      <c r="E247" s="19" t="s">
        <v>60</v>
      </c>
      <c r="F247" s="19">
        <v>2</v>
      </c>
      <c r="G247" s="19">
        <v>3</v>
      </c>
      <c r="H247" s="333"/>
      <c r="I247" s="66"/>
    </row>
    <row r="248" spans="2:12" s="9" customFormat="1" ht="41.25" customHeight="1" x14ac:dyDescent="0.25">
      <c r="B248" s="394">
        <f>B246+0.001</f>
        <v>1.1079999999999992</v>
      </c>
      <c r="C248" s="29"/>
      <c r="D248" s="219" t="s">
        <v>1068</v>
      </c>
      <c r="E248" s="81"/>
      <c r="F248" s="81"/>
      <c r="G248" s="81"/>
      <c r="H248" s="332"/>
      <c r="I248" s="82"/>
    </row>
    <row r="249" spans="2:12" s="9" customFormat="1" ht="41.25" customHeight="1" thickBot="1" x14ac:dyDescent="0.3">
      <c r="B249" s="389" t="s">
        <v>912</v>
      </c>
      <c r="C249" s="32"/>
      <c r="D249" s="20" t="s">
        <v>734</v>
      </c>
      <c r="E249" s="19" t="s">
        <v>60</v>
      </c>
      <c r="F249" s="19">
        <v>0</v>
      </c>
      <c r="G249" s="19">
        <v>3</v>
      </c>
      <c r="H249" s="333"/>
      <c r="I249" s="66"/>
    </row>
    <row r="250" spans="2:12" s="9" customFormat="1" ht="41.25" customHeight="1" x14ac:dyDescent="0.25">
      <c r="B250" s="394">
        <f>B248+0.001</f>
        <v>1.1089999999999991</v>
      </c>
      <c r="C250" s="29"/>
      <c r="D250" s="219" t="s">
        <v>1069</v>
      </c>
      <c r="E250" s="81"/>
      <c r="F250" s="81"/>
      <c r="G250" s="81"/>
      <c r="H250" s="332"/>
      <c r="I250" s="82"/>
    </row>
    <row r="251" spans="2:12" s="9" customFormat="1" ht="41.25" customHeight="1" thickBot="1" x14ac:dyDescent="0.3">
      <c r="B251" s="389" t="s">
        <v>1071</v>
      </c>
      <c r="C251" s="32"/>
      <c r="D251" s="20" t="s">
        <v>734</v>
      </c>
      <c r="E251" s="19" t="s">
        <v>60</v>
      </c>
      <c r="F251" s="19">
        <v>2</v>
      </c>
      <c r="G251" s="19">
        <v>3</v>
      </c>
      <c r="H251" s="333"/>
      <c r="I251" s="66"/>
    </row>
    <row r="252" spans="2:12" s="9" customFormat="1" ht="41.25" customHeight="1" x14ac:dyDescent="0.25">
      <c r="B252" s="394">
        <f>B250+0.001</f>
        <v>1.109999999999999</v>
      </c>
      <c r="C252" s="29"/>
      <c r="D252" s="219" t="s">
        <v>1070</v>
      </c>
      <c r="E252" s="81"/>
      <c r="F252" s="81"/>
      <c r="G252" s="81"/>
      <c r="H252" s="332"/>
      <c r="I252" s="82"/>
    </row>
    <row r="253" spans="2:12" s="9" customFormat="1" ht="41.25" customHeight="1" thickBot="1" x14ac:dyDescent="0.3">
      <c r="B253" s="389" t="s">
        <v>913</v>
      </c>
      <c r="C253" s="32"/>
      <c r="D253" s="20" t="s">
        <v>734</v>
      </c>
      <c r="E253" s="19" t="s">
        <v>60</v>
      </c>
      <c r="F253" s="19">
        <v>0</v>
      </c>
      <c r="G253" s="19">
        <v>3</v>
      </c>
      <c r="H253" s="333"/>
      <c r="I253" s="66"/>
    </row>
    <row r="254" spans="2:12" s="9" customFormat="1" ht="41.25" customHeight="1" x14ac:dyDescent="0.25">
      <c r="B254" s="394">
        <f>B252+0.001</f>
        <v>1.1109999999999989</v>
      </c>
      <c r="C254" s="29"/>
      <c r="D254" s="220" t="s">
        <v>1072</v>
      </c>
      <c r="E254" s="81"/>
      <c r="F254" s="81"/>
      <c r="G254" s="81"/>
      <c r="H254" s="332"/>
      <c r="I254" s="82"/>
    </row>
    <row r="255" spans="2:12" s="9" customFormat="1" ht="41.25" customHeight="1" thickBot="1" x14ac:dyDescent="0.3">
      <c r="B255" s="391" t="s">
        <v>914</v>
      </c>
      <c r="C255" s="32"/>
      <c r="D255" s="20" t="s">
        <v>734</v>
      </c>
      <c r="E255" s="19" t="s">
        <v>60</v>
      </c>
      <c r="F255" s="19">
        <v>0</v>
      </c>
      <c r="G255" s="19">
        <v>3</v>
      </c>
      <c r="H255" s="333"/>
      <c r="I255" s="66"/>
      <c r="L255" s="9">
        <f>F255+F253+F251+F249+F247+F245+F243</f>
        <v>17</v>
      </c>
    </row>
    <row r="256" spans="2:12" s="9" customFormat="1" ht="41.25" customHeight="1" thickBot="1" x14ac:dyDescent="0.3">
      <c r="B256" s="392" t="s">
        <v>649</v>
      </c>
      <c r="C256" s="26"/>
      <c r="D256" s="26"/>
      <c r="E256" s="26"/>
      <c r="F256" s="26"/>
      <c r="G256" s="26"/>
      <c r="H256" s="335"/>
      <c r="I256" s="28"/>
    </row>
    <row r="257" spans="2:12" s="9" customFormat="1" ht="41.25" customHeight="1" thickBot="1" x14ac:dyDescent="0.3">
      <c r="B257" s="393" t="s">
        <v>648</v>
      </c>
      <c r="C257" s="372"/>
      <c r="D257" s="373"/>
      <c r="E257" s="374"/>
      <c r="F257" s="374"/>
      <c r="G257" s="374"/>
      <c r="H257" s="375"/>
      <c r="I257" s="376"/>
    </row>
    <row r="258" spans="2:12" s="9" customFormat="1" ht="41.25" customHeight="1" x14ac:dyDescent="0.25">
      <c r="B258" s="394">
        <f>B254+0.001</f>
        <v>1.1119999999999988</v>
      </c>
      <c r="C258" s="29"/>
      <c r="D258" s="219" t="s">
        <v>1078</v>
      </c>
      <c r="E258" s="81"/>
      <c r="F258" s="81"/>
      <c r="G258" s="81"/>
      <c r="H258" s="332"/>
      <c r="I258" s="82"/>
    </row>
    <row r="259" spans="2:12" s="9" customFormat="1" ht="41.25" customHeight="1" thickBot="1" x14ac:dyDescent="0.3">
      <c r="B259" s="389" t="s">
        <v>915</v>
      </c>
      <c r="C259" s="32"/>
      <c r="D259" s="20" t="s">
        <v>734</v>
      </c>
      <c r="E259" s="19" t="s">
        <v>60</v>
      </c>
      <c r="F259" s="19">
        <v>17</v>
      </c>
      <c r="G259" s="19">
        <v>3</v>
      </c>
      <c r="H259" s="333"/>
      <c r="I259" s="66"/>
    </row>
    <row r="260" spans="2:12" s="9" customFormat="1" ht="41.25" customHeight="1" x14ac:dyDescent="0.25">
      <c r="B260" s="394">
        <f>B258+0.001</f>
        <v>1.1129999999999987</v>
      </c>
      <c r="C260" s="29"/>
      <c r="D260" s="219" t="s">
        <v>1073</v>
      </c>
      <c r="E260" s="81"/>
      <c r="F260" s="81"/>
      <c r="G260" s="81"/>
      <c r="H260" s="332"/>
      <c r="I260" s="82"/>
    </row>
    <row r="261" spans="2:12" s="9" customFormat="1" ht="41.25" customHeight="1" thickBot="1" x14ac:dyDescent="0.3">
      <c r="B261" s="389" t="s">
        <v>915</v>
      </c>
      <c r="C261" s="32"/>
      <c r="D261" s="20" t="s">
        <v>734</v>
      </c>
      <c r="E261" s="19" t="s">
        <v>60</v>
      </c>
      <c r="F261" s="19">
        <v>0</v>
      </c>
      <c r="G261" s="19">
        <v>3</v>
      </c>
      <c r="H261" s="333"/>
      <c r="I261" s="66"/>
    </row>
    <row r="262" spans="2:12" s="9" customFormat="1" ht="41.25" customHeight="1" x14ac:dyDescent="0.25">
      <c r="B262" s="394">
        <f>B260+0.001</f>
        <v>1.1139999999999985</v>
      </c>
      <c r="C262" s="29"/>
      <c r="D262" s="219" t="s">
        <v>1074</v>
      </c>
      <c r="E262" s="81"/>
      <c r="F262" s="81"/>
      <c r="G262" s="81"/>
      <c r="H262" s="332"/>
      <c r="I262" s="82"/>
    </row>
    <row r="263" spans="2:12" s="9" customFormat="1" ht="41.25" customHeight="1" thickBot="1" x14ac:dyDescent="0.3">
      <c r="B263" s="389" t="s">
        <v>916</v>
      </c>
      <c r="C263" s="32"/>
      <c r="D263" s="20" t="s">
        <v>734</v>
      </c>
      <c r="E263" s="19" t="s">
        <v>60</v>
      </c>
      <c r="F263" s="19">
        <v>0</v>
      </c>
      <c r="G263" s="19">
        <v>3</v>
      </c>
      <c r="H263" s="333"/>
      <c r="I263" s="66"/>
    </row>
    <row r="264" spans="2:12" s="9" customFormat="1" ht="41.25" customHeight="1" x14ac:dyDescent="0.25">
      <c r="B264" s="394">
        <f>B262+0.001</f>
        <v>1.1149999999999984</v>
      </c>
      <c r="C264" s="29"/>
      <c r="D264" s="219" t="s">
        <v>1075</v>
      </c>
      <c r="E264" s="81"/>
      <c r="F264" s="81"/>
      <c r="G264" s="81"/>
      <c r="H264" s="332"/>
      <c r="I264" s="82"/>
    </row>
    <row r="265" spans="2:12" s="9" customFormat="1" ht="41.25" customHeight="1" thickBot="1" x14ac:dyDescent="0.3">
      <c r="B265" s="389" t="s">
        <v>917</v>
      </c>
      <c r="C265" s="32"/>
      <c r="D265" s="20" t="s">
        <v>734</v>
      </c>
      <c r="E265" s="19" t="s">
        <v>60</v>
      </c>
      <c r="F265" s="19">
        <v>0</v>
      </c>
      <c r="G265" s="19">
        <v>3</v>
      </c>
      <c r="H265" s="333"/>
      <c r="I265" s="66"/>
    </row>
    <row r="266" spans="2:12" s="9" customFormat="1" ht="41.25" customHeight="1" x14ac:dyDescent="0.25">
      <c r="B266" s="394">
        <f>B264+0.001</f>
        <v>1.1159999999999983</v>
      </c>
      <c r="C266" s="29"/>
      <c r="D266" s="219" t="s">
        <v>1076</v>
      </c>
      <c r="E266" s="81"/>
      <c r="F266" s="81"/>
      <c r="G266" s="81"/>
      <c r="H266" s="332"/>
      <c r="I266" s="82"/>
    </row>
    <row r="267" spans="2:12" s="9" customFormat="1" ht="41.25" customHeight="1" thickBot="1" x14ac:dyDescent="0.3">
      <c r="B267" s="389" t="s">
        <v>918</v>
      </c>
      <c r="C267" s="32"/>
      <c r="D267" s="20" t="s">
        <v>734</v>
      </c>
      <c r="E267" s="19" t="s">
        <v>60</v>
      </c>
      <c r="F267" s="19">
        <v>4</v>
      </c>
      <c r="G267" s="19">
        <v>3</v>
      </c>
      <c r="H267" s="333"/>
      <c r="I267" s="66"/>
    </row>
    <row r="268" spans="2:12" s="9" customFormat="1" ht="41.25" customHeight="1" x14ac:dyDescent="0.25">
      <c r="B268" s="394">
        <f>B266+0.001</f>
        <v>1.1169999999999982</v>
      </c>
      <c r="C268" s="29"/>
      <c r="D268" s="219" t="s">
        <v>1077</v>
      </c>
      <c r="E268" s="81"/>
      <c r="F268" s="81"/>
      <c r="G268" s="81"/>
      <c r="H268" s="332"/>
      <c r="I268" s="82"/>
    </row>
    <row r="269" spans="2:12" s="9" customFormat="1" ht="41.25" customHeight="1" thickBot="1" x14ac:dyDescent="0.3">
      <c r="B269" s="389" t="s">
        <v>919</v>
      </c>
      <c r="C269" s="32"/>
      <c r="D269" s="20" t="s">
        <v>734</v>
      </c>
      <c r="E269" s="19" t="s">
        <v>60</v>
      </c>
      <c r="F269" s="19">
        <v>3</v>
      </c>
      <c r="G269" s="19">
        <v>3</v>
      </c>
      <c r="H269" s="333"/>
      <c r="I269" s="66"/>
    </row>
    <row r="270" spans="2:12" s="9" customFormat="1" ht="41.25" customHeight="1" x14ac:dyDescent="0.25">
      <c r="B270" s="394">
        <f>B268+0.001</f>
        <v>1.1179999999999981</v>
      </c>
      <c r="C270" s="29"/>
      <c r="D270" s="220" t="s">
        <v>1079</v>
      </c>
      <c r="E270" s="81"/>
      <c r="F270" s="81"/>
      <c r="G270" s="81"/>
      <c r="H270" s="332"/>
      <c r="I270" s="82"/>
    </row>
    <row r="271" spans="2:12" s="9" customFormat="1" ht="41.25" customHeight="1" thickBot="1" x14ac:dyDescent="0.3">
      <c r="B271" s="389" t="s">
        <v>920</v>
      </c>
      <c r="C271" s="32"/>
      <c r="D271" s="20" t="s">
        <v>734</v>
      </c>
      <c r="E271" s="19" t="s">
        <v>60</v>
      </c>
      <c r="F271" s="19">
        <v>1</v>
      </c>
      <c r="G271" s="19">
        <v>3</v>
      </c>
      <c r="H271" s="333"/>
      <c r="I271" s="66"/>
      <c r="L271" s="9">
        <f>F271+F269+F267+F265+F263+F261+F259</f>
        <v>25</v>
      </c>
    </row>
    <row r="272" spans="2:12" s="9" customFormat="1" ht="41.25" customHeight="1" x14ac:dyDescent="0.25">
      <c r="B272" s="394">
        <v>1.119</v>
      </c>
      <c r="C272" s="29"/>
      <c r="D272" s="219" t="s">
        <v>1083</v>
      </c>
      <c r="E272" s="81"/>
      <c r="F272" s="81"/>
      <c r="G272" s="81"/>
      <c r="H272" s="332"/>
      <c r="I272" s="82"/>
    </row>
    <row r="273" spans="2:12" s="9" customFormat="1" ht="41.25" customHeight="1" thickBot="1" x14ac:dyDescent="0.3">
      <c r="B273" s="389" t="s">
        <v>921</v>
      </c>
      <c r="C273" s="32"/>
      <c r="D273" s="20" t="s">
        <v>734</v>
      </c>
      <c r="E273" s="19" t="s">
        <v>60</v>
      </c>
      <c r="F273" s="19">
        <v>17</v>
      </c>
      <c r="G273" s="19">
        <v>3</v>
      </c>
      <c r="H273" s="333"/>
      <c r="I273" s="66"/>
    </row>
    <row r="274" spans="2:12" s="9" customFormat="1" ht="41.25" customHeight="1" x14ac:dyDescent="0.25">
      <c r="B274" s="394">
        <f>B272+0.001</f>
        <v>1.1199999999999999</v>
      </c>
      <c r="C274" s="29"/>
      <c r="D274" s="219" t="s">
        <v>1084</v>
      </c>
      <c r="E274" s="81"/>
      <c r="F274" s="81"/>
      <c r="G274" s="81"/>
      <c r="H274" s="332"/>
      <c r="I274" s="82"/>
    </row>
    <row r="275" spans="2:12" s="9" customFormat="1" ht="41.25" customHeight="1" thickBot="1" x14ac:dyDescent="0.3">
      <c r="B275" s="389" t="s">
        <v>922</v>
      </c>
      <c r="C275" s="32"/>
      <c r="D275" s="20" t="s">
        <v>734</v>
      </c>
      <c r="E275" s="19" t="s">
        <v>60</v>
      </c>
      <c r="F275" s="19">
        <v>0</v>
      </c>
      <c r="G275" s="19">
        <v>3</v>
      </c>
      <c r="H275" s="333"/>
      <c r="I275" s="66"/>
    </row>
    <row r="276" spans="2:12" s="9" customFormat="1" ht="41.25" customHeight="1" x14ac:dyDescent="0.25">
      <c r="B276" s="394">
        <f>B274+0.001</f>
        <v>1.1209999999999998</v>
      </c>
      <c r="C276" s="29"/>
      <c r="D276" s="219" t="s">
        <v>1085</v>
      </c>
      <c r="E276" s="81"/>
      <c r="F276" s="81"/>
      <c r="G276" s="81"/>
      <c r="H276" s="332"/>
      <c r="I276" s="82"/>
    </row>
    <row r="277" spans="2:12" s="9" customFormat="1" ht="41.25" customHeight="1" thickBot="1" x14ac:dyDescent="0.3">
      <c r="B277" s="389" t="s">
        <v>923</v>
      </c>
      <c r="C277" s="32"/>
      <c r="D277" s="20" t="s">
        <v>734</v>
      </c>
      <c r="E277" s="19" t="s">
        <v>60</v>
      </c>
      <c r="F277" s="19">
        <v>0</v>
      </c>
      <c r="G277" s="19">
        <v>3</v>
      </c>
      <c r="H277" s="333"/>
      <c r="I277" s="66"/>
    </row>
    <row r="278" spans="2:12" s="9" customFormat="1" ht="41.25" customHeight="1" x14ac:dyDescent="0.25">
      <c r="B278" s="394">
        <f>B276+0.001</f>
        <v>1.1219999999999997</v>
      </c>
      <c r="C278" s="29"/>
      <c r="D278" s="219" t="s">
        <v>1086</v>
      </c>
      <c r="E278" s="81"/>
      <c r="F278" s="81"/>
      <c r="G278" s="81"/>
      <c r="H278" s="332"/>
      <c r="I278" s="82"/>
    </row>
    <row r="279" spans="2:12" s="9" customFormat="1" ht="41.25" customHeight="1" thickBot="1" x14ac:dyDescent="0.3">
      <c r="B279" s="389" t="s">
        <v>1080</v>
      </c>
      <c r="C279" s="32"/>
      <c r="D279" s="20" t="s">
        <v>734</v>
      </c>
      <c r="E279" s="19" t="s">
        <v>60</v>
      </c>
      <c r="F279" s="19">
        <v>5</v>
      </c>
      <c r="G279" s="19">
        <v>3</v>
      </c>
      <c r="H279" s="333"/>
      <c r="I279" s="66"/>
    </row>
    <row r="280" spans="2:12" s="9" customFormat="1" ht="41.25" customHeight="1" thickBot="1" x14ac:dyDescent="0.3">
      <c r="B280" s="453"/>
      <c r="C280" s="371"/>
      <c r="D280" s="357"/>
      <c r="E280" s="304"/>
      <c r="F280" s="304"/>
      <c r="G280" s="304"/>
      <c r="H280" s="410"/>
      <c r="I280" s="306"/>
    </row>
    <row r="281" spans="2:12" s="9" customFormat="1" ht="41.25" customHeight="1" thickBot="1" x14ac:dyDescent="0.3">
      <c r="B281" s="392" t="s">
        <v>649</v>
      </c>
      <c r="C281" s="26"/>
      <c r="D281" s="26"/>
      <c r="E281" s="26"/>
      <c r="F281" s="26"/>
      <c r="G281" s="26"/>
      <c r="H281" s="335"/>
      <c r="I281" s="28"/>
    </row>
    <row r="282" spans="2:12" s="9" customFormat="1" ht="41.25" customHeight="1" thickBot="1" x14ac:dyDescent="0.3">
      <c r="B282" s="393" t="s">
        <v>648</v>
      </c>
      <c r="C282" s="372"/>
      <c r="D282" s="373"/>
      <c r="E282" s="374"/>
      <c r="F282" s="374"/>
      <c r="G282" s="374"/>
      <c r="H282" s="375"/>
      <c r="I282" s="376"/>
    </row>
    <row r="283" spans="2:12" s="9" customFormat="1" ht="41.25" customHeight="1" x14ac:dyDescent="0.25">
      <c r="B283" s="394">
        <f>B278+0.001</f>
        <v>1.1229999999999996</v>
      </c>
      <c r="C283" s="29"/>
      <c r="D283" s="219" t="s">
        <v>1087</v>
      </c>
      <c r="E283" s="81"/>
      <c r="F283" s="81"/>
      <c r="G283" s="81"/>
      <c r="H283" s="332"/>
      <c r="I283" s="82"/>
    </row>
    <row r="284" spans="2:12" s="9" customFormat="1" ht="41.25" customHeight="1" thickBot="1" x14ac:dyDescent="0.3">
      <c r="B284" s="389" t="s">
        <v>1081</v>
      </c>
      <c r="C284" s="32"/>
      <c r="D284" s="20" t="s">
        <v>734</v>
      </c>
      <c r="E284" s="19" t="s">
        <v>60</v>
      </c>
      <c r="F284" s="19">
        <v>0</v>
      </c>
      <c r="G284" s="19">
        <v>3</v>
      </c>
      <c r="H284" s="333"/>
      <c r="I284" s="66"/>
    </row>
    <row r="285" spans="2:12" s="9" customFormat="1" ht="41.25" customHeight="1" x14ac:dyDescent="0.25">
      <c r="B285" s="394">
        <f>B283+0.001</f>
        <v>1.1239999999999994</v>
      </c>
      <c r="C285" s="29"/>
      <c r="D285" s="219" t="s">
        <v>1088</v>
      </c>
      <c r="E285" s="81"/>
      <c r="F285" s="81"/>
      <c r="G285" s="81"/>
      <c r="H285" s="332"/>
      <c r="I285" s="82"/>
    </row>
    <row r="286" spans="2:12" s="9" customFormat="1" ht="41.25" customHeight="1" thickBot="1" x14ac:dyDescent="0.3">
      <c r="B286" s="389" t="s">
        <v>1082</v>
      </c>
      <c r="C286" s="32"/>
      <c r="D286" s="20" t="s">
        <v>734</v>
      </c>
      <c r="E286" s="19" t="s">
        <v>60</v>
      </c>
      <c r="F286" s="19">
        <v>0</v>
      </c>
      <c r="G286" s="19">
        <v>3</v>
      </c>
      <c r="H286" s="333"/>
      <c r="I286" s="66"/>
    </row>
    <row r="287" spans="2:12" s="9" customFormat="1" ht="41.25" customHeight="1" x14ac:dyDescent="0.25">
      <c r="B287" s="394">
        <v>1.125</v>
      </c>
      <c r="C287" s="29"/>
      <c r="D287" s="220" t="s">
        <v>1093</v>
      </c>
      <c r="E287" s="81"/>
      <c r="F287" s="81"/>
      <c r="G287" s="81"/>
      <c r="H287" s="332"/>
      <c r="I287" s="82"/>
    </row>
    <row r="288" spans="2:12" s="9" customFormat="1" ht="41.25" customHeight="1" thickBot="1" x14ac:dyDescent="0.3">
      <c r="B288" s="389" t="s">
        <v>924</v>
      </c>
      <c r="C288" s="32"/>
      <c r="D288" s="20" t="s">
        <v>734</v>
      </c>
      <c r="E288" s="19" t="s">
        <v>60</v>
      </c>
      <c r="F288" s="19">
        <v>1</v>
      </c>
      <c r="G288" s="19">
        <v>3</v>
      </c>
      <c r="H288" s="333"/>
      <c r="I288" s="66"/>
      <c r="L288" s="9" t="e">
        <f>F288+#REF!+#REF!+F286+F284+F279+F277</f>
        <v>#REF!</v>
      </c>
    </row>
    <row r="289" spans="2:9" s="9" customFormat="1" ht="41.25" customHeight="1" x14ac:dyDescent="0.25">
      <c r="B289" s="394">
        <v>1.1259999999999999</v>
      </c>
      <c r="C289" s="29"/>
      <c r="D289" s="219" t="s">
        <v>1094</v>
      </c>
      <c r="E289" s="81"/>
      <c r="F289" s="81"/>
      <c r="G289" s="81"/>
      <c r="H289" s="332"/>
      <c r="I289" s="82"/>
    </row>
    <row r="290" spans="2:9" s="9" customFormat="1" ht="41.25" customHeight="1" thickBot="1" x14ac:dyDescent="0.3">
      <c r="B290" s="389" t="s">
        <v>925</v>
      </c>
      <c r="C290" s="32"/>
      <c r="D290" s="20" t="s">
        <v>734</v>
      </c>
      <c r="E290" s="19" t="s">
        <v>60</v>
      </c>
      <c r="F290" s="19">
        <v>28</v>
      </c>
      <c r="G290" s="19">
        <v>3</v>
      </c>
      <c r="H290" s="333"/>
      <c r="I290" s="66"/>
    </row>
    <row r="291" spans="2:9" s="9" customFormat="1" ht="41.25" customHeight="1" x14ac:dyDescent="0.25">
      <c r="B291" s="394">
        <f>B289+0.001</f>
        <v>1.1269999999999998</v>
      </c>
      <c r="C291" s="29"/>
      <c r="D291" s="219" t="s">
        <v>1095</v>
      </c>
      <c r="E291" s="81"/>
      <c r="F291" s="81"/>
      <c r="G291" s="81"/>
      <c r="H291" s="332"/>
      <c r="I291" s="82"/>
    </row>
    <row r="292" spans="2:9" s="9" customFormat="1" ht="41.25" customHeight="1" thickBot="1" x14ac:dyDescent="0.3">
      <c r="B292" s="389" t="s">
        <v>1089</v>
      </c>
      <c r="C292" s="32"/>
      <c r="D292" s="20" t="s">
        <v>734</v>
      </c>
      <c r="E292" s="19" t="s">
        <v>60</v>
      </c>
      <c r="F292" s="19">
        <v>12</v>
      </c>
      <c r="G292" s="19">
        <v>3</v>
      </c>
      <c r="H292" s="333"/>
      <c r="I292" s="66"/>
    </row>
    <row r="293" spans="2:9" s="9" customFormat="1" ht="41.25" customHeight="1" x14ac:dyDescent="0.25">
      <c r="B293" s="394">
        <f>B291+0.001</f>
        <v>1.1279999999999997</v>
      </c>
      <c r="C293" s="29"/>
      <c r="D293" s="219" t="s">
        <v>1096</v>
      </c>
      <c r="E293" s="81"/>
      <c r="F293" s="81"/>
      <c r="G293" s="81"/>
      <c r="H293" s="332"/>
      <c r="I293" s="82"/>
    </row>
    <row r="294" spans="2:9" s="9" customFormat="1" ht="41.25" customHeight="1" thickBot="1" x14ac:dyDescent="0.3">
      <c r="B294" s="389" t="s">
        <v>1090</v>
      </c>
      <c r="C294" s="32"/>
      <c r="D294" s="20" t="s">
        <v>734</v>
      </c>
      <c r="E294" s="19" t="s">
        <v>60</v>
      </c>
      <c r="F294" s="19">
        <v>0</v>
      </c>
      <c r="G294" s="19">
        <v>3</v>
      </c>
      <c r="H294" s="333"/>
      <c r="I294" s="66"/>
    </row>
    <row r="295" spans="2:9" s="9" customFormat="1" ht="41.25" customHeight="1" x14ac:dyDescent="0.25">
      <c r="B295" s="394">
        <f>B293+0.001</f>
        <v>1.1289999999999996</v>
      </c>
      <c r="C295" s="29"/>
      <c r="D295" s="219" t="s">
        <v>1097</v>
      </c>
      <c r="E295" s="81"/>
      <c r="F295" s="81"/>
      <c r="G295" s="81"/>
      <c r="H295" s="332"/>
      <c r="I295" s="82"/>
    </row>
    <row r="296" spans="2:9" s="9" customFormat="1" ht="41.25" customHeight="1" thickBot="1" x14ac:dyDescent="0.3">
      <c r="B296" s="389" t="s">
        <v>1091</v>
      </c>
      <c r="C296" s="32"/>
      <c r="D296" s="20" t="s">
        <v>734</v>
      </c>
      <c r="E296" s="19" t="s">
        <v>60</v>
      </c>
      <c r="F296" s="19">
        <v>5</v>
      </c>
      <c r="G296" s="19">
        <v>3</v>
      </c>
      <c r="H296" s="333"/>
      <c r="I296" s="66"/>
    </row>
    <row r="297" spans="2:9" s="9" customFormat="1" ht="41.25" customHeight="1" x14ac:dyDescent="0.25">
      <c r="B297" s="394">
        <f>B295+0.001</f>
        <v>1.1299999999999994</v>
      </c>
      <c r="C297" s="29"/>
      <c r="D297" s="219" t="s">
        <v>1098</v>
      </c>
      <c r="E297" s="81"/>
      <c r="F297" s="81"/>
      <c r="G297" s="81"/>
      <c r="H297" s="332"/>
      <c r="I297" s="82"/>
    </row>
    <row r="298" spans="2:9" s="9" customFormat="1" ht="41.25" customHeight="1" thickBot="1" x14ac:dyDescent="0.3">
      <c r="B298" s="389" t="s">
        <v>837</v>
      </c>
      <c r="C298" s="32"/>
      <c r="D298" s="20" t="s">
        <v>734</v>
      </c>
      <c r="E298" s="19" t="s">
        <v>60</v>
      </c>
      <c r="F298" s="19">
        <v>15</v>
      </c>
      <c r="G298" s="19">
        <v>3</v>
      </c>
      <c r="H298" s="333"/>
      <c r="I298" s="66"/>
    </row>
    <row r="299" spans="2:9" s="9" customFormat="1" ht="41.25" customHeight="1" x14ac:dyDescent="0.25">
      <c r="B299" s="394">
        <f>B297+0.001</f>
        <v>1.1309999999999993</v>
      </c>
      <c r="C299" s="29"/>
      <c r="D299" s="219" t="s">
        <v>1099</v>
      </c>
      <c r="E299" s="81"/>
      <c r="F299" s="81"/>
      <c r="G299" s="81"/>
      <c r="H299" s="332"/>
      <c r="I299" s="82"/>
    </row>
    <row r="300" spans="2:9" s="9" customFormat="1" ht="41.25" customHeight="1" thickBot="1" x14ac:dyDescent="0.3">
      <c r="B300" s="389" t="s">
        <v>1092</v>
      </c>
      <c r="C300" s="32"/>
      <c r="D300" s="20" t="s">
        <v>734</v>
      </c>
      <c r="E300" s="19" t="s">
        <v>60</v>
      </c>
      <c r="F300" s="19">
        <v>8</v>
      </c>
      <c r="G300" s="19">
        <v>3</v>
      </c>
      <c r="H300" s="333"/>
      <c r="I300" s="66"/>
    </row>
    <row r="301" spans="2:9" s="9" customFormat="1" ht="41.25" customHeight="1" x14ac:dyDescent="0.25">
      <c r="B301" s="394">
        <f>B299+0.001</f>
        <v>1.1319999999999992</v>
      </c>
      <c r="C301" s="29"/>
      <c r="D301" s="220" t="s">
        <v>1100</v>
      </c>
      <c r="E301" s="81"/>
      <c r="F301" s="81"/>
      <c r="G301" s="81"/>
      <c r="H301" s="332"/>
      <c r="I301" s="82"/>
    </row>
    <row r="302" spans="2:9" s="9" customFormat="1" ht="41.25" customHeight="1" thickBot="1" x14ac:dyDescent="0.3">
      <c r="B302" s="389" t="s">
        <v>920</v>
      </c>
      <c r="C302" s="32"/>
      <c r="D302" s="20" t="s">
        <v>734</v>
      </c>
      <c r="E302" s="19" t="s">
        <v>60</v>
      </c>
      <c r="F302" s="19">
        <v>1</v>
      </c>
      <c r="G302" s="19">
        <v>3</v>
      </c>
      <c r="H302" s="333"/>
      <c r="I302" s="66"/>
    </row>
    <row r="303" spans="2:9" s="9" customFormat="1" ht="41.25" customHeight="1" x14ac:dyDescent="0.25">
      <c r="B303" s="394">
        <v>1.33</v>
      </c>
      <c r="C303" s="29"/>
      <c r="D303" s="219" t="s">
        <v>1101</v>
      </c>
      <c r="E303" s="81"/>
      <c r="F303" s="81"/>
      <c r="G303" s="81"/>
      <c r="H303" s="332"/>
      <c r="I303" s="82"/>
    </row>
    <row r="304" spans="2:9" s="9" customFormat="1" ht="41.25" customHeight="1" thickBot="1" x14ac:dyDescent="0.3">
      <c r="B304" s="389" t="s">
        <v>1107</v>
      </c>
      <c r="C304" s="32"/>
      <c r="D304" s="20" t="s">
        <v>734</v>
      </c>
      <c r="E304" s="19" t="s">
        <v>60</v>
      </c>
      <c r="F304" s="19">
        <v>28</v>
      </c>
      <c r="G304" s="19">
        <v>3</v>
      </c>
      <c r="H304" s="333"/>
      <c r="I304" s="66"/>
    </row>
    <row r="305" spans="2:12" s="9" customFormat="1" ht="41.25" customHeight="1" thickBot="1" x14ac:dyDescent="0.3">
      <c r="B305" s="453"/>
      <c r="C305" s="371"/>
      <c r="D305" s="357"/>
      <c r="E305" s="304"/>
      <c r="F305" s="304"/>
      <c r="G305" s="304"/>
      <c r="H305" s="410"/>
      <c r="I305" s="306"/>
    </row>
    <row r="306" spans="2:12" s="9" customFormat="1" ht="41.25" customHeight="1" thickBot="1" x14ac:dyDescent="0.3">
      <c r="B306" s="392" t="s">
        <v>649</v>
      </c>
      <c r="C306" s="26"/>
      <c r="D306" s="26"/>
      <c r="E306" s="26"/>
      <c r="F306" s="26"/>
      <c r="G306" s="26"/>
      <c r="H306" s="335"/>
      <c r="I306" s="28"/>
    </row>
    <row r="307" spans="2:12" s="9" customFormat="1" ht="41.25" customHeight="1" thickBot="1" x14ac:dyDescent="0.3">
      <c r="B307" s="393" t="s">
        <v>648</v>
      </c>
      <c r="C307" s="372"/>
      <c r="D307" s="373"/>
      <c r="E307" s="374"/>
      <c r="F307" s="374"/>
      <c r="G307" s="374"/>
      <c r="H307" s="375"/>
      <c r="I307" s="376"/>
    </row>
    <row r="308" spans="2:12" s="9" customFormat="1" ht="41.25" customHeight="1" x14ac:dyDescent="0.25">
      <c r="B308" s="394">
        <f>B303+0.001</f>
        <v>1.331</v>
      </c>
      <c r="C308" s="29"/>
      <c r="D308" s="219" t="s">
        <v>1102</v>
      </c>
      <c r="E308" s="81"/>
      <c r="F308" s="81"/>
      <c r="G308" s="81"/>
      <c r="H308" s="332"/>
      <c r="I308" s="82"/>
    </row>
    <row r="309" spans="2:12" s="9" customFormat="1" ht="41.25" customHeight="1" thickBot="1" x14ac:dyDescent="0.3">
      <c r="B309" s="389" t="s">
        <v>1108</v>
      </c>
      <c r="C309" s="32"/>
      <c r="D309" s="20" t="s">
        <v>734</v>
      </c>
      <c r="E309" s="19" t="s">
        <v>60</v>
      </c>
      <c r="F309" s="19">
        <v>2</v>
      </c>
      <c r="G309" s="19">
        <v>3</v>
      </c>
      <c r="H309" s="333"/>
      <c r="I309" s="66"/>
    </row>
    <row r="310" spans="2:12" s="9" customFormat="1" ht="41.25" customHeight="1" x14ac:dyDescent="0.25">
      <c r="B310" s="394">
        <f>B308+0.001</f>
        <v>1.3319999999999999</v>
      </c>
      <c r="C310" s="29"/>
      <c r="D310" s="219" t="s">
        <v>1103</v>
      </c>
      <c r="E310" s="81"/>
      <c r="F310" s="81"/>
      <c r="G310" s="81"/>
      <c r="H310" s="332"/>
      <c r="I310" s="82"/>
    </row>
    <row r="311" spans="2:12" s="9" customFormat="1" ht="41.25" customHeight="1" thickBot="1" x14ac:dyDescent="0.3">
      <c r="B311" s="389" t="s">
        <v>1109</v>
      </c>
      <c r="C311" s="32"/>
      <c r="D311" s="20" t="s">
        <v>734</v>
      </c>
      <c r="E311" s="19" t="s">
        <v>60</v>
      </c>
      <c r="F311" s="19">
        <v>2</v>
      </c>
      <c r="G311" s="19">
        <v>3</v>
      </c>
      <c r="H311" s="333"/>
      <c r="I311" s="66"/>
    </row>
    <row r="312" spans="2:12" s="9" customFormat="1" ht="41.25" customHeight="1" x14ac:dyDescent="0.25">
      <c r="B312" s="394">
        <f>B310+0.001</f>
        <v>1.3329999999999997</v>
      </c>
      <c r="C312" s="29"/>
      <c r="D312" s="219" t="s">
        <v>1104</v>
      </c>
      <c r="E312" s="81"/>
      <c r="F312" s="81"/>
      <c r="G312" s="81"/>
      <c r="H312" s="332"/>
      <c r="I312" s="82"/>
    </row>
    <row r="313" spans="2:12" s="9" customFormat="1" ht="41.25" customHeight="1" thickBot="1" x14ac:dyDescent="0.3">
      <c r="B313" s="389" t="s">
        <v>1110</v>
      </c>
      <c r="C313" s="32"/>
      <c r="D313" s="20" t="s">
        <v>734</v>
      </c>
      <c r="E313" s="19" t="s">
        <v>60</v>
      </c>
      <c r="F313" s="19">
        <v>5</v>
      </c>
      <c r="G313" s="19">
        <v>3</v>
      </c>
      <c r="H313" s="333"/>
      <c r="I313" s="66"/>
    </row>
    <row r="314" spans="2:12" s="9" customFormat="1" ht="41.25" customHeight="1" x14ac:dyDescent="0.25">
      <c r="B314" s="394">
        <f>B312+0.001</f>
        <v>1.3339999999999996</v>
      </c>
      <c r="C314" s="29"/>
      <c r="D314" s="219" t="s">
        <v>1105</v>
      </c>
      <c r="E314" s="81"/>
      <c r="F314" s="81"/>
      <c r="G314" s="81"/>
      <c r="H314" s="332"/>
      <c r="I314" s="82"/>
    </row>
    <row r="315" spans="2:12" s="9" customFormat="1" ht="41.25" customHeight="1" thickBot="1" x14ac:dyDescent="0.3">
      <c r="B315" s="389" t="s">
        <v>1111</v>
      </c>
      <c r="C315" s="32"/>
      <c r="D315" s="20" t="s">
        <v>734</v>
      </c>
      <c r="E315" s="19" t="s">
        <v>60</v>
      </c>
      <c r="F315" s="19">
        <v>20</v>
      </c>
      <c r="G315" s="19">
        <v>3</v>
      </c>
      <c r="H315" s="333"/>
      <c r="I315" s="66"/>
    </row>
    <row r="316" spans="2:12" s="9" customFormat="1" ht="41.25" customHeight="1" x14ac:dyDescent="0.25">
      <c r="B316" s="394">
        <f>B314+0.001</f>
        <v>1.3349999999999995</v>
      </c>
      <c r="C316" s="29"/>
      <c r="D316" s="219" t="s">
        <v>1106</v>
      </c>
      <c r="E316" s="81"/>
      <c r="F316" s="81"/>
      <c r="G316" s="81"/>
      <c r="H316" s="332"/>
      <c r="I316" s="82"/>
    </row>
    <row r="317" spans="2:12" s="9" customFormat="1" ht="41.25" customHeight="1" thickBot="1" x14ac:dyDescent="0.3">
      <c r="B317" s="389" t="s">
        <v>1112</v>
      </c>
      <c r="C317" s="32"/>
      <c r="D317" s="20" t="s">
        <v>734</v>
      </c>
      <c r="E317" s="19" t="s">
        <v>60</v>
      </c>
      <c r="F317" s="19">
        <v>10</v>
      </c>
      <c r="G317" s="19">
        <v>3</v>
      </c>
      <c r="H317" s="333"/>
      <c r="I317" s="66"/>
    </row>
    <row r="318" spans="2:12" s="9" customFormat="1" ht="41.25" customHeight="1" x14ac:dyDescent="0.25">
      <c r="B318" s="394">
        <f>B316+0.001</f>
        <v>1.3359999999999994</v>
      </c>
      <c r="C318" s="29"/>
      <c r="D318" s="220" t="s">
        <v>1114</v>
      </c>
      <c r="E318" s="81"/>
      <c r="F318" s="81"/>
      <c r="G318" s="81"/>
      <c r="H318" s="332"/>
      <c r="I318" s="82"/>
    </row>
    <row r="319" spans="2:12" s="9" customFormat="1" ht="41.25" customHeight="1" thickBot="1" x14ac:dyDescent="0.3">
      <c r="B319" s="389" t="s">
        <v>1113</v>
      </c>
      <c r="C319" s="32"/>
      <c r="D319" s="20" t="s">
        <v>734</v>
      </c>
      <c r="E319" s="19" t="s">
        <v>60</v>
      </c>
      <c r="F319" s="19">
        <v>1</v>
      </c>
      <c r="G319" s="19">
        <v>3</v>
      </c>
      <c r="H319" s="333"/>
      <c r="I319" s="66"/>
      <c r="L319" s="9" t="e">
        <f>F319+#REF!+F317+F315+F313+F311+F309</f>
        <v>#REF!</v>
      </c>
    </row>
    <row r="320" spans="2:12" s="9" customFormat="1" ht="41.25" customHeight="1" x14ac:dyDescent="0.25">
      <c r="B320" s="394">
        <f>B318+0.001</f>
        <v>1.3369999999999993</v>
      </c>
      <c r="C320" s="29"/>
      <c r="D320" s="219" t="s">
        <v>1115</v>
      </c>
      <c r="E320" s="81"/>
      <c r="F320" s="81"/>
      <c r="G320" s="81"/>
      <c r="H320" s="332"/>
      <c r="I320" s="82"/>
    </row>
    <row r="321" spans="2:9" s="9" customFormat="1" ht="41.25" customHeight="1" thickBot="1" x14ac:dyDescent="0.3">
      <c r="B321" s="389" t="s">
        <v>925</v>
      </c>
      <c r="C321" s="32"/>
      <c r="D321" s="20" t="s">
        <v>734</v>
      </c>
      <c r="E321" s="19" t="s">
        <v>60</v>
      </c>
      <c r="F321" s="19">
        <v>45</v>
      </c>
      <c r="G321" s="19">
        <v>3</v>
      </c>
      <c r="H321" s="333"/>
      <c r="I321" s="66"/>
    </row>
    <row r="322" spans="2:9" s="9" customFormat="1" ht="41.25" customHeight="1" x14ac:dyDescent="0.25">
      <c r="B322" s="394">
        <f>B320+0.001</f>
        <v>1.3379999999999992</v>
      </c>
      <c r="C322" s="29"/>
      <c r="D322" s="219" t="s">
        <v>1116</v>
      </c>
      <c r="E322" s="81"/>
      <c r="F322" s="81"/>
      <c r="G322" s="81"/>
      <c r="H322" s="332"/>
      <c r="I322" s="82"/>
    </row>
    <row r="323" spans="2:9" s="9" customFormat="1" ht="41.25" customHeight="1" thickBot="1" x14ac:dyDescent="0.3">
      <c r="B323" s="389" t="s">
        <v>1089</v>
      </c>
      <c r="C323" s="32"/>
      <c r="D323" s="20" t="s">
        <v>734</v>
      </c>
      <c r="E323" s="19" t="s">
        <v>60</v>
      </c>
      <c r="F323" s="19">
        <v>12</v>
      </c>
      <c r="G323" s="19">
        <v>3</v>
      </c>
      <c r="H323" s="333"/>
      <c r="I323" s="66"/>
    </row>
    <row r="324" spans="2:9" s="9" customFormat="1" ht="41.25" customHeight="1" x14ac:dyDescent="0.25">
      <c r="B324" s="394">
        <f>B322+0.001</f>
        <v>1.3389999999999991</v>
      </c>
      <c r="C324" s="29"/>
      <c r="D324" s="219" t="s">
        <v>1117</v>
      </c>
      <c r="E324" s="81"/>
      <c r="F324" s="81"/>
      <c r="G324" s="81"/>
      <c r="H324" s="332"/>
      <c r="I324" s="82"/>
    </row>
    <row r="325" spans="2:9" s="9" customFormat="1" ht="41.25" customHeight="1" thickBot="1" x14ac:dyDescent="0.3">
      <c r="B325" s="389" t="s">
        <v>1090</v>
      </c>
      <c r="C325" s="32"/>
      <c r="D325" s="20" t="s">
        <v>734</v>
      </c>
      <c r="E325" s="19" t="s">
        <v>60</v>
      </c>
      <c r="F325" s="19">
        <v>2</v>
      </c>
      <c r="G325" s="19">
        <v>3</v>
      </c>
      <c r="H325" s="333"/>
      <c r="I325" s="66"/>
    </row>
    <row r="326" spans="2:9" s="9" customFormat="1" ht="41.25" customHeight="1" x14ac:dyDescent="0.25">
      <c r="B326" s="394">
        <f>B324+0.001</f>
        <v>1.339999999999999</v>
      </c>
      <c r="C326" s="29"/>
      <c r="D326" s="219" t="s">
        <v>1118</v>
      </c>
      <c r="E326" s="81"/>
      <c r="F326" s="81"/>
      <c r="G326" s="81"/>
      <c r="H326" s="332"/>
      <c r="I326" s="82"/>
    </row>
    <row r="327" spans="2:9" s="9" customFormat="1" ht="41.25" customHeight="1" thickBot="1" x14ac:dyDescent="0.3">
      <c r="B327" s="389" t="s">
        <v>1091</v>
      </c>
      <c r="C327" s="32"/>
      <c r="D327" s="20" t="s">
        <v>734</v>
      </c>
      <c r="E327" s="19" t="s">
        <v>60</v>
      </c>
      <c r="F327" s="19">
        <v>5</v>
      </c>
      <c r="G327" s="19">
        <v>3</v>
      </c>
      <c r="H327" s="333"/>
      <c r="I327" s="66"/>
    </row>
    <row r="328" spans="2:9" s="9" customFormat="1" ht="41.25" customHeight="1" x14ac:dyDescent="0.25">
      <c r="B328" s="394">
        <f>B326+0.001</f>
        <v>1.3409999999999989</v>
      </c>
      <c r="C328" s="29"/>
      <c r="D328" s="219" t="s">
        <v>1119</v>
      </c>
      <c r="E328" s="81"/>
      <c r="F328" s="81"/>
      <c r="G328" s="81"/>
      <c r="H328" s="332"/>
      <c r="I328" s="82"/>
    </row>
    <row r="329" spans="2:9" s="9" customFormat="1" ht="41.25" customHeight="1" thickBot="1" x14ac:dyDescent="0.3">
      <c r="B329" s="389" t="s">
        <v>837</v>
      </c>
      <c r="C329" s="32"/>
      <c r="D329" s="20" t="s">
        <v>734</v>
      </c>
      <c r="E329" s="19" t="s">
        <v>60</v>
      </c>
      <c r="F329" s="19">
        <v>11</v>
      </c>
      <c r="G329" s="19">
        <v>3</v>
      </c>
      <c r="H329" s="333"/>
      <c r="I329" s="66"/>
    </row>
    <row r="330" spans="2:9" s="9" customFormat="1" ht="41.25" customHeight="1" thickBot="1" x14ac:dyDescent="0.3">
      <c r="B330" s="453"/>
      <c r="C330" s="371"/>
      <c r="D330" s="357"/>
      <c r="E330" s="304"/>
      <c r="F330" s="304"/>
      <c r="G330" s="304"/>
      <c r="H330" s="410"/>
      <c r="I330" s="306"/>
    </row>
    <row r="331" spans="2:9" s="9" customFormat="1" ht="41.25" customHeight="1" thickBot="1" x14ac:dyDescent="0.3">
      <c r="B331" s="392" t="s">
        <v>649</v>
      </c>
      <c r="C331" s="26"/>
      <c r="D331" s="26"/>
      <c r="E331" s="26"/>
      <c r="F331" s="26"/>
      <c r="G331" s="26"/>
      <c r="H331" s="335"/>
      <c r="I331" s="28"/>
    </row>
    <row r="332" spans="2:9" s="9" customFormat="1" ht="41.25" customHeight="1" thickBot="1" x14ac:dyDescent="0.3">
      <c r="B332" s="393" t="s">
        <v>648</v>
      </c>
      <c r="C332" s="372"/>
      <c r="D332" s="373"/>
      <c r="E332" s="374"/>
      <c r="F332" s="374"/>
      <c r="G332" s="374"/>
      <c r="H332" s="375"/>
      <c r="I332" s="376"/>
    </row>
    <row r="333" spans="2:9" s="9" customFormat="1" ht="41.25" customHeight="1" x14ac:dyDescent="0.25">
      <c r="B333" s="394">
        <f>B328+0.001</f>
        <v>1.3419999999999987</v>
      </c>
      <c r="C333" s="29"/>
      <c r="D333" s="219" t="s">
        <v>1120</v>
      </c>
      <c r="E333" s="81"/>
      <c r="F333" s="81"/>
      <c r="G333" s="81"/>
      <c r="H333" s="332"/>
      <c r="I333" s="82"/>
    </row>
    <row r="334" spans="2:9" s="9" customFormat="1" ht="41.25" customHeight="1" thickBot="1" x14ac:dyDescent="0.3">
      <c r="B334" s="389" t="s">
        <v>1092</v>
      </c>
      <c r="C334" s="32"/>
      <c r="D334" s="20" t="s">
        <v>734</v>
      </c>
      <c r="E334" s="19" t="s">
        <v>60</v>
      </c>
      <c r="F334" s="19">
        <v>2</v>
      </c>
      <c r="G334" s="19">
        <v>3</v>
      </c>
      <c r="H334" s="333"/>
      <c r="I334" s="66"/>
    </row>
    <row r="335" spans="2:9" s="9" customFormat="1" ht="41.25" customHeight="1" x14ac:dyDescent="0.25">
      <c r="B335" s="394">
        <f>B333+0.001</f>
        <v>1.3429999999999986</v>
      </c>
      <c r="C335" s="29"/>
      <c r="D335" s="220" t="s">
        <v>1121</v>
      </c>
      <c r="E335" s="81"/>
      <c r="F335" s="81"/>
      <c r="G335" s="81"/>
      <c r="H335" s="332"/>
      <c r="I335" s="82"/>
    </row>
    <row r="336" spans="2:9" s="9" customFormat="1" ht="41.25" customHeight="1" thickBot="1" x14ac:dyDescent="0.3">
      <c r="B336" s="389" t="s">
        <v>1128</v>
      </c>
      <c r="C336" s="32"/>
      <c r="D336" s="20" t="s">
        <v>734</v>
      </c>
      <c r="E336" s="19" t="s">
        <v>60</v>
      </c>
      <c r="F336" s="19">
        <v>1</v>
      </c>
      <c r="G336" s="19">
        <v>3</v>
      </c>
      <c r="H336" s="333"/>
      <c r="I336" s="66"/>
    </row>
    <row r="337" spans="2:12" s="9" customFormat="1" ht="41.25" customHeight="1" x14ac:dyDescent="0.25">
      <c r="B337" s="394">
        <f>B335+0.001</f>
        <v>1.3439999999999985</v>
      </c>
      <c r="C337" s="29"/>
      <c r="D337" s="219" t="s">
        <v>1122</v>
      </c>
      <c r="E337" s="81"/>
      <c r="F337" s="81"/>
      <c r="G337" s="81"/>
      <c r="H337" s="332"/>
      <c r="I337" s="82"/>
    </row>
    <row r="338" spans="2:12" s="9" customFormat="1" ht="41.25" customHeight="1" thickBot="1" x14ac:dyDescent="0.3">
      <c r="B338" s="389" t="s">
        <v>1129</v>
      </c>
      <c r="C338" s="32"/>
      <c r="D338" s="20" t="s">
        <v>734</v>
      </c>
      <c r="E338" s="19" t="s">
        <v>60</v>
      </c>
      <c r="F338" s="19">
        <v>28</v>
      </c>
      <c r="G338" s="19">
        <v>3</v>
      </c>
      <c r="H338" s="333"/>
      <c r="I338" s="66"/>
    </row>
    <row r="339" spans="2:12" s="9" customFormat="1" ht="41.25" customHeight="1" x14ac:dyDescent="0.25">
      <c r="B339" s="394">
        <f>B337+0.001</f>
        <v>1.3449999999999984</v>
      </c>
      <c r="C339" s="29"/>
      <c r="D339" s="219" t="s">
        <v>1123</v>
      </c>
      <c r="E339" s="81"/>
      <c r="F339" s="81"/>
      <c r="G339" s="81"/>
      <c r="H339" s="332"/>
      <c r="I339" s="82"/>
    </row>
    <row r="340" spans="2:12" s="9" customFormat="1" ht="41.25" customHeight="1" thickBot="1" x14ac:dyDescent="0.3">
      <c r="B340" s="389" t="s">
        <v>1130</v>
      </c>
      <c r="C340" s="32"/>
      <c r="D340" s="20" t="s">
        <v>734</v>
      </c>
      <c r="E340" s="19" t="s">
        <v>60</v>
      </c>
      <c r="F340" s="19">
        <v>2</v>
      </c>
      <c r="G340" s="19">
        <v>3</v>
      </c>
      <c r="H340" s="333"/>
      <c r="I340" s="66"/>
    </row>
    <row r="341" spans="2:12" s="9" customFormat="1" ht="41.25" customHeight="1" x14ac:dyDescent="0.25">
      <c r="B341" s="394">
        <f>B339+0.001</f>
        <v>1.3459999999999983</v>
      </c>
      <c r="C341" s="29"/>
      <c r="D341" s="219" t="s">
        <v>1124</v>
      </c>
      <c r="E341" s="81"/>
      <c r="F341" s="81"/>
      <c r="G341" s="81"/>
      <c r="H341" s="332"/>
      <c r="I341" s="82"/>
    </row>
    <row r="342" spans="2:12" s="9" customFormat="1" ht="41.25" customHeight="1" thickBot="1" x14ac:dyDescent="0.3">
      <c r="B342" s="389" t="s">
        <v>1131</v>
      </c>
      <c r="C342" s="32"/>
      <c r="D342" s="20" t="s">
        <v>734</v>
      </c>
      <c r="E342" s="19" t="s">
        <v>60</v>
      </c>
      <c r="F342" s="19">
        <v>2</v>
      </c>
      <c r="G342" s="19">
        <v>3</v>
      </c>
      <c r="H342" s="333"/>
      <c r="I342" s="66"/>
    </row>
    <row r="343" spans="2:12" s="9" customFormat="1" ht="41.25" customHeight="1" x14ac:dyDescent="0.25">
      <c r="B343" s="394">
        <f>B341+0.001</f>
        <v>1.3469999999999982</v>
      </c>
      <c r="C343" s="29"/>
      <c r="D343" s="219" t="s">
        <v>1125</v>
      </c>
      <c r="E343" s="81"/>
      <c r="F343" s="81"/>
      <c r="G343" s="81"/>
      <c r="H343" s="332"/>
      <c r="I343" s="82"/>
    </row>
    <row r="344" spans="2:12" s="9" customFormat="1" ht="41.25" customHeight="1" thickBot="1" x14ac:dyDescent="0.3">
      <c r="B344" s="389" t="s">
        <v>1132</v>
      </c>
      <c r="C344" s="32"/>
      <c r="D344" s="20" t="s">
        <v>734</v>
      </c>
      <c r="E344" s="19" t="s">
        <v>60</v>
      </c>
      <c r="F344" s="19">
        <v>5</v>
      </c>
      <c r="G344" s="19">
        <v>3</v>
      </c>
      <c r="H344" s="333"/>
      <c r="I344" s="66"/>
    </row>
    <row r="345" spans="2:12" s="9" customFormat="1" ht="41.25" customHeight="1" x14ac:dyDescent="0.25">
      <c r="B345" s="394">
        <f>B343+0.001</f>
        <v>1.3479999999999981</v>
      </c>
      <c r="C345" s="29"/>
      <c r="D345" s="219" t="s">
        <v>1126</v>
      </c>
      <c r="E345" s="81"/>
      <c r="F345" s="81"/>
      <c r="G345" s="81"/>
      <c r="H345" s="332"/>
      <c r="I345" s="82"/>
    </row>
    <row r="346" spans="2:12" s="9" customFormat="1" ht="41.25" customHeight="1" thickBot="1" x14ac:dyDescent="0.3">
      <c r="B346" s="389" t="s">
        <v>1133</v>
      </c>
      <c r="C346" s="32"/>
      <c r="D346" s="20" t="s">
        <v>734</v>
      </c>
      <c r="E346" s="19" t="s">
        <v>60</v>
      </c>
      <c r="F346" s="19">
        <v>20</v>
      </c>
      <c r="G346" s="19">
        <v>3</v>
      </c>
      <c r="H346" s="333"/>
      <c r="I346" s="66"/>
    </row>
    <row r="347" spans="2:12" s="9" customFormat="1" ht="41.25" customHeight="1" x14ac:dyDescent="0.25">
      <c r="B347" s="394">
        <f>B345+0.001</f>
        <v>1.348999999999998</v>
      </c>
      <c r="C347" s="29"/>
      <c r="D347" s="219" t="s">
        <v>1127</v>
      </c>
      <c r="E347" s="81"/>
      <c r="F347" s="81"/>
      <c r="G347" s="81"/>
      <c r="H347" s="332"/>
      <c r="I347" s="82"/>
    </row>
    <row r="348" spans="2:12" s="9" customFormat="1" ht="41.25" customHeight="1" thickBot="1" x14ac:dyDescent="0.3">
      <c r="B348" s="389" t="s">
        <v>1134</v>
      </c>
      <c r="C348" s="32"/>
      <c r="D348" s="20" t="s">
        <v>734</v>
      </c>
      <c r="E348" s="19" t="s">
        <v>60</v>
      </c>
      <c r="F348" s="19">
        <v>10</v>
      </c>
      <c r="G348" s="19">
        <v>3</v>
      </c>
      <c r="H348" s="333"/>
      <c r="I348" s="66"/>
    </row>
    <row r="349" spans="2:12" s="9" customFormat="1" ht="41.25" customHeight="1" x14ac:dyDescent="0.25">
      <c r="B349" s="394">
        <f>B347+0.001</f>
        <v>1.3499999999999979</v>
      </c>
      <c r="C349" s="29"/>
      <c r="D349" s="220" t="s">
        <v>1135</v>
      </c>
      <c r="E349" s="81"/>
      <c r="F349" s="81"/>
      <c r="G349" s="81"/>
      <c r="H349" s="332"/>
      <c r="I349" s="82"/>
    </row>
    <row r="350" spans="2:12" s="9" customFormat="1" ht="41.25" customHeight="1" thickBot="1" x14ac:dyDescent="0.3">
      <c r="B350" s="389" t="s">
        <v>1144</v>
      </c>
      <c r="C350" s="32"/>
      <c r="D350" s="20" t="s">
        <v>734</v>
      </c>
      <c r="E350" s="19" t="s">
        <v>60</v>
      </c>
      <c r="F350" s="19">
        <v>1</v>
      </c>
      <c r="G350" s="19">
        <v>3</v>
      </c>
      <c r="H350" s="333"/>
      <c r="I350" s="66"/>
      <c r="L350" s="9" t="e">
        <f>F350+#REF!+F347+F345+F343+F341+F339</f>
        <v>#REF!</v>
      </c>
    </row>
    <row r="351" spans="2:12" s="9" customFormat="1" ht="41.25" customHeight="1" x14ac:dyDescent="0.25">
      <c r="B351" s="394">
        <f>B349+0.001</f>
        <v>1.3509999999999978</v>
      </c>
      <c r="C351" s="29"/>
      <c r="D351" s="219" t="s">
        <v>1136</v>
      </c>
      <c r="E351" s="81"/>
      <c r="F351" s="81"/>
      <c r="G351" s="81"/>
      <c r="H351" s="332"/>
      <c r="I351" s="82"/>
    </row>
    <row r="352" spans="2:12" s="9" customFormat="1" ht="41.25" customHeight="1" thickBot="1" x14ac:dyDescent="0.3">
      <c r="B352" s="389" t="s">
        <v>1145</v>
      </c>
      <c r="C352" s="32"/>
      <c r="D352" s="20" t="s">
        <v>734</v>
      </c>
      <c r="E352" s="19" t="s">
        <v>60</v>
      </c>
      <c r="F352" s="19">
        <v>5</v>
      </c>
      <c r="G352" s="19">
        <v>3</v>
      </c>
      <c r="H352" s="333"/>
      <c r="I352" s="66"/>
    </row>
    <row r="353" spans="2:9" s="9" customFormat="1" ht="41.25" customHeight="1" x14ac:dyDescent="0.25">
      <c r="B353" s="394">
        <f>B351+0.001</f>
        <v>1.3519999999999976</v>
      </c>
      <c r="C353" s="29"/>
      <c r="D353" s="219" t="s">
        <v>1137</v>
      </c>
      <c r="E353" s="81"/>
      <c r="F353" s="81"/>
      <c r="G353" s="81"/>
      <c r="H353" s="332"/>
      <c r="I353" s="82"/>
    </row>
    <row r="354" spans="2:9" s="9" customFormat="1" ht="41.25" customHeight="1" thickBot="1" x14ac:dyDescent="0.3">
      <c r="B354" s="389" t="s">
        <v>1146</v>
      </c>
      <c r="C354" s="32"/>
      <c r="D354" s="20" t="s">
        <v>734</v>
      </c>
      <c r="E354" s="19" t="s">
        <v>60</v>
      </c>
      <c r="F354" s="19">
        <v>6</v>
      </c>
      <c r="G354" s="19">
        <v>3</v>
      </c>
      <c r="H354" s="333"/>
      <c r="I354" s="66"/>
    </row>
    <row r="355" spans="2:9" s="9" customFormat="1" ht="41.25" customHeight="1" thickBot="1" x14ac:dyDescent="0.3">
      <c r="B355" s="453"/>
      <c r="C355" s="371"/>
      <c r="D355" s="357"/>
      <c r="E355" s="304"/>
      <c r="F355" s="304"/>
      <c r="G355" s="304"/>
      <c r="H355" s="410"/>
      <c r="I355" s="306"/>
    </row>
    <row r="356" spans="2:9" s="9" customFormat="1" ht="41.25" customHeight="1" thickBot="1" x14ac:dyDescent="0.3">
      <c r="B356" s="392" t="s">
        <v>649</v>
      </c>
      <c r="C356" s="26"/>
      <c r="D356" s="26"/>
      <c r="E356" s="26"/>
      <c r="F356" s="26"/>
      <c r="G356" s="26"/>
      <c r="H356" s="335"/>
      <c r="I356" s="28"/>
    </row>
    <row r="357" spans="2:9" s="9" customFormat="1" ht="41.25" customHeight="1" thickBot="1" x14ac:dyDescent="0.3">
      <c r="B357" s="393" t="s">
        <v>648</v>
      </c>
      <c r="C357" s="372"/>
      <c r="D357" s="373"/>
      <c r="E357" s="374"/>
      <c r="F357" s="374"/>
      <c r="G357" s="374"/>
      <c r="H357" s="375"/>
      <c r="I357" s="376"/>
    </row>
    <row r="358" spans="2:9" s="9" customFormat="1" ht="41.25" customHeight="1" x14ac:dyDescent="0.25">
      <c r="B358" s="394">
        <f>B353+0.001</f>
        <v>1.3529999999999975</v>
      </c>
      <c r="C358" s="29"/>
      <c r="D358" s="219" t="s">
        <v>1138</v>
      </c>
      <c r="E358" s="81"/>
      <c r="F358" s="81"/>
      <c r="G358" s="81"/>
      <c r="H358" s="332"/>
      <c r="I358" s="82"/>
    </row>
    <row r="359" spans="2:9" s="9" customFormat="1" ht="41.25" customHeight="1" thickBot="1" x14ac:dyDescent="0.3">
      <c r="B359" s="389" t="s">
        <v>1147</v>
      </c>
      <c r="C359" s="32"/>
      <c r="D359" s="20" t="s">
        <v>734</v>
      </c>
      <c r="E359" s="19" t="s">
        <v>60</v>
      </c>
      <c r="F359" s="19">
        <v>2</v>
      </c>
      <c r="G359" s="19">
        <v>3</v>
      </c>
      <c r="H359" s="333"/>
      <c r="I359" s="66"/>
    </row>
    <row r="360" spans="2:9" s="9" customFormat="1" ht="41.25" customHeight="1" x14ac:dyDescent="0.25">
      <c r="B360" s="394">
        <f>B358+0.001</f>
        <v>1.3539999999999974</v>
      </c>
      <c r="C360" s="29"/>
      <c r="D360" s="219" t="s">
        <v>1139</v>
      </c>
      <c r="E360" s="81"/>
      <c r="F360" s="81"/>
      <c r="G360" s="81"/>
      <c r="H360" s="332"/>
      <c r="I360" s="82"/>
    </row>
    <row r="361" spans="2:9" s="9" customFormat="1" ht="41.25" customHeight="1" thickBot="1" x14ac:dyDescent="0.3">
      <c r="B361" s="389" t="s">
        <v>1148</v>
      </c>
      <c r="C361" s="32"/>
      <c r="D361" s="20" t="s">
        <v>734</v>
      </c>
      <c r="E361" s="19" t="s">
        <v>60</v>
      </c>
      <c r="F361" s="19">
        <v>2</v>
      </c>
      <c r="G361" s="19">
        <v>3</v>
      </c>
      <c r="H361" s="333"/>
      <c r="I361" s="66"/>
    </row>
    <row r="362" spans="2:9" s="9" customFormat="1" ht="41.25" customHeight="1" x14ac:dyDescent="0.25">
      <c r="B362" s="394">
        <f>B360+0.001</f>
        <v>1.3549999999999973</v>
      </c>
      <c r="C362" s="29"/>
      <c r="D362" s="219" t="s">
        <v>1140</v>
      </c>
      <c r="E362" s="81"/>
      <c r="F362" s="81"/>
      <c r="G362" s="81"/>
      <c r="H362" s="332"/>
      <c r="I362" s="82"/>
    </row>
    <row r="363" spans="2:9" s="9" customFormat="1" ht="41.25" customHeight="1" thickBot="1" x14ac:dyDescent="0.3">
      <c r="B363" s="389" t="s">
        <v>1143</v>
      </c>
      <c r="C363" s="32"/>
      <c r="D363" s="20" t="s">
        <v>734</v>
      </c>
      <c r="E363" s="19" t="s">
        <v>60</v>
      </c>
      <c r="F363" s="19">
        <v>2</v>
      </c>
      <c r="G363" s="19">
        <v>3</v>
      </c>
      <c r="H363" s="333"/>
      <c r="I363" s="66"/>
    </row>
    <row r="364" spans="2:9" s="9" customFormat="1" ht="41.25" customHeight="1" x14ac:dyDescent="0.25">
      <c r="B364" s="394">
        <f>B362+0.001</f>
        <v>1.3559999999999972</v>
      </c>
      <c r="C364" s="29"/>
      <c r="D364" s="219" t="s">
        <v>1141</v>
      </c>
      <c r="E364" s="81"/>
      <c r="F364" s="81"/>
      <c r="G364" s="81"/>
      <c r="H364" s="332"/>
      <c r="I364" s="82"/>
    </row>
    <row r="365" spans="2:9" s="9" customFormat="1" ht="41.25" customHeight="1" thickBot="1" x14ac:dyDescent="0.3">
      <c r="B365" s="389" t="s">
        <v>1142</v>
      </c>
      <c r="C365" s="32"/>
      <c r="D365" s="20" t="s">
        <v>734</v>
      </c>
      <c r="E365" s="19" t="s">
        <v>60</v>
      </c>
      <c r="F365" s="19">
        <v>0</v>
      </c>
      <c r="G365" s="19">
        <v>3</v>
      </c>
      <c r="H365" s="333"/>
      <c r="I365" s="66"/>
    </row>
    <row r="366" spans="2:9" s="9" customFormat="1" ht="41.25" customHeight="1" x14ac:dyDescent="0.25">
      <c r="B366" s="394"/>
      <c r="C366" s="29"/>
      <c r="D366" s="219"/>
      <c r="E366" s="81"/>
      <c r="F366" s="81"/>
      <c r="G366" s="81"/>
      <c r="H366" s="332"/>
      <c r="I366" s="82"/>
    </row>
    <row r="367" spans="2:9" s="9" customFormat="1" ht="41.25" customHeight="1" thickBot="1" x14ac:dyDescent="0.3">
      <c r="B367" s="389"/>
      <c r="C367" s="32"/>
      <c r="D367" s="20"/>
      <c r="E367" s="19"/>
      <c r="F367" s="19"/>
      <c r="G367" s="19"/>
      <c r="H367" s="333"/>
      <c r="I367" s="66"/>
    </row>
    <row r="368" spans="2:9" s="9" customFormat="1" ht="41.25" customHeight="1" x14ac:dyDescent="0.25">
      <c r="B368" s="394"/>
      <c r="C368" s="29"/>
      <c r="D368" s="219"/>
      <c r="E368" s="81"/>
      <c r="F368" s="81"/>
      <c r="G368" s="81"/>
      <c r="H368" s="332"/>
      <c r="I368" s="82"/>
    </row>
    <row r="369" spans="2:9" s="9" customFormat="1" ht="41.25" customHeight="1" x14ac:dyDescent="0.25">
      <c r="B369" s="417"/>
      <c r="C369" s="371"/>
      <c r="D369" s="418"/>
      <c r="E369" s="304"/>
      <c r="F369" s="304"/>
      <c r="G369" s="304"/>
      <c r="H369" s="410"/>
      <c r="I369" s="306"/>
    </row>
    <row r="370" spans="2:9" s="9" customFormat="1" ht="41.25" customHeight="1" x14ac:dyDescent="0.25">
      <c r="B370" s="416"/>
      <c r="C370" s="388"/>
      <c r="D370" s="377"/>
      <c r="E370" s="378"/>
      <c r="F370" s="378"/>
      <c r="G370" s="378"/>
      <c r="H370" s="379"/>
      <c r="I370" s="380"/>
    </row>
    <row r="371" spans="2:9" s="9" customFormat="1" ht="41.25" customHeight="1" thickBot="1" x14ac:dyDescent="0.3">
      <c r="B371" s="389"/>
      <c r="C371" s="32"/>
      <c r="D371" s="20"/>
      <c r="E371" s="19"/>
      <c r="F371" s="19"/>
      <c r="G371" s="19"/>
      <c r="H371" s="333"/>
      <c r="I371" s="66"/>
    </row>
    <row r="372" spans="2:9" s="9" customFormat="1" ht="24" customHeight="1" thickBot="1" x14ac:dyDescent="0.3">
      <c r="B372" s="26" t="s">
        <v>7</v>
      </c>
      <c r="C372" s="26"/>
      <c r="D372" s="26"/>
      <c r="E372" s="26"/>
      <c r="F372" s="26"/>
      <c r="G372" s="26"/>
      <c r="H372" s="335"/>
      <c r="I372" s="28"/>
    </row>
    <row r="373" spans="2:9" x14ac:dyDescent="0.2">
      <c r="B373" s="5"/>
      <c r="C373" s="5"/>
      <c r="D373" s="5"/>
      <c r="E373" s="5"/>
      <c r="F373" s="5"/>
      <c r="G373" s="5"/>
      <c r="H373" s="329"/>
      <c r="I373" s="342"/>
    </row>
    <row r="374" spans="2:9" x14ac:dyDescent="0.2">
      <c r="B374" s="5"/>
      <c r="C374" s="5"/>
      <c r="D374" s="5"/>
      <c r="E374" s="5"/>
      <c r="F374" s="5"/>
      <c r="G374" s="5"/>
      <c r="H374" s="329"/>
      <c r="I374" s="342"/>
    </row>
    <row r="375" spans="2:9" x14ac:dyDescent="0.2">
      <c r="B375" s="5"/>
      <c r="C375" s="5"/>
      <c r="D375" s="5"/>
      <c r="E375" s="5"/>
      <c r="F375" s="5"/>
      <c r="G375" s="5"/>
      <c r="H375" s="329"/>
      <c r="I375" s="342"/>
    </row>
    <row r="376" spans="2:9" x14ac:dyDescent="0.2">
      <c r="B376" s="5"/>
      <c r="C376" s="5"/>
      <c r="D376" s="5"/>
      <c r="E376" s="5"/>
      <c r="F376" s="5"/>
      <c r="G376" s="5"/>
    </row>
    <row r="377" spans="2:9" x14ac:dyDescent="0.2">
      <c r="B377" s="5"/>
      <c r="C377" s="5"/>
      <c r="D377" s="5"/>
      <c r="E377" s="5"/>
      <c r="F377" s="5"/>
      <c r="G377" s="5"/>
    </row>
    <row r="378" spans="2:9" x14ac:dyDescent="0.2">
      <c r="B378" s="5"/>
      <c r="C378" s="5"/>
      <c r="D378" s="5"/>
      <c r="E378" s="5"/>
      <c r="F378" s="5"/>
      <c r="G378" s="5"/>
    </row>
    <row r="379" spans="2:9" x14ac:dyDescent="0.2">
      <c r="B379" s="5"/>
      <c r="C379" s="5"/>
      <c r="D379" s="5"/>
      <c r="E379" s="5"/>
      <c r="F379" s="5"/>
      <c r="G379" s="5"/>
    </row>
    <row r="380" spans="2:9" x14ac:dyDescent="0.2">
      <c r="B380" s="5"/>
      <c r="C380" s="5"/>
      <c r="D380" s="5"/>
      <c r="E380" s="5"/>
      <c r="F380" s="5"/>
      <c r="G380" s="5"/>
    </row>
    <row r="381" spans="2:9" x14ac:dyDescent="0.2">
      <c r="C381" s="5"/>
      <c r="D381" s="5"/>
      <c r="E381" s="5"/>
      <c r="F381" s="5"/>
      <c r="G381" s="5"/>
    </row>
  </sheetData>
  <autoFilter ref="D1:D381" xr:uid="{68BEEA60-90E4-475E-8BA7-2CD6FA7577DD}"/>
  <mergeCells count="2">
    <mergeCell ref="E3:F3"/>
    <mergeCell ref="D9:I9"/>
  </mergeCells>
  <phoneticPr fontId="32" type="noConversion"/>
  <pageMargins left="0.7" right="0.7" top="0.75" bottom="0.75" header="0.3" footer="0.3"/>
  <pageSetup paperSize="9" scale="62" firstPageNumber="20" fitToHeight="0" orientation="portrait" useFirstPageNumber="1" r:id="rId1"/>
  <headerFooter>
    <oddFooter>&amp;R&amp;"Arial,Regular"&amp;P</oddFooter>
  </headerFooter>
  <rowBreaks count="4" manualBreakCount="4">
    <brk id="36" min="1" max="8" man="1"/>
    <brk id="87" min="1" max="8" man="1"/>
    <brk id="159" min="1" max="8" man="1"/>
    <brk id="256" min="1" max="8"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F0372-37B3-4354-9091-76567317F5BB}">
  <sheetPr>
    <tabColor theme="5" tint="0.39997558519241921"/>
  </sheetPr>
  <dimension ref="B1:Q152"/>
  <sheetViews>
    <sheetView view="pageBreakPreview" topLeftCell="A6" zoomScale="70" zoomScaleNormal="100" zoomScaleSheetLayoutView="70" workbookViewId="0">
      <selection activeCell="K18" sqref="K18"/>
    </sheetView>
  </sheetViews>
  <sheetFormatPr defaultColWidth="9.140625" defaultRowHeight="38.25" customHeight="1" x14ac:dyDescent="0.2"/>
  <cols>
    <col min="1" max="1" width="1.140625" style="6" customWidth="1"/>
    <col min="2" max="2" width="9.7109375" style="6" customWidth="1"/>
    <col min="3" max="3" width="14" style="6" customWidth="1"/>
    <col min="4" max="4" width="52.7109375" style="6" customWidth="1"/>
    <col min="5" max="5" width="9.7109375" style="6" customWidth="1"/>
    <col min="6" max="6" width="10.5703125" style="6" customWidth="1"/>
    <col min="7" max="7" width="12.7109375" style="328" customWidth="1"/>
    <col min="8" max="8" width="18" style="328" customWidth="1"/>
    <col min="9" max="9" width="22" style="338" customWidth="1"/>
    <col min="10" max="13" width="9.140625" style="6"/>
    <col min="14" max="14" width="14" style="6" bestFit="1" customWidth="1"/>
    <col min="15" max="16384" width="9.140625" style="6"/>
  </cols>
  <sheetData>
    <row r="1" spans="2:17" ht="38.25" customHeight="1" x14ac:dyDescent="0.25">
      <c r="B1" s="2"/>
      <c r="C1" s="2"/>
      <c r="D1" s="8"/>
      <c r="E1" s="1"/>
      <c r="F1" s="1"/>
      <c r="G1" s="323"/>
      <c r="H1" s="323"/>
    </row>
    <row r="2" spans="2:17" s="12" customFormat="1" ht="18" x14ac:dyDescent="0.25">
      <c r="B2" s="2" t="str">
        <f>'SCHEDULE 3A_JG_CH'!B2</f>
        <v xml:space="preserve">SCHEDULED MAINTENANCE OF FIRE PROTECTION AND EARLY WARNING SMOKE DETECTION  EQUIPMENT AT CLUSTER TWO (2) </v>
      </c>
      <c r="D2" s="2"/>
      <c r="E2" s="3"/>
      <c r="F2" s="3"/>
      <c r="G2" s="323"/>
      <c r="H2" s="323"/>
      <c r="I2" s="339"/>
    </row>
    <row r="3" spans="2:17" ht="15" x14ac:dyDescent="0.25">
      <c r="B3" s="2" t="str">
        <f>'SCHED 1A-1_JG_CH'!B3</f>
        <v>CONTRACT REF. NO:</v>
      </c>
      <c r="D3" s="2" t="str">
        <f>'SCHED 1A-1_JG_CH'!D3</f>
        <v>SCMU3-22/23-0518-HO</v>
      </c>
      <c r="E3" s="474" t="s">
        <v>10</v>
      </c>
      <c r="F3" s="474"/>
      <c r="G3" s="343" t="str">
        <f>'SCHEDULE 3A_JG_CH'!H3</f>
        <v>JOE GQABI &amp; CHRIS HANI</v>
      </c>
      <c r="H3" s="324"/>
    </row>
    <row r="4" spans="2:17" ht="14.25" x14ac:dyDescent="0.2">
      <c r="B4" s="2" t="str">
        <f>'SCHED 1A-1_JG_CH'!B4</f>
        <v>ASSET TYPE:</v>
      </c>
      <c r="D4" s="2" t="str">
        <f>'SCHED 1A-1_JG_CH'!D4</f>
        <v>FIRE PROTECTION EQUIPMENT</v>
      </c>
      <c r="E4" s="2"/>
      <c r="F4" s="2"/>
      <c r="G4" s="323"/>
      <c r="H4" s="323"/>
    </row>
    <row r="5" spans="2:17" ht="14.25" x14ac:dyDescent="0.2">
      <c r="B5" s="2"/>
      <c r="C5" s="2"/>
      <c r="D5" s="2"/>
      <c r="E5" s="2"/>
      <c r="F5" s="2"/>
      <c r="G5" s="323"/>
      <c r="H5" s="323"/>
    </row>
    <row r="6" spans="2:17" s="4" customFormat="1" ht="12.75" x14ac:dyDescent="0.2">
      <c r="B6" s="4" t="s">
        <v>58</v>
      </c>
      <c r="D6" s="13" t="s">
        <v>25</v>
      </c>
      <c r="G6" s="325"/>
      <c r="H6" s="325"/>
      <c r="I6" s="340"/>
    </row>
    <row r="7" spans="2:17" ht="15" thickBot="1" x14ac:dyDescent="0.25">
      <c r="B7" s="5"/>
      <c r="C7" s="5"/>
      <c r="D7" s="5"/>
      <c r="E7" s="5"/>
      <c r="F7" s="5"/>
      <c r="G7" s="323"/>
      <c r="H7" s="323"/>
    </row>
    <row r="8" spans="2:17" s="9" customFormat="1" ht="38.25" customHeight="1" thickBot="1" x14ac:dyDescent="0.3">
      <c r="B8" s="11" t="s">
        <v>12</v>
      </c>
      <c r="C8" s="11" t="s">
        <v>6</v>
      </c>
      <c r="D8" s="11" t="s">
        <v>0</v>
      </c>
      <c r="E8" s="11" t="s">
        <v>1</v>
      </c>
      <c r="F8" s="11" t="s">
        <v>728</v>
      </c>
      <c r="G8" s="322" t="s">
        <v>739</v>
      </c>
      <c r="H8" s="322" t="s">
        <v>2</v>
      </c>
      <c r="I8" s="341" t="s">
        <v>5</v>
      </c>
    </row>
    <row r="9" spans="2:17" s="9" customFormat="1" ht="56.45" customHeight="1" thickBot="1" x14ac:dyDescent="0.3">
      <c r="B9" s="38">
        <v>1</v>
      </c>
      <c r="C9" s="38" t="s">
        <v>15</v>
      </c>
      <c r="D9" s="39" t="s">
        <v>653</v>
      </c>
      <c r="E9" s="40"/>
      <c r="F9" s="40"/>
      <c r="G9" s="326"/>
      <c r="H9" s="326"/>
      <c r="I9" s="41"/>
      <c r="K9" s="9">
        <f>F15+F29+F45+F59+F75+F89+F105+F119+F135</f>
        <v>14</v>
      </c>
      <c r="L9" s="299" t="s">
        <v>1359</v>
      </c>
    </row>
    <row r="10" spans="2:17" s="9" customFormat="1" ht="38.25" customHeight="1" x14ac:dyDescent="0.25">
      <c r="B10" s="29" t="s">
        <v>17</v>
      </c>
      <c r="C10" s="29"/>
      <c r="D10" s="219" t="s">
        <v>1149</v>
      </c>
      <c r="E10" s="81"/>
      <c r="F10" s="81"/>
      <c r="G10" s="81"/>
      <c r="H10" s="332"/>
      <c r="I10" s="82"/>
      <c r="K10" s="9">
        <f>F11+F25+F41+F55+F71+F85+F101+F115+F131</f>
        <v>159</v>
      </c>
      <c r="L10" s="299" t="s">
        <v>1353</v>
      </c>
    </row>
    <row r="11" spans="2:17" s="9" customFormat="1" ht="38.25" customHeight="1" thickBot="1" x14ac:dyDescent="0.3">
      <c r="B11" s="19" t="s">
        <v>28</v>
      </c>
      <c r="C11" s="32"/>
      <c r="D11" s="20" t="s">
        <v>734</v>
      </c>
      <c r="E11" s="19" t="s">
        <v>60</v>
      </c>
      <c r="F11" s="19">
        <v>14</v>
      </c>
      <c r="G11" s="19">
        <v>3</v>
      </c>
      <c r="H11" s="333"/>
      <c r="I11" s="66"/>
      <c r="K11" s="9">
        <f>F13+F27+F43+F57+F73+F87+F103+F117+F133</f>
        <v>59</v>
      </c>
      <c r="L11" s="299" t="s">
        <v>1354</v>
      </c>
    </row>
    <row r="12" spans="2:17" s="9" customFormat="1" ht="38.25" customHeight="1" x14ac:dyDescent="0.25">
      <c r="B12" s="29" t="s">
        <v>18</v>
      </c>
      <c r="C12" s="29"/>
      <c r="D12" s="219" t="s">
        <v>1151</v>
      </c>
      <c r="E12" s="81"/>
      <c r="F12" s="81"/>
      <c r="G12" s="81"/>
      <c r="H12" s="332"/>
      <c r="I12" s="82"/>
      <c r="K12" s="9">
        <f>F17+F31+F47+F61+F77+F91+F107+F121+F137</f>
        <v>26</v>
      </c>
      <c r="L12" s="299" t="s">
        <v>1355</v>
      </c>
    </row>
    <row r="13" spans="2:17" s="9" customFormat="1" ht="38.25" customHeight="1" thickBot="1" x14ac:dyDescent="0.3">
      <c r="B13" s="19" t="s">
        <v>29</v>
      </c>
      <c r="C13" s="32"/>
      <c r="D13" s="20" t="s">
        <v>734</v>
      </c>
      <c r="E13" s="19" t="s">
        <v>60</v>
      </c>
      <c r="F13" s="19">
        <v>13</v>
      </c>
      <c r="G13" s="19">
        <v>3</v>
      </c>
      <c r="H13" s="333"/>
      <c r="I13" s="66"/>
      <c r="K13" s="9">
        <f>F19+F33+F49+F63+F79+F93+F109+F123+F139</f>
        <v>50</v>
      </c>
      <c r="L13" s="42" t="s">
        <v>1356</v>
      </c>
    </row>
    <row r="14" spans="2:17" s="9" customFormat="1" ht="38.25" customHeight="1" x14ac:dyDescent="0.25">
      <c r="B14" s="29" t="s">
        <v>19</v>
      </c>
      <c r="C14" s="29"/>
      <c r="D14" s="219" t="s">
        <v>1152</v>
      </c>
      <c r="E14" s="81"/>
      <c r="F14" s="81"/>
      <c r="G14" s="81"/>
      <c r="H14" s="332"/>
      <c r="I14" s="82"/>
      <c r="K14" s="9">
        <f>F21+F35+F51+F65+F81+F95+F111+F127+F141</f>
        <v>44</v>
      </c>
      <c r="L14" s="299" t="s">
        <v>1357</v>
      </c>
    </row>
    <row r="15" spans="2:17" s="9" customFormat="1" ht="38.25" customHeight="1" thickBot="1" x14ac:dyDescent="0.3">
      <c r="B15" s="19" t="s">
        <v>30</v>
      </c>
      <c r="C15" s="32"/>
      <c r="D15" s="20" t="s">
        <v>734</v>
      </c>
      <c r="E15" s="19" t="s">
        <v>60</v>
      </c>
      <c r="F15" s="19">
        <v>5</v>
      </c>
      <c r="G15" s="19">
        <v>3</v>
      </c>
      <c r="H15" s="333"/>
      <c r="I15" s="66"/>
      <c r="K15" s="9">
        <f>F23+F37+F53+F69+F83+F99+F113+F129</f>
        <v>7</v>
      </c>
      <c r="L15" s="299" t="s">
        <v>1358</v>
      </c>
    </row>
    <row r="16" spans="2:17" s="9" customFormat="1" ht="38.25" customHeight="1" x14ac:dyDescent="0.25">
      <c r="B16" s="29" t="s">
        <v>20</v>
      </c>
      <c r="C16" s="29"/>
      <c r="D16" s="219" t="s">
        <v>1153</v>
      </c>
      <c r="E16" s="81"/>
      <c r="F16" s="81"/>
      <c r="G16" s="81"/>
      <c r="H16" s="334"/>
      <c r="I16" s="85"/>
      <c r="J16" s="42"/>
      <c r="K16" s="42">
        <v>20</v>
      </c>
      <c r="L16" s="42" t="s">
        <v>1361</v>
      </c>
      <c r="M16" s="42"/>
      <c r="N16" s="42"/>
      <c r="O16" s="42"/>
      <c r="P16" s="42"/>
      <c r="Q16" s="42"/>
    </row>
    <row r="17" spans="2:15" s="9" customFormat="1" ht="38.25" customHeight="1" thickBot="1" x14ac:dyDescent="0.3">
      <c r="B17" s="19" t="s">
        <v>32</v>
      </c>
      <c r="C17" s="32"/>
      <c r="D17" s="20" t="s">
        <v>734</v>
      </c>
      <c r="E17" s="19" t="s">
        <v>60</v>
      </c>
      <c r="F17" s="19">
        <v>9</v>
      </c>
      <c r="G17" s="19">
        <v>3</v>
      </c>
      <c r="H17" s="333"/>
      <c r="I17" s="66"/>
      <c r="K17" s="9">
        <f>SUM(K9:K16)</f>
        <v>379</v>
      </c>
    </row>
    <row r="18" spans="2:15" s="9" customFormat="1" ht="38.25" customHeight="1" x14ac:dyDescent="0.25">
      <c r="B18" s="29" t="s">
        <v>21</v>
      </c>
      <c r="C18" s="29"/>
      <c r="D18" s="219" t="s">
        <v>1154</v>
      </c>
      <c r="E18" s="81"/>
      <c r="F18" s="81"/>
      <c r="G18" s="81"/>
      <c r="H18" s="332"/>
      <c r="I18" s="82"/>
    </row>
    <row r="19" spans="2:15" s="9" customFormat="1" ht="38.25" customHeight="1" thickBot="1" x14ac:dyDescent="0.3">
      <c r="B19" s="19" t="s">
        <v>33</v>
      </c>
      <c r="C19" s="32"/>
      <c r="D19" s="20" t="s">
        <v>734</v>
      </c>
      <c r="E19" s="19" t="s">
        <v>60</v>
      </c>
      <c r="F19" s="19">
        <v>8</v>
      </c>
      <c r="G19" s="19">
        <v>3</v>
      </c>
      <c r="H19" s="333"/>
      <c r="I19" s="66"/>
    </row>
    <row r="20" spans="2:15" s="9" customFormat="1" ht="38.25" customHeight="1" x14ac:dyDescent="0.25">
      <c r="B20" s="29" t="s">
        <v>41</v>
      </c>
      <c r="C20" s="29"/>
      <c r="D20" s="219" t="s">
        <v>1155</v>
      </c>
      <c r="E20" s="81"/>
      <c r="F20" s="81"/>
      <c r="G20" s="81"/>
      <c r="H20" s="332"/>
      <c r="I20" s="82"/>
    </row>
    <row r="21" spans="2:15" s="9" customFormat="1" ht="38.25" customHeight="1" thickBot="1" x14ac:dyDescent="0.3">
      <c r="B21" s="19" t="s">
        <v>49</v>
      </c>
      <c r="C21" s="32"/>
      <c r="D21" s="20" t="s">
        <v>734</v>
      </c>
      <c r="E21" s="19" t="s">
        <v>60</v>
      </c>
      <c r="F21" s="19">
        <v>2</v>
      </c>
      <c r="G21" s="19">
        <v>3</v>
      </c>
      <c r="H21" s="333"/>
      <c r="I21" s="66"/>
    </row>
    <row r="22" spans="2:15" s="9" customFormat="1" ht="38.25" customHeight="1" x14ac:dyDescent="0.25">
      <c r="B22" s="29" t="s">
        <v>45</v>
      </c>
      <c r="C22" s="29"/>
      <c r="D22" s="220" t="s">
        <v>1156</v>
      </c>
      <c r="E22" s="81"/>
      <c r="F22" s="81"/>
      <c r="G22" s="81"/>
      <c r="H22" s="334"/>
      <c r="I22" s="85"/>
      <c r="J22" s="42"/>
      <c r="K22" s="42"/>
      <c r="L22" s="42"/>
      <c r="M22" s="42"/>
      <c r="N22" s="42"/>
      <c r="O22" s="42"/>
    </row>
    <row r="23" spans="2:15" s="9" customFormat="1" ht="38.25" customHeight="1" thickBot="1" x14ac:dyDescent="0.3">
      <c r="B23" s="19" t="s">
        <v>50</v>
      </c>
      <c r="C23" s="32"/>
      <c r="D23" s="20" t="s">
        <v>734</v>
      </c>
      <c r="E23" s="19" t="s">
        <v>60</v>
      </c>
      <c r="F23" s="19">
        <v>1</v>
      </c>
      <c r="G23" s="19">
        <v>3</v>
      </c>
      <c r="H23" s="333"/>
      <c r="I23" s="66"/>
      <c r="L23" s="9">
        <f>F23+F21+F19+F17+F15+F13+F11</f>
        <v>52</v>
      </c>
    </row>
    <row r="24" spans="2:15" s="9" customFormat="1" ht="38.25" customHeight="1" x14ac:dyDescent="0.25">
      <c r="B24" s="29" t="s">
        <v>46</v>
      </c>
      <c r="C24" s="29"/>
      <c r="D24" s="219" t="s">
        <v>1157</v>
      </c>
      <c r="E24" s="81"/>
      <c r="F24" s="81"/>
      <c r="G24" s="81"/>
      <c r="H24" s="332"/>
      <c r="I24" s="82"/>
    </row>
    <row r="25" spans="2:15" s="9" customFormat="1" ht="38.25" customHeight="1" thickBot="1" x14ac:dyDescent="0.3">
      <c r="B25" s="19" t="s">
        <v>51</v>
      </c>
      <c r="C25" s="32"/>
      <c r="D25" s="20" t="s">
        <v>734</v>
      </c>
      <c r="E25" s="19" t="s">
        <v>60</v>
      </c>
      <c r="F25" s="19">
        <v>8</v>
      </c>
      <c r="G25" s="19">
        <v>3</v>
      </c>
      <c r="H25" s="333"/>
      <c r="I25" s="66"/>
    </row>
    <row r="26" spans="2:15" s="9" customFormat="1" ht="38.25" customHeight="1" x14ac:dyDescent="0.25">
      <c r="B26" s="29" t="s">
        <v>47</v>
      </c>
      <c r="C26" s="29"/>
      <c r="D26" s="219" t="s">
        <v>1150</v>
      </c>
      <c r="E26" s="81"/>
      <c r="F26" s="81"/>
      <c r="G26" s="81"/>
      <c r="H26" s="332"/>
      <c r="I26" s="82"/>
    </row>
    <row r="27" spans="2:15" s="9" customFormat="1" ht="38.25" customHeight="1" thickBot="1" x14ac:dyDescent="0.3">
      <c r="B27" s="19" t="s">
        <v>52</v>
      </c>
      <c r="C27" s="32"/>
      <c r="D27" s="20" t="s">
        <v>734</v>
      </c>
      <c r="E27" s="19" t="s">
        <v>60</v>
      </c>
      <c r="F27" s="19">
        <v>2</v>
      </c>
      <c r="G27" s="19">
        <v>3</v>
      </c>
      <c r="H27" s="333"/>
      <c r="I27" s="66"/>
    </row>
    <row r="28" spans="2:15" s="9" customFormat="1" ht="38.25" customHeight="1" x14ac:dyDescent="0.25">
      <c r="B28" s="274" t="s">
        <v>48</v>
      </c>
      <c r="C28" s="29"/>
      <c r="D28" s="219" t="s">
        <v>1158</v>
      </c>
      <c r="E28" s="81"/>
      <c r="F28" s="81"/>
      <c r="G28" s="81"/>
      <c r="H28" s="332"/>
      <c r="I28" s="82"/>
    </row>
    <row r="29" spans="2:15" s="9" customFormat="1" ht="38.25" customHeight="1" thickBot="1" x14ac:dyDescent="0.3">
      <c r="B29" s="381" t="s">
        <v>53</v>
      </c>
      <c r="C29" s="33"/>
      <c r="D29" s="382" t="s">
        <v>734</v>
      </c>
      <c r="E29" s="381" t="s">
        <v>60</v>
      </c>
      <c r="F29" s="381">
        <v>0</v>
      </c>
      <c r="G29" s="381">
        <v>3</v>
      </c>
      <c r="H29" s="383"/>
      <c r="I29" s="384"/>
    </row>
    <row r="30" spans="2:15" s="9" customFormat="1" ht="38.25" customHeight="1" x14ac:dyDescent="0.25">
      <c r="B30" s="385">
        <v>1.1100000000000001</v>
      </c>
      <c r="C30" s="385"/>
      <c r="D30" s="219" t="s">
        <v>1161</v>
      </c>
      <c r="E30" s="81"/>
      <c r="F30" s="81"/>
      <c r="G30" s="81"/>
      <c r="H30" s="332"/>
      <c r="I30" s="82"/>
    </row>
    <row r="31" spans="2:15" s="9" customFormat="1" ht="38.25" customHeight="1" thickBot="1" x14ac:dyDescent="0.3">
      <c r="B31" s="206" t="s">
        <v>54</v>
      </c>
      <c r="C31" s="386"/>
      <c r="D31" s="382" t="s">
        <v>734</v>
      </c>
      <c r="E31" s="381" t="s">
        <v>60</v>
      </c>
      <c r="F31" s="381">
        <v>0</v>
      </c>
      <c r="G31" s="381">
        <v>3</v>
      </c>
      <c r="H31" s="383"/>
      <c r="I31" s="384"/>
    </row>
    <row r="32" spans="2:15" s="9" customFormat="1" ht="38.25" customHeight="1" x14ac:dyDescent="0.25">
      <c r="B32" s="385">
        <f>B30+0.01</f>
        <v>1.1200000000000001</v>
      </c>
      <c r="C32" s="385"/>
      <c r="D32" s="219" t="s">
        <v>1160</v>
      </c>
      <c r="E32" s="81"/>
      <c r="F32" s="81"/>
      <c r="G32" s="81"/>
      <c r="H32" s="332"/>
      <c r="I32" s="82"/>
    </row>
    <row r="33" spans="2:17" s="9" customFormat="1" ht="38.25" customHeight="1" thickBot="1" x14ac:dyDescent="0.3">
      <c r="B33" s="206" t="s">
        <v>819</v>
      </c>
      <c r="C33" s="386"/>
      <c r="D33" s="382" t="s">
        <v>734</v>
      </c>
      <c r="E33" s="381" t="s">
        <v>60</v>
      </c>
      <c r="F33" s="381">
        <v>1</v>
      </c>
      <c r="G33" s="381">
        <v>3</v>
      </c>
      <c r="H33" s="383"/>
      <c r="I33" s="384"/>
    </row>
    <row r="34" spans="2:17" s="9" customFormat="1" ht="38.25" customHeight="1" x14ac:dyDescent="0.25">
      <c r="B34" s="385">
        <f>B32+0.01</f>
        <v>1.1300000000000001</v>
      </c>
      <c r="C34" s="385"/>
      <c r="D34" s="219" t="s">
        <v>1159</v>
      </c>
      <c r="E34" s="81"/>
      <c r="F34" s="81"/>
      <c r="G34" s="81"/>
      <c r="H34" s="332"/>
      <c r="I34" s="82"/>
    </row>
    <row r="35" spans="2:17" s="9" customFormat="1" ht="38.25" customHeight="1" thickBot="1" x14ac:dyDescent="0.3">
      <c r="B35" s="206" t="s">
        <v>820</v>
      </c>
      <c r="C35" s="386"/>
      <c r="D35" s="382" t="s">
        <v>734</v>
      </c>
      <c r="E35" s="381" t="s">
        <v>60</v>
      </c>
      <c r="F35" s="381">
        <v>0</v>
      </c>
      <c r="G35" s="381">
        <v>3</v>
      </c>
      <c r="H35" s="383"/>
      <c r="I35" s="384"/>
    </row>
    <row r="36" spans="2:17" s="9" customFormat="1" ht="38.25" customHeight="1" x14ac:dyDescent="0.25">
      <c r="B36" s="385">
        <f>B34+0.01</f>
        <v>1.1400000000000001</v>
      </c>
      <c r="C36" s="385"/>
      <c r="D36" s="220" t="s">
        <v>1162</v>
      </c>
      <c r="E36" s="81"/>
      <c r="F36" s="81"/>
      <c r="G36" s="81"/>
      <c r="H36" s="332"/>
      <c r="I36" s="82"/>
    </row>
    <row r="37" spans="2:17" s="9" customFormat="1" ht="38.25" customHeight="1" thickBot="1" x14ac:dyDescent="0.3">
      <c r="B37" s="206" t="s">
        <v>821</v>
      </c>
      <c r="C37" s="386"/>
      <c r="D37" s="382" t="s">
        <v>734</v>
      </c>
      <c r="E37" s="381" t="s">
        <v>60</v>
      </c>
      <c r="F37" s="381">
        <v>0</v>
      </c>
      <c r="G37" s="381">
        <v>3</v>
      </c>
      <c r="H37" s="383"/>
      <c r="I37" s="384"/>
      <c r="L37" s="9">
        <f>F37+F35+F33+F31+F29+F27+F25</f>
        <v>11</v>
      </c>
    </row>
    <row r="38" spans="2:17" s="9" customFormat="1" ht="38.25" customHeight="1" thickBot="1" x14ac:dyDescent="0.3">
      <c r="B38" s="26" t="s">
        <v>649</v>
      </c>
      <c r="C38" s="26"/>
      <c r="D38" s="26"/>
      <c r="E38" s="26"/>
      <c r="F38" s="26"/>
      <c r="G38" s="26"/>
      <c r="H38" s="335"/>
      <c r="I38" s="28"/>
    </row>
    <row r="39" spans="2:17" s="9" customFormat="1" ht="38.25" customHeight="1" thickBot="1" x14ac:dyDescent="0.3">
      <c r="B39" s="26" t="s">
        <v>648</v>
      </c>
      <c r="C39" s="316"/>
      <c r="D39" s="317"/>
      <c r="E39" s="318"/>
      <c r="F39" s="318"/>
      <c r="G39" s="318"/>
      <c r="H39" s="336"/>
      <c r="I39" s="344"/>
    </row>
    <row r="40" spans="2:17" s="9" customFormat="1" ht="38.25" customHeight="1" x14ac:dyDescent="0.25">
      <c r="B40" s="29">
        <f>B34+0.01</f>
        <v>1.1400000000000001</v>
      </c>
      <c r="C40" s="29"/>
      <c r="D40" s="219" t="s">
        <v>1163</v>
      </c>
      <c r="E40" s="81"/>
      <c r="F40" s="81"/>
      <c r="G40" s="81"/>
      <c r="H40" s="332"/>
      <c r="I40" s="82"/>
      <c r="M40" s="42"/>
      <c r="N40" s="42"/>
      <c r="O40" s="42"/>
      <c r="P40" s="42"/>
      <c r="Q40" s="42"/>
    </row>
    <row r="41" spans="2:17" s="9" customFormat="1" ht="38.25" customHeight="1" thickBot="1" x14ac:dyDescent="0.3">
      <c r="B41" s="381" t="s">
        <v>822</v>
      </c>
      <c r="C41" s="33"/>
      <c r="D41" s="382" t="s">
        <v>734</v>
      </c>
      <c r="E41" s="381" t="s">
        <v>60</v>
      </c>
      <c r="F41" s="381">
        <v>25</v>
      </c>
      <c r="G41" s="381">
        <v>3</v>
      </c>
      <c r="H41" s="383"/>
      <c r="I41" s="384"/>
    </row>
    <row r="42" spans="2:17" s="9" customFormat="1" ht="38.25" customHeight="1" x14ac:dyDescent="0.25">
      <c r="B42" s="385">
        <f>B40+0.01</f>
        <v>1.1500000000000001</v>
      </c>
      <c r="C42" s="29"/>
      <c r="D42" s="219" t="s">
        <v>1164</v>
      </c>
      <c r="E42" s="81"/>
      <c r="F42" s="81"/>
      <c r="G42" s="81"/>
      <c r="H42" s="332"/>
      <c r="I42" s="82"/>
      <c r="M42" s="42"/>
      <c r="N42" s="42"/>
      <c r="O42" s="42"/>
    </row>
    <row r="43" spans="2:17" s="9" customFormat="1" ht="38.25" customHeight="1" thickBot="1" x14ac:dyDescent="0.3">
      <c r="B43" s="381" t="s">
        <v>823</v>
      </c>
      <c r="C43" s="33"/>
      <c r="D43" s="382" t="s">
        <v>734</v>
      </c>
      <c r="E43" s="381" t="s">
        <v>60</v>
      </c>
      <c r="F43" s="381">
        <v>5</v>
      </c>
      <c r="G43" s="381">
        <v>3</v>
      </c>
      <c r="H43" s="383"/>
      <c r="I43" s="384"/>
    </row>
    <row r="44" spans="2:17" s="9" customFormat="1" ht="38.25" customHeight="1" x14ac:dyDescent="0.25">
      <c r="B44" s="385">
        <f>B42+0.01</f>
        <v>1.1600000000000001</v>
      </c>
      <c r="C44" s="29"/>
      <c r="D44" s="219" t="s">
        <v>1165</v>
      </c>
      <c r="E44" s="81"/>
      <c r="F44" s="81"/>
      <c r="G44" s="81"/>
      <c r="H44" s="332"/>
      <c r="I44" s="82"/>
    </row>
    <row r="45" spans="2:17" s="9" customFormat="1" ht="38.25" customHeight="1" thickBot="1" x14ac:dyDescent="0.3">
      <c r="B45" s="381" t="s">
        <v>824</v>
      </c>
      <c r="C45" s="33"/>
      <c r="D45" s="382" t="s">
        <v>734</v>
      </c>
      <c r="E45" s="381" t="s">
        <v>60</v>
      </c>
      <c r="F45" s="381">
        <v>6</v>
      </c>
      <c r="G45" s="381">
        <v>3</v>
      </c>
      <c r="H45" s="383"/>
      <c r="I45" s="384"/>
    </row>
    <row r="46" spans="2:17" s="9" customFormat="1" ht="38.25" customHeight="1" x14ac:dyDescent="0.25">
      <c r="B46" s="385">
        <f>B44+0.01</f>
        <v>1.1700000000000002</v>
      </c>
      <c r="C46" s="29"/>
      <c r="D46" s="219" t="s">
        <v>1166</v>
      </c>
      <c r="E46" s="81"/>
      <c r="F46" s="81"/>
      <c r="G46" s="81"/>
      <c r="H46" s="332"/>
      <c r="I46" s="82"/>
    </row>
    <row r="47" spans="2:17" s="9" customFormat="1" ht="38.25" customHeight="1" thickBot="1" x14ac:dyDescent="0.3">
      <c r="B47" s="381" t="s">
        <v>825</v>
      </c>
      <c r="C47" s="33"/>
      <c r="D47" s="382" t="s">
        <v>734</v>
      </c>
      <c r="E47" s="381" t="s">
        <v>60</v>
      </c>
      <c r="F47" s="381">
        <v>0</v>
      </c>
      <c r="G47" s="381">
        <v>3</v>
      </c>
      <c r="H47" s="383"/>
      <c r="I47" s="384"/>
    </row>
    <row r="48" spans="2:17" s="9" customFormat="1" ht="38.25" customHeight="1" x14ac:dyDescent="0.25">
      <c r="B48" s="385">
        <f>B46+0.01</f>
        <v>1.1800000000000002</v>
      </c>
      <c r="C48" s="29"/>
      <c r="D48" s="219" t="s">
        <v>1167</v>
      </c>
      <c r="E48" s="81"/>
      <c r="F48" s="81"/>
      <c r="G48" s="81"/>
      <c r="H48" s="332"/>
      <c r="I48" s="82"/>
    </row>
    <row r="49" spans="2:12" s="9" customFormat="1" ht="38.25" customHeight="1" thickBot="1" x14ac:dyDescent="0.3">
      <c r="B49" s="381" t="s">
        <v>826</v>
      </c>
      <c r="C49" s="33"/>
      <c r="D49" s="382" t="s">
        <v>734</v>
      </c>
      <c r="E49" s="381" t="s">
        <v>60</v>
      </c>
      <c r="F49" s="381">
        <v>5</v>
      </c>
      <c r="G49" s="381">
        <v>3</v>
      </c>
      <c r="H49" s="383"/>
      <c r="I49" s="384"/>
    </row>
    <row r="50" spans="2:12" s="9" customFormat="1" ht="38.25" customHeight="1" x14ac:dyDescent="0.25">
      <c r="B50" s="385">
        <f>B48+0.01</f>
        <v>1.1900000000000002</v>
      </c>
      <c r="C50" s="29"/>
      <c r="D50" s="219" t="s">
        <v>1168</v>
      </c>
      <c r="E50" s="81"/>
      <c r="F50" s="81"/>
      <c r="G50" s="81"/>
      <c r="H50" s="332"/>
      <c r="I50" s="82"/>
    </row>
    <row r="51" spans="2:12" s="9" customFormat="1" ht="38.25" customHeight="1" thickBot="1" x14ac:dyDescent="0.3">
      <c r="B51" s="381" t="s">
        <v>827</v>
      </c>
      <c r="C51" s="33"/>
      <c r="D51" s="382" t="s">
        <v>734</v>
      </c>
      <c r="E51" s="381" t="s">
        <v>60</v>
      </c>
      <c r="F51" s="381">
        <v>5</v>
      </c>
      <c r="G51" s="381">
        <v>3</v>
      </c>
      <c r="H51" s="383"/>
      <c r="I51" s="384"/>
    </row>
    <row r="52" spans="2:12" s="9" customFormat="1" ht="38.25" customHeight="1" x14ac:dyDescent="0.25">
      <c r="B52" s="385">
        <f>B50+0.01</f>
        <v>1.2000000000000002</v>
      </c>
      <c r="C52" s="29"/>
      <c r="D52" s="220" t="s">
        <v>1169</v>
      </c>
      <c r="E52" s="81"/>
      <c r="F52" s="81"/>
      <c r="G52" s="81"/>
      <c r="H52" s="332"/>
      <c r="I52" s="82"/>
    </row>
    <row r="53" spans="2:12" s="9" customFormat="1" ht="38.25" customHeight="1" thickBot="1" x14ac:dyDescent="0.3">
      <c r="B53" s="381" t="s">
        <v>828</v>
      </c>
      <c r="C53" s="33"/>
      <c r="D53" s="382" t="s">
        <v>734</v>
      </c>
      <c r="E53" s="381" t="s">
        <v>60</v>
      </c>
      <c r="F53" s="381">
        <v>1</v>
      </c>
      <c r="G53" s="381">
        <v>3</v>
      </c>
      <c r="H53" s="383"/>
      <c r="I53" s="384"/>
      <c r="L53" s="9">
        <f>F53+F51+F49+F47+F45+F43+F41</f>
        <v>47</v>
      </c>
    </row>
    <row r="54" spans="2:12" s="9" customFormat="1" ht="38.25" customHeight="1" x14ac:dyDescent="0.25">
      <c r="B54" s="385">
        <f>B52+0.01</f>
        <v>1.2100000000000002</v>
      </c>
      <c r="C54" s="385"/>
      <c r="D54" s="219" t="s">
        <v>1170</v>
      </c>
      <c r="E54" s="81"/>
      <c r="F54" s="81"/>
      <c r="G54" s="81"/>
      <c r="H54" s="332"/>
      <c r="I54" s="82"/>
    </row>
    <row r="55" spans="2:12" s="9" customFormat="1" ht="38.25" customHeight="1" thickBot="1" x14ac:dyDescent="0.3">
      <c r="B55" s="206" t="s">
        <v>829</v>
      </c>
      <c r="C55" s="386"/>
      <c r="D55" s="382" t="s">
        <v>734</v>
      </c>
      <c r="E55" s="381" t="s">
        <v>60</v>
      </c>
      <c r="F55" s="381">
        <v>11</v>
      </c>
      <c r="G55" s="381">
        <v>3</v>
      </c>
      <c r="H55" s="383"/>
      <c r="I55" s="384"/>
    </row>
    <row r="56" spans="2:12" s="9" customFormat="1" ht="36" customHeight="1" x14ac:dyDescent="0.25">
      <c r="B56" s="385">
        <f>B54+0.01</f>
        <v>1.2200000000000002</v>
      </c>
      <c r="C56" s="385"/>
      <c r="D56" s="219" t="s">
        <v>1171</v>
      </c>
      <c r="E56" s="81"/>
      <c r="F56" s="81"/>
      <c r="G56" s="81"/>
      <c r="H56" s="332"/>
      <c r="I56" s="82"/>
    </row>
    <row r="57" spans="2:12" s="9" customFormat="1" ht="38.25" customHeight="1" thickBot="1" x14ac:dyDescent="0.3">
      <c r="B57" s="206" t="s">
        <v>830</v>
      </c>
      <c r="C57" s="386"/>
      <c r="D57" s="382" t="s">
        <v>734</v>
      </c>
      <c r="E57" s="381" t="s">
        <v>60</v>
      </c>
      <c r="F57" s="381">
        <v>5</v>
      </c>
      <c r="G57" s="381">
        <v>3</v>
      </c>
      <c r="H57" s="383"/>
      <c r="I57" s="384"/>
    </row>
    <row r="58" spans="2:12" s="9" customFormat="1" ht="33.75" customHeight="1" x14ac:dyDescent="0.25">
      <c r="B58" s="385">
        <f>B56+0.01</f>
        <v>1.2300000000000002</v>
      </c>
      <c r="C58" s="29"/>
      <c r="D58" s="219" t="s">
        <v>1172</v>
      </c>
      <c r="E58" s="81"/>
      <c r="F58" s="81"/>
      <c r="G58" s="81"/>
      <c r="H58" s="332"/>
      <c r="I58" s="82"/>
    </row>
    <row r="59" spans="2:12" s="9" customFormat="1" ht="38.25" customHeight="1" thickBot="1" x14ac:dyDescent="0.3">
      <c r="B59" s="381" t="s">
        <v>831</v>
      </c>
      <c r="C59" s="33"/>
      <c r="D59" s="382" t="s">
        <v>734</v>
      </c>
      <c r="E59" s="381" t="s">
        <v>60</v>
      </c>
      <c r="F59" s="381">
        <v>2</v>
      </c>
      <c r="G59" s="381">
        <v>3</v>
      </c>
      <c r="H59" s="383"/>
      <c r="I59" s="384"/>
    </row>
    <row r="60" spans="2:12" s="9" customFormat="1" ht="38.25" customHeight="1" x14ac:dyDescent="0.25">
      <c r="B60" s="385">
        <f>B58+0.01</f>
        <v>1.2400000000000002</v>
      </c>
      <c r="C60" s="29"/>
      <c r="D60" s="219" t="s">
        <v>1173</v>
      </c>
      <c r="E60" s="81"/>
      <c r="F60" s="81"/>
      <c r="G60" s="81"/>
      <c r="H60" s="332"/>
      <c r="I60" s="82"/>
    </row>
    <row r="61" spans="2:12" s="9" customFormat="1" ht="38.25" customHeight="1" thickBot="1" x14ac:dyDescent="0.3">
      <c r="B61" s="381" t="s">
        <v>832</v>
      </c>
      <c r="C61" s="33"/>
      <c r="D61" s="382" t="s">
        <v>734</v>
      </c>
      <c r="E61" s="381" t="s">
        <v>60</v>
      </c>
      <c r="F61" s="381">
        <v>0</v>
      </c>
      <c r="G61" s="381">
        <v>3</v>
      </c>
      <c r="H61" s="383"/>
      <c r="I61" s="384"/>
    </row>
    <row r="62" spans="2:12" s="9" customFormat="1" ht="36" customHeight="1" x14ac:dyDescent="0.25">
      <c r="B62" s="385">
        <f>B60+0.01</f>
        <v>1.2500000000000002</v>
      </c>
      <c r="C62" s="29"/>
      <c r="D62" s="219" t="s">
        <v>1174</v>
      </c>
      <c r="E62" s="81"/>
      <c r="F62" s="81"/>
      <c r="G62" s="81"/>
      <c r="H62" s="332"/>
      <c r="I62" s="82"/>
    </row>
    <row r="63" spans="2:12" s="9" customFormat="1" ht="38.25" customHeight="1" thickBot="1" x14ac:dyDescent="0.3">
      <c r="B63" s="381" t="s">
        <v>833</v>
      </c>
      <c r="C63" s="33"/>
      <c r="D63" s="382" t="s">
        <v>734</v>
      </c>
      <c r="E63" s="381" t="s">
        <v>60</v>
      </c>
      <c r="F63" s="381">
        <v>0</v>
      </c>
      <c r="G63" s="381">
        <v>3</v>
      </c>
      <c r="H63" s="383"/>
      <c r="I63" s="384"/>
    </row>
    <row r="64" spans="2:12" s="9" customFormat="1" ht="33.75" customHeight="1" x14ac:dyDescent="0.25">
      <c r="B64" s="385">
        <f>B62+0.01</f>
        <v>1.2600000000000002</v>
      </c>
      <c r="C64" s="29"/>
      <c r="D64" s="219" t="s">
        <v>1175</v>
      </c>
      <c r="E64" s="81"/>
      <c r="F64" s="81"/>
      <c r="G64" s="81"/>
      <c r="H64" s="332"/>
      <c r="I64" s="82"/>
    </row>
    <row r="65" spans="2:12" s="9" customFormat="1" ht="38.25" customHeight="1" thickBot="1" x14ac:dyDescent="0.3">
      <c r="B65" s="381" t="s">
        <v>834</v>
      </c>
      <c r="C65" s="33"/>
      <c r="D65" s="382" t="s">
        <v>734</v>
      </c>
      <c r="E65" s="381" t="s">
        <v>60</v>
      </c>
      <c r="F65" s="381">
        <v>18</v>
      </c>
      <c r="G65" s="381">
        <v>3</v>
      </c>
      <c r="H65" s="383"/>
      <c r="I65" s="384"/>
    </row>
    <row r="66" spans="2:12" s="9" customFormat="1" ht="38.25" customHeight="1" thickBot="1" x14ac:dyDescent="0.3">
      <c r="B66" s="26" t="s">
        <v>649</v>
      </c>
      <c r="C66" s="26"/>
      <c r="D66" s="26"/>
      <c r="E66" s="26"/>
      <c r="F66" s="26"/>
      <c r="G66" s="26"/>
      <c r="H66" s="335"/>
      <c r="I66" s="28"/>
    </row>
    <row r="67" spans="2:12" s="9" customFormat="1" ht="30" customHeight="1" x14ac:dyDescent="0.25">
      <c r="B67" s="413" t="s">
        <v>648</v>
      </c>
      <c r="C67" s="316"/>
      <c r="D67" s="317"/>
      <c r="E67" s="318"/>
      <c r="F67" s="318"/>
      <c r="G67" s="318"/>
      <c r="H67" s="336"/>
      <c r="I67" s="344"/>
    </row>
    <row r="68" spans="2:12" s="9" customFormat="1" ht="35.25" customHeight="1" x14ac:dyDescent="0.25">
      <c r="B68" s="32">
        <f>B64+0.01</f>
        <v>1.2700000000000002</v>
      </c>
      <c r="C68" s="76"/>
      <c r="D68" s="414" t="s">
        <v>1176</v>
      </c>
      <c r="E68" s="78"/>
      <c r="F68" s="78"/>
      <c r="G68" s="78"/>
      <c r="H68" s="415"/>
      <c r="I68" s="79"/>
    </row>
    <row r="69" spans="2:12" s="9" customFormat="1" ht="38.25" customHeight="1" thickBot="1" x14ac:dyDescent="0.3">
      <c r="B69" s="19" t="s">
        <v>835</v>
      </c>
      <c r="C69" s="32"/>
      <c r="D69" s="20" t="s">
        <v>734</v>
      </c>
      <c r="E69" s="19" t="s">
        <v>60</v>
      </c>
      <c r="F69" s="19">
        <v>0</v>
      </c>
      <c r="G69" s="19">
        <v>3</v>
      </c>
      <c r="H69" s="333"/>
      <c r="I69" s="66"/>
      <c r="L69" s="9">
        <f>F69+F65+F63+F61+F59+F57+F55</f>
        <v>36</v>
      </c>
    </row>
    <row r="70" spans="2:12" s="9" customFormat="1" ht="30" customHeight="1" x14ac:dyDescent="0.25">
      <c r="B70" s="29">
        <f>B68+0.01</f>
        <v>1.2800000000000002</v>
      </c>
      <c r="C70" s="29"/>
      <c r="D70" s="219" t="s">
        <v>1177</v>
      </c>
      <c r="E70" s="81"/>
      <c r="F70" s="81"/>
      <c r="G70" s="81"/>
      <c r="H70" s="332"/>
      <c r="I70" s="82"/>
    </row>
    <row r="71" spans="2:12" s="9" customFormat="1" ht="38.25" customHeight="1" thickBot="1" x14ac:dyDescent="0.3">
      <c r="B71" s="381" t="s">
        <v>836</v>
      </c>
      <c r="C71" s="32"/>
      <c r="D71" s="20" t="s">
        <v>734</v>
      </c>
      <c r="E71" s="19" t="s">
        <v>60</v>
      </c>
      <c r="F71" s="19">
        <v>5</v>
      </c>
      <c r="G71" s="19">
        <v>3</v>
      </c>
      <c r="H71" s="333"/>
      <c r="I71" s="66"/>
    </row>
    <row r="72" spans="2:12" s="9" customFormat="1" ht="38.25" customHeight="1" x14ac:dyDescent="0.25">
      <c r="B72" s="385">
        <f>B70+0.01</f>
        <v>1.2900000000000003</v>
      </c>
      <c r="C72" s="29"/>
      <c r="D72" s="219" t="s">
        <v>1178</v>
      </c>
      <c r="E72" s="81"/>
      <c r="F72" s="81"/>
      <c r="G72" s="81"/>
      <c r="H72" s="332"/>
      <c r="I72" s="82"/>
    </row>
    <row r="73" spans="2:12" s="9" customFormat="1" ht="38.25" customHeight="1" thickBot="1" x14ac:dyDescent="0.3">
      <c r="B73" s="381" t="s">
        <v>837</v>
      </c>
      <c r="C73" s="32"/>
      <c r="D73" s="20" t="s">
        <v>734</v>
      </c>
      <c r="E73" s="19" t="s">
        <v>60</v>
      </c>
      <c r="F73" s="19">
        <v>5</v>
      </c>
      <c r="G73" s="19">
        <v>3</v>
      </c>
      <c r="H73" s="333"/>
      <c r="I73" s="66"/>
    </row>
    <row r="74" spans="2:12" s="9" customFormat="1" ht="38.25" customHeight="1" x14ac:dyDescent="0.25">
      <c r="B74" s="385">
        <f>B72+0.01</f>
        <v>1.3000000000000003</v>
      </c>
      <c r="C74" s="29"/>
      <c r="D74" s="219" t="s">
        <v>1179</v>
      </c>
      <c r="E74" s="81"/>
      <c r="F74" s="81"/>
      <c r="G74" s="81"/>
      <c r="H74" s="332"/>
      <c r="I74" s="82"/>
    </row>
    <row r="75" spans="2:12" s="9" customFormat="1" ht="38.25" customHeight="1" thickBot="1" x14ac:dyDescent="0.3">
      <c r="B75" s="381" t="s">
        <v>838</v>
      </c>
      <c r="C75" s="32"/>
      <c r="D75" s="20" t="s">
        <v>734</v>
      </c>
      <c r="E75" s="19" t="s">
        <v>60</v>
      </c>
      <c r="F75" s="19">
        <v>0</v>
      </c>
      <c r="G75" s="19">
        <v>3</v>
      </c>
      <c r="H75" s="333"/>
      <c r="I75" s="66"/>
    </row>
    <row r="76" spans="2:12" s="9" customFormat="1" ht="38.25" customHeight="1" x14ac:dyDescent="0.25">
      <c r="B76" s="385">
        <f>B74+0.01</f>
        <v>1.3100000000000003</v>
      </c>
      <c r="C76" s="29"/>
      <c r="D76" s="219" t="s">
        <v>1180</v>
      </c>
      <c r="E76" s="81"/>
      <c r="F76" s="81"/>
      <c r="G76" s="81"/>
      <c r="H76" s="332"/>
      <c r="I76" s="82"/>
    </row>
    <row r="77" spans="2:12" s="9" customFormat="1" ht="38.25" customHeight="1" thickBot="1" x14ac:dyDescent="0.3">
      <c r="B77" s="381" t="s">
        <v>839</v>
      </c>
      <c r="C77" s="32"/>
      <c r="D77" s="20" t="s">
        <v>734</v>
      </c>
      <c r="E77" s="19" t="s">
        <v>60</v>
      </c>
      <c r="F77" s="19">
        <v>0</v>
      </c>
      <c r="G77" s="19">
        <v>3</v>
      </c>
      <c r="H77" s="333"/>
      <c r="I77" s="66"/>
    </row>
    <row r="78" spans="2:12" s="9" customFormat="1" ht="38.25" customHeight="1" x14ac:dyDescent="0.25">
      <c r="B78" s="385">
        <f>B76+0.01</f>
        <v>1.3200000000000003</v>
      </c>
      <c r="C78" s="29"/>
      <c r="D78" s="219" t="s">
        <v>1181</v>
      </c>
      <c r="E78" s="81"/>
      <c r="F78" s="81"/>
      <c r="G78" s="81"/>
      <c r="H78" s="332"/>
      <c r="I78" s="82"/>
    </row>
    <row r="79" spans="2:12" s="9" customFormat="1" ht="38.25" customHeight="1" thickBot="1" x14ac:dyDescent="0.3">
      <c r="B79" s="381" t="s">
        <v>840</v>
      </c>
      <c r="C79" s="32"/>
      <c r="D79" s="20" t="s">
        <v>734</v>
      </c>
      <c r="E79" s="19" t="s">
        <v>60</v>
      </c>
      <c r="F79" s="19">
        <v>2</v>
      </c>
      <c r="G79" s="19">
        <v>3</v>
      </c>
      <c r="H79" s="333"/>
      <c r="I79" s="66"/>
    </row>
    <row r="80" spans="2:12" s="9" customFormat="1" ht="38.25" customHeight="1" x14ac:dyDescent="0.25">
      <c r="B80" s="385">
        <f>B78+0.01</f>
        <v>1.3300000000000003</v>
      </c>
      <c r="C80" s="29"/>
      <c r="D80" s="219" t="s">
        <v>1182</v>
      </c>
      <c r="E80" s="81"/>
      <c r="F80" s="81"/>
      <c r="G80" s="81"/>
      <c r="H80" s="332"/>
      <c r="I80" s="82"/>
    </row>
    <row r="81" spans="2:12" s="9" customFormat="1" ht="38.25" customHeight="1" thickBot="1" x14ac:dyDescent="0.3">
      <c r="B81" s="381" t="s">
        <v>841</v>
      </c>
      <c r="C81" s="32"/>
      <c r="D81" s="20" t="s">
        <v>734</v>
      </c>
      <c r="E81" s="19" t="s">
        <v>60</v>
      </c>
      <c r="F81" s="19">
        <v>1</v>
      </c>
      <c r="G81" s="19">
        <v>3</v>
      </c>
      <c r="H81" s="333"/>
      <c r="I81" s="66"/>
    </row>
    <row r="82" spans="2:12" s="9" customFormat="1" ht="30" customHeight="1" x14ac:dyDescent="0.25">
      <c r="B82" s="385">
        <f>B80+0.01</f>
        <v>1.3400000000000003</v>
      </c>
      <c r="C82" s="29"/>
      <c r="D82" s="220" t="s">
        <v>1183</v>
      </c>
      <c r="E82" s="81"/>
      <c r="F82" s="81"/>
      <c r="G82" s="81"/>
      <c r="H82" s="332"/>
      <c r="I82" s="82"/>
    </row>
    <row r="83" spans="2:12" s="9" customFormat="1" ht="38.25" customHeight="1" thickBot="1" x14ac:dyDescent="0.3">
      <c r="B83" s="381" t="s">
        <v>842</v>
      </c>
      <c r="C83" s="32"/>
      <c r="D83" s="20" t="s">
        <v>734</v>
      </c>
      <c r="E83" s="19" t="s">
        <v>60</v>
      </c>
      <c r="F83" s="19">
        <v>1</v>
      </c>
      <c r="G83" s="19">
        <v>3</v>
      </c>
      <c r="H83" s="333"/>
      <c r="I83" s="66"/>
      <c r="L83" s="9">
        <f>F83+F81+F79+F77+F75+F73+F71</f>
        <v>14</v>
      </c>
    </row>
    <row r="84" spans="2:12" s="9" customFormat="1" ht="38.25" customHeight="1" x14ac:dyDescent="0.25">
      <c r="B84" s="385">
        <f>B82+0.01</f>
        <v>1.3500000000000003</v>
      </c>
      <c r="C84" s="371"/>
      <c r="D84" s="219" t="s">
        <v>1184</v>
      </c>
      <c r="E84" s="81"/>
      <c r="F84" s="81"/>
      <c r="G84" s="81"/>
      <c r="H84" s="332"/>
      <c r="I84" s="82"/>
    </row>
    <row r="85" spans="2:12" s="9" customFormat="1" ht="38.25" customHeight="1" thickBot="1" x14ac:dyDescent="0.3">
      <c r="B85" s="206" t="s">
        <v>843</v>
      </c>
      <c r="C85" s="371"/>
      <c r="D85" s="20" t="s">
        <v>734</v>
      </c>
      <c r="E85" s="19" t="s">
        <v>60</v>
      </c>
      <c r="F85" s="19">
        <v>12</v>
      </c>
      <c r="G85" s="19">
        <v>3</v>
      </c>
      <c r="H85" s="333"/>
      <c r="I85" s="66"/>
    </row>
    <row r="86" spans="2:12" s="9" customFormat="1" ht="30" customHeight="1" x14ac:dyDescent="0.25">
      <c r="B86" s="385">
        <f>B84+0.01</f>
        <v>1.3600000000000003</v>
      </c>
      <c r="C86" s="371"/>
      <c r="D86" s="219" t="s">
        <v>1185</v>
      </c>
      <c r="E86" s="81"/>
      <c r="F86" s="81"/>
      <c r="G86" s="81"/>
      <c r="H86" s="332"/>
      <c r="I86" s="82"/>
    </row>
    <row r="87" spans="2:12" s="9" customFormat="1" ht="38.25" customHeight="1" thickBot="1" x14ac:dyDescent="0.3">
      <c r="B87" s="206" t="s">
        <v>844</v>
      </c>
      <c r="C87" s="371"/>
      <c r="D87" s="20" t="s">
        <v>734</v>
      </c>
      <c r="E87" s="19" t="s">
        <v>60</v>
      </c>
      <c r="F87" s="19">
        <v>0</v>
      </c>
      <c r="G87" s="19">
        <v>3</v>
      </c>
      <c r="H87" s="333"/>
      <c r="I87" s="66"/>
    </row>
    <row r="88" spans="2:12" s="9" customFormat="1" ht="30" customHeight="1" x14ac:dyDescent="0.25">
      <c r="B88" s="385">
        <f>B86+0.01</f>
        <v>1.3700000000000003</v>
      </c>
      <c r="C88" s="29"/>
      <c r="D88" s="219" t="s">
        <v>1186</v>
      </c>
      <c r="E88" s="81"/>
      <c r="F88" s="81"/>
      <c r="G88" s="81"/>
      <c r="H88" s="332"/>
      <c r="I88" s="82"/>
    </row>
    <row r="89" spans="2:12" s="9" customFormat="1" ht="38.25" customHeight="1" thickBot="1" x14ac:dyDescent="0.3">
      <c r="B89" s="381" t="s">
        <v>845</v>
      </c>
      <c r="C89" s="32"/>
      <c r="D89" s="20" t="s">
        <v>734</v>
      </c>
      <c r="E89" s="19" t="s">
        <v>60</v>
      </c>
      <c r="F89" s="19">
        <v>0</v>
      </c>
      <c r="G89" s="19">
        <v>3</v>
      </c>
      <c r="H89" s="333"/>
      <c r="I89" s="66"/>
    </row>
    <row r="90" spans="2:12" s="9" customFormat="1" ht="30" customHeight="1" x14ac:dyDescent="0.25">
      <c r="B90" s="385">
        <f>B88+0.01</f>
        <v>1.3800000000000003</v>
      </c>
      <c r="C90" s="29"/>
      <c r="D90" s="219" t="s">
        <v>1187</v>
      </c>
      <c r="E90" s="81"/>
      <c r="F90" s="81"/>
      <c r="G90" s="81"/>
      <c r="H90" s="332"/>
      <c r="I90" s="82"/>
    </row>
    <row r="91" spans="2:12" s="9" customFormat="1" ht="38.25" customHeight="1" thickBot="1" x14ac:dyDescent="0.3">
      <c r="B91" s="381" t="s">
        <v>846</v>
      </c>
      <c r="C91" s="32"/>
      <c r="D91" s="20" t="s">
        <v>734</v>
      </c>
      <c r="E91" s="19" t="s">
        <v>60</v>
      </c>
      <c r="F91" s="19">
        <v>0</v>
      </c>
      <c r="G91" s="19">
        <v>3</v>
      </c>
      <c r="H91" s="333"/>
      <c r="I91" s="66"/>
    </row>
    <row r="92" spans="2:12" s="9" customFormat="1" ht="30" customHeight="1" x14ac:dyDescent="0.25">
      <c r="B92" s="385">
        <f>B90+0.01</f>
        <v>1.3900000000000003</v>
      </c>
      <c r="C92" s="29"/>
      <c r="D92" s="219" t="s">
        <v>1188</v>
      </c>
      <c r="E92" s="81"/>
      <c r="F92" s="81"/>
      <c r="G92" s="81"/>
      <c r="H92" s="332"/>
      <c r="I92" s="82"/>
    </row>
    <row r="93" spans="2:12" s="9" customFormat="1" ht="38.25" customHeight="1" thickBot="1" x14ac:dyDescent="0.3">
      <c r="B93" s="381" t="s">
        <v>847</v>
      </c>
      <c r="C93" s="32"/>
      <c r="D93" s="20" t="s">
        <v>734</v>
      </c>
      <c r="E93" s="19" t="s">
        <v>60</v>
      </c>
      <c r="F93" s="19">
        <v>4</v>
      </c>
      <c r="G93" s="19">
        <v>3</v>
      </c>
      <c r="H93" s="333"/>
      <c r="I93" s="66"/>
    </row>
    <row r="94" spans="2:12" s="9" customFormat="1" ht="30" customHeight="1" x14ac:dyDescent="0.25">
      <c r="B94" s="385">
        <f>B92+0.01</f>
        <v>1.4000000000000004</v>
      </c>
      <c r="C94" s="29"/>
      <c r="D94" s="219" t="s">
        <v>1189</v>
      </c>
      <c r="E94" s="81"/>
      <c r="F94" s="81"/>
      <c r="G94" s="81"/>
      <c r="H94" s="332"/>
      <c r="I94" s="82"/>
    </row>
    <row r="95" spans="2:12" s="9" customFormat="1" ht="38.25" customHeight="1" thickBot="1" x14ac:dyDescent="0.3">
      <c r="B95" s="381" t="s">
        <v>848</v>
      </c>
      <c r="C95" s="32"/>
      <c r="D95" s="20" t="s">
        <v>734</v>
      </c>
      <c r="E95" s="19" t="s">
        <v>60</v>
      </c>
      <c r="F95" s="19">
        <v>2</v>
      </c>
      <c r="G95" s="19">
        <v>3</v>
      </c>
      <c r="H95" s="333"/>
      <c r="I95" s="66"/>
    </row>
    <row r="96" spans="2:12" s="9" customFormat="1" ht="38.25" customHeight="1" thickBot="1" x14ac:dyDescent="0.3">
      <c r="B96" s="26" t="s">
        <v>649</v>
      </c>
      <c r="C96" s="26"/>
      <c r="D96" s="26"/>
      <c r="E96" s="26"/>
      <c r="F96" s="26"/>
      <c r="G96" s="26"/>
      <c r="H96" s="335"/>
      <c r="I96" s="28"/>
    </row>
    <row r="97" spans="2:12" s="9" customFormat="1" ht="38.25" customHeight="1" thickBot="1" x14ac:dyDescent="0.3">
      <c r="B97" s="319" t="s">
        <v>648</v>
      </c>
      <c r="C97" s="316"/>
      <c r="D97" s="317"/>
      <c r="E97" s="318"/>
      <c r="F97" s="318"/>
      <c r="G97" s="318"/>
      <c r="H97" s="336"/>
      <c r="I97" s="344"/>
    </row>
    <row r="98" spans="2:12" s="9" customFormat="1" ht="33.75" customHeight="1" x14ac:dyDescent="0.25">
      <c r="B98" s="371">
        <f>B94+0.01</f>
        <v>1.4100000000000004</v>
      </c>
      <c r="C98" s="29"/>
      <c r="D98" s="220" t="s">
        <v>1190</v>
      </c>
      <c r="E98" s="81"/>
      <c r="F98" s="81"/>
      <c r="G98" s="81"/>
      <c r="H98" s="332"/>
      <c r="I98" s="82"/>
    </row>
    <row r="99" spans="2:12" s="9" customFormat="1" ht="38.25" customHeight="1" thickBot="1" x14ac:dyDescent="0.3">
      <c r="B99" s="19" t="s">
        <v>849</v>
      </c>
      <c r="C99" s="32"/>
      <c r="D99" s="20" t="s">
        <v>734</v>
      </c>
      <c r="E99" s="19" t="s">
        <v>60</v>
      </c>
      <c r="F99" s="19">
        <v>1</v>
      </c>
      <c r="G99" s="19">
        <v>3</v>
      </c>
      <c r="H99" s="333"/>
      <c r="I99" s="66"/>
      <c r="L99" s="9">
        <f>F99+F95+F93+F91+F89+F87+F85</f>
        <v>19</v>
      </c>
    </row>
    <row r="100" spans="2:12" s="9" customFormat="1" ht="38.25" customHeight="1" x14ac:dyDescent="0.25">
      <c r="B100" s="29">
        <f>B98+0.01</f>
        <v>1.4200000000000004</v>
      </c>
      <c r="C100" s="29"/>
      <c r="D100" s="219" t="s">
        <v>1191</v>
      </c>
      <c r="E100" s="81"/>
      <c r="F100" s="81"/>
      <c r="G100" s="81"/>
      <c r="H100" s="332"/>
      <c r="I100" s="82"/>
    </row>
    <row r="101" spans="2:12" s="9" customFormat="1" ht="38.25" customHeight="1" thickBot="1" x14ac:dyDescent="0.3">
      <c r="B101" s="381" t="s">
        <v>848</v>
      </c>
      <c r="C101" s="32"/>
      <c r="D101" s="20" t="s">
        <v>734</v>
      </c>
      <c r="E101" s="19" t="s">
        <v>60</v>
      </c>
      <c r="F101" s="19">
        <v>14</v>
      </c>
      <c r="G101" s="19">
        <v>3</v>
      </c>
      <c r="H101" s="333"/>
      <c r="I101" s="66"/>
    </row>
    <row r="102" spans="2:12" s="9" customFormat="1" ht="38.25" customHeight="1" x14ac:dyDescent="0.25">
      <c r="B102" s="385">
        <f>B100+0.01</f>
        <v>1.4300000000000004</v>
      </c>
      <c r="C102" s="29"/>
      <c r="D102" s="219" t="s">
        <v>1192</v>
      </c>
      <c r="E102" s="81"/>
      <c r="F102" s="81"/>
      <c r="G102" s="81"/>
      <c r="H102" s="332"/>
      <c r="I102" s="82"/>
    </row>
    <row r="103" spans="2:12" s="9" customFormat="1" ht="38.25" customHeight="1" thickBot="1" x14ac:dyDescent="0.3">
      <c r="B103" s="381" t="s">
        <v>850</v>
      </c>
      <c r="C103" s="32"/>
      <c r="D103" s="20" t="s">
        <v>734</v>
      </c>
      <c r="E103" s="19" t="s">
        <v>60</v>
      </c>
      <c r="F103" s="19">
        <v>0</v>
      </c>
      <c r="G103" s="19">
        <v>3</v>
      </c>
      <c r="H103" s="333"/>
      <c r="I103" s="66"/>
    </row>
    <row r="104" spans="2:12" s="9" customFormat="1" ht="38.25" customHeight="1" x14ac:dyDescent="0.25">
      <c r="B104" s="385">
        <f>B102+0.01</f>
        <v>1.4400000000000004</v>
      </c>
      <c r="C104" s="29"/>
      <c r="D104" s="219" t="s">
        <v>1193</v>
      </c>
      <c r="E104" s="81"/>
      <c r="F104" s="81"/>
      <c r="G104" s="81"/>
      <c r="H104" s="332"/>
      <c r="I104" s="82"/>
    </row>
    <row r="105" spans="2:12" s="9" customFormat="1" ht="38.25" customHeight="1" thickBot="1" x14ac:dyDescent="0.3">
      <c r="B105" s="381" t="s">
        <v>851</v>
      </c>
      <c r="C105" s="32"/>
      <c r="D105" s="20" t="s">
        <v>734</v>
      </c>
      <c r="E105" s="19" t="s">
        <v>60</v>
      </c>
      <c r="F105" s="19">
        <v>0</v>
      </c>
      <c r="G105" s="19">
        <v>3</v>
      </c>
      <c r="H105" s="333"/>
      <c r="I105" s="66"/>
    </row>
    <row r="106" spans="2:12" s="9" customFormat="1" ht="38.25" customHeight="1" x14ac:dyDescent="0.25">
      <c r="B106" s="385">
        <f>B104+0.01</f>
        <v>1.4500000000000004</v>
      </c>
      <c r="C106" s="29"/>
      <c r="D106" s="219" t="s">
        <v>1194</v>
      </c>
      <c r="E106" s="81"/>
      <c r="F106" s="81"/>
      <c r="G106" s="81"/>
      <c r="H106" s="332"/>
      <c r="I106" s="82"/>
    </row>
    <row r="107" spans="2:12" s="9" customFormat="1" ht="38.25" customHeight="1" thickBot="1" x14ac:dyDescent="0.3">
      <c r="B107" s="381" t="s">
        <v>852</v>
      </c>
      <c r="C107" s="32"/>
      <c r="D107" s="20" t="s">
        <v>734</v>
      </c>
      <c r="E107" s="19" t="s">
        <v>60</v>
      </c>
      <c r="F107" s="19">
        <v>14</v>
      </c>
      <c r="G107" s="19">
        <v>3</v>
      </c>
      <c r="H107" s="333"/>
      <c r="I107" s="66"/>
    </row>
    <row r="108" spans="2:12" s="9" customFormat="1" ht="38.25" customHeight="1" x14ac:dyDescent="0.25">
      <c r="B108" s="385">
        <f>B106+0.01</f>
        <v>1.4600000000000004</v>
      </c>
      <c r="C108" s="29"/>
      <c r="D108" s="219" t="s">
        <v>1195</v>
      </c>
      <c r="E108" s="81"/>
      <c r="F108" s="81"/>
      <c r="G108" s="81"/>
      <c r="H108" s="332"/>
      <c r="I108" s="82"/>
    </row>
    <row r="109" spans="2:12" s="9" customFormat="1" ht="38.25" customHeight="1" thickBot="1" x14ac:dyDescent="0.3">
      <c r="B109" s="381" t="s">
        <v>853</v>
      </c>
      <c r="C109" s="32"/>
      <c r="D109" s="20" t="s">
        <v>734</v>
      </c>
      <c r="E109" s="19" t="s">
        <v>60</v>
      </c>
      <c r="F109" s="19">
        <v>8</v>
      </c>
      <c r="G109" s="19">
        <v>3</v>
      </c>
      <c r="H109" s="333"/>
      <c r="I109" s="66"/>
    </row>
    <row r="110" spans="2:12" s="9" customFormat="1" ht="38.25" customHeight="1" x14ac:dyDescent="0.25">
      <c r="B110" s="385">
        <f>B108+0.01</f>
        <v>1.4700000000000004</v>
      </c>
      <c r="C110" s="29"/>
      <c r="D110" s="219" t="s">
        <v>1196</v>
      </c>
      <c r="E110" s="81"/>
      <c r="F110" s="81"/>
      <c r="G110" s="81"/>
      <c r="H110" s="332"/>
      <c r="I110" s="82"/>
    </row>
    <row r="111" spans="2:12" s="9" customFormat="1" ht="38.25" customHeight="1" thickBot="1" x14ac:dyDescent="0.3">
      <c r="B111" s="381" t="s">
        <v>854</v>
      </c>
      <c r="C111" s="32"/>
      <c r="D111" s="20" t="s">
        <v>734</v>
      </c>
      <c r="E111" s="19" t="s">
        <v>60</v>
      </c>
      <c r="F111" s="19">
        <v>6</v>
      </c>
      <c r="G111" s="19">
        <v>3</v>
      </c>
      <c r="H111" s="333"/>
      <c r="I111" s="66"/>
    </row>
    <row r="112" spans="2:12" s="9" customFormat="1" ht="38.25" customHeight="1" x14ac:dyDescent="0.25">
      <c r="B112" s="385">
        <f>B110+0.01</f>
        <v>1.4800000000000004</v>
      </c>
      <c r="C112" s="29"/>
      <c r="D112" s="220" t="s">
        <v>1197</v>
      </c>
      <c r="E112" s="81"/>
      <c r="F112" s="81"/>
      <c r="G112" s="81"/>
      <c r="H112" s="332"/>
      <c r="I112" s="82"/>
    </row>
    <row r="113" spans="2:12" s="9" customFormat="1" ht="38.25" customHeight="1" thickBot="1" x14ac:dyDescent="0.3">
      <c r="B113" s="381" t="s">
        <v>855</v>
      </c>
      <c r="C113" s="33"/>
      <c r="D113" s="382" t="s">
        <v>734</v>
      </c>
      <c r="E113" s="381" t="s">
        <v>60</v>
      </c>
      <c r="F113" s="381">
        <v>1</v>
      </c>
      <c r="G113" s="381">
        <v>3</v>
      </c>
      <c r="H113" s="383"/>
      <c r="I113" s="384"/>
      <c r="L113" s="9">
        <f>F113+F111+F109+F107+F105+F103+F101</f>
        <v>43</v>
      </c>
    </row>
    <row r="114" spans="2:12" s="9" customFormat="1" ht="38.25" customHeight="1" x14ac:dyDescent="0.25">
      <c r="B114" s="385">
        <f>B112+0.01</f>
        <v>1.4900000000000004</v>
      </c>
      <c r="C114" s="385"/>
      <c r="D114" s="219" t="s">
        <v>1198</v>
      </c>
      <c r="E114" s="81"/>
      <c r="F114" s="81"/>
      <c r="G114" s="81"/>
      <c r="H114" s="332"/>
      <c r="I114" s="82"/>
    </row>
    <row r="115" spans="2:12" s="9" customFormat="1" ht="38.25" customHeight="1" thickBot="1" x14ac:dyDescent="0.3">
      <c r="B115" s="206" t="s">
        <v>856</v>
      </c>
      <c r="C115" s="386"/>
      <c r="D115" s="382" t="s">
        <v>734</v>
      </c>
      <c r="E115" s="381" t="s">
        <v>60</v>
      </c>
      <c r="F115" s="381">
        <v>26</v>
      </c>
      <c r="G115" s="381">
        <v>3</v>
      </c>
      <c r="H115" s="383"/>
      <c r="I115" s="384"/>
    </row>
    <row r="116" spans="2:12" s="9" customFormat="1" ht="38.25" customHeight="1" x14ac:dyDescent="0.25">
      <c r="B116" s="371">
        <f>B114+0.01</f>
        <v>1.5000000000000004</v>
      </c>
      <c r="C116" s="371"/>
      <c r="D116" s="377" t="s">
        <v>1199</v>
      </c>
      <c r="E116" s="378"/>
      <c r="F116" s="378"/>
      <c r="G116" s="378"/>
      <c r="H116" s="379"/>
      <c r="I116" s="380"/>
    </row>
    <row r="117" spans="2:12" s="9" customFormat="1" ht="38.25" customHeight="1" thickBot="1" x14ac:dyDescent="0.3">
      <c r="B117" s="206" t="s">
        <v>857</v>
      </c>
      <c r="C117" s="371"/>
      <c r="D117" s="20" t="s">
        <v>734</v>
      </c>
      <c r="E117" s="19" t="s">
        <v>60</v>
      </c>
      <c r="F117" s="19">
        <v>9</v>
      </c>
      <c r="G117" s="19">
        <v>3</v>
      </c>
      <c r="H117" s="333"/>
      <c r="I117" s="66"/>
    </row>
    <row r="118" spans="2:12" s="9" customFormat="1" ht="38.25" customHeight="1" x14ac:dyDescent="0.25">
      <c r="B118" s="385">
        <f>B116+0.01</f>
        <v>1.5100000000000005</v>
      </c>
      <c r="C118" s="29"/>
      <c r="D118" s="219" t="s">
        <v>1200</v>
      </c>
      <c r="E118" s="81"/>
      <c r="F118" s="81"/>
      <c r="G118" s="81"/>
      <c r="H118" s="332"/>
      <c r="I118" s="82"/>
    </row>
    <row r="119" spans="2:12" s="9" customFormat="1" ht="38.25" customHeight="1" thickBot="1" x14ac:dyDescent="0.3">
      <c r="B119" s="381" t="s">
        <v>858</v>
      </c>
      <c r="C119" s="32"/>
      <c r="D119" s="20" t="s">
        <v>734</v>
      </c>
      <c r="E119" s="19" t="s">
        <v>60</v>
      </c>
      <c r="F119" s="19">
        <v>0</v>
      </c>
      <c r="G119" s="19">
        <v>3</v>
      </c>
      <c r="H119" s="333"/>
      <c r="I119" s="66"/>
    </row>
    <row r="120" spans="2:12" s="9" customFormat="1" ht="33" customHeight="1" x14ac:dyDescent="0.25">
      <c r="B120" s="385">
        <f>B118+0.01</f>
        <v>1.5200000000000005</v>
      </c>
      <c r="C120" s="29"/>
      <c r="D120" s="219" t="s">
        <v>1201</v>
      </c>
      <c r="E120" s="81"/>
      <c r="F120" s="81"/>
      <c r="G120" s="81"/>
      <c r="H120" s="332"/>
      <c r="I120" s="82"/>
    </row>
    <row r="121" spans="2:12" s="9" customFormat="1" ht="38.25" customHeight="1" thickBot="1" x14ac:dyDescent="0.3">
      <c r="B121" s="381" t="s">
        <v>859</v>
      </c>
      <c r="C121" s="32"/>
      <c r="D121" s="20" t="s">
        <v>734</v>
      </c>
      <c r="E121" s="19" t="s">
        <v>60</v>
      </c>
      <c r="F121" s="19">
        <v>2</v>
      </c>
      <c r="G121" s="19">
        <v>3</v>
      </c>
      <c r="H121" s="333"/>
      <c r="I121" s="66"/>
    </row>
    <row r="122" spans="2:12" s="9" customFormat="1" ht="31.5" customHeight="1" x14ac:dyDescent="0.25">
      <c r="B122" s="385">
        <f>B120+0.01</f>
        <v>1.5300000000000005</v>
      </c>
      <c r="C122" s="29"/>
      <c r="D122" s="219" t="s">
        <v>1202</v>
      </c>
      <c r="E122" s="81"/>
      <c r="F122" s="81"/>
      <c r="G122" s="81"/>
      <c r="H122" s="332"/>
      <c r="I122" s="82"/>
    </row>
    <row r="123" spans="2:12" s="9" customFormat="1" ht="38.25" customHeight="1" thickBot="1" x14ac:dyDescent="0.3">
      <c r="B123" s="381" t="s">
        <v>860</v>
      </c>
      <c r="C123" s="32"/>
      <c r="D123" s="20" t="s">
        <v>734</v>
      </c>
      <c r="E123" s="19" t="s">
        <v>60</v>
      </c>
      <c r="F123" s="19">
        <v>13</v>
      </c>
      <c r="G123" s="19">
        <v>3</v>
      </c>
      <c r="H123" s="333"/>
      <c r="I123" s="66"/>
    </row>
    <row r="124" spans="2:12" s="9" customFormat="1" ht="38.25" customHeight="1" thickBot="1" x14ac:dyDescent="0.3">
      <c r="B124" s="26" t="s">
        <v>649</v>
      </c>
      <c r="C124" s="26"/>
      <c r="D124" s="26"/>
      <c r="E124" s="26"/>
      <c r="F124" s="26"/>
      <c r="G124" s="26"/>
      <c r="H124" s="335"/>
      <c r="I124" s="28"/>
    </row>
    <row r="125" spans="2:12" s="9" customFormat="1" ht="38.25" customHeight="1" thickBot="1" x14ac:dyDescent="0.3">
      <c r="B125" s="319" t="s">
        <v>648</v>
      </c>
      <c r="C125" s="316"/>
      <c r="D125" s="317"/>
      <c r="E125" s="318"/>
      <c r="F125" s="318"/>
      <c r="G125" s="318"/>
      <c r="H125" s="336"/>
      <c r="I125" s="344"/>
    </row>
    <row r="126" spans="2:12" s="9" customFormat="1" ht="33" customHeight="1" x14ac:dyDescent="0.25">
      <c r="B126" s="385">
        <f>B122+0.01</f>
        <v>1.5400000000000005</v>
      </c>
      <c r="C126" s="29"/>
      <c r="D126" s="219" t="s">
        <v>1203</v>
      </c>
      <c r="E126" s="81"/>
      <c r="F126" s="81"/>
      <c r="G126" s="81"/>
      <c r="H126" s="332"/>
      <c r="I126" s="82"/>
    </row>
    <row r="127" spans="2:12" s="9" customFormat="1" ht="38.25" customHeight="1" thickBot="1" x14ac:dyDescent="0.3">
      <c r="B127" s="381" t="s">
        <v>861</v>
      </c>
      <c r="C127" s="32"/>
      <c r="D127" s="20" t="s">
        <v>734</v>
      </c>
      <c r="E127" s="19" t="s">
        <v>60</v>
      </c>
      <c r="F127" s="19">
        <v>3</v>
      </c>
      <c r="G127" s="19">
        <v>3</v>
      </c>
      <c r="H127" s="333"/>
      <c r="I127" s="66"/>
    </row>
    <row r="128" spans="2:12" s="9" customFormat="1" ht="33" customHeight="1" x14ac:dyDescent="0.25">
      <c r="B128" s="371">
        <f>B126+0.01</f>
        <v>1.5500000000000005</v>
      </c>
      <c r="C128" s="29"/>
      <c r="D128" s="220" t="s">
        <v>1204</v>
      </c>
      <c r="E128" s="81"/>
      <c r="F128" s="81"/>
      <c r="G128" s="81"/>
      <c r="H128" s="332"/>
      <c r="I128" s="82"/>
    </row>
    <row r="129" spans="2:12" s="9" customFormat="1" ht="38.25" customHeight="1" thickBot="1" x14ac:dyDescent="0.3">
      <c r="B129" s="19" t="s">
        <v>862</v>
      </c>
      <c r="C129" s="32"/>
      <c r="D129" s="20" t="s">
        <v>734</v>
      </c>
      <c r="E129" s="19" t="s">
        <v>60</v>
      </c>
      <c r="F129" s="19">
        <v>2</v>
      </c>
      <c r="G129" s="19">
        <v>3</v>
      </c>
      <c r="H129" s="333"/>
      <c r="I129" s="66"/>
      <c r="L129" s="9">
        <f>F129+F127+F123+F121+F119+F117+F115</f>
        <v>55</v>
      </c>
    </row>
    <row r="130" spans="2:12" s="9" customFormat="1" ht="38.25" customHeight="1" x14ac:dyDescent="0.25">
      <c r="B130" s="29">
        <f>B128+0.01</f>
        <v>1.5600000000000005</v>
      </c>
      <c r="C130" s="29"/>
      <c r="D130" s="219" t="s">
        <v>1205</v>
      </c>
      <c r="E130" s="81"/>
      <c r="F130" s="81"/>
      <c r="G130" s="81"/>
      <c r="H130" s="332"/>
      <c r="I130" s="82"/>
    </row>
    <row r="131" spans="2:12" s="9" customFormat="1" ht="38.25" customHeight="1" thickBot="1" x14ac:dyDescent="0.3">
      <c r="B131" s="381" t="s">
        <v>863</v>
      </c>
      <c r="C131" s="32"/>
      <c r="D131" s="20" t="s">
        <v>734</v>
      </c>
      <c r="E131" s="19" t="s">
        <v>60</v>
      </c>
      <c r="F131" s="19">
        <v>44</v>
      </c>
      <c r="G131" s="19">
        <v>3</v>
      </c>
      <c r="H131" s="333"/>
      <c r="I131" s="66"/>
    </row>
    <row r="132" spans="2:12" s="9" customFormat="1" ht="38.25" customHeight="1" x14ac:dyDescent="0.25">
      <c r="B132" s="29">
        <f>B130+0.01</f>
        <v>1.5700000000000005</v>
      </c>
      <c r="C132" s="29"/>
      <c r="D132" s="219" t="s">
        <v>1206</v>
      </c>
      <c r="E132" s="81"/>
      <c r="F132" s="81"/>
      <c r="G132" s="81"/>
      <c r="H132" s="332"/>
      <c r="I132" s="82"/>
    </row>
    <row r="133" spans="2:12" s="9" customFormat="1" ht="38.25" customHeight="1" thickBot="1" x14ac:dyDescent="0.3">
      <c r="B133" s="381" t="s">
        <v>864</v>
      </c>
      <c r="C133" s="32"/>
      <c r="D133" s="20" t="s">
        <v>734</v>
      </c>
      <c r="E133" s="19" t="s">
        <v>60</v>
      </c>
      <c r="F133" s="19">
        <v>20</v>
      </c>
      <c r="G133" s="19">
        <v>3</v>
      </c>
      <c r="H133" s="333"/>
      <c r="I133" s="66"/>
    </row>
    <row r="134" spans="2:12" s="9" customFormat="1" ht="38.25" customHeight="1" x14ac:dyDescent="0.25">
      <c r="B134" s="29">
        <f>B132+0.01</f>
        <v>1.5800000000000005</v>
      </c>
      <c r="C134" s="29"/>
      <c r="D134" s="219" t="s">
        <v>1207</v>
      </c>
      <c r="E134" s="81"/>
      <c r="F134" s="81"/>
      <c r="G134" s="81"/>
      <c r="H134" s="332"/>
      <c r="I134" s="82"/>
    </row>
    <row r="135" spans="2:12" s="9" customFormat="1" ht="38.25" customHeight="1" thickBot="1" x14ac:dyDescent="0.3">
      <c r="B135" s="381" t="s">
        <v>866</v>
      </c>
      <c r="C135" s="32"/>
      <c r="D135" s="20" t="s">
        <v>734</v>
      </c>
      <c r="E135" s="19" t="s">
        <v>60</v>
      </c>
      <c r="F135" s="19">
        <v>1</v>
      </c>
      <c r="G135" s="19">
        <v>3</v>
      </c>
      <c r="H135" s="333"/>
      <c r="I135" s="66"/>
    </row>
    <row r="136" spans="2:12" s="9" customFormat="1" ht="38.25" customHeight="1" x14ac:dyDescent="0.25">
      <c r="B136" s="29">
        <f>B134+0.01</f>
        <v>1.5900000000000005</v>
      </c>
      <c r="C136" s="29"/>
      <c r="D136" s="219" t="s">
        <v>1208</v>
      </c>
      <c r="E136" s="81"/>
      <c r="F136" s="81"/>
      <c r="G136" s="81"/>
      <c r="H136" s="332"/>
      <c r="I136" s="82"/>
    </row>
    <row r="137" spans="2:12" s="9" customFormat="1" ht="38.25" customHeight="1" thickBot="1" x14ac:dyDescent="0.3">
      <c r="B137" s="381" t="s">
        <v>867</v>
      </c>
      <c r="C137" s="32"/>
      <c r="D137" s="20" t="s">
        <v>734</v>
      </c>
      <c r="E137" s="19" t="s">
        <v>60</v>
      </c>
      <c r="F137" s="19">
        <v>1</v>
      </c>
      <c r="G137" s="19">
        <v>3</v>
      </c>
      <c r="H137" s="333"/>
      <c r="I137" s="66"/>
    </row>
    <row r="138" spans="2:12" s="9" customFormat="1" ht="38.25" customHeight="1" x14ac:dyDescent="0.25">
      <c r="B138" s="29">
        <f>B136+0.01</f>
        <v>1.6000000000000005</v>
      </c>
      <c r="C138" s="29"/>
      <c r="D138" s="219" t="s">
        <v>1209</v>
      </c>
      <c r="E138" s="81"/>
      <c r="F138" s="81"/>
      <c r="G138" s="81"/>
      <c r="H138" s="332"/>
      <c r="I138" s="82"/>
    </row>
    <row r="139" spans="2:12" s="9" customFormat="1" ht="38.25" customHeight="1" thickBot="1" x14ac:dyDescent="0.3">
      <c r="B139" s="381" t="s">
        <v>868</v>
      </c>
      <c r="C139" s="32"/>
      <c r="D139" s="20" t="s">
        <v>734</v>
      </c>
      <c r="E139" s="19" t="s">
        <v>60</v>
      </c>
      <c r="F139" s="19">
        <v>9</v>
      </c>
      <c r="G139" s="19">
        <v>3</v>
      </c>
      <c r="H139" s="333"/>
      <c r="I139" s="66"/>
    </row>
    <row r="140" spans="2:12" s="9" customFormat="1" ht="38.25" customHeight="1" x14ac:dyDescent="0.25">
      <c r="B140" s="29">
        <f>B138+0.01</f>
        <v>1.6100000000000005</v>
      </c>
      <c r="C140" s="29"/>
      <c r="D140" s="219" t="s">
        <v>1210</v>
      </c>
      <c r="E140" s="81"/>
      <c r="F140" s="81"/>
      <c r="G140" s="81"/>
      <c r="H140" s="332"/>
      <c r="I140" s="82"/>
    </row>
    <row r="141" spans="2:12" s="9" customFormat="1" ht="38.25" customHeight="1" thickBot="1" x14ac:dyDescent="0.3">
      <c r="B141" s="381" t="s">
        <v>869</v>
      </c>
      <c r="C141" s="32"/>
      <c r="D141" s="20" t="s">
        <v>734</v>
      </c>
      <c r="E141" s="19" t="s">
        <v>60</v>
      </c>
      <c r="F141" s="19">
        <v>7</v>
      </c>
      <c r="G141" s="19">
        <v>3</v>
      </c>
      <c r="H141" s="333"/>
      <c r="I141" s="66"/>
    </row>
    <row r="142" spans="2:12" s="9" customFormat="1" ht="38.25" customHeight="1" x14ac:dyDescent="0.25">
      <c r="B142" s="29"/>
      <c r="C142" s="29"/>
      <c r="D142" s="220"/>
      <c r="E142" s="81"/>
      <c r="F142" s="81"/>
      <c r="G142" s="81"/>
      <c r="H142" s="332"/>
      <c r="I142" s="82"/>
    </row>
    <row r="143" spans="2:12" s="9" customFormat="1" ht="38.25" customHeight="1" thickBot="1" x14ac:dyDescent="0.3">
      <c r="B143" s="381"/>
      <c r="C143" s="32"/>
      <c r="D143" s="20"/>
      <c r="E143" s="19"/>
      <c r="F143" s="19"/>
      <c r="G143" s="19"/>
      <c r="H143" s="333"/>
      <c r="I143" s="66"/>
      <c r="L143" s="9">
        <f>F143+F141+F139+F137+F135+F133+F131</f>
        <v>82</v>
      </c>
    </row>
    <row r="144" spans="2:12" s="9" customFormat="1" ht="38.25" customHeight="1" x14ac:dyDescent="0.25">
      <c r="B144" s="29"/>
      <c r="C144" s="29"/>
      <c r="D144" s="219"/>
      <c r="E144" s="81"/>
      <c r="F144" s="81"/>
      <c r="G144" s="81"/>
      <c r="H144" s="332"/>
      <c r="I144" s="82"/>
    </row>
    <row r="145" spans="2:9" s="9" customFormat="1" ht="38.25" customHeight="1" thickBot="1" x14ac:dyDescent="0.3">
      <c r="B145" s="381"/>
      <c r="C145" s="32"/>
      <c r="D145" s="20"/>
      <c r="E145" s="19"/>
      <c r="F145" s="19"/>
      <c r="G145" s="19"/>
      <c r="H145" s="333"/>
      <c r="I145" s="66"/>
    </row>
    <row r="146" spans="2:9" s="9" customFormat="1" ht="36" customHeight="1" x14ac:dyDescent="0.25">
      <c r="B146" s="29"/>
      <c r="C146" s="29"/>
      <c r="D146" s="219"/>
      <c r="E146" s="81"/>
      <c r="F146" s="81"/>
      <c r="G146" s="81"/>
      <c r="H146" s="332"/>
      <c r="I146" s="82"/>
    </row>
    <row r="147" spans="2:9" s="9" customFormat="1" ht="38.25" customHeight="1" thickBot="1" x14ac:dyDescent="0.3">
      <c r="B147" s="381"/>
      <c r="C147" s="32"/>
      <c r="D147" s="20"/>
      <c r="E147" s="19"/>
      <c r="F147" s="19"/>
      <c r="G147" s="19"/>
      <c r="H147" s="333"/>
      <c r="I147" s="66"/>
    </row>
    <row r="148" spans="2:9" s="9" customFormat="1" ht="35.25" customHeight="1" x14ac:dyDescent="0.25">
      <c r="B148" s="29"/>
      <c r="C148" s="29"/>
      <c r="D148" s="219"/>
      <c r="E148" s="81"/>
      <c r="F148" s="81"/>
      <c r="G148" s="81"/>
      <c r="H148" s="332"/>
      <c r="I148" s="82"/>
    </row>
    <row r="149" spans="2:9" s="9" customFormat="1" ht="38.25" customHeight="1" thickBot="1" x14ac:dyDescent="0.3">
      <c r="B149" s="381"/>
      <c r="C149" s="32"/>
      <c r="D149" s="20"/>
      <c r="E149" s="19"/>
      <c r="F149" s="19"/>
      <c r="G149" s="19"/>
      <c r="H149" s="23"/>
      <c r="I149" s="66"/>
    </row>
    <row r="150" spans="2:9" s="9" customFormat="1" ht="35.25" customHeight="1" x14ac:dyDescent="0.25">
      <c r="B150" s="29"/>
      <c r="C150" s="29"/>
      <c r="D150" s="219"/>
      <c r="E150" s="81"/>
      <c r="F150" s="81"/>
      <c r="G150" s="81"/>
      <c r="H150" s="332"/>
      <c r="I150" s="82"/>
    </row>
    <row r="151" spans="2:9" s="9" customFormat="1" ht="38.25" customHeight="1" thickBot="1" x14ac:dyDescent="0.3">
      <c r="B151" s="381"/>
      <c r="C151" s="32"/>
      <c r="D151" s="20"/>
      <c r="E151" s="19"/>
      <c r="F151" s="19"/>
      <c r="G151" s="19"/>
      <c r="H151" s="333"/>
      <c r="I151" s="66"/>
    </row>
    <row r="152" spans="2:9" s="9" customFormat="1" ht="38.25" customHeight="1" thickBot="1" x14ac:dyDescent="0.3">
      <c r="B152" s="26" t="s">
        <v>7</v>
      </c>
      <c r="C152" s="26"/>
      <c r="D152" s="26"/>
      <c r="E152" s="26"/>
      <c r="F152" s="26"/>
      <c r="G152" s="26"/>
      <c r="H152" s="335"/>
      <c r="I152" s="28"/>
    </row>
  </sheetData>
  <mergeCells count="1">
    <mergeCell ref="E3:F3"/>
  </mergeCells>
  <phoneticPr fontId="32" type="noConversion"/>
  <pageMargins left="0.7" right="0.7" top="0.75" bottom="0.75" header="0.3" footer="0.3"/>
  <pageSetup paperSize="9" scale="58" firstPageNumber="20" fitToHeight="0" orientation="portrait" useFirstPageNumber="1" r:id="rId1"/>
  <headerFooter>
    <oddFooter>&amp;R&amp;"Arial,Regular"&amp;P</oddFooter>
  </headerFooter>
  <rowBreaks count="4" manualBreakCount="4">
    <brk id="38" min="1" max="8" man="1"/>
    <brk id="66" min="1" max="8" man="1"/>
    <brk id="96" min="1" max="8" man="1"/>
    <brk id="124" min="1" max="8"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86710-3135-4768-8296-7E4DF2C56AC9}">
  <sheetPr>
    <tabColor theme="4" tint="0.59999389629810485"/>
  </sheetPr>
  <dimension ref="B1:Q69"/>
  <sheetViews>
    <sheetView view="pageBreakPreview" topLeftCell="B43" zoomScale="70" zoomScaleNormal="100" zoomScaleSheetLayoutView="70" workbookViewId="0">
      <selection activeCell="B8" sqref="B8:I9"/>
    </sheetView>
  </sheetViews>
  <sheetFormatPr defaultColWidth="9.140625" defaultRowHeight="14.25" x14ac:dyDescent="0.2"/>
  <cols>
    <col min="1" max="1" width="1.140625" style="12" customWidth="1"/>
    <col min="2" max="2" width="9.7109375" style="12" customWidth="1"/>
    <col min="3" max="3" width="14" style="12" customWidth="1"/>
    <col min="4" max="4" width="52.7109375" style="12" customWidth="1"/>
    <col min="5" max="6" width="9.7109375" style="12" customWidth="1"/>
    <col min="7" max="7" width="12" style="12" customWidth="1"/>
    <col min="8" max="8" width="12.7109375" style="436" customWidth="1"/>
    <col min="9" max="9" width="18.85546875" style="339" customWidth="1"/>
    <col min="10" max="12" width="9.140625" style="12"/>
    <col min="13" max="13" width="23.85546875" style="12" bestFit="1" customWidth="1"/>
    <col min="14" max="16384" width="9.140625" style="12"/>
  </cols>
  <sheetData>
    <row r="1" spans="2:17" ht="18" x14ac:dyDescent="0.25">
      <c r="B1" s="2"/>
      <c r="C1" s="2"/>
      <c r="D1" s="8"/>
      <c r="E1" s="1"/>
      <c r="F1" s="1"/>
      <c r="G1" s="1"/>
      <c r="H1" s="329"/>
    </row>
    <row r="2" spans="2:17" ht="18" customHeight="1" x14ac:dyDescent="0.25">
      <c r="B2" s="2" t="str">
        <f>'SCHEDULE 3A_JG_CH'!B2</f>
        <v xml:space="preserve">SCHEDULED MAINTENANCE OF FIRE PROTECTION AND EARLY WARNING SMOKE DETECTION  EQUIPMENT AT CLUSTER TWO (2) </v>
      </c>
      <c r="D2" s="2"/>
      <c r="E2" s="3"/>
      <c r="F2" s="3"/>
      <c r="G2" s="323"/>
      <c r="H2" s="323"/>
    </row>
    <row r="3" spans="2:17" ht="15" customHeight="1" x14ac:dyDescent="0.25">
      <c r="B3" s="2" t="str">
        <f>'SCHED 1A-1_JG_CH'!B3</f>
        <v>CONTRACT REF. NO:</v>
      </c>
      <c r="C3" s="6"/>
      <c r="D3" s="2" t="str">
        <f>'SCHED 1A-1_JG_CH'!D3</f>
        <v>SCMU3-22/23-0518-HO</v>
      </c>
      <c r="E3" s="474" t="s">
        <v>10</v>
      </c>
      <c r="F3" s="474"/>
      <c r="G3" s="343" t="str">
        <f>'SCHEDULE 3A_JG_CH'!H3</f>
        <v>JOE GQABI &amp; CHRIS HANI</v>
      </c>
      <c r="H3" s="324"/>
      <c r="I3" s="338"/>
    </row>
    <row r="4" spans="2:17" ht="15" customHeight="1" x14ac:dyDescent="0.2">
      <c r="B4" s="2" t="str">
        <f>'[2]SCHED 1A-1_NMB_SB'!B4</f>
        <v>ASSET TYPE:</v>
      </c>
      <c r="D4" s="2" t="s">
        <v>745</v>
      </c>
      <c r="E4" s="2"/>
      <c r="F4" s="2"/>
      <c r="G4" s="2"/>
      <c r="H4" s="329"/>
    </row>
    <row r="5" spans="2:17" ht="14.25" customHeight="1" x14ac:dyDescent="0.2">
      <c r="B5" s="2"/>
      <c r="C5" s="2"/>
      <c r="D5" s="2"/>
      <c r="E5" s="2"/>
      <c r="F5" s="2"/>
      <c r="G5" s="2"/>
      <c r="H5" s="329"/>
    </row>
    <row r="6" spans="2:17" s="4" customFormat="1" ht="15" customHeight="1" x14ac:dyDescent="0.2">
      <c r="B6" s="4" t="s">
        <v>57</v>
      </c>
      <c r="D6" s="13" t="s">
        <v>25</v>
      </c>
      <c r="H6" s="276"/>
      <c r="I6" s="340"/>
    </row>
    <row r="7" spans="2:17" ht="6" customHeight="1" thickBot="1" x14ac:dyDescent="0.25">
      <c r="B7" s="5"/>
      <c r="C7" s="5"/>
      <c r="D7" s="5"/>
      <c r="E7" s="5"/>
      <c r="F7" s="5"/>
      <c r="G7" s="5"/>
      <c r="H7" s="329"/>
    </row>
    <row r="8" spans="2:17" s="299" customFormat="1" ht="39" customHeight="1" thickBot="1" x14ac:dyDescent="0.3">
      <c r="B8" s="11" t="s">
        <v>12</v>
      </c>
      <c r="C8" s="11" t="s">
        <v>6</v>
      </c>
      <c r="D8" s="11" t="s">
        <v>0</v>
      </c>
      <c r="E8" s="11" t="s">
        <v>1</v>
      </c>
      <c r="F8" s="11" t="s">
        <v>738</v>
      </c>
      <c r="G8" s="11" t="s">
        <v>739</v>
      </c>
      <c r="H8" s="11" t="s">
        <v>2</v>
      </c>
      <c r="I8" s="341" t="s">
        <v>5</v>
      </c>
    </row>
    <row r="9" spans="2:17" s="299" customFormat="1" ht="68.25" customHeight="1" thickBot="1" x14ac:dyDescent="0.25">
      <c r="B9" s="38">
        <v>1</v>
      </c>
      <c r="C9" s="38" t="s">
        <v>15</v>
      </c>
      <c r="D9" s="39" t="s">
        <v>1263</v>
      </c>
      <c r="E9" s="40"/>
      <c r="F9" s="40"/>
      <c r="G9" s="40"/>
      <c r="H9" s="331"/>
      <c r="I9" s="41"/>
      <c r="M9" s="400" t="s">
        <v>927</v>
      </c>
      <c r="N9" s="19">
        <v>22</v>
      </c>
    </row>
    <row r="10" spans="2:17" s="299" customFormat="1" ht="33.75" customHeight="1" x14ac:dyDescent="0.2">
      <c r="B10" s="29" t="s">
        <v>17</v>
      </c>
      <c r="C10" s="29"/>
      <c r="D10" s="219" t="str">
        <f>M10</f>
        <v>Komani</v>
      </c>
      <c r="E10" s="81"/>
      <c r="F10" s="81"/>
      <c r="G10" s="81"/>
      <c r="H10" s="332"/>
      <c r="I10" s="82"/>
      <c r="M10" s="400" t="s">
        <v>928</v>
      </c>
      <c r="N10" s="19">
        <v>6</v>
      </c>
    </row>
    <row r="11" spans="2:17" s="299" customFormat="1" ht="38.25" customHeight="1" x14ac:dyDescent="0.2">
      <c r="B11" s="19" t="s">
        <v>28</v>
      </c>
      <c r="C11" s="32"/>
      <c r="D11" s="20" t="s">
        <v>1264</v>
      </c>
      <c r="E11" s="19" t="s">
        <v>60</v>
      </c>
      <c r="F11" s="19">
        <v>5</v>
      </c>
      <c r="G11" s="19">
        <v>3</v>
      </c>
      <c r="H11" s="333"/>
      <c r="I11" s="66"/>
      <c r="M11" s="400" t="s">
        <v>929</v>
      </c>
      <c r="N11" s="19">
        <v>2</v>
      </c>
    </row>
    <row r="12" spans="2:17" s="299" customFormat="1" ht="38.25" customHeight="1" thickBot="1" x14ac:dyDescent="0.25">
      <c r="B12" s="19" t="s">
        <v>1265</v>
      </c>
      <c r="C12" s="32"/>
      <c r="D12" s="20" t="s">
        <v>1266</v>
      </c>
      <c r="E12" s="19" t="s">
        <v>60</v>
      </c>
      <c r="F12" s="19">
        <v>5</v>
      </c>
      <c r="G12" s="19">
        <v>9</v>
      </c>
      <c r="H12" s="333"/>
      <c r="I12" s="66"/>
      <c r="M12" s="400" t="s">
        <v>930</v>
      </c>
      <c r="N12" s="19">
        <v>1</v>
      </c>
    </row>
    <row r="13" spans="2:17" s="299" customFormat="1" ht="41.25" customHeight="1" x14ac:dyDescent="0.2">
      <c r="B13" s="29">
        <v>1.2</v>
      </c>
      <c r="C13" s="29"/>
      <c r="D13" s="219" t="str">
        <f>M10</f>
        <v>Komani</v>
      </c>
      <c r="E13" s="81"/>
      <c r="F13" s="81"/>
      <c r="G13" s="81"/>
      <c r="H13" s="332"/>
      <c r="I13" s="82"/>
      <c r="M13" s="400" t="s">
        <v>931</v>
      </c>
      <c r="N13" s="19">
        <v>7</v>
      </c>
    </row>
    <row r="14" spans="2:17" s="299" customFormat="1" ht="38.25" customHeight="1" x14ac:dyDescent="0.2">
      <c r="B14" s="19" t="s">
        <v>1267</v>
      </c>
      <c r="C14" s="32"/>
      <c r="D14" s="20" t="s">
        <v>1264</v>
      </c>
      <c r="E14" s="19" t="s">
        <v>60</v>
      </c>
      <c r="F14" s="19">
        <v>4</v>
      </c>
      <c r="G14" s="19">
        <v>3</v>
      </c>
      <c r="H14" s="333"/>
      <c r="I14" s="66"/>
      <c r="M14" s="400" t="s">
        <v>932</v>
      </c>
      <c r="N14" s="19">
        <v>7</v>
      </c>
    </row>
    <row r="15" spans="2:17" s="299" customFormat="1" ht="38.25" customHeight="1" thickBot="1" x14ac:dyDescent="0.25">
      <c r="B15" s="19" t="s">
        <v>1268</v>
      </c>
      <c r="C15" s="32"/>
      <c r="D15" s="20" t="s">
        <v>1266</v>
      </c>
      <c r="E15" s="19" t="s">
        <v>60</v>
      </c>
      <c r="F15" s="19">
        <v>4</v>
      </c>
      <c r="G15" s="19">
        <v>9</v>
      </c>
      <c r="H15" s="333"/>
      <c r="I15" s="66"/>
      <c r="M15" s="400" t="s">
        <v>933</v>
      </c>
      <c r="N15" s="19">
        <v>7</v>
      </c>
    </row>
    <row r="16" spans="2:17" s="299" customFormat="1" ht="30" customHeight="1" x14ac:dyDescent="0.2">
      <c r="B16" s="29">
        <v>1.3</v>
      </c>
      <c r="C16" s="29"/>
      <c r="D16" s="219" t="str">
        <f>M11</f>
        <v>Glen Grey</v>
      </c>
      <c r="E16" s="81"/>
      <c r="F16" s="81"/>
      <c r="G16" s="81"/>
      <c r="H16" s="332"/>
      <c r="I16" s="82"/>
      <c r="M16" s="400" t="s">
        <v>934</v>
      </c>
      <c r="N16" s="19">
        <v>0</v>
      </c>
      <c r="O16" s="42"/>
      <c r="P16" s="42"/>
      <c r="Q16" s="42"/>
    </row>
    <row r="17" spans="2:14" s="299" customFormat="1" ht="38.25" customHeight="1" x14ac:dyDescent="0.2">
      <c r="B17" s="19" t="s">
        <v>955</v>
      </c>
      <c r="C17" s="32"/>
      <c r="D17" s="20" t="s">
        <v>1264</v>
      </c>
      <c r="E17" s="19" t="s">
        <v>60</v>
      </c>
      <c r="F17" s="19">
        <v>0</v>
      </c>
      <c r="G17" s="19">
        <v>3</v>
      </c>
      <c r="H17" s="333"/>
      <c r="I17" s="66"/>
      <c r="M17" s="400" t="s">
        <v>935</v>
      </c>
      <c r="N17" s="19">
        <v>0</v>
      </c>
    </row>
    <row r="18" spans="2:14" s="299" customFormat="1" ht="38.25" customHeight="1" thickBot="1" x14ac:dyDescent="0.25">
      <c r="B18" s="19" t="s">
        <v>1269</v>
      </c>
      <c r="C18" s="32"/>
      <c r="D18" s="20" t="s">
        <v>1266</v>
      </c>
      <c r="E18" s="19" t="s">
        <v>60</v>
      </c>
      <c r="F18" s="19">
        <v>0</v>
      </c>
      <c r="G18" s="19">
        <v>9</v>
      </c>
      <c r="H18" s="333"/>
      <c r="I18" s="66"/>
      <c r="M18" s="400" t="s">
        <v>936</v>
      </c>
      <c r="N18" s="19">
        <v>8</v>
      </c>
    </row>
    <row r="19" spans="2:14" s="299" customFormat="1" ht="41.25" customHeight="1" x14ac:dyDescent="0.2">
      <c r="B19" s="385">
        <v>1.4</v>
      </c>
      <c r="C19" s="385"/>
      <c r="D19" s="219" t="str">
        <f>M12</f>
        <v>Ngonyama</v>
      </c>
      <c r="E19" s="81"/>
      <c r="F19" s="81"/>
      <c r="G19" s="81"/>
      <c r="H19" s="332"/>
      <c r="I19" s="82"/>
      <c r="M19" s="400" t="s">
        <v>937</v>
      </c>
      <c r="N19" s="19">
        <v>0</v>
      </c>
    </row>
    <row r="20" spans="2:14" s="299" customFormat="1" ht="38.25" customHeight="1" x14ac:dyDescent="0.2">
      <c r="B20" s="19" t="s">
        <v>956</v>
      </c>
      <c r="C20" s="32"/>
      <c r="D20" s="20" t="s">
        <v>1264</v>
      </c>
      <c r="E20" s="19" t="s">
        <v>60</v>
      </c>
      <c r="F20" s="19">
        <v>0</v>
      </c>
      <c r="G20" s="19">
        <v>3</v>
      </c>
      <c r="H20" s="333"/>
      <c r="I20" s="66"/>
      <c r="M20" s="400" t="s">
        <v>938</v>
      </c>
      <c r="N20" s="19">
        <v>0</v>
      </c>
    </row>
    <row r="21" spans="2:14" s="299" customFormat="1" ht="38.25" customHeight="1" thickBot="1" x14ac:dyDescent="0.25">
      <c r="B21" s="19" t="s">
        <v>1270</v>
      </c>
      <c r="C21" s="32"/>
      <c r="D21" s="20" t="s">
        <v>1266</v>
      </c>
      <c r="E21" s="19" t="s">
        <v>60</v>
      </c>
      <c r="F21" s="19">
        <v>0</v>
      </c>
      <c r="G21" s="19">
        <v>9</v>
      </c>
      <c r="H21" s="333"/>
      <c r="I21" s="66"/>
      <c r="M21" s="400" t="s">
        <v>939</v>
      </c>
      <c r="N21" s="19">
        <v>1</v>
      </c>
    </row>
    <row r="22" spans="2:14" s="299" customFormat="1" ht="30.75" customHeight="1" x14ac:dyDescent="0.2">
      <c r="B22" s="29">
        <v>1.5</v>
      </c>
      <c r="C22" s="29"/>
      <c r="D22" s="219" t="str">
        <f>M13</f>
        <v>Dordrecht</v>
      </c>
      <c r="E22" s="81"/>
      <c r="F22" s="81"/>
      <c r="G22" s="81"/>
      <c r="H22" s="332"/>
      <c r="I22" s="82"/>
      <c r="M22" s="400" t="s">
        <v>940</v>
      </c>
      <c r="N22" s="19">
        <v>0</v>
      </c>
    </row>
    <row r="23" spans="2:14" s="299" customFormat="1" ht="38.25" customHeight="1" x14ac:dyDescent="0.2">
      <c r="B23" s="19" t="s">
        <v>957</v>
      </c>
      <c r="C23" s="32"/>
      <c r="D23" s="20" t="s">
        <v>1264</v>
      </c>
      <c r="E23" s="19" t="s">
        <v>60</v>
      </c>
      <c r="F23" s="19">
        <v>1</v>
      </c>
      <c r="G23" s="19">
        <v>3</v>
      </c>
      <c r="H23" s="333"/>
      <c r="I23" s="66"/>
      <c r="M23" s="400" t="s">
        <v>941</v>
      </c>
      <c r="N23" s="19">
        <v>0</v>
      </c>
    </row>
    <row r="24" spans="2:14" s="299" customFormat="1" ht="38.25" customHeight="1" thickBot="1" x14ac:dyDescent="0.25">
      <c r="B24" s="19" t="s">
        <v>1271</v>
      </c>
      <c r="C24" s="32"/>
      <c r="D24" s="20" t="s">
        <v>1266</v>
      </c>
      <c r="E24" s="19" t="s">
        <v>60</v>
      </c>
      <c r="F24" s="19">
        <v>1</v>
      </c>
      <c r="G24" s="19">
        <v>9</v>
      </c>
      <c r="H24" s="333"/>
      <c r="I24" s="66"/>
      <c r="M24" s="400" t="s">
        <v>942</v>
      </c>
      <c r="N24" s="19">
        <v>0</v>
      </c>
    </row>
    <row r="25" spans="2:14" s="299" customFormat="1" ht="41.25" customHeight="1" x14ac:dyDescent="0.2">
      <c r="B25" s="385">
        <v>1.6</v>
      </c>
      <c r="C25" s="371"/>
      <c r="D25" s="219" t="str">
        <f>M14</f>
        <v>Elliot</v>
      </c>
      <c r="E25" s="81"/>
      <c r="F25" s="81"/>
      <c r="G25" s="81"/>
      <c r="H25" s="332"/>
      <c r="I25" s="82"/>
      <c r="M25" s="400" t="s">
        <v>943</v>
      </c>
      <c r="N25" s="19">
        <v>4</v>
      </c>
    </row>
    <row r="26" spans="2:14" s="299" customFormat="1" ht="38.25" customHeight="1" x14ac:dyDescent="0.2">
      <c r="B26" s="19" t="s">
        <v>959</v>
      </c>
      <c r="C26" s="32"/>
      <c r="D26" s="20" t="s">
        <v>1264</v>
      </c>
      <c r="E26" s="19" t="s">
        <v>60</v>
      </c>
      <c r="F26" s="19">
        <v>0</v>
      </c>
      <c r="G26" s="19">
        <v>3</v>
      </c>
      <c r="H26" s="333"/>
      <c r="I26" s="66"/>
      <c r="M26" s="400" t="s">
        <v>944</v>
      </c>
      <c r="N26" s="19">
        <v>0</v>
      </c>
    </row>
    <row r="27" spans="2:14" s="299" customFormat="1" ht="38.25" customHeight="1" thickBot="1" x14ac:dyDescent="0.25">
      <c r="B27" s="19" t="s">
        <v>1272</v>
      </c>
      <c r="C27" s="32"/>
      <c r="D27" s="20" t="s">
        <v>1266</v>
      </c>
      <c r="E27" s="19" t="s">
        <v>60</v>
      </c>
      <c r="F27" s="19">
        <v>0</v>
      </c>
      <c r="G27" s="19">
        <v>9</v>
      </c>
      <c r="H27" s="333"/>
      <c r="I27" s="66"/>
      <c r="M27" s="400" t="s">
        <v>945</v>
      </c>
      <c r="N27" s="19">
        <v>4</v>
      </c>
    </row>
    <row r="28" spans="2:14" s="299" customFormat="1" ht="33.75" customHeight="1" thickBot="1" x14ac:dyDescent="0.25">
      <c r="B28" s="26" t="s">
        <v>649</v>
      </c>
      <c r="C28" s="26"/>
      <c r="D28" s="26"/>
      <c r="E28" s="26"/>
      <c r="F28" s="26"/>
      <c r="G28" s="26"/>
      <c r="H28" s="335"/>
      <c r="I28" s="28"/>
      <c r="M28" s="400" t="s">
        <v>946</v>
      </c>
      <c r="N28" s="19">
        <v>0</v>
      </c>
    </row>
    <row r="29" spans="2:14" s="299" customFormat="1" ht="31.9" customHeight="1" thickBot="1" x14ac:dyDescent="0.25">
      <c r="B29" s="319" t="s">
        <v>648</v>
      </c>
      <c r="C29" s="316"/>
      <c r="D29" s="317"/>
      <c r="E29" s="318"/>
      <c r="F29" s="318"/>
      <c r="G29" s="318"/>
      <c r="H29" s="336"/>
      <c r="I29" s="344"/>
      <c r="M29" s="400" t="s">
        <v>947</v>
      </c>
      <c r="N29" s="19">
        <v>10</v>
      </c>
    </row>
    <row r="30" spans="2:14" s="299" customFormat="1" ht="41.25" customHeight="1" x14ac:dyDescent="0.2">
      <c r="B30" s="29">
        <v>1.7</v>
      </c>
      <c r="C30" s="29"/>
      <c r="D30" s="219" t="str">
        <f>M15</f>
        <v>Cala</v>
      </c>
      <c r="E30" s="81"/>
      <c r="F30" s="81"/>
      <c r="G30" s="81"/>
      <c r="H30" s="332"/>
      <c r="I30" s="82"/>
      <c r="M30" s="400" t="s">
        <v>948</v>
      </c>
      <c r="N30" s="19">
        <v>0</v>
      </c>
    </row>
    <row r="31" spans="2:14" s="299" customFormat="1" ht="38.25" customHeight="1" x14ac:dyDescent="0.2">
      <c r="B31" s="19" t="s">
        <v>961</v>
      </c>
      <c r="C31" s="32"/>
      <c r="D31" s="20" t="s">
        <v>1264</v>
      </c>
      <c r="E31" s="19" t="s">
        <v>60</v>
      </c>
      <c r="F31" s="19">
        <v>15</v>
      </c>
      <c r="G31" s="19">
        <v>3</v>
      </c>
      <c r="H31" s="333"/>
      <c r="I31" s="66"/>
      <c r="M31" s="400" t="s">
        <v>949</v>
      </c>
      <c r="N31" s="19">
        <v>0</v>
      </c>
    </row>
    <row r="32" spans="2:14" s="299" customFormat="1" ht="38.25" customHeight="1" thickBot="1" x14ac:dyDescent="0.25">
      <c r="B32" s="19" t="s">
        <v>1273</v>
      </c>
      <c r="C32" s="32"/>
      <c r="D32" s="20" t="s">
        <v>1266</v>
      </c>
      <c r="E32" s="19" t="s">
        <v>60</v>
      </c>
      <c r="F32" s="19">
        <v>15</v>
      </c>
      <c r="G32" s="19">
        <v>9</v>
      </c>
      <c r="H32" s="333"/>
      <c r="I32" s="66"/>
      <c r="M32" s="345"/>
      <c r="N32" s="19"/>
    </row>
    <row r="33" spans="2:14" s="299" customFormat="1" ht="41.25" customHeight="1" x14ac:dyDescent="0.2">
      <c r="B33" s="385">
        <v>1.8</v>
      </c>
      <c r="C33" s="385"/>
      <c r="D33" s="219" t="str">
        <f>M18</f>
        <v>All Saints</v>
      </c>
      <c r="E33" s="81"/>
      <c r="F33" s="81"/>
      <c r="G33" s="81"/>
      <c r="H33" s="332"/>
      <c r="I33" s="82"/>
      <c r="M33" s="345" t="s">
        <v>1211</v>
      </c>
      <c r="N33" s="19">
        <v>2</v>
      </c>
    </row>
    <row r="34" spans="2:14" s="299" customFormat="1" ht="38.25" customHeight="1" x14ac:dyDescent="0.2">
      <c r="B34" s="19" t="s">
        <v>963</v>
      </c>
      <c r="C34" s="32"/>
      <c r="D34" s="20" t="s">
        <v>1264</v>
      </c>
      <c r="E34" s="19" t="s">
        <v>60</v>
      </c>
      <c r="F34" s="19">
        <v>4</v>
      </c>
      <c r="G34" s="19">
        <v>3</v>
      </c>
      <c r="H34" s="333"/>
      <c r="I34" s="66"/>
      <c r="M34" s="345" t="s">
        <v>1212</v>
      </c>
      <c r="N34" s="19">
        <v>1</v>
      </c>
    </row>
    <row r="35" spans="2:14" s="299" customFormat="1" ht="38.25" customHeight="1" thickBot="1" x14ac:dyDescent="0.3">
      <c r="B35" s="19" t="s">
        <v>1274</v>
      </c>
      <c r="C35" s="32"/>
      <c r="D35" s="20" t="s">
        <v>1266</v>
      </c>
      <c r="E35" s="19" t="s">
        <v>60</v>
      </c>
      <c r="F35" s="19">
        <v>4</v>
      </c>
      <c r="G35" s="19">
        <v>9</v>
      </c>
      <c r="H35" s="333"/>
      <c r="I35" s="66"/>
      <c r="M35" s="123" t="s">
        <v>1213</v>
      </c>
      <c r="N35" s="19">
        <v>1</v>
      </c>
    </row>
    <row r="36" spans="2:14" s="299" customFormat="1" ht="41.25" customHeight="1" x14ac:dyDescent="0.25">
      <c r="B36" s="29">
        <v>1.9</v>
      </c>
      <c r="C36" s="29"/>
      <c r="D36" s="219" t="str">
        <f>M21</f>
        <v>Molteno</v>
      </c>
      <c r="E36" s="81"/>
      <c r="F36" s="81"/>
      <c r="G36" s="81"/>
      <c r="H36" s="332"/>
      <c r="I36" s="82"/>
      <c r="M36" s="123" t="s">
        <v>1214</v>
      </c>
      <c r="N36" s="19">
        <v>1</v>
      </c>
    </row>
    <row r="37" spans="2:14" s="299" customFormat="1" ht="38.25" customHeight="1" x14ac:dyDescent="0.25">
      <c r="B37" s="19" t="s">
        <v>965</v>
      </c>
      <c r="C37" s="32"/>
      <c r="D37" s="20" t="s">
        <v>1264</v>
      </c>
      <c r="E37" s="19" t="s">
        <v>60</v>
      </c>
      <c r="F37" s="19">
        <v>1</v>
      </c>
      <c r="G37" s="19">
        <v>3</v>
      </c>
      <c r="H37" s="333"/>
      <c r="I37" s="66"/>
      <c r="M37" s="123" t="s">
        <v>1215</v>
      </c>
      <c r="N37" s="19">
        <v>1</v>
      </c>
    </row>
    <row r="38" spans="2:14" s="299" customFormat="1" ht="38.25" customHeight="1" thickBot="1" x14ac:dyDescent="0.3">
      <c r="B38" s="19" t="s">
        <v>1275</v>
      </c>
      <c r="C38" s="32"/>
      <c r="D38" s="20" t="s">
        <v>1266</v>
      </c>
      <c r="E38" s="19" t="s">
        <v>60</v>
      </c>
      <c r="F38" s="19">
        <v>1</v>
      </c>
      <c r="G38" s="19">
        <v>9</v>
      </c>
      <c r="H38" s="333"/>
      <c r="I38" s="66"/>
      <c r="M38" s="123" t="s">
        <v>1216</v>
      </c>
      <c r="N38" s="19">
        <v>3</v>
      </c>
    </row>
    <row r="39" spans="2:14" s="299" customFormat="1" ht="41.25" customHeight="1" x14ac:dyDescent="0.25">
      <c r="B39" s="435" t="s">
        <v>1276</v>
      </c>
      <c r="C39" s="29"/>
      <c r="D39" s="219" t="str">
        <f>M25</f>
        <v>Whittlesea</v>
      </c>
      <c r="E39" s="81"/>
      <c r="F39" s="81"/>
      <c r="G39" s="81"/>
      <c r="H39" s="332"/>
      <c r="I39" s="82"/>
      <c r="M39" s="123" t="s">
        <v>1217</v>
      </c>
      <c r="N39" s="19">
        <v>4</v>
      </c>
    </row>
    <row r="40" spans="2:14" s="299" customFormat="1" ht="38.25" customHeight="1" x14ac:dyDescent="0.25">
      <c r="B40" s="19" t="s">
        <v>967</v>
      </c>
      <c r="C40" s="32"/>
      <c r="D40" s="20" t="s">
        <v>1264</v>
      </c>
      <c r="E40" s="19" t="s">
        <v>60</v>
      </c>
      <c r="F40" s="19">
        <v>1</v>
      </c>
      <c r="G40" s="19">
        <v>3</v>
      </c>
      <c r="H40" s="333"/>
      <c r="I40" s="66"/>
      <c r="M40" s="123" t="s">
        <v>1218</v>
      </c>
      <c r="N40" s="19">
        <v>3</v>
      </c>
    </row>
    <row r="41" spans="2:14" s="299" customFormat="1" ht="38.25" customHeight="1" thickBot="1" x14ac:dyDescent="0.3">
      <c r="B41" s="19" t="s">
        <v>1277</v>
      </c>
      <c r="C41" s="32"/>
      <c r="D41" s="20" t="s">
        <v>1266</v>
      </c>
      <c r="E41" s="19" t="s">
        <v>60</v>
      </c>
      <c r="F41" s="19">
        <v>1</v>
      </c>
      <c r="G41" s="19">
        <v>9</v>
      </c>
      <c r="H41" s="333"/>
      <c r="I41" s="66"/>
      <c r="M41" s="123" t="s">
        <v>1219</v>
      </c>
      <c r="N41" s="19">
        <v>4</v>
      </c>
    </row>
    <row r="42" spans="2:14" s="299" customFormat="1" ht="41.25" customHeight="1" x14ac:dyDescent="0.25">
      <c r="B42" s="29">
        <v>1.1100000000000001</v>
      </c>
      <c r="C42" s="316"/>
      <c r="D42" s="219" t="str">
        <f>M27</f>
        <v>Hewu</v>
      </c>
      <c r="E42" s="81"/>
      <c r="F42" s="81"/>
      <c r="G42" s="81"/>
      <c r="H42" s="332"/>
      <c r="I42" s="82"/>
    </row>
    <row r="43" spans="2:14" s="299" customFormat="1" ht="38.25" customHeight="1" x14ac:dyDescent="0.25">
      <c r="B43" s="19" t="s">
        <v>970</v>
      </c>
      <c r="C43" s="32"/>
      <c r="D43" s="20" t="s">
        <v>1264</v>
      </c>
      <c r="E43" s="19" t="s">
        <v>60</v>
      </c>
      <c r="F43" s="19">
        <v>0</v>
      </c>
      <c r="G43" s="19">
        <v>3</v>
      </c>
      <c r="H43" s="333"/>
      <c r="I43" s="66"/>
    </row>
    <row r="44" spans="2:14" s="299" customFormat="1" ht="38.25" customHeight="1" thickBot="1" x14ac:dyDescent="0.3">
      <c r="B44" s="19" t="s">
        <v>1278</v>
      </c>
      <c r="C44" s="32"/>
      <c r="D44" s="20" t="s">
        <v>1266</v>
      </c>
      <c r="E44" s="19" t="s">
        <v>60</v>
      </c>
      <c r="F44" s="19">
        <v>0</v>
      </c>
      <c r="G44" s="19">
        <v>9</v>
      </c>
      <c r="H44" s="333"/>
      <c r="I44" s="66"/>
    </row>
    <row r="45" spans="2:14" s="299" customFormat="1" ht="41.25" customHeight="1" x14ac:dyDescent="0.25">
      <c r="B45" s="29">
        <v>1.1200000000000001</v>
      </c>
      <c r="C45" s="316"/>
      <c r="D45" s="219" t="str">
        <f>M29</f>
        <v>Cofimvaba</v>
      </c>
      <c r="E45" s="81"/>
      <c r="F45" s="81"/>
      <c r="G45" s="81"/>
      <c r="H45" s="332"/>
      <c r="I45" s="82"/>
    </row>
    <row r="46" spans="2:14" s="299" customFormat="1" ht="38.25" customHeight="1" x14ac:dyDescent="0.25">
      <c r="B46" s="19" t="s">
        <v>819</v>
      </c>
      <c r="C46" s="32"/>
      <c r="D46" s="20" t="s">
        <v>1264</v>
      </c>
      <c r="E46" s="19" t="s">
        <v>60</v>
      </c>
      <c r="F46" s="19">
        <v>1</v>
      </c>
      <c r="G46" s="19">
        <v>3</v>
      </c>
      <c r="H46" s="333"/>
      <c r="I46" s="66"/>
    </row>
    <row r="47" spans="2:14" s="299" customFormat="1" ht="38.25" customHeight="1" thickBot="1" x14ac:dyDescent="0.3">
      <c r="B47" s="19" t="s">
        <v>1279</v>
      </c>
      <c r="C47" s="32"/>
      <c r="D47" s="20" t="s">
        <v>1266</v>
      </c>
      <c r="E47" s="19" t="s">
        <v>60</v>
      </c>
      <c r="F47" s="19">
        <v>1</v>
      </c>
      <c r="G47" s="19">
        <v>9</v>
      </c>
      <c r="H47" s="333"/>
      <c r="I47" s="66"/>
    </row>
    <row r="48" spans="2:14" s="299" customFormat="1" ht="41.25" customHeight="1" x14ac:dyDescent="0.25">
      <c r="B48" s="29"/>
      <c r="C48" s="29"/>
      <c r="D48" s="219"/>
      <c r="E48" s="81"/>
      <c r="F48" s="81"/>
      <c r="G48" s="81"/>
      <c r="H48" s="332"/>
      <c r="I48" s="82"/>
    </row>
    <row r="49" spans="2:9" s="299" customFormat="1" ht="38.25" customHeight="1" x14ac:dyDescent="0.25">
      <c r="B49" s="19"/>
      <c r="C49" s="32"/>
      <c r="D49" s="20"/>
      <c r="E49" s="19"/>
      <c r="F49" s="19"/>
      <c r="G49" s="19"/>
      <c r="H49" s="333"/>
      <c r="I49" s="66"/>
    </row>
    <row r="50" spans="2:9" s="299" customFormat="1" ht="38.25" customHeight="1" thickBot="1" x14ac:dyDescent="0.3">
      <c r="B50" s="19"/>
      <c r="C50" s="32"/>
      <c r="D50" s="20"/>
      <c r="E50" s="19"/>
      <c r="F50" s="19"/>
      <c r="G50" s="19"/>
      <c r="H50" s="333"/>
      <c r="I50" s="66"/>
    </row>
    <row r="51" spans="2:9" s="299" customFormat="1" ht="41.25" customHeight="1" x14ac:dyDescent="0.25">
      <c r="B51" s="29"/>
      <c r="C51" s="29"/>
      <c r="D51" s="219"/>
      <c r="E51" s="81"/>
      <c r="F51" s="81"/>
      <c r="G51" s="81"/>
      <c r="H51" s="332"/>
      <c r="I51" s="82"/>
    </row>
    <row r="52" spans="2:9" s="299" customFormat="1" ht="38.25" customHeight="1" x14ac:dyDescent="0.25">
      <c r="B52" s="19"/>
      <c r="C52" s="32"/>
      <c r="D52" s="20"/>
      <c r="E52" s="19"/>
      <c r="F52" s="19"/>
      <c r="G52" s="19"/>
      <c r="H52" s="333"/>
      <c r="I52" s="66"/>
    </row>
    <row r="53" spans="2:9" s="299" customFormat="1" ht="38.25" customHeight="1" thickBot="1" x14ac:dyDescent="0.3">
      <c r="B53" s="19"/>
      <c r="C53" s="32"/>
      <c r="D53" s="20"/>
      <c r="E53" s="19"/>
      <c r="F53" s="19"/>
      <c r="G53" s="19"/>
      <c r="H53" s="333"/>
      <c r="I53" s="66"/>
    </row>
    <row r="54" spans="2:9" s="299" customFormat="1" ht="24" customHeight="1" thickBot="1" x14ac:dyDescent="0.3">
      <c r="B54" s="26" t="s">
        <v>7</v>
      </c>
      <c r="C54" s="26"/>
      <c r="D54" s="26"/>
      <c r="E54" s="26"/>
      <c r="F54" s="26"/>
      <c r="G54" s="26"/>
      <c r="H54" s="335"/>
      <c r="I54" s="28"/>
    </row>
    <row r="55" spans="2:9" x14ac:dyDescent="0.2">
      <c r="B55" s="5"/>
      <c r="C55" s="5"/>
      <c r="D55" s="5"/>
      <c r="E55" s="5"/>
      <c r="F55" s="5"/>
      <c r="G55" s="5"/>
      <c r="H55" s="329"/>
      <c r="I55" s="342"/>
    </row>
    <row r="56" spans="2:9" x14ac:dyDescent="0.2">
      <c r="B56" s="5"/>
      <c r="C56" s="5"/>
      <c r="D56" s="5"/>
      <c r="E56" s="5"/>
      <c r="F56" s="5"/>
      <c r="G56" s="5"/>
      <c r="H56" s="329"/>
      <c r="I56" s="342"/>
    </row>
    <row r="57" spans="2:9" x14ac:dyDescent="0.2">
      <c r="B57" s="5"/>
      <c r="C57" s="5"/>
      <c r="D57" s="5"/>
      <c r="E57" s="5"/>
      <c r="F57" s="5"/>
      <c r="G57" s="5"/>
      <c r="H57" s="329"/>
      <c r="I57" s="342"/>
    </row>
    <row r="58" spans="2:9" x14ac:dyDescent="0.2">
      <c r="B58" s="5"/>
      <c r="C58" s="5"/>
      <c r="D58" s="5"/>
      <c r="E58" s="5"/>
      <c r="F58" s="5"/>
      <c r="G58" s="5"/>
      <c r="H58" s="329"/>
      <c r="I58" s="342"/>
    </row>
    <row r="59" spans="2:9" x14ac:dyDescent="0.2">
      <c r="B59" s="5"/>
      <c r="C59" s="5"/>
      <c r="D59" s="5"/>
      <c r="E59" s="5"/>
      <c r="F59" s="5"/>
      <c r="G59" s="5"/>
      <c r="H59" s="329"/>
      <c r="I59" s="342"/>
    </row>
    <row r="60" spans="2:9" x14ac:dyDescent="0.2">
      <c r="B60" s="5"/>
      <c r="C60" s="5"/>
      <c r="D60" s="5"/>
      <c r="E60" s="5"/>
      <c r="F60" s="5"/>
      <c r="G60" s="5"/>
      <c r="H60" s="329"/>
      <c r="I60" s="342"/>
    </row>
    <row r="61" spans="2:9" x14ac:dyDescent="0.2">
      <c r="B61" s="5"/>
      <c r="C61" s="5"/>
      <c r="D61" s="5"/>
      <c r="E61" s="5"/>
      <c r="F61" s="5"/>
      <c r="G61" s="5"/>
      <c r="H61" s="329"/>
      <c r="I61" s="342"/>
    </row>
    <row r="62" spans="2:9" x14ac:dyDescent="0.2">
      <c r="B62" s="5"/>
      <c r="C62" s="5"/>
      <c r="D62" s="5"/>
      <c r="E62" s="5"/>
      <c r="F62" s="5"/>
      <c r="G62" s="5"/>
      <c r="H62" s="329"/>
      <c r="I62" s="342"/>
    </row>
    <row r="63" spans="2:9" x14ac:dyDescent="0.2">
      <c r="B63" s="5"/>
      <c r="C63" s="5"/>
      <c r="D63" s="5"/>
      <c r="E63" s="5"/>
      <c r="F63" s="5"/>
      <c r="G63" s="5"/>
      <c r="H63" s="329"/>
      <c r="I63" s="342"/>
    </row>
    <row r="64" spans="2:9" x14ac:dyDescent="0.2">
      <c r="B64" s="5"/>
      <c r="C64" s="5"/>
      <c r="D64" s="5"/>
      <c r="E64" s="5"/>
      <c r="F64" s="5"/>
      <c r="G64" s="5"/>
    </row>
    <row r="65" spans="2:7" x14ac:dyDescent="0.2">
      <c r="B65" s="5"/>
      <c r="C65" s="5"/>
      <c r="D65" s="5"/>
      <c r="E65" s="5"/>
      <c r="F65" s="5"/>
      <c r="G65" s="5"/>
    </row>
    <row r="66" spans="2:7" x14ac:dyDescent="0.2">
      <c r="B66" s="5"/>
      <c r="C66" s="5"/>
      <c r="D66" s="5"/>
      <c r="E66" s="5"/>
      <c r="F66" s="5"/>
      <c r="G66" s="5"/>
    </row>
    <row r="67" spans="2:7" x14ac:dyDescent="0.2">
      <c r="B67" s="5"/>
      <c r="C67" s="5"/>
      <c r="D67" s="5"/>
      <c r="E67" s="5"/>
      <c r="F67" s="5"/>
      <c r="G67" s="5"/>
    </row>
    <row r="68" spans="2:7" x14ac:dyDescent="0.2">
      <c r="B68" s="5"/>
      <c r="C68" s="5"/>
      <c r="D68" s="5"/>
      <c r="E68" s="5"/>
      <c r="F68" s="5"/>
      <c r="G68" s="5"/>
    </row>
    <row r="69" spans="2:7" x14ac:dyDescent="0.2">
      <c r="C69" s="5"/>
      <c r="D69" s="5"/>
      <c r="E69" s="5"/>
      <c r="F69" s="5"/>
      <c r="G69" s="5"/>
    </row>
  </sheetData>
  <mergeCells count="1">
    <mergeCell ref="E3:F3"/>
  </mergeCells>
  <pageMargins left="0.7" right="0.7" top="0.75" bottom="0.75" header="0.3" footer="0.3"/>
  <pageSetup paperSize="9" scale="62" firstPageNumber="20" orientation="portrait" useFirstPageNumber="1" r:id="rId1"/>
  <headerFooter>
    <oddFooter>&amp;R&amp;"Arial,Regular"&amp;P</oddFooter>
  </headerFooter>
  <rowBreaks count="1" manualBreakCount="1">
    <brk id="28" min="1"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pageSetUpPr fitToPage="1"/>
  </sheetPr>
  <dimension ref="B1:N97"/>
  <sheetViews>
    <sheetView view="pageBreakPreview" topLeftCell="A19" zoomScale="70" zoomScaleNormal="70" zoomScaleSheetLayoutView="70" workbookViewId="0">
      <selection activeCell="D34" sqref="D34"/>
    </sheetView>
  </sheetViews>
  <sheetFormatPr defaultColWidth="9.140625" defaultRowHeight="14.25" x14ac:dyDescent="0.2"/>
  <cols>
    <col min="1" max="1" width="1.140625" style="6" customWidth="1"/>
    <col min="2" max="2" width="9.7109375" style="6" customWidth="1"/>
    <col min="3" max="3" width="16" style="6" customWidth="1"/>
    <col min="4" max="4" width="53.85546875" style="6" customWidth="1"/>
    <col min="5" max="5" width="8.85546875" style="6" customWidth="1"/>
    <col min="6" max="6" width="7.5703125" style="6" customWidth="1"/>
    <col min="7" max="7" width="12.7109375" style="6" customWidth="1"/>
    <col min="8" max="8" width="21" style="6" customWidth="1"/>
    <col min="9" max="14" width="9.140625" style="88"/>
    <col min="15" max="16384" width="9.140625" style="6"/>
  </cols>
  <sheetData>
    <row r="1" spans="2:14" ht="18" x14ac:dyDescent="0.25">
      <c r="B1" s="2"/>
      <c r="C1" s="2"/>
      <c r="D1" s="8"/>
      <c r="E1" s="1"/>
      <c r="F1" s="1"/>
      <c r="G1" s="7"/>
    </row>
    <row r="2" spans="2:14" s="12" customFormat="1" ht="18" customHeight="1" x14ac:dyDescent="0.25">
      <c r="B2" s="424" t="s">
        <v>950</v>
      </c>
      <c r="D2" s="2"/>
      <c r="E2" s="3"/>
      <c r="F2" s="3"/>
      <c r="G2" s="7"/>
      <c r="I2" s="89"/>
      <c r="J2" s="89"/>
      <c r="K2" s="89"/>
      <c r="L2" s="89"/>
      <c r="M2" s="89"/>
      <c r="N2" s="89"/>
    </row>
    <row r="3" spans="2:14" ht="15" customHeight="1" x14ac:dyDescent="0.25">
      <c r="B3" s="2" t="s">
        <v>9</v>
      </c>
      <c r="D3" s="87" t="s">
        <v>812</v>
      </c>
      <c r="E3" s="474" t="s">
        <v>10</v>
      </c>
      <c r="F3" s="475"/>
      <c r="G3" s="422" t="s">
        <v>926</v>
      </c>
    </row>
    <row r="4" spans="2:14" ht="15" customHeight="1" x14ac:dyDescent="0.2">
      <c r="B4" s="2" t="s">
        <v>8</v>
      </c>
      <c r="D4" s="2" t="s">
        <v>733</v>
      </c>
      <c r="E4" s="2"/>
      <c r="F4" s="2"/>
      <c r="G4" s="7"/>
    </row>
    <row r="5" spans="2:14" x14ac:dyDescent="0.2">
      <c r="B5" s="2"/>
      <c r="C5" s="2"/>
      <c r="E5" s="2"/>
      <c r="F5" s="2"/>
      <c r="G5" s="7"/>
    </row>
    <row r="6" spans="2:14" s="4" customFormat="1" ht="15" customHeight="1" x14ac:dyDescent="0.2">
      <c r="B6" s="4" t="s">
        <v>656</v>
      </c>
      <c r="D6" s="4" t="s">
        <v>11</v>
      </c>
      <c r="I6" s="90"/>
      <c r="J6" s="90"/>
      <c r="K6" s="90"/>
      <c r="L6" s="90"/>
      <c r="M6" s="90"/>
      <c r="N6" s="90"/>
    </row>
    <row r="7" spans="2:14" ht="6" customHeight="1" thickBot="1" x14ac:dyDescent="0.25">
      <c r="B7" s="5"/>
      <c r="C7" s="5"/>
      <c r="D7" s="5"/>
      <c r="E7" s="5"/>
      <c r="F7" s="5"/>
      <c r="G7" s="7"/>
    </row>
    <row r="8" spans="2:14" s="9" customFormat="1" ht="39" customHeight="1" thickBot="1" x14ac:dyDescent="0.3">
      <c r="B8" s="11" t="s">
        <v>12</v>
      </c>
      <c r="C8" s="11" t="s">
        <v>6</v>
      </c>
      <c r="D8" s="11" t="s">
        <v>0</v>
      </c>
      <c r="E8" s="11" t="s">
        <v>1</v>
      </c>
      <c r="F8" s="11" t="s">
        <v>4</v>
      </c>
      <c r="G8" s="11" t="s">
        <v>2</v>
      </c>
      <c r="H8" s="11" t="s">
        <v>5</v>
      </c>
      <c r="I8" s="91"/>
      <c r="J8" s="91"/>
      <c r="K8" s="91"/>
      <c r="L8" s="91"/>
      <c r="M8" s="91"/>
      <c r="N8" s="91"/>
    </row>
    <row r="9" spans="2:14" s="9" customFormat="1" ht="46.5" customHeight="1" x14ac:dyDescent="0.25">
      <c r="B9" s="76">
        <v>1</v>
      </c>
      <c r="C9" s="76" t="s">
        <v>14</v>
      </c>
      <c r="D9" s="77" t="s">
        <v>744</v>
      </c>
      <c r="E9" s="78"/>
      <c r="F9" s="78"/>
      <c r="G9" s="79"/>
      <c r="H9" s="80"/>
      <c r="I9" s="91"/>
      <c r="J9" s="91"/>
      <c r="K9" s="91"/>
      <c r="L9" s="91"/>
      <c r="M9" s="91"/>
      <c r="N9" s="91"/>
    </row>
    <row r="10" spans="2:14" s="9" customFormat="1" ht="20.25" customHeight="1" x14ac:dyDescent="0.2">
      <c r="B10" s="19">
        <v>1.1000000000000001</v>
      </c>
      <c r="C10" s="32"/>
      <c r="D10" s="400" t="s">
        <v>927</v>
      </c>
      <c r="E10" s="19" t="s">
        <v>62</v>
      </c>
      <c r="F10" s="19">
        <v>84</v>
      </c>
      <c r="G10" s="66"/>
      <c r="H10" s="23"/>
      <c r="I10" s="91"/>
      <c r="J10" s="91"/>
      <c r="K10" s="91"/>
      <c r="L10" s="91"/>
      <c r="M10" s="91"/>
      <c r="N10" s="91"/>
    </row>
    <row r="11" spans="2:14" s="9" customFormat="1" ht="20.25" customHeight="1" x14ac:dyDescent="0.2">
      <c r="B11" s="19">
        <f>B10+0.1</f>
        <v>1.2000000000000002</v>
      </c>
      <c r="C11" s="32"/>
      <c r="D11" s="400" t="s">
        <v>928</v>
      </c>
      <c r="E11" s="19" t="s">
        <v>62</v>
      </c>
      <c r="F11" s="19">
        <v>127</v>
      </c>
      <c r="G11" s="66"/>
      <c r="H11" s="23"/>
      <c r="I11" s="91"/>
      <c r="J11" s="91"/>
      <c r="K11" s="91"/>
      <c r="L11" s="91"/>
      <c r="M11" s="91"/>
      <c r="N11" s="91"/>
    </row>
    <row r="12" spans="2:14" s="9" customFormat="1" ht="20.25" customHeight="1" x14ac:dyDescent="0.2">
      <c r="B12" s="19">
        <f t="shared" ref="B12:B18" si="0">B11+0.1</f>
        <v>1.3000000000000003</v>
      </c>
      <c r="C12" s="32"/>
      <c r="D12" s="400" t="s">
        <v>929</v>
      </c>
      <c r="E12" s="19" t="s">
        <v>62</v>
      </c>
      <c r="F12" s="19">
        <v>74</v>
      </c>
      <c r="G12" s="66"/>
      <c r="H12" s="23"/>
      <c r="I12" s="91"/>
      <c r="J12" s="91"/>
      <c r="K12" s="91"/>
      <c r="L12" s="91"/>
      <c r="M12" s="91"/>
      <c r="N12" s="91"/>
    </row>
    <row r="13" spans="2:14" s="9" customFormat="1" ht="20.25" customHeight="1" x14ac:dyDescent="0.2">
      <c r="B13" s="19">
        <f t="shared" si="0"/>
        <v>1.4000000000000004</v>
      </c>
      <c r="C13" s="32"/>
      <c r="D13" s="400" t="s">
        <v>930</v>
      </c>
      <c r="E13" s="19" t="s">
        <v>62</v>
      </c>
      <c r="F13" s="19">
        <v>14</v>
      </c>
      <c r="G13" s="66"/>
      <c r="H13" s="23"/>
      <c r="I13" s="91"/>
      <c r="J13" s="91"/>
      <c r="K13" s="91"/>
      <c r="L13" s="91"/>
      <c r="M13" s="91"/>
      <c r="N13" s="91"/>
    </row>
    <row r="14" spans="2:14" s="9" customFormat="1" ht="20.25" customHeight="1" x14ac:dyDescent="0.2">
      <c r="B14" s="19">
        <f t="shared" si="0"/>
        <v>1.5000000000000004</v>
      </c>
      <c r="C14" s="32"/>
      <c r="D14" s="400" t="s">
        <v>931</v>
      </c>
      <c r="E14" s="19" t="s">
        <v>62</v>
      </c>
      <c r="F14" s="19">
        <v>32</v>
      </c>
      <c r="G14" s="66"/>
      <c r="H14" s="23"/>
      <c r="I14" s="91"/>
      <c r="J14" s="91"/>
      <c r="K14" s="91"/>
      <c r="L14" s="91"/>
      <c r="M14" s="91"/>
      <c r="N14" s="91"/>
    </row>
    <row r="15" spans="2:14" s="9" customFormat="1" ht="20.25" customHeight="1" x14ac:dyDescent="0.2">
      <c r="B15" s="19">
        <f t="shared" si="0"/>
        <v>1.6000000000000005</v>
      </c>
      <c r="C15" s="32"/>
      <c r="D15" s="400" t="s">
        <v>932</v>
      </c>
      <c r="E15" s="19" t="s">
        <v>62</v>
      </c>
      <c r="F15" s="19">
        <v>48</v>
      </c>
      <c r="G15" s="66"/>
      <c r="H15" s="23"/>
      <c r="I15" s="91"/>
      <c r="J15" s="91"/>
      <c r="K15" s="91"/>
      <c r="L15" s="91"/>
      <c r="M15" s="91"/>
      <c r="N15" s="91"/>
    </row>
    <row r="16" spans="2:14" s="9" customFormat="1" ht="20.25" customHeight="1" x14ac:dyDescent="0.2">
      <c r="B16" s="19">
        <f t="shared" si="0"/>
        <v>1.7000000000000006</v>
      </c>
      <c r="C16" s="32"/>
      <c r="D16" s="400" t="s">
        <v>933</v>
      </c>
      <c r="E16" s="19" t="s">
        <v>62</v>
      </c>
      <c r="F16" s="19">
        <v>37</v>
      </c>
      <c r="G16" s="66"/>
      <c r="H16" s="23"/>
      <c r="I16" s="91"/>
      <c r="J16" s="91"/>
      <c r="K16" s="91"/>
      <c r="L16" s="91"/>
      <c r="M16" s="91"/>
      <c r="N16" s="91"/>
    </row>
    <row r="17" spans="2:14" s="9" customFormat="1" ht="20.25" customHeight="1" x14ac:dyDescent="0.2">
      <c r="B17" s="19">
        <f t="shared" si="0"/>
        <v>1.8000000000000007</v>
      </c>
      <c r="C17" s="32"/>
      <c r="D17" s="400" t="s">
        <v>934</v>
      </c>
      <c r="E17" s="19" t="s">
        <v>62</v>
      </c>
      <c r="F17" s="19">
        <v>34</v>
      </c>
      <c r="G17" s="66"/>
      <c r="H17" s="23"/>
      <c r="I17" s="91"/>
      <c r="J17" s="91"/>
      <c r="K17" s="91"/>
      <c r="L17" s="91"/>
      <c r="M17" s="91"/>
      <c r="N17" s="91"/>
    </row>
    <row r="18" spans="2:14" s="9" customFormat="1" ht="20.25" customHeight="1" x14ac:dyDescent="0.2">
      <c r="B18" s="19">
        <f t="shared" si="0"/>
        <v>1.9000000000000008</v>
      </c>
      <c r="C18" s="32"/>
      <c r="D18" s="400" t="s">
        <v>935</v>
      </c>
      <c r="E18" s="19" t="s">
        <v>62</v>
      </c>
      <c r="F18" s="19">
        <v>6</v>
      </c>
      <c r="G18" s="66"/>
      <c r="H18" s="23"/>
      <c r="I18" s="91"/>
      <c r="J18" s="91"/>
      <c r="K18" s="91"/>
      <c r="L18" s="91"/>
      <c r="M18" s="91"/>
      <c r="N18" s="91"/>
    </row>
    <row r="19" spans="2:14" s="9" customFormat="1" ht="20.25" customHeight="1" x14ac:dyDescent="0.2">
      <c r="B19" s="349">
        <v>1.1000000000000001</v>
      </c>
      <c r="C19" s="32"/>
      <c r="D19" s="400" t="s">
        <v>936</v>
      </c>
      <c r="E19" s="19" t="s">
        <v>62</v>
      </c>
      <c r="F19" s="19">
        <v>56</v>
      </c>
      <c r="G19" s="66"/>
      <c r="H19" s="23"/>
      <c r="I19" s="91"/>
      <c r="J19" s="91"/>
      <c r="K19" s="91"/>
      <c r="L19" s="91"/>
      <c r="M19" s="91"/>
      <c r="N19" s="91"/>
    </row>
    <row r="20" spans="2:14" s="9" customFormat="1" ht="20.25" customHeight="1" x14ac:dyDescent="0.2">
      <c r="B20" s="349">
        <f>B19+0.01</f>
        <v>1.1100000000000001</v>
      </c>
      <c r="C20" s="32"/>
      <c r="D20" s="400" t="s">
        <v>937</v>
      </c>
      <c r="E20" s="19" t="s">
        <v>62</v>
      </c>
      <c r="F20" s="19">
        <v>8</v>
      </c>
      <c r="G20" s="66"/>
      <c r="H20" s="23"/>
      <c r="I20" s="91"/>
      <c r="J20" s="91"/>
      <c r="K20" s="91"/>
      <c r="L20" s="91"/>
      <c r="M20" s="91"/>
      <c r="N20" s="91"/>
    </row>
    <row r="21" spans="2:14" s="9" customFormat="1" ht="20.25" customHeight="1" x14ac:dyDescent="0.2">
      <c r="B21" s="349">
        <f t="shared" ref="B21:B32" si="1">B20+0.01</f>
        <v>1.1200000000000001</v>
      </c>
      <c r="C21" s="32"/>
      <c r="D21" s="400" t="s">
        <v>938</v>
      </c>
      <c r="E21" s="19" t="s">
        <v>62</v>
      </c>
      <c r="F21" s="19">
        <v>95</v>
      </c>
      <c r="G21" s="66"/>
      <c r="H21" s="23"/>
      <c r="I21" s="91"/>
      <c r="J21" s="91"/>
      <c r="K21" s="91"/>
      <c r="L21" s="91"/>
      <c r="M21" s="91"/>
      <c r="N21" s="91"/>
    </row>
    <row r="22" spans="2:14" s="9" customFormat="1" ht="20.25" customHeight="1" x14ac:dyDescent="0.2">
      <c r="B22" s="349">
        <f t="shared" si="1"/>
        <v>1.1300000000000001</v>
      </c>
      <c r="C22" s="32"/>
      <c r="D22" s="400" t="s">
        <v>939</v>
      </c>
      <c r="E22" s="19" t="s">
        <v>62</v>
      </c>
      <c r="F22" s="19">
        <v>36</v>
      </c>
      <c r="G22" s="66"/>
      <c r="H22" s="23"/>
      <c r="I22" s="91"/>
      <c r="J22" s="91"/>
      <c r="K22" s="91"/>
      <c r="L22" s="91"/>
      <c r="M22" s="91"/>
      <c r="N22" s="91"/>
    </row>
    <row r="23" spans="2:14" s="9" customFormat="1" ht="20.25" customHeight="1" x14ac:dyDescent="0.2">
      <c r="B23" s="349">
        <f t="shared" si="1"/>
        <v>1.1400000000000001</v>
      </c>
      <c r="C23" s="19"/>
      <c r="D23" s="400" t="s">
        <v>940</v>
      </c>
      <c r="E23" s="19" t="s">
        <v>62</v>
      </c>
      <c r="F23" s="19">
        <v>10</v>
      </c>
      <c r="G23" s="66"/>
      <c r="H23" s="23"/>
      <c r="I23" s="91"/>
      <c r="J23" s="91"/>
      <c r="K23" s="91"/>
      <c r="L23" s="91"/>
      <c r="M23" s="91"/>
      <c r="N23" s="91"/>
    </row>
    <row r="24" spans="2:14" s="9" customFormat="1" ht="20.25" customHeight="1" x14ac:dyDescent="0.2">
      <c r="B24" s="349">
        <f t="shared" si="1"/>
        <v>1.1500000000000001</v>
      </c>
      <c r="C24" s="19"/>
      <c r="D24" s="400" t="s">
        <v>941</v>
      </c>
      <c r="E24" s="19" t="s">
        <v>62</v>
      </c>
      <c r="F24" s="19">
        <v>6</v>
      </c>
      <c r="G24" s="66"/>
      <c r="H24" s="23"/>
      <c r="I24" s="91"/>
      <c r="J24" s="91"/>
      <c r="K24" s="91"/>
      <c r="L24" s="91"/>
      <c r="M24" s="91"/>
      <c r="N24" s="91"/>
    </row>
    <row r="25" spans="2:14" s="9" customFormat="1" ht="20.25" customHeight="1" x14ac:dyDescent="0.2">
      <c r="B25" s="349">
        <f t="shared" si="1"/>
        <v>1.1600000000000001</v>
      </c>
      <c r="C25" s="19"/>
      <c r="D25" s="400" t="s">
        <v>942</v>
      </c>
      <c r="E25" s="19" t="s">
        <v>62</v>
      </c>
      <c r="F25" s="19">
        <v>17</v>
      </c>
      <c r="G25" s="66"/>
      <c r="H25" s="23"/>
      <c r="I25" s="91"/>
      <c r="J25" s="91"/>
      <c r="K25" s="91"/>
      <c r="L25" s="91"/>
      <c r="M25" s="91"/>
      <c r="N25" s="91"/>
    </row>
    <row r="26" spans="2:14" s="9" customFormat="1" ht="20.25" customHeight="1" x14ac:dyDescent="0.2">
      <c r="B26" s="349">
        <f t="shared" si="1"/>
        <v>1.1700000000000002</v>
      </c>
      <c r="C26" s="19"/>
      <c r="D26" s="400" t="s">
        <v>943</v>
      </c>
      <c r="E26" s="19" t="s">
        <v>62</v>
      </c>
      <c r="F26" s="19">
        <v>14</v>
      </c>
      <c r="G26" s="66"/>
      <c r="H26" s="23"/>
      <c r="I26" s="91"/>
      <c r="J26" s="91"/>
      <c r="K26" s="91"/>
      <c r="L26" s="91"/>
      <c r="M26" s="91"/>
      <c r="N26" s="91"/>
    </row>
    <row r="27" spans="2:14" s="9" customFormat="1" ht="20.25" customHeight="1" x14ac:dyDescent="0.2">
      <c r="B27" s="349">
        <f t="shared" si="1"/>
        <v>1.1800000000000002</v>
      </c>
      <c r="C27" s="19"/>
      <c r="D27" s="400" t="s">
        <v>944</v>
      </c>
      <c r="E27" s="19" t="s">
        <v>62</v>
      </c>
      <c r="F27" s="19">
        <v>27</v>
      </c>
      <c r="G27" s="66"/>
      <c r="H27" s="23"/>
      <c r="I27" s="91"/>
      <c r="J27" s="91"/>
      <c r="K27" s="91"/>
      <c r="L27" s="91"/>
      <c r="M27" s="91"/>
      <c r="N27" s="91"/>
    </row>
    <row r="28" spans="2:14" s="9" customFormat="1" ht="20.25" customHeight="1" x14ac:dyDescent="0.2">
      <c r="B28" s="349">
        <f t="shared" si="1"/>
        <v>1.1900000000000002</v>
      </c>
      <c r="C28" s="19"/>
      <c r="D28" s="400" t="s">
        <v>945</v>
      </c>
      <c r="E28" s="19" t="s">
        <v>62</v>
      </c>
      <c r="F28" s="19">
        <v>50</v>
      </c>
      <c r="G28" s="66"/>
      <c r="H28" s="23"/>
      <c r="I28" s="91"/>
      <c r="J28" s="91"/>
      <c r="K28" s="91"/>
      <c r="L28" s="91"/>
      <c r="M28" s="91"/>
      <c r="N28" s="91"/>
    </row>
    <row r="29" spans="2:14" s="9" customFormat="1" ht="20.25" customHeight="1" x14ac:dyDescent="0.2">
      <c r="B29" s="349">
        <f t="shared" si="1"/>
        <v>1.2000000000000002</v>
      </c>
      <c r="C29" s="19"/>
      <c r="D29" s="400" t="s">
        <v>946</v>
      </c>
      <c r="E29" s="19" t="s">
        <v>62</v>
      </c>
      <c r="F29" s="19">
        <v>64</v>
      </c>
      <c r="G29" s="66"/>
      <c r="H29" s="23"/>
      <c r="I29" s="91"/>
      <c r="J29" s="91"/>
      <c r="K29" s="91"/>
      <c r="L29" s="91"/>
      <c r="M29" s="91"/>
      <c r="N29" s="91"/>
    </row>
    <row r="30" spans="2:14" s="9" customFormat="1" ht="20.25" customHeight="1" x14ac:dyDescent="0.2">
      <c r="B30" s="349">
        <f t="shared" si="1"/>
        <v>1.2100000000000002</v>
      </c>
      <c r="C30" s="19"/>
      <c r="D30" s="400" t="s">
        <v>947</v>
      </c>
      <c r="E30" s="19" t="s">
        <v>62</v>
      </c>
      <c r="F30" s="19">
        <v>66</v>
      </c>
      <c r="G30" s="66"/>
      <c r="H30" s="23"/>
      <c r="I30" s="91"/>
      <c r="J30" s="91"/>
      <c r="K30" s="91"/>
      <c r="L30" s="91"/>
      <c r="M30" s="91"/>
      <c r="N30" s="91"/>
    </row>
    <row r="31" spans="2:14" s="9" customFormat="1" ht="20.25" customHeight="1" x14ac:dyDescent="0.2">
      <c r="B31" s="349">
        <f t="shared" si="1"/>
        <v>1.2200000000000002</v>
      </c>
      <c r="C31" s="19"/>
      <c r="D31" s="400" t="s">
        <v>948</v>
      </c>
      <c r="E31" s="19" t="s">
        <v>62</v>
      </c>
      <c r="F31" s="19">
        <v>43</v>
      </c>
      <c r="G31" s="66"/>
      <c r="H31" s="23"/>
      <c r="I31" s="91"/>
      <c r="J31" s="91"/>
      <c r="K31" s="91"/>
      <c r="L31" s="91"/>
      <c r="M31" s="91"/>
      <c r="N31" s="91"/>
    </row>
    <row r="32" spans="2:14" s="9" customFormat="1" ht="20.25" customHeight="1" x14ac:dyDescent="0.2">
      <c r="B32" s="349">
        <f t="shared" si="1"/>
        <v>1.2300000000000002</v>
      </c>
      <c r="C32" s="19"/>
      <c r="D32" s="400" t="s">
        <v>949</v>
      </c>
      <c r="E32" s="19" t="s">
        <v>62</v>
      </c>
      <c r="F32" s="19">
        <v>10</v>
      </c>
      <c r="G32" s="66"/>
      <c r="H32" s="23"/>
      <c r="I32" s="91"/>
      <c r="J32" s="91"/>
      <c r="K32" s="91"/>
      <c r="L32" s="91"/>
      <c r="M32" s="91"/>
      <c r="N32" s="91"/>
    </row>
    <row r="33" spans="2:14" s="9" customFormat="1" ht="20.25" customHeight="1" x14ac:dyDescent="0.2">
      <c r="B33" s="19"/>
      <c r="C33" s="19"/>
      <c r="D33" s="345"/>
      <c r="E33" s="19"/>
      <c r="F33" s="19"/>
      <c r="G33" s="66"/>
      <c r="H33" s="23"/>
      <c r="I33" s="91"/>
      <c r="J33" s="91"/>
      <c r="K33" s="91"/>
      <c r="L33" s="91"/>
      <c r="M33" s="91"/>
      <c r="N33" s="91"/>
    </row>
    <row r="34" spans="2:14" s="9" customFormat="1" ht="20.25" customHeight="1" x14ac:dyDescent="0.2">
      <c r="B34" s="19" t="s">
        <v>715</v>
      </c>
      <c r="C34" s="19"/>
      <c r="D34" s="345" t="s">
        <v>1211</v>
      </c>
      <c r="E34" s="19" t="s">
        <v>62</v>
      </c>
      <c r="F34" s="19">
        <v>53</v>
      </c>
      <c r="G34" s="66"/>
      <c r="H34" s="23"/>
      <c r="I34" s="91"/>
      <c r="J34" s="91"/>
      <c r="K34" s="91"/>
      <c r="L34" s="91"/>
      <c r="M34" s="91"/>
      <c r="N34" s="91"/>
    </row>
    <row r="35" spans="2:14" s="9" customFormat="1" ht="20.25" customHeight="1" x14ac:dyDescent="0.2">
      <c r="B35" s="19" t="s">
        <v>716</v>
      </c>
      <c r="C35" s="19"/>
      <c r="D35" s="345" t="s">
        <v>1212</v>
      </c>
      <c r="E35" s="19" t="s">
        <v>62</v>
      </c>
      <c r="F35" s="19">
        <v>18</v>
      </c>
      <c r="G35" s="66"/>
      <c r="H35" s="23"/>
      <c r="I35" s="91"/>
      <c r="J35" s="91"/>
      <c r="K35" s="91"/>
      <c r="L35" s="91"/>
      <c r="M35" s="91"/>
      <c r="N35" s="91"/>
    </row>
    <row r="36" spans="2:14" s="9" customFormat="1" ht="20.25" customHeight="1" x14ac:dyDescent="0.25">
      <c r="B36" s="19" t="s">
        <v>717</v>
      </c>
      <c r="C36" s="19"/>
      <c r="D36" s="123" t="s">
        <v>1213</v>
      </c>
      <c r="E36" s="19" t="s">
        <v>62</v>
      </c>
      <c r="F36" s="19">
        <v>59</v>
      </c>
      <c r="G36" s="66"/>
      <c r="H36" s="23"/>
      <c r="I36" s="91"/>
      <c r="J36" s="91"/>
      <c r="K36" s="91"/>
      <c r="L36" s="91"/>
      <c r="M36" s="91"/>
      <c r="N36" s="91"/>
    </row>
    <row r="37" spans="2:14" s="9" customFormat="1" ht="20.25" customHeight="1" x14ac:dyDescent="0.25">
      <c r="B37" s="19" t="s">
        <v>718</v>
      </c>
      <c r="C37" s="19"/>
      <c r="D37" s="123" t="s">
        <v>1214</v>
      </c>
      <c r="E37" s="19" t="s">
        <v>62</v>
      </c>
      <c r="F37" s="19">
        <v>27</v>
      </c>
      <c r="G37" s="66"/>
      <c r="H37" s="23"/>
      <c r="I37" s="91"/>
      <c r="J37" s="91"/>
      <c r="K37" s="91"/>
      <c r="L37" s="91"/>
      <c r="M37" s="91"/>
      <c r="N37" s="91"/>
    </row>
    <row r="38" spans="2:14" s="9" customFormat="1" ht="20.25" customHeight="1" x14ac:dyDescent="0.25">
      <c r="B38" s="19" t="s">
        <v>719</v>
      </c>
      <c r="C38" s="19"/>
      <c r="D38" s="123" t="s">
        <v>1215</v>
      </c>
      <c r="E38" s="19" t="s">
        <v>62</v>
      </c>
      <c r="F38" s="19">
        <v>8</v>
      </c>
      <c r="G38" s="66"/>
      <c r="H38" s="23"/>
      <c r="I38" s="91"/>
      <c r="J38" s="91"/>
      <c r="K38" s="91"/>
      <c r="L38" s="91"/>
      <c r="M38" s="91"/>
      <c r="N38" s="91"/>
    </row>
    <row r="39" spans="2:14" s="9" customFormat="1" ht="20.25" customHeight="1" x14ac:dyDescent="0.25">
      <c r="B39" s="19" t="s">
        <v>729</v>
      </c>
      <c r="C39" s="19"/>
      <c r="D39" s="123" t="s">
        <v>1216</v>
      </c>
      <c r="E39" s="19" t="s">
        <v>62</v>
      </c>
      <c r="F39" s="19">
        <v>8</v>
      </c>
      <c r="G39" s="66"/>
      <c r="H39" s="23"/>
      <c r="I39" s="91"/>
      <c r="J39" s="91"/>
      <c r="K39" s="91"/>
      <c r="L39" s="91"/>
      <c r="M39" s="91"/>
      <c r="N39" s="91"/>
    </row>
    <row r="40" spans="2:14" s="398" customFormat="1" ht="20.25" customHeight="1" x14ac:dyDescent="0.25">
      <c r="B40" s="395" t="s">
        <v>730</v>
      </c>
      <c r="C40" s="78"/>
      <c r="D40" s="123" t="s">
        <v>1217</v>
      </c>
      <c r="E40" s="78" t="s">
        <v>62</v>
      </c>
      <c r="F40" s="78">
        <v>11</v>
      </c>
      <c r="G40" s="66"/>
      <c r="H40" s="23"/>
      <c r="I40" s="397"/>
      <c r="J40" s="397"/>
      <c r="K40" s="397"/>
      <c r="L40" s="397"/>
      <c r="M40" s="397"/>
      <c r="N40" s="397"/>
    </row>
    <row r="41" spans="2:14" s="398" customFormat="1" ht="20.25" customHeight="1" x14ac:dyDescent="0.25">
      <c r="B41" s="395" t="s">
        <v>731</v>
      </c>
      <c r="C41" s="78"/>
      <c r="D41" s="123" t="s">
        <v>1218</v>
      </c>
      <c r="E41" s="78" t="s">
        <v>62</v>
      </c>
      <c r="F41" s="78">
        <v>51</v>
      </c>
      <c r="G41" s="66"/>
      <c r="H41" s="23"/>
      <c r="I41" s="397"/>
      <c r="J41" s="397"/>
      <c r="K41" s="397"/>
      <c r="L41" s="397"/>
      <c r="M41" s="397"/>
      <c r="N41" s="397"/>
    </row>
    <row r="42" spans="2:14" s="398" customFormat="1" ht="20.25" customHeight="1" x14ac:dyDescent="0.25">
      <c r="B42" s="395" t="s">
        <v>732</v>
      </c>
      <c r="C42" s="78"/>
      <c r="D42" s="123" t="s">
        <v>1219</v>
      </c>
      <c r="E42" s="78" t="s">
        <v>62</v>
      </c>
      <c r="F42" s="78">
        <v>80</v>
      </c>
      <c r="G42" s="66"/>
      <c r="H42" s="23"/>
      <c r="I42" s="397"/>
      <c r="J42" s="397"/>
      <c r="K42" s="397"/>
      <c r="L42" s="397"/>
      <c r="M42" s="397"/>
      <c r="N42" s="397"/>
    </row>
    <row r="43" spans="2:14" s="398" customFormat="1" ht="20.25" customHeight="1" x14ac:dyDescent="0.2">
      <c r="B43" s="395"/>
      <c r="C43" s="78"/>
      <c r="D43" s="396"/>
      <c r="E43" s="78"/>
      <c r="F43" s="78"/>
      <c r="G43" s="66"/>
      <c r="H43" s="23"/>
      <c r="I43" s="397"/>
      <c r="J43" s="397"/>
      <c r="K43" s="397"/>
      <c r="L43" s="397"/>
      <c r="M43" s="397"/>
      <c r="N43" s="397"/>
    </row>
    <row r="44" spans="2:14" s="398" customFormat="1" ht="20.25" customHeight="1" x14ac:dyDescent="0.2">
      <c r="B44" s="395"/>
      <c r="C44" s="78"/>
      <c r="D44" s="396"/>
      <c r="E44" s="78"/>
      <c r="F44" s="78"/>
      <c r="G44" s="66"/>
      <c r="H44" s="23"/>
      <c r="I44" s="397"/>
      <c r="J44" s="397"/>
      <c r="K44" s="397"/>
      <c r="L44" s="397"/>
      <c r="M44" s="397"/>
      <c r="N44" s="397"/>
    </row>
    <row r="45" spans="2:14" s="398" customFormat="1" ht="20.25" customHeight="1" x14ac:dyDescent="0.2">
      <c r="B45" s="395"/>
      <c r="C45" s="78"/>
      <c r="D45" s="396"/>
      <c r="E45" s="78"/>
      <c r="F45" s="78"/>
      <c r="G45" s="79"/>
      <c r="H45" s="80"/>
      <c r="I45" s="397"/>
      <c r="J45" s="397"/>
      <c r="K45" s="397"/>
      <c r="L45" s="397"/>
      <c r="M45" s="397"/>
      <c r="N45" s="397"/>
    </row>
    <row r="46" spans="2:14" s="9" customFormat="1" ht="20.25" customHeight="1" x14ac:dyDescent="0.25">
      <c r="B46" s="353"/>
      <c r="C46" s="21"/>
      <c r="D46" s="83"/>
      <c r="E46" s="21"/>
      <c r="F46" s="21"/>
      <c r="G46" s="84"/>
      <c r="H46" s="25"/>
      <c r="I46" s="91"/>
      <c r="J46" s="91"/>
      <c r="K46" s="91"/>
      <c r="L46" s="91"/>
      <c r="M46" s="91"/>
      <c r="N46" s="91"/>
    </row>
    <row r="47" spans="2:14" s="9" customFormat="1" ht="6" customHeight="1" thickBot="1" x14ac:dyDescent="0.3">
      <c r="B47" s="21"/>
      <c r="C47" s="21"/>
      <c r="D47" s="24"/>
      <c r="E47" s="21"/>
      <c r="F47" s="21"/>
      <c r="G47" s="25"/>
      <c r="H47" s="25"/>
      <c r="I47" s="91"/>
      <c r="J47" s="91"/>
      <c r="K47" s="91"/>
      <c r="L47" s="91"/>
      <c r="M47" s="91"/>
      <c r="N47" s="91"/>
    </row>
    <row r="48" spans="2:14" s="9" customFormat="1" ht="20.25" customHeight="1" thickBot="1" x14ac:dyDescent="0.3">
      <c r="B48" s="26" t="s">
        <v>7</v>
      </c>
      <c r="C48" s="26"/>
      <c r="D48" s="26"/>
      <c r="E48" s="26"/>
      <c r="F48" s="26"/>
      <c r="G48" s="27"/>
      <c r="H48" s="28"/>
      <c r="I48" s="91"/>
      <c r="J48" s="91"/>
      <c r="K48" s="91"/>
      <c r="L48" s="91"/>
      <c r="M48" s="91"/>
      <c r="N48" s="91"/>
    </row>
    <row r="49" spans="2:8" ht="5.25" customHeight="1" x14ac:dyDescent="0.2">
      <c r="B49" s="5"/>
      <c r="C49" s="5"/>
      <c r="D49" s="5"/>
      <c r="E49" s="5"/>
      <c r="F49" s="5"/>
      <c r="G49" s="7"/>
      <c r="H49" s="7"/>
    </row>
    <row r="50" spans="2:8" x14ac:dyDescent="0.2">
      <c r="B50" s="5"/>
      <c r="C50" s="5"/>
      <c r="D50" s="5"/>
      <c r="E50" s="5"/>
      <c r="F50" s="5"/>
      <c r="G50" s="7"/>
      <c r="H50" s="7"/>
    </row>
    <row r="51" spans="2:8" x14ac:dyDescent="0.2">
      <c r="B51" s="5"/>
      <c r="C51" s="5"/>
      <c r="D51" s="5"/>
      <c r="E51" s="5"/>
      <c r="F51" s="5"/>
      <c r="G51" s="7"/>
      <c r="H51" s="7"/>
    </row>
    <row r="52" spans="2:8" x14ac:dyDescent="0.2">
      <c r="B52" s="5"/>
      <c r="C52" s="5"/>
      <c r="D52" s="5"/>
      <c r="E52" s="5"/>
      <c r="F52" s="5"/>
      <c r="G52" s="7"/>
      <c r="H52" s="7"/>
    </row>
    <row r="53" spans="2:8" x14ac:dyDescent="0.2">
      <c r="B53" s="5"/>
      <c r="C53" s="5"/>
      <c r="D53" s="5"/>
      <c r="E53" s="5"/>
      <c r="F53" s="5"/>
      <c r="G53" s="7"/>
      <c r="H53" s="7"/>
    </row>
    <row r="54" spans="2:8" x14ac:dyDescent="0.2">
      <c r="B54" s="5"/>
      <c r="C54" s="5"/>
      <c r="D54" s="5"/>
      <c r="E54" s="5"/>
      <c r="F54" s="5"/>
      <c r="G54" s="7"/>
      <c r="H54" s="7"/>
    </row>
    <row r="55" spans="2:8" x14ac:dyDescent="0.2">
      <c r="B55" s="5"/>
      <c r="C55" s="5"/>
      <c r="D55" s="5"/>
      <c r="E55" s="5"/>
      <c r="F55" s="5"/>
      <c r="G55" s="7"/>
      <c r="H55" s="7"/>
    </row>
    <row r="56" spans="2:8" x14ac:dyDescent="0.2">
      <c r="B56" s="5"/>
      <c r="C56" s="5"/>
      <c r="D56" s="5"/>
      <c r="E56" s="5"/>
      <c r="F56" s="5"/>
      <c r="G56" s="7"/>
      <c r="H56" s="7"/>
    </row>
    <row r="57" spans="2:8" x14ac:dyDescent="0.2">
      <c r="B57" s="5"/>
      <c r="C57" s="5"/>
      <c r="D57" s="5"/>
      <c r="E57" s="5"/>
      <c r="F57" s="5"/>
      <c r="G57" s="7"/>
      <c r="H57" s="7"/>
    </row>
    <row r="58" spans="2:8" x14ac:dyDescent="0.2">
      <c r="B58" s="5"/>
      <c r="C58" s="5"/>
      <c r="D58" s="5"/>
      <c r="E58" s="5"/>
      <c r="F58" s="5"/>
      <c r="G58" s="7"/>
      <c r="H58" s="7"/>
    </row>
    <row r="59" spans="2:8" x14ac:dyDescent="0.2">
      <c r="B59" s="5"/>
      <c r="C59" s="5"/>
      <c r="D59" s="5"/>
      <c r="E59" s="5"/>
      <c r="F59" s="5"/>
      <c r="G59" s="7"/>
      <c r="H59" s="7"/>
    </row>
    <row r="60" spans="2:8" x14ac:dyDescent="0.2">
      <c r="B60" s="5"/>
      <c r="C60" s="5"/>
      <c r="D60" s="5"/>
      <c r="E60" s="5"/>
      <c r="F60" s="5"/>
      <c r="G60" s="7"/>
      <c r="H60" s="7"/>
    </row>
    <row r="61" spans="2:8" x14ac:dyDescent="0.2">
      <c r="B61" s="5"/>
      <c r="C61" s="5"/>
      <c r="D61" s="5"/>
      <c r="E61" s="5"/>
      <c r="F61" s="5"/>
      <c r="G61" s="7"/>
      <c r="H61" s="7"/>
    </row>
    <row r="62" spans="2:8" x14ac:dyDescent="0.2">
      <c r="B62" s="5"/>
      <c r="C62" s="5"/>
      <c r="D62" s="5"/>
      <c r="E62" s="5"/>
      <c r="F62" s="5"/>
      <c r="G62" s="7"/>
      <c r="H62" s="7"/>
    </row>
    <row r="63" spans="2:8" x14ac:dyDescent="0.2">
      <c r="B63" s="5"/>
      <c r="C63" s="5"/>
      <c r="D63" s="5"/>
      <c r="E63" s="5"/>
      <c r="F63" s="5"/>
      <c r="G63" s="7"/>
      <c r="H63" s="7"/>
    </row>
    <row r="64" spans="2:8" x14ac:dyDescent="0.2">
      <c r="B64" s="5"/>
      <c r="C64" s="5"/>
      <c r="D64" s="5"/>
      <c r="E64" s="5"/>
      <c r="F64" s="5"/>
      <c r="G64" s="7"/>
      <c r="H64" s="7"/>
    </row>
    <row r="65" spans="2:8" x14ac:dyDescent="0.2">
      <c r="B65" s="5"/>
      <c r="C65" s="5"/>
      <c r="D65" s="5"/>
      <c r="E65" s="5"/>
      <c r="F65" s="5"/>
      <c r="G65" s="7"/>
      <c r="H65" s="7"/>
    </row>
    <row r="66" spans="2:8" x14ac:dyDescent="0.2">
      <c r="B66" s="5"/>
      <c r="C66" s="5"/>
      <c r="D66" s="5"/>
      <c r="E66" s="5"/>
      <c r="F66" s="5"/>
      <c r="G66" s="7"/>
      <c r="H66" s="7"/>
    </row>
    <row r="67" spans="2:8" x14ac:dyDescent="0.2">
      <c r="B67" s="5"/>
      <c r="C67" s="5"/>
      <c r="D67" s="5"/>
      <c r="E67" s="5"/>
      <c r="F67" s="5"/>
      <c r="G67" s="7"/>
      <c r="H67" s="7"/>
    </row>
    <row r="68" spans="2:8" x14ac:dyDescent="0.2">
      <c r="B68" s="5"/>
      <c r="C68" s="5"/>
      <c r="D68" s="5"/>
      <c r="E68" s="5"/>
      <c r="F68" s="5"/>
      <c r="G68" s="7"/>
      <c r="H68" s="7"/>
    </row>
    <row r="69" spans="2:8" x14ac:dyDescent="0.2">
      <c r="B69" s="5"/>
      <c r="C69" s="5"/>
      <c r="D69" s="5"/>
      <c r="E69" s="5"/>
      <c r="F69" s="5"/>
      <c r="G69" s="7"/>
      <c r="H69" s="7"/>
    </row>
    <row r="70" spans="2:8" x14ac:dyDescent="0.2">
      <c r="B70" s="5"/>
      <c r="C70" s="5"/>
      <c r="D70" s="5"/>
      <c r="E70" s="5"/>
      <c r="F70" s="5"/>
      <c r="G70" s="7"/>
      <c r="H70" s="7"/>
    </row>
    <row r="71" spans="2:8" x14ac:dyDescent="0.2">
      <c r="B71" s="5"/>
      <c r="C71" s="5"/>
      <c r="D71" s="5"/>
      <c r="E71" s="5"/>
      <c r="F71" s="5"/>
      <c r="G71" s="7"/>
      <c r="H71" s="7"/>
    </row>
    <row r="72" spans="2:8" x14ac:dyDescent="0.2">
      <c r="B72" s="5"/>
      <c r="C72" s="5"/>
      <c r="D72" s="5"/>
      <c r="E72" s="5"/>
      <c r="F72" s="5"/>
      <c r="G72" s="7"/>
      <c r="H72" s="7"/>
    </row>
    <row r="73" spans="2:8" x14ac:dyDescent="0.2">
      <c r="B73" s="5"/>
      <c r="C73" s="5"/>
      <c r="D73" s="5"/>
      <c r="E73" s="5"/>
      <c r="F73" s="5"/>
      <c r="G73" s="7"/>
      <c r="H73" s="7"/>
    </row>
    <row r="74" spans="2:8" x14ac:dyDescent="0.2">
      <c r="B74" s="5"/>
      <c r="C74" s="5"/>
      <c r="D74" s="5"/>
      <c r="E74" s="5"/>
      <c r="F74" s="5"/>
      <c r="G74" s="7"/>
      <c r="H74" s="7"/>
    </row>
    <row r="75" spans="2:8" x14ac:dyDescent="0.2">
      <c r="B75" s="5"/>
      <c r="C75" s="5"/>
      <c r="D75" s="5"/>
      <c r="E75" s="5"/>
      <c r="F75" s="5"/>
      <c r="G75" s="7"/>
      <c r="H75" s="7"/>
    </row>
    <row r="76" spans="2:8" x14ac:dyDescent="0.2">
      <c r="B76" s="5"/>
      <c r="C76" s="5"/>
      <c r="D76" s="5"/>
      <c r="E76" s="5"/>
      <c r="F76" s="5"/>
      <c r="G76" s="7"/>
      <c r="H76" s="7"/>
    </row>
    <row r="77" spans="2:8" x14ac:dyDescent="0.2">
      <c r="B77" s="5"/>
      <c r="C77" s="5"/>
      <c r="D77" s="5"/>
      <c r="E77" s="5"/>
      <c r="F77" s="5"/>
      <c r="G77" s="7"/>
      <c r="H77" s="7"/>
    </row>
    <row r="78" spans="2:8" x14ac:dyDescent="0.2">
      <c r="B78" s="5"/>
      <c r="C78" s="5"/>
      <c r="D78" s="5"/>
      <c r="E78" s="5"/>
      <c r="F78" s="5"/>
      <c r="G78" s="7"/>
      <c r="H78" s="7"/>
    </row>
    <row r="79" spans="2:8" x14ac:dyDescent="0.2">
      <c r="B79" s="5"/>
      <c r="C79" s="5"/>
      <c r="D79" s="5"/>
      <c r="E79" s="5"/>
      <c r="F79" s="5"/>
      <c r="G79" s="7"/>
      <c r="H79" s="7"/>
    </row>
    <row r="80" spans="2:8" x14ac:dyDescent="0.2">
      <c r="B80" s="5"/>
      <c r="C80" s="5"/>
      <c r="D80" s="5"/>
      <c r="E80" s="5"/>
      <c r="F80" s="5"/>
      <c r="G80" s="7"/>
      <c r="H80" s="7"/>
    </row>
    <row r="81" spans="2:8" x14ac:dyDescent="0.2">
      <c r="B81" s="5"/>
      <c r="C81" s="5"/>
      <c r="D81" s="5"/>
      <c r="E81" s="5"/>
      <c r="F81" s="5"/>
      <c r="G81" s="7"/>
      <c r="H81" s="7"/>
    </row>
    <row r="82" spans="2:8" x14ac:dyDescent="0.2">
      <c r="B82" s="5"/>
      <c r="C82" s="5"/>
      <c r="D82" s="5"/>
      <c r="E82" s="5"/>
      <c r="F82" s="5"/>
    </row>
    <row r="83" spans="2:8" x14ac:dyDescent="0.2">
      <c r="B83" s="5"/>
      <c r="C83" s="5"/>
      <c r="D83" s="5"/>
      <c r="E83" s="5"/>
      <c r="F83" s="5"/>
    </row>
    <row r="84" spans="2:8" x14ac:dyDescent="0.2">
      <c r="B84" s="5"/>
      <c r="C84" s="5"/>
      <c r="D84" s="5"/>
      <c r="E84" s="5"/>
      <c r="F84" s="5"/>
    </row>
    <row r="85" spans="2:8" x14ac:dyDescent="0.2">
      <c r="B85" s="5"/>
      <c r="C85" s="5"/>
      <c r="D85" s="5"/>
      <c r="E85" s="5"/>
      <c r="F85" s="5"/>
    </row>
    <row r="86" spans="2:8" x14ac:dyDescent="0.2">
      <c r="B86" s="5"/>
      <c r="C86" s="5"/>
      <c r="D86" s="5"/>
      <c r="E86" s="5"/>
      <c r="F86" s="5"/>
    </row>
    <row r="87" spans="2:8" x14ac:dyDescent="0.2">
      <c r="B87" s="5"/>
      <c r="C87" s="5"/>
      <c r="D87" s="5"/>
      <c r="E87" s="5"/>
      <c r="F87" s="5"/>
    </row>
    <row r="88" spans="2:8" x14ac:dyDescent="0.2">
      <c r="B88" s="5"/>
      <c r="C88" s="5"/>
      <c r="D88" s="5"/>
      <c r="E88" s="5"/>
      <c r="F88" s="5"/>
    </row>
    <row r="89" spans="2:8" x14ac:dyDescent="0.2">
      <c r="B89" s="5"/>
      <c r="C89" s="5"/>
      <c r="D89" s="5"/>
      <c r="E89" s="5"/>
      <c r="F89" s="5"/>
    </row>
    <row r="90" spans="2:8" x14ac:dyDescent="0.2">
      <c r="B90" s="5"/>
      <c r="C90" s="5"/>
      <c r="D90" s="5"/>
      <c r="E90" s="5"/>
      <c r="F90" s="5"/>
    </row>
    <row r="91" spans="2:8" x14ac:dyDescent="0.2">
      <c r="B91" s="5"/>
      <c r="C91" s="5"/>
      <c r="D91" s="5"/>
      <c r="E91" s="5"/>
      <c r="F91" s="5"/>
    </row>
    <row r="92" spans="2:8" x14ac:dyDescent="0.2">
      <c r="B92" s="5"/>
      <c r="C92" s="5"/>
      <c r="D92" s="5"/>
      <c r="E92" s="5"/>
      <c r="F92" s="5"/>
    </row>
    <row r="93" spans="2:8" x14ac:dyDescent="0.2">
      <c r="B93" s="5"/>
      <c r="C93" s="5"/>
      <c r="D93" s="5"/>
      <c r="E93" s="5"/>
      <c r="F93" s="5"/>
    </row>
    <row r="94" spans="2:8" x14ac:dyDescent="0.2">
      <c r="B94" s="5"/>
      <c r="C94" s="5"/>
      <c r="D94" s="5"/>
      <c r="E94" s="5"/>
      <c r="F94" s="5"/>
    </row>
    <row r="95" spans="2:8" x14ac:dyDescent="0.2">
      <c r="B95" s="5"/>
      <c r="C95" s="5"/>
      <c r="D95" s="5"/>
      <c r="E95" s="5"/>
      <c r="F95" s="5"/>
    </row>
    <row r="96" spans="2:8" x14ac:dyDescent="0.2">
      <c r="B96" s="5"/>
      <c r="C96" s="5"/>
      <c r="D96" s="5"/>
      <c r="E96" s="5"/>
      <c r="F96" s="5"/>
    </row>
    <row r="97" spans="2:6" x14ac:dyDescent="0.2">
      <c r="B97" s="5"/>
      <c r="C97" s="5"/>
      <c r="D97" s="5"/>
      <c r="E97" s="5"/>
      <c r="F97" s="5"/>
    </row>
  </sheetData>
  <mergeCells count="1">
    <mergeCell ref="E3:F3"/>
  </mergeCells>
  <phoneticPr fontId="32" type="noConversion"/>
  <pageMargins left="0.7" right="0.7" top="0.75" bottom="0.75" header="0.3" footer="0.3"/>
  <pageSetup paperSize="9" scale="67" firstPageNumber="2" orientation="portrait" useFirstPageNumber="1" r:id="rId1"/>
  <headerFooter>
    <oddFooter>&amp;R&amp;"Arial,Regular"&amp;P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54F68-B8EC-4EA6-8933-E8D81E4EBC13}">
  <sheetPr>
    <tabColor theme="5" tint="0.39997558519241921"/>
  </sheetPr>
  <dimension ref="B1:Q57"/>
  <sheetViews>
    <sheetView view="pageBreakPreview" zoomScale="70" zoomScaleNormal="100" zoomScaleSheetLayoutView="70" workbookViewId="0">
      <selection activeCell="M357" sqref="M357"/>
    </sheetView>
  </sheetViews>
  <sheetFormatPr defaultColWidth="9.140625" defaultRowHeight="38.25" customHeight="1" x14ac:dyDescent="0.2"/>
  <cols>
    <col min="1" max="1" width="1.140625" style="12" customWidth="1"/>
    <col min="2" max="2" width="9.7109375" style="12" customWidth="1"/>
    <col min="3" max="3" width="14" style="12" customWidth="1"/>
    <col min="4" max="4" width="52.7109375" style="12" customWidth="1"/>
    <col min="5" max="5" width="9.7109375" style="12" customWidth="1"/>
    <col min="6" max="6" width="11.85546875" style="12" customWidth="1"/>
    <col min="7" max="7" width="12.7109375" style="442" customWidth="1"/>
    <col min="8" max="8" width="18" style="442" customWidth="1"/>
    <col min="9" max="9" width="22" style="339" customWidth="1"/>
    <col min="10" max="11" width="9.140625" style="12"/>
    <col min="12" max="12" width="23.85546875" style="12" bestFit="1" customWidth="1"/>
    <col min="13" max="13" width="9.140625" style="12"/>
    <col min="14" max="14" width="14" style="12" bestFit="1" customWidth="1"/>
    <col min="15" max="16384" width="9.140625" style="12"/>
  </cols>
  <sheetData>
    <row r="1" spans="2:17" ht="38.25" customHeight="1" x14ac:dyDescent="0.25">
      <c r="B1" s="2"/>
      <c r="C1" s="2"/>
      <c r="D1" s="8"/>
      <c r="E1" s="1"/>
      <c r="F1" s="1"/>
      <c r="G1" s="323"/>
      <c r="H1" s="323"/>
    </row>
    <row r="2" spans="2:17" ht="18" x14ac:dyDescent="0.25">
      <c r="B2" s="2" t="str">
        <f>'SCHEDULE 3A_JG_CH'!B2</f>
        <v xml:space="preserve">SCHEDULED MAINTENANCE OF FIRE PROTECTION AND EARLY WARNING SMOKE DETECTION  EQUIPMENT AT CLUSTER TWO (2) </v>
      </c>
      <c r="D2" s="2"/>
      <c r="E2" s="3"/>
      <c r="F2" s="3"/>
      <c r="G2" s="323"/>
      <c r="H2" s="323"/>
    </row>
    <row r="3" spans="2:17" ht="15" x14ac:dyDescent="0.25">
      <c r="B3" s="2" t="str">
        <f>'SCHED 1A-1_JG_CH'!B3</f>
        <v>CONTRACT REF. NO:</v>
      </c>
      <c r="C3" s="6"/>
      <c r="D3" s="2" t="str">
        <f>'SCHED 1A-1_JG_CH'!D3</f>
        <v>SCMU3-22/23-0518-HO</v>
      </c>
      <c r="E3" s="474" t="s">
        <v>10</v>
      </c>
      <c r="F3" s="474"/>
      <c r="G3" s="343" t="str">
        <f>'SCHEDULE 3A_JG_CH'!H3</f>
        <v>JOE GQABI &amp; CHRIS HANI</v>
      </c>
      <c r="H3" s="324"/>
      <c r="I3" s="338"/>
    </row>
    <row r="4" spans="2:17" ht="14.25" x14ac:dyDescent="0.2">
      <c r="B4" s="2" t="str">
        <f>'[2]SCHED 1A-1_NMB_SB'!B4</f>
        <v>ASSET TYPE:</v>
      </c>
      <c r="D4" s="2" t="s">
        <v>745</v>
      </c>
      <c r="E4" s="2"/>
      <c r="F4" s="2"/>
      <c r="G4" s="323"/>
      <c r="H4" s="323"/>
    </row>
    <row r="5" spans="2:17" ht="14.25" x14ac:dyDescent="0.2">
      <c r="B5" s="2"/>
      <c r="C5" s="2"/>
      <c r="D5" s="2"/>
      <c r="E5" s="2"/>
      <c r="F5" s="2"/>
      <c r="G5" s="323"/>
      <c r="H5" s="323"/>
    </row>
    <row r="6" spans="2:17" s="4" customFormat="1" ht="12.75" x14ac:dyDescent="0.2">
      <c r="B6" s="4" t="s">
        <v>1280</v>
      </c>
      <c r="D6" s="13" t="s">
        <v>25</v>
      </c>
      <c r="G6" s="325"/>
      <c r="H6" s="325"/>
      <c r="I6" s="340"/>
    </row>
    <row r="7" spans="2:17" ht="15" thickBot="1" x14ac:dyDescent="0.25">
      <c r="B7" s="5"/>
      <c r="C7" s="5"/>
      <c r="D7" s="5"/>
      <c r="E7" s="5"/>
      <c r="F7" s="5"/>
      <c r="G7" s="323"/>
      <c r="H7" s="323"/>
    </row>
    <row r="8" spans="2:17" s="299" customFormat="1" ht="38.25" customHeight="1" thickBot="1" x14ac:dyDescent="0.3">
      <c r="B8" s="11" t="s">
        <v>12</v>
      </c>
      <c r="C8" s="11" t="s">
        <v>6</v>
      </c>
      <c r="D8" s="11" t="s">
        <v>0</v>
      </c>
      <c r="E8" s="11" t="s">
        <v>1</v>
      </c>
      <c r="F8" s="11" t="s">
        <v>1281</v>
      </c>
      <c r="G8" s="322" t="s">
        <v>739</v>
      </c>
      <c r="H8" s="322" t="s">
        <v>2</v>
      </c>
      <c r="I8" s="341" t="s">
        <v>5</v>
      </c>
    </row>
    <row r="9" spans="2:17" s="299" customFormat="1" ht="51" customHeight="1" thickBot="1" x14ac:dyDescent="0.25">
      <c r="B9" s="38">
        <v>1</v>
      </c>
      <c r="C9" s="38" t="s">
        <v>15</v>
      </c>
      <c r="D9" s="39" t="s">
        <v>1263</v>
      </c>
      <c r="E9" s="40"/>
      <c r="F9" s="40"/>
      <c r="G9" s="326"/>
      <c r="H9" s="326"/>
      <c r="I9" s="41"/>
      <c r="K9" s="299">
        <v>1</v>
      </c>
      <c r="L9" s="400" t="s">
        <v>927</v>
      </c>
      <c r="M9" s="19">
        <v>22</v>
      </c>
    </row>
    <row r="10" spans="2:17" s="299" customFormat="1" ht="38.25" customHeight="1" x14ac:dyDescent="0.2">
      <c r="B10" s="29" t="s">
        <v>17</v>
      </c>
      <c r="C10" s="29"/>
      <c r="D10" s="219" t="str">
        <f>L33</f>
        <v>Burgersdorp Hospital</v>
      </c>
      <c r="E10" s="81"/>
      <c r="F10" s="81"/>
      <c r="G10" s="81"/>
      <c r="H10" s="332"/>
      <c r="I10" s="82"/>
      <c r="K10" s="299">
        <f>K9+1</f>
        <v>2</v>
      </c>
      <c r="L10" s="400" t="s">
        <v>928</v>
      </c>
      <c r="M10" s="19">
        <v>6</v>
      </c>
    </row>
    <row r="11" spans="2:17" s="299" customFormat="1" ht="38.25" customHeight="1" x14ac:dyDescent="0.2">
      <c r="B11" s="19" t="s">
        <v>28</v>
      </c>
      <c r="C11" s="32"/>
      <c r="D11" s="20" t="s">
        <v>1264</v>
      </c>
      <c r="E11" s="19" t="s">
        <v>60</v>
      </c>
      <c r="F11" s="19">
        <v>7</v>
      </c>
      <c r="G11" s="19">
        <v>3</v>
      </c>
      <c r="H11" s="333"/>
      <c r="I11" s="66"/>
      <c r="K11" s="299">
        <f t="shared" ref="K11:K41" si="0">K10+1</f>
        <v>3</v>
      </c>
      <c r="L11" s="400" t="s">
        <v>929</v>
      </c>
      <c r="M11" s="19">
        <v>2</v>
      </c>
    </row>
    <row r="12" spans="2:17" s="299" customFormat="1" ht="38.25" customHeight="1" thickBot="1" x14ac:dyDescent="0.25">
      <c r="B12" s="19" t="s">
        <v>1265</v>
      </c>
      <c r="C12" s="32"/>
      <c r="D12" s="20" t="s">
        <v>1266</v>
      </c>
      <c r="E12" s="19" t="s">
        <v>60</v>
      </c>
      <c r="F12" s="19">
        <v>7</v>
      </c>
      <c r="G12" s="19">
        <v>9</v>
      </c>
      <c r="H12" s="333"/>
      <c r="I12" s="66"/>
      <c r="K12" s="299">
        <f t="shared" si="0"/>
        <v>4</v>
      </c>
      <c r="L12" s="400" t="s">
        <v>930</v>
      </c>
      <c r="M12" s="19">
        <v>1</v>
      </c>
    </row>
    <row r="13" spans="2:17" s="299" customFormat="1" ht="38.25" customHeight="1" x14ac:dyDescent="0.2">
      <c r="B13" s="29">
        <v>1.2</v>
      </c>
      <c r="C13" s="29"/>
      <c r="D13" s="219" t="str">
        <f>L34</f>
        <v>Jamestown Hospital</v>
      </c>
      <c r="E13" s="81"/>
      <c r="F13" s="81"/>
      <c r="G13" s="81"/>
      <c r="H13" s="332"/>
      <c r="I13" s="82"/>
      <c r="K13" s="299">
        <f t="shared" si="0"/>
        <v>5</v>
      </c>
      <c r="L13" s="400" t="s">
        <v>931</v>
      </c>
      <c r="M13" s="19">
        <v>7</v>
      </c>
    </row>
    <row r="14" spans="2:17" s="299" customFormat="1" ht="38.25" customHeight="1" x14ac:dyDescent="0.2">
      <c r="B14" s="19" t="s">
        <v>1267</v>
      </c>
      <c r="C14" s="32"/>
      <c r="D14" s="20" t="s">
        <v>1264</v>
      </c>
      <c r="E14" s="19" t="s">
        <v>60</v>
      </c>
      <c r="F14" s="19">
        <v>3</v>
      </c>
      <c r="G14" s="19">
        <v>3</v>
      </c>
      <c r="H14" s="333"/>
      <c r="I14" s="66"/>
      <c r="K14" s="299">
        <f t="shared" si="0"/>
        <v>6</v>
      </c>
      <c r="L14" s="400" t="s">
        <v>932</v>
      </c>
      <c r="M14" s="19">
        <v>7</v>
      </c>
    </row>
    <row r="15" spans="2:17" s="441" customFormat="1" ht="38.25" customHeight="1" thickBot="1" x14ac:dyDescent="0.25">
      <c r="B15" s="437" t="s">
        <v>1268</v>
      </c>
      <c r="C15" s="438"/>
      <c r="D15" s="439" t="s">
        <v>1266</v>
      </c>
      <c r="E15" s="437" t="s">
        <v>60</v>
      </c>
      <c r="F15" s="437">
        <v>3</v>
      </c>
      <c r="G15" s="19">
        <v>9</v>
      </c>
      <c r="H15" s="333"/>
      <c r="I15" s="440"/>
      <c r="K15" s="299">
        <f t="shared" si="0"/>
        <v>7</v>
      </c>
      <c r="L15" s="400" t="s">
        <v>933</v>
      </c>
      <c r="M15" s="19">
        <v>7</v>
      </c>
    </row>
    <row r="16" spans="2:17" s="299" customFormat="1" ht="38.25" customHeight="1" x14ac:dyDescent="0.2">
      <c r="B16" s="29">
        <v>1.3</v>
      </c>
      <c r="C16" s="29"/>
      <c r="D16" s="219" t="str">
        <f>L35</f>
        <v>Maclear Hospiatl</v>
      </c>
      <c r="E16" s="81"/>
      <c r="F16" s="81"/>
      <c r="G16" s="81"/>
      <c r="H16" s="332"/>
      <c r="I16" s="82"/>
      <c r="K16" s="299">
        <f t="shared" si="0"/>
        <v>8</v>
      </c>
      <c r="L16" s="400" t="s">
        <v>934</v>
      </c>
      <c r="M16" s="19">
        <v>0</v>
      </c>
      <c r="N16" s="42"/>
      <c r="O16" s="42"/>
      <c r="P16" s="42"/>
      <c r="Q16" s="42"/>
    </row>
    <row r="17" spans="2:13" s="299" customFormat="1" ht="38.25" customHeight="1" thickBot="1" x14ac:dyDescent="0.25">
      <c r="B17" s="381" t="s">
        <v>955</v>
      </c>
      <c r="C17" s="33"/>
      <c r="D17" s="20" t="s">
        <v>1264</v>
      </c>
      <c r="E17" s="19" t="s">
        <v>60</v>
      </c>
      <c r="F17" s="19">
        <v>0</v>
      </c>
      <c r="G17" s="19">
        <v>3</v>
      </c>
      <c r="H17" s="333"/>
      <c r="I17" s="66"/>
      <c r="K17" s="299">
        <f t="shared" si="0"/>
        <v>9</v>
      </c>
      <c r="L17" s="400" t="s">
        <v>935</v>
      </c>
      <c r="M17" s="19">
        <v>0</v>
      </c>
    </row>
    <row r="18" spans="2:13" s="299" customFormat="1" ht="38.25" customHeight="1" thickBot="1" x14ac:dyDescent="0.25">
      <c r="B18" s="381" t="s">
        <v>1269</v>
      </c>
      <c r="C18" s="33"/>
      <c r="D18" s="439" t="s">
        <v>1266</v>
      </c>
      <c r="E18" s="437" t="s">
        <v>60</v>
      </c>
      <c r="F18" s="437">
        <v>0</v>
      </c>
      <c r="G18" s="19">
        <v>9</v>
      </c>
      <c r="H18" s="333"/>
      <c r="I18" s="440"/>
      <c r="K18" s="299">
        <f t="shared" si="0"/>
        <v>10</v>
      </c>
      <c r="L18" s="400" t="s">
        <v>936</v>
      </c>
      <c r="M18" s="19">
        <v>8</v>
      </c>
    </row>
    <row r="19" spans="2:13" s="299" customFormat="1" ht="38.25" customHeight="1" x14ac:dyDescent="0.2">
      <c r="B19" s="385">
        <v>1.4</v>
      </c>
      <c r="C19" s="29"/>
      <c r="D19" s="219" t="str">
        <f>L36</f>
        <v>Barkly East Hospital</v>
      </c>
      <c r="E19" s="81"/>
      <c r="F19" s="81"/>
      <c r="G19" s="81"/>
      <c r="H19" s="332"/>
      <c r="I19" s="82"/>
      <c r="K19" s="299">
        <f t="shared" si="0"/>
        <v>11</v>
      </c>
      <c r="L19" s="400" t="s">
        <v>937</v>
      </c>
      <c r="M19" s="19">
        <v>0</v>
      </c>
    </row>
    <row r="20" spans="2:13" s="299" customFormat="1" ht="38.25" customHeight="1" thickBot="1" x14ac:dyDescent="0.25">
      <c r="B20" s="381" t="s">
        <v>956</v>
      </c>
      <c r="C20" s="33"/>
      <c r="D20" s="20" t="s">
        <v>1264</v>
      </c>
      <c r="E20" s="19" t="s">
        <v>60</v>
      </c>
      <c r="F20" s="19">
        <v>1</v>
      </c>
      <c r="G20" s="19">
        <v>3</v>
      </c>
      <c r="H20" s="333"/>
      <c r="I20" s="66"/>
      <c r="K20" s="299">
        <f t="shared" si="0"/>
        <v>12</v>
      </c>
      <c r="L20" s="400" t="s">
        <v>938</v>
      </c>
      <c r="M20" s="19">
        <v>0</v>
      </c>
    </row>
    <row r="21" spans="2:13" s="299" customFormat="1" ht="38.25" customHeight="1" thickBot="1" x14ac:dyDescent="0.25">
      <c r="B21" s="381" t="s">
        <v>1270</v>
      </c>
      <c r="C21" s="33"/>
      <c r="D21" s="439" t="s">
        <v>1266</v>
      </c>
      <c r="E21" s="437" t="s">
        <v>60</v>
      </c>
      <c r="F21" s="437">
        <v>1</v>
      </c>
      <c r="G21" s="19">
        <v>9</v>
      </c>
      <c r="H21" s="333"/>
      <c r="I21" s="440"/>
      <c r="K21" s="299">
        <f t="shared" si="0"/>
        <v>13</v>
      </c>
      <c r="L21" s="400" t="s">
        <v>939</v>
      </c>
      <c r="M21" s="19">
        <v>1</v>
      </c>
    </row>
    <row r="22" spans="2:13" s="299" customFormat="1" ht="38.25" customHeight="1" x14ac:dyDescent="0.2">
      <c r="B22" s="29">
        <v>1.5</v>
      </c>
      <c r="C22" s="29"/>
      <c r="D22" s="219" t="str">
        <f>L37</f>
        <v>Lady Grey Hospital</v>
      </c>
      <c r="E22" s="81"/>
      <c r="F22" s="81"/>
      <c r="G22" s="81"/>
      <c r="H22" s="332"/>
      <c r="I22" s="82"/>
      <c r="K22" s="299">
        <f t="shared" si="0"/>
        <v>14</v>
      </c>
      <c r="L22" s="400" t="s">
        <v>940</v>
      </c>
      <c r="M22" s="19">
        <v>0</v>
      </c>
    </row>
    <row r="23" spans="2:13" s="299" customFormat="1" ht="38.25" customHeight="1" thickBot="1" x14ac:dyDescent="0.25">
      <c r="B23" s="381" t="s">
        <v>957</v>
      </c>
      <c r="C23" s="33"/>
      <c r="D23" s="20" t="s">
        <v>1264</v>
      </c>
      <c r="E23" s="19" t="s">
        <v>60</v>
      </c>
      <c r="F23" s="19">
        <v>13</v>
      </c>
      <c r="G23" s="19">
        <v>3</v>
      </c>
      <c r="H23" s="333"/>
      <c r="I23" s="66"/>
      <c r="K23" s="299">
        <f t="shared" si="0"/>
        <v>15</v>
      </c>
      <c r="L23" s="400" t="s">
        <v>941</v>
      </c>
      <c r="M23" s="19">
        <v>0</v>
      </c>
    </row>
    <row r="24" spans="2:13" s="299" customFormat="1" ht="38.25" customHeight="1" thickBot="1" x14ac:dyDescent="0.25">
      <c r="B24" s="381" t="s">
        <v>1271</v>
      </c>
      <c r="C24" s="33"/>
      <c r="D24" s="439" t="s">
        <v>1266</v>
      </c>
      <c r="E24" s="437" t="s">
        <v>60</v>
      </c>
      <c r="F24" s="437">
        <v>13</v>
      </c>
      <c r="G24" s="19">
        <v>9</v>
      </c>
      <c r="H24" s="333"/>
      <c r="I24" s="440"/>
      <c r="K24" s="299">
        <f t="shared" si="0"/>
        <v>16</v>
      </c>
      <c r="L24" s="400" t="s">
        <v>942</v>
      </c>
      <c r="M24" s="19">
        <v>0</v>
      </c>
    </row>
    <row r="25" spans="2:13" s="299" customFormat="1" ht="38.25" customHeight="1" x14ac:dyDescent="0.2">
      <c r="B25" s="385">
        <v>1.6</v>
      </c>
      <c r="C25" s="371"/>
      <c r="D25" s="219" t="str">
        <f>L38</f>
        <v>Umlamli Hospital</v>
      </c>
      <c r="E25" s="81"/>
      <c r="F25" s="81"/>
      <c r="G25" s="81"/>
      <c r="H25" s="332"/>
      <c r="I25" s="82"/>
      <c r="K25" s="299">
        <f t="shared" si="0"/>
        <v>17</v>
      </c>
      <c r="L25" s="400" t="s">
        <v>943</v>
      </c>
      <c r="M25" s="19">
        <v>4</v>
      </c>
    </row>
    <row r="26" spans="2:13" s="299" customFormat="1" ht="38.25" customHeight="1" thickBot="1" x14ac:dyDescent="0.25">
      <c r="B26" s="381" t="s">
        <v>959</v>
      </c>
      <c r="C26" s="33"/>
      <c r="D26" s="20" t="s">
        <v>1264</v>
      </c>
      <c r="E26" s="19" t="s">
        <v>60</v>
      </c>
      <c r="F26" s="19">
        <v>1</v>
      </c>
      <c r="G26" s="19">
        <v>3</v>
      </c>
      <c r="H26" s="333"/>
      <c r="I26" s="66"/>
      <c r="K26" s="299">
        <f t="shared" si="0"/>
        <v>18</v>
      </c>
      <c r="L26" s="400" t="s">
        <v>944</v>
      </c>
      <c r="M26" s="19">
        <v>0</v>
      </c>
    </row>
    <row r="27" spans="2:13" s="299" customFormat="1" ht="38.25" customHeight="1" thickBot="1" x14ac:dyDescent="0.25">
      <c r="B27" s="381" t="s">
        <v>1272</v>
      </c>
      <c r="C27" s="33"/>
      <c r="D27" s="439" t="s">
        <v>1266</v>
      </c>
      <c r="E27" s="437" t="s">
        <v>60</v>
      </c>
      <c r="F27" s="437">
        <v>1</v>
      </c>
      <c r="G27" s="19">
        <v>9</v>
      </c>
      <c r="H27" s="333"/>
      <c r="I27" s="440"/>
      <c r="K27" s="299">
        <f t="shared" si="0"/>
        <v>19</v>
      </c>
      <c r="L27" s="400" t="s">
        <v>945</v>
      </c>
      <c r="M27" s="19">
        <v>4</v>
      </c>
    </row>
    <row r="28" spans="2:13" s="299" customFormat="1" ht="38.25" customHeight="1" thickBot="1" x14ac:dyDescent="0.25">
      <c r="B28" s="26" t="s">
        <v>649</v>
      </c>
      <c r="C28" s="26"/>
      <c r="D28" s="26"/>
      <c r="E28" s="26"/>
      <c r="F28" s="26"/>
      <c r="G28" s="26"/>
      <c r="H28" s="335"/>
      <c r="I28" s="28"/>
      <c r="K28" s="299">
        <f t="shared" si="0"/>
        <v>20</v>
      </c>
      <c r="L28" s="400" t="s">
        <v>946</v>
      </c>
      <c r="M28" s="19">
        <v>0</v>
      </c>
    </row>
    <row r="29" spans="2:13" s="299" customFormat="1" ht="38.25" customHeight="1" thickBot="1" x14ac:dyDescent="0.25">
      <c r="B29" s="319" t="s">
        <v>648</v>
      </c>
      <c r="C29" s="316"/>
      <c r="D29" s="317"/>
      <c r="E29" s="318"/>
      <c r="F29" s="318"/>
      <c r="G29" s="318"/>
      <c r="H29" s="336"/>
      <c r="I29" s="344"/>
      <c r="K29" s="299">
        <f t="shared" si="0"/>
        <v>21</v>
      </c>
      <c r="L29" s="400" t="s">
        <v>947</v>
      </c>
      <c r="M29" s="19">
        <v>10</v>
      </c>
    </row>
    <row r="30" spans="2:13" s="299" customFormat="1" ht="38.25" customHeight="1" x14ac:dyDescent="0.2">
      <c r="B30" s="29">
        <v>1.7</v>
      </c>
      <c r="C30" s="29"/>
      <c r="D30" s="219" t="str">
        <f>L39</f>
        <v>Empilisweni CHC</v>
      </c>
      <c r="E30" s="81"/>
      <c r="F30" s="81"/>
      <c r="G30" s="81"/>
      <c r="H30" s="332"/>
      <c r="I30" s="82"/>
      <c r="K30" s="299">
        <f t="shared" si="0"/>
        <v>22</v>
      </c>
      <c r="L30" s="400" t="s">
        <v>948</v>
      </c>
      <c r="M30" s="19">
        <v>0</v>
      </c>
    </row>
    <row r="31" spans="2:13" s="299" customFormat="1" ht="38.25" customHeight="1" thickBot="1" x14ac:dyDescent="0.25">
      <c r="B31" s="381" t="s">
        <v>961</v>
      </c>
      <c r="C31" s="33"/>
      <c r="D31" s="20" t="s">
        <v>1264</v>
      </c>
      <c r="E31" s="19" t="s">
        <v>60</v>
      </c>
      <c r="F31" s="19">
        <v>1</v>
      </c>
      <c r="G31" s="19">
        <v>3</v>
      </c>
      <c r="H31" s="333"/>
      <c r="I31" s="66"/>
      <c r="K31" s="299">
        <f t="shared" si="0"/>
        <v>23</v>
      </c>
      <c r="L31" s="400" t="s">
        <v>949</v>
      </c>
      <c r="M31" s="19">
        <v>0</v>
      </c>
    </row>
    <row r="32" spans="2:13" s="299" customFormat="1" ht="38.25" customHeight="1" thickBot="1" x14ac:dyDescent="0.25">
      <c r="B32" s="381" t="s">
        <v>1273</v>
      </c>
      <c r="C32" s="33"/>
      <c r="D32" s="439" t="s">
        <v>1266</v>
      </c>
      <c r="E32" s="437" t="s">
        <v>60</v>
      </c>
      <c r="F32" s="437">
        <v>1</v>
      </c>
      <c r="G32" s="19">
        <v>9</v>
      </c>
      <c r="H32" s="333"/>
      <c r="I32" s="440"/>
      <c r="K32" s="299">
        <f t="shared" si="0"/>
        <v>24</v>
      </c>
      <c r="L32" s="345"/>
      <c r="M32" s="19"/>
    </row>
    <row r="33" spans="2:13" s="299" customFormat="1" ht="38.25" customHeight="1" x14ac:dyDescent="0.2">
      <c r="B33" s="385">
        <v>1.8</v>
      </c>
      <c r="C33" s="385"/>
      <c r="D33" s="219" t="str">
        <f>L40</f>
        <v>Taylor Bequest Hospital</v>
      </c>
      <c r="E33" s="81"/>
      <c r="F33" s="81"/>
      <c r="G33" s="81"/>
      <c r="H33" s="332"/>
      <c r="I33" s="82"/>
      <c r="K33" s="299">
        <f t="shared" si="0"/>
        <v>25</v>
      </c>
      <c r="L33" s="345" t="s">
        <v>1211</v>
      </c>
      <c r="M33" s="19">
        <v>2</v>
      </c>
    </row>
    <row r="34" spans="2:13" s="299" customFormat="1" ht="38.25" customHeight="1" thickBot="1" x14ac:dyDescent="0.25">
      <c r="B34" s="381" t="s">
        <v>963</v>
      </c>
      <c r="C34" s="33"/>
      <c r="D34" s="20" t="s">
        <v>1264</v>
      </c>
      <c r="E34" s="19" t="s">
        <v>60</v>
      </c>
      <c r="F34" s="19">
        <v>1</v>
      </c>
      <c r="G34" s="19">
        <v>3</v>
      </c>
      <c r="H34" s="333"/>
      <c r="I34" s="66"/>
      <c r="K34" s="299">
        <f t="shared" si="0"/>
        <v>26</v>
      </c>
      <c r="L34" s="345" t="s">
        <v>1212</v>
      </c>
      <c r="M34" s="19">
        <v>1</v>
      </c>
    </row>
    <row r="35" spans="2:13" s="299" customFormat="1" ht="38.25" customHeight="1" thickBot="1" x14ac:dyDescent="0.3">
      <c r="B35" s="381" t="s">
        <v>1274</v>
      </c>
      <c r="C35" s="33"/>
      <c r="D35" s="439" t="s">
        <v>1266</v>
      </c>
      <c r="E35" s="437" t="s">
        <v>60</v>
      </c>
      <c r="F35" s="437">
        <v>1</v>
      </c>
      <c r="G35" s="19">
        <v>9</v>
      </c>
      <c r="H35" s="333"/>
      <c r="I35" s="440"/>
      <c r="K35" s="299">
        <f t="shared" si="0"/>
        <v>27</v>
      </c>
      <c r="L35" s="123" t="s">
        <v>1213</v>
      </c>
      <c r="M35" s="19">
        <v>1</v>
      </c>
    </row>
    <row r="36" spans="2:13" s="299" customFormat="1" ht="38.25" customHeight="1" x14ac:dyDescent="0.25">
      <c r="B36" s="29">
        <v>1.9</v>
      </c>
      <c r="C36" s="29"/>
      <c r="D36" s="219" t="str">
        <f>L41</f>
        <v>Aliiwal North Hospital</v>
      </c>
      <c r="E36" s="81"/>
      <c r="F36" s="81"/>
      <c r="G36" s="81"/>
      <c r="H36" s="332"/>
      <c r="I36" s="82"/>
      <c r="K36" s="299">
        <f t="shared" si="0"/>
        <v>28</v>
      </c>
      <c r="L36" s="123" t="s">
        <v>1214</v>
      </c>
      <c r="M36" s="19">
        <v>1</v>
      </c>
    </row>
    <row r="37" spans="2:13" s="299" customFormat="1" ht="38.25" customHeight="1" thickBot="1" x14ac:dyDescent="0.3">
      <c r="B37" s="381" t="s">
        <v>965</v>
      </c>
      <c r="C37" s="33"/>
      <c r="D37" s="20" t="s">
        <v>1264</v>
      </c>
      <c r="E37" s="19" t="s">
        <v>60</v>
      </c>
      <c r="F37" s="19">
        <v>1</v>
      </c>
      <c r="G37" s="19">
        <v>3</v>
      </c>
      <c r="H37" s="333"/>
      <c r="I37" s="66"/>
      <c r="K37" s="299">
        <f t="shared" si="0"/>
        <v>29</v>
      </c>
      <c r="L37" s="123" t="s">
        <v>1215</v>
      </c>
      <c r="M37" s="19">
        <v>1</v>
      </c>
    </row>
    <row r="38" spans="2:13" s="299" customFormat="1" ht="38.25" customHeight="1" thickBot="1" x14ac:dyDescent="0.3">
      <c r="B38" s="381" t="s">
        <v>1275</v>
      </c>
      <c r="C38" s="33"/>
      <c r="D38" s="439" t="s">
        <v>1266</v>
      </c>
      <c r="E38" s="437" t="s">
        <v>60</v>
      </c>
      <c r="F38" s="437">
        <v>1</v>
      </c>
      <c r="G38" s="19">
        <v>9</v>
      </c>
      <c r="H38" s="333"/>
      <c r="I38" s="440"/>
      <c r="K38" s="299">
        <f t="shared" si="0"/>
        <v>30</v>
      </c>
      <c r="L38" s="123" t="s">
        <v>1216</v>
      </c>
      <c r="M38" s="19">
        <v>3</v>
      </c>
    </row>
    <row r="39" spans="2:13" s="299" customFormat="1" ht="38.25" customHeight="1" x14ac:dyDescent="0.25">
      <c r="B39" s="435"/>
      <c r="C39" s="29"/>
      <c r="D39" s="219"/>
      <c r="E39" s="81"/>
      <c r="F39" s="81"/>
      <c r="G39" s="81"/>
      <c r="H39" s="332"/>
      <c r="I39" s="82"/>
      <c r="K39" s="299">
        <f t="shared" si="0"/>
        <v>31</v>
      </c>
      <c r="L39" s="123" t="s">
        <v>1217</v>
      </c>
      <c r="M39" s="19">
        <v>4</v>
      </c>
    </row>
    <row r="40" spans="2:13" s="299" customFormat="1" ht="38.25" customHeight="1" thickBot="1" x14ac:dyDescent="0.3">
      <c r="B40" s="381"/>
      <c r="C40" s="33"/>
      <c r="D40" s="20"/>
      <c r="E40" s="19"/>
      <c r="F40" s="19"/>
      <c r="G40" s="19"/>
      <c r="H40" s="333"/>
      <c r="I40" s="66"/>
      <c r="K40" s="299">
        <f t="shared" si="0"/>
        <v>32</v>
      </c>
      <c r="L40" s="123" t="s">
        <v>1218</v>
      </c>
      <c r="M40" s="19">
        <v>3</v>
      </c>
    </row>
    <row r="41" spans="2:13" s="299" customFormat="1" ht="38.25" customHeight="1" thickBot="1" x14ac:dyDescent="0.3">
      <c r="B41" s="381"/>
      <c r="C41" s="33"/>
      <c r="D41" s="439"/>
      <c r="E41" s="437"/>
      <c r="F41" s="437"/>
      <c r="G41" s="19"/>
      <c r="H41" s="333"/>
      <c r="I41" s="440"/>
      <c r="K41" s="299">
        <f t="shared" si="0"/>
        <v>33</v>
      </c>
      <c r="L41" s="123" t="s">
        <v>1219</v>
      </c>
      <c r="M41" s="19">
        <v>4</v>
      </c>
    </row>
    <row r="42" spans="2:13" s="299" customFormat="1" ht="38.25" customHeight="1" x14ac:dyDescent="0.25">
      <c r="B42" s="29"/>
      <c r="C42" s="316"/>
      <c r="D42" s="219"/>
      <c r="E42" s="81"/>
      <c r="F42" s="81"/>
      <c r="G42" s="81"/>
      <c r="H42" s="332"/>
      <c r="I42" s="82"/>
    </row>
    <row r="43" spans="2:13" s="299" customFormat="1" ht="38.25" customHeight="1" thickBot="1" x14ac:dyDescent="0.3">
      <c r="B43" s="381"/>
      <c r="C43" s="33"/>
      <c r="D43" s="20"/>
      <c r="E43" s="19"/>
      <c r="F43" s="19"/>
      <c r="G43" s="19"/>
      <c r="H43" s="333"/>
      <c r="I43" s="66"/>
    </row>
    <row r="44" spans="2:13" s="299" customFormat="1" ht="38.25" customHeight="1" thickBot="1" x14ac:dyDescent="0.3">
      <c r="B44" s="381"/>
      <c r="C44" s="33"/>
      <c r="D44" s="439"/>
      <c r="E44" s="437"/>
      <c r="F44" s="437"/>
      <c r="G44" s="19"/>
      <c r="H44" s="333"/>
      <c r="I44" s="440"/>
    </row>
    <row r="45" spans="2:13" s="299" customFormat="1" ht="38.25" customHeight="1" x14ac:dyDescent="0.25">
      <c r="B45" s="29"/>
      <c r="C45" s="316"/>
      <c r="D45" s="219"/>
      <c r="E45" s="81"/>
      <c r="F45" s="81"/>
      <c r="G45" s="81"/>
      <c r="H45" s="332"/>
      <c r="I45" s="82"/>
    </row>
    <row r="46" spans="2:13" s="299" customFormat="1" ht="38.25" customHeight="1" thickBot="1" x14ac:dyDescent="0.3">
      <c r="B46" s="381"/>
      <c r="C46" s="33"/>
      <c r="D46" s="20"/>
      <c r="E46" s="19"/>
      <c r="F46" s="19"/>
      <c r="G46" s="19"/>
      <c r="H46" s="333"/>
      <c r="I46" s="66"/>
    </row>
    <row r="47" spans="2:13" s="299" customFormat="1" ht="38.25" customHeight="1" thickBot="1" x14ac:dyDescent="0.3">
      <c r="B47" s="381"/>
      <c r="C47" s="33"/>
      <c r="D47" s="439"/>
      <c r="E47" s="437"/>
      <c r="F47" s="437"/>
      <c r="G47" s="19"/>
      <c r="H47" s="333"/>
      <c r="I47" s="440"/>
    </row>
    <row r="48" spans="2:13" s="299" customFormat="1" ht="38.25" customHeight="1" thickBot="1" x14ac:dyDescent="0.3">
      <c r="B48" s="26" t="s">
        <v>7</v>
      </c>
      <c r="C48" s="26"/>
      <c r="D48" s="26"/>
      <c r="E48" s="26"/>
      <c r="F48" s="26"/>
      <c r="G48" s="26"/>
      <c r="H48" s="335"/>
      <c r="I48" s="28"/>
    </row>
    <row r="49" spans="12:12" ht="38.25" customHeight="1" x14ac:dyDescent="0.2">
      <c r="L49" s="299"/>
    </row>
    <row r="50" spans="12:12" ht="38.25" customHeight="1" x14ac:dyDescent="0.2">
      <c r="L50" s="299"/>
    </row>
    <row r="51" spans="12:12" ht="38.25" customHeight="1" x14ac:dyDescent="0.2">
      <c r="L51" s="299"/>
    </row>
    <row r="52" spans="12:12" ht="38.25" customHeight="1" x14ac:dyDescent="0.2">
      <c r="L52" s="299"/>
    </row>
    <row r="53" spans="12:12" ht="38.25" customHeight="1" x14ac:dyDescent="0.2">
      <c r="L53" s="299"/>
    </row>
    <row r="54" spans="12:12" ht="38.25" customHeight="1" x14ac:dyDescent="0.2">
      <c r="L54" s="299"/>
    </row>
    <row r="55" spans="12:12" ht="38.25" customHeight="1" x14ac:dyDescent="0.2">
      <c r="L55" s="299"/>
    </row>
    <row r="56" spans="12:12" ht="38.25" customHeight="1" x14ac:dyDescent="0.2">
      <c r="L56" s="299"/>
    </row>
    <row r="57" spans="12:12" ht="38.25" customHeight="1" x14ac:dyDescent="0.2">
      <c r="L57" s="299"/>
    </row>
  </sheetData>
  <mergeCells count="1">
    <mergeCell ref="E3:F3"/>
  </mergeCells>
  <pageMargins left="0.7" right="0.7" top="0.75" bottom="0.75" header="0.3" footer="0.3"/>
  <pageSetup paperSize="9" scale="58" firstPageNumber="20" fitToHeight="0" orientation="portrait" useFirstPageNumber="1" r:id="rId1"/>
  <headerFooter>
    <oddFooter>&amp;R&amp;"Arial,Regular"&amp;P</oddFooter>
  </headerFooter>
  <rowBreaks count="1" manualBreakCount="1">
    <brk id="28" min="1" max="8"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1:Q92"/>
  <sheetViews>
    <sheetView view="pageBreakPreview" topLeftCell="A2" zoomScale="85" zoomScaleNormal="100" zoomScaleSheetLayoutView="85" workbookViewId="0">
      <selection activeCell="G39" sqref="G39"/>
    </sheetView>
  </sheetViews>
  <sheetFormatPr defaultColWidth="9.140625" defaultRowHeight="14.25" x14ac:dyDescent="0.2"/>
  <cols>
    <col min="1" max="1" width="1.140625" style="14" customWidth="1"/>
    <col min="2" max="2" width="7.85546875" style="14" customWidth="1"/>
    <col min="3" max="3" width="11.7109375" style="14" customWidth="1"/>
    <col min="4" max="4" width="52.7109375" style="14" customWidth="1"/>
    <col min="5" max="5" width="8.42578125" style="14" bestFit="1" customWidth="1"/>
    <col min="6" max="6" width="10.140625" style="14" customWidth="1"/>
    <col min="7" max="7" width="15.7109375" style="14" customWidth="1"/>
    <col min="8" max="8" width="19" style="14" customWidth="1"/>
    <col min="9" max="9" width="12.140625" style="184" customWidth="1"/>
    <col min="10" max="10" width="9.140625" style="14" customWidth="1"/>
    <col min="11" max="11" width="9.140625" style="14"/>
    <col min="12" max="12" width="15.7109375" style="14" bestFit="1" customWidth="1"/>
    <col min="13" max="16384" width="9.140625" style="14"/>
  </cols>
  <sheetData>
    <row r="1" spans="2:9" ht="18" x14ac:dyDescent="0.25">
      <c r="B1" s="2"/>
      <c r="C1" s="2"/>
      <c r="D1" s="8"/>
      <c r="E1" s="1"/>
      <c r="F1" s="1"/>
      <c r="G1" s="15"/>
    </row>
    <row r="2" spans="2:9" s="12" customFormat="1" ht="18" x14ac:dyDescent="0.25">
      <c r="B2" s="2" t="str">
        <f>'SCHEDULE 3B_JG_CH'!B2</f>
        <v xml:space="preserve">SCHEDULED MAINTENANCE OF FIRE PROTECTION AND EARLY WARNING SMOKE DETECTION  EQUIPMENT AT CLUSTER TWO (2) </v>
      </c>
      <c r="D2" s="2"/>
      <c r="E2" s="3"/>
      <c r="F2" s="3"/>
      <c r="G2" s="7"/>
      <c r="I2" s="185"/>
    </row>
    <row r="3" spans="2:9" ht="29.25" customHeight="1" x14ac:dyDescent="0.2">
      <c r="B3" s="275" t="s">
        <v>9</v>
      </c>
      <c r="C3" s="42"/>
      <c r="D3" s="275" t="str">
        <f>'SCHED 1A-1_JG_CH'!D3</f>
        <v>SCMU3-22/23-0518-HO</v>
      </c>
      <c r="E3" s="479" t="s">
        <v>10</v>
      </c>
      <c r="F3" s="480"/>
      <c r="G3" s="481" t="str">
        <f>'SCHEDULE 3B_JG_CH'!G3</f>
        <v>JOE GQABI &amp; CHRIS HANI</v>
      </c>
      <c r="H3" s="481"/>
    </row>
    <row r="4" spans="2:9" x14ac:dyDescent="0.2">
      <c r="B4" s="2" t="s">
        <v>8</v>
      </c>
      <c r="D4" s="2" t="s">
        <v>752</v>
      </c>
      <c r="E4" s="70"/>
      <c r="F4" s="2"/>
      <c r="G4" s="15"/>
    </row>
    <row r="5" spans="2:9" x14ac:dyDescent="0.2">
      <c r="B5" s="2"/>
      <c r="C5" s="2"/>
      <c r="D5" s="2"/>
      <c r="E5" s="2"/>
      <c r="F5" s="2"/>
      <c r="G5" s="15"/>
    </row>
    <row r="6" spans="2:9" s="4" customFormat="1" ht="15" x14ac:dyDescent="0.25">
      <c r="B6" s="4" t="s">
        <v>31</v>
      </c>
      <c r="D6" s="16" t="s">
        <v>27</v>
      </c>
      <c r="E6" s="17"/>
      <c r="F6" s="17"/>
      <c r="G6" s="17"/>
      <c r="H6" s="17"/>
      <c r="I6" s="186"/>
    </row>
    <row r="7" spans="2:9" ht="6" customHeight="1" thickBot="1" x14ac:dyDescent="0.25">
      <c r="B7" s="5"/>
      <c r="C7" s="5"/>
      <c r="D7" s="5"/>
      <c r="E7" s="5"/>
      <c r="F7" s="5"/>
      <c r="G7" s="15"/>
    </row>
    <row r="8" spans="2:9" s="42" customFormat="1" ht="44.25" customHeight="1" thickBot="1" x14ac:dyDescent="0.3">
      <c r="B8" s="18" t="s">
        <v>12</v>
      </c>
      <c r="C8" s="18" t="s">
        <v>6</v>
      </c>
      <c r="D8" s="18" t="s">
        <v>0</v>
      </c>
      <c r="E8" s="18" t="s">
        <v>1</v>
      </c>
      <c r="F8" s="18" t="s">
        <v>4</v>
      </c>
      <c r="G8" s="18" t="s">
        <v>2</v>
      </c>
      <c r="H8" s="18" t="s">
        <v>5</v>
      </c>
      <c r="I8" s="187"/>
    </row>
    <row r="9" spans="2:9" s="42" customFormat="1" ht="42" customHeight="1" x14ac:dyDescent="0.25">
      <c r="B9" s="71">
        <v>1</v>
      </c>
      <c r="C9" s="71" t="s">
        <v>23</v>
      </c>
      <c r="D9" s="72" t="s">
        <v>36</v>
      </c>
      <c r="E9" s="73"/>
      <c r="F9" s="73"/>
      <c r="G9" s="74"/>
      <c r="H9" s="74"/>
      <c r="I9" s="187"/>
    </row>
    <row r="10" spans="2:9" s="42" customFormat="1" ht="19.5" customHeight="1" x14ac:dyDescent="0.25">
      <c r="B10" s="19" t="s">
        <v>17</v>
      </c>
      <c r="C10" s="44"/>
      <c r="D10" s="20" t="s">
        <v>37</v>
      </c>
      <c r="E10" s="19" t="s">
        <v>711</v>
      </c>
      <c r="F10" s="75">
        <f>(4*32*11)/2</f>
        <v>704</v>
      </c>
      <c r="G10" s="45"/>
      <c r="H10" s="43"/>
      <c r="I10" s="203"/>
    </row>
    <row r="11" spans="2:9" s="42" customFormat="1" ht="19.5" customHeight="1" x14ac:dyDescent="0.25">
      <c r="B11" s="19" t="s">
        <v>18</v>
      </c>
      <c r="C11" s="44"/>
      <c r="D11" s="20" t="s">
        <v>38</v>
      </c>
      <c r="E11" s="19" t="s">
        <v>711</v>
      </c>
      <c r="F11" s="75">
        <v>704</v>
      </c>
      <c r="G11" s="45"/>
      <c r="H11" s="43"/>
      <c r="I11" s="187"/>
    </row>
    <row r="12" spans="2:9" s="42" customFormat="1" ht="19.5" customHeight="1" x14ac:dyDescent="0.25">
      <c r="B12" s="19" t="s">
        <v>19</v>
      </c>
      <c r="C12" s="44"/>
      <c r="D12" s="20" t="s">
        <v>39</v>
      </c>
      <c r="E12" s="19" t="s">
        <v>711</v>
      </c>
      <c r="F12" s="75">
        <f>F11*2</f>
        <v>1408</v>
      </c>
      <c r="G12" s="45"/>
      <c r="H12" s="43"/>
      <c r="I12" s="187"/>
    </row>
    <row r="13" spans="2:9" s="42" customFormat="1" ht="19.5" customHeight="1" x14ac:dyDescent="0.25">
      <c r="B13" s="19" t="s">
        <v>20</v>
      </c>
      <c r="C13" s="44"/>
      <c r="D13" s="446" t="s">
        <v>736</v>
      </c>
      <c r="E13" s="19" t="s">
        <v>711</v>
      </c>
      <c r="F13" s="75">
        <f>F12</f>
        <v>1408</v>
      </c>
      <c r="G13" s="45"/>
      <c r="H13" s="43"/>
      <c r="I13" s="187"/>
    </row>
    <row r="14" spans="2:9" s="42" customFormat="1" ht="19.5" customHeight="1" x14ac:dyDescent="0.25">
      <c r="B14" s="19" t="s">
        <v>21</v>
      </c>
      <c r="C14" s="44"/>
      <c r="D14" s="446" t="s">
        <v>743</v>
      </c>
      <c r="E14" s="19" t="s">
        <v>711</v>
      </c>
      <c r="F14" s="75">
        <f>F13</f>
        <v>1408</v>
      </c>
      <c r="G14" s="45"/>
      <c r="H14" s="43"/>
      <c r="I14" s="187"/>
    </row>
    <row r="15" spans="2:9" s="42" customFormat="1" ht="19.5" customHeight="1" thickBot="1" x14ac:dyDescent="0.3">
      <c r="B15" s="19" t="s">
        <v>41</v>
      </c>
      <c r="C15" s="44"/>
      <c r="D15" s="20" t="s">
        <v>737</v>
      </c>
      <c r="E15" s="19" t="s">
        <v>711</v>
      </c>
      <c r="F15" s="75">
        <f>F11</f>
        <v>704</v>
      </c>
      <c r="G15" s="45"/>
      <c r="H15" s="43"/>
      <c r="I15" s="187"/>
    </row>
    <row r="16" spans="2:9" s="42" customFormat="1" ht="60" customHeight="1" x14ac:dyDescent="0.25">
      <c r="B16" s="208">
        <v>2</v>
      </c>
      <c r="C16" s="209" t="s">
        <v>64</v>
      </c>
      <c r="D16" s="214" t="s">
        <v>44</v>
      </c>
      <c r="E16" s="215"/>
      <c r="F16" s="215"/>
      <c r="G16" s="216"/>
      <c r="H16" s="217"/>
      <c r="I16" s="187"/>
    </row>
    <row r="17" spans="2:17" s="42" customFormat="1" ht="19.5" customHeight="1" thickBot="1" x14ac:dyDescent="0.3">
      <c r="B17" s="206" t="s">
        <v>16</v>
      </c>
      <c r="C17" s="207"/>
      <c r="D17" s="210" t="s">
        <v>61</v>
      </c>
      <c r="E17" s="206" t="s">
        <v>712</v>
      </c>
      <c r="F17" s="211">
        <f>127*2*32*11</f>
        <v>89408</v>
      </c>
      <c r="G17" s="212"/>
      <c r="H17" s="213"/>
      <c r="I17" s="203"/>
    </row>
    <row r="18" spans="2:17" s="42" customFormat="1" ht="45.75" customHeight="1" x14ac:dyDescent="0.25">
      <c r="B18" s="56">
        <v>3</v>
      </c>
      <c r="C18" s="57" t="s">
        <v>64</v>
      </c>
      <c r="D18" s="58" t="s">
        <v>65</v>
      </c>
      <c r="E18" s="59"/>
      <c r="F18" s="59"/>
      <c r="G18" s="60"/>
      <c r="H18" s="61"/>
      <c r="I18" s="203"/>
    </row>
    <row r="19" spans="2:17" s="42" customFormat="1" ht="19.5" customHeight="1" x14ac:dyDescent="0.25">
      <c r="B19" s="19" t="s">
        <v>22</v>
      </c>
      <c r="C19" s="44"/>
      <c r="D19" s="20" t="s">
        <v>43</v>
      </c>
      <c r="E19" s="19" t="s">
        <v>713</v>
      </c>
      <c r="F19" s="54">
        <f>32*3</f>
        <v>96</v>
      </c>
      <c r="G19" s="45"/>
      <c r="H19" s="43"/>
      <c r="I19" s="187"/>
    </row>
    <row r="20" spans="2:17" s="42" customFormat="1" ht="19.5" customHeight="1" thickBot="1" x14ac:dyDescent="0.3">
      <c r="B20" s="54" t="s">
        <v>26</v>
      </c>
      <c r="C20" s="46"/>
      <c r="D20" s="22" t="s">
        <v>42</v>
      </c>
      <c r="E20" s="54" t="s">
        <v>714</v>
      </c>
      <c r="F20" s="54">
        <f>32*3</f>
        <v>96</v>
      </c>
      <c r="G20" s="65"/>
      <c r="H20" s="47"/>
      <c r="I20" s="187"/>
    </row>
    <row r="21" spans="2:17" s="42" customFormat="1" ht="57.75" customHeight="1" thickBot="1" x14ac:dyDescent="0.3">
      <c r="B21" s="62">
        <v>4</v>
      </c>
      <c r="C21" s="62" t="s">
        <v>66</v>
      </c>
      <c r="D21" s="69" t="s">
        <v>67</v>
      </c>
      <c r="E21" s="55" t="s">
        <v>63</v>
      </c>
      <c r="F21" s="55">
        <v>1</v>
      </c>
      <c r="G21" s="443">
        <v>4000000</v>
      </c>
      <c r="H21" s="444">
        <f>G21</f>
        <v>4000000</v>
      </c>
      <c r="I21" s="204"/>
    </row>
    <row r="22" spans="2:17" s="42" customFormat="1" ht="84.75" customHeight="1" thickBot="1" x14ac:dyDescent="0.3">
      <c r="B22" s="62">
        <v>5</v>
      </c>
      <c r="C22" s="62" t="s">
        <v>68</v>
      </c>
      <c r="D22" s="63" t="s">
        <v>69</v>
      </c>
      <c r="E22" s="55" t="s">
        <v>3</v>
      </c>
      <c r="F22" s="445"/>
      <c r="G22" s="348">
        <v>4000000</v>
      </c>
      <c r="H22" s="64"/>
      <c r="I22" s="187"/>
    </row>
    <row r="23" spans="2:17" s="42" customFormat="1" ht="77.25" thickBot="1" x14ac:dyDescent="0.3">
      <c r="B23" s="62">
        <v>6</v>
      </c>
      <c r="C23" s="62" t="s">
        <v>66</v>
      </c>
      <c r="D23" s="69" t="s">
        <v>735</v>
      </c>
      <c r="E23" s="55" t="s">
        <v>63</v>
      </c>
      <c r="F23" s="55">
        <v>1</v>
      </c>
      <c r="G23" s="419">
        <f>28*20000</f>
        <v>560000</v>
      </c>
      <c r="H23" s="420">
        <f>G23</f>
        <v>560000</v>
      </c>
      <c r="I23" s="204"/>
      <c r="L23" s="321"/>
    </row>
    <row r="24" spans="2:17" s="42" customFormat="1" ht="77.25" thickBot="1" x14ac:dyDescent="0.3">
      <c r="B24" s="62">
        <v>6.1</v>
      </c>
      <c r="C24" s="62" t="s">
        <v>66</v>
      </c>
      <c r="D24" s="69" t="s">
        <v>1282</v>
      </c>
      <c r="E24" s="55" t="s">
        <v>63</v>
      </c>
      <c r="F24" s="55">
        <v>1</v>
      </c>
      <c r="G24" s="443">
        <f>28*20000</f>
        <v>560000</v>
      </c>
      <c r="H24" s="444">
        <f t="shared" ref="H24:H38" si="0">G24</f>
        <v>560000</v>
      </c>
      <c r="I24" s="204"/>
      <c r="L24" s="321"/>
    </row>
    <row r="25" spans="2:17" s="42" customFormat="1" ht="64.5" thickBot="1" x14ac:dyDescent="0.3">
      <c r="B25" s="62">
        <v>6.2</v>
      </c>
      <c r="C25" s="62" t="s">
        <v>66</v>
      </c>
      <c r="D25" s="69" t="s">
        <v>1283</v>
      </c>
      <c r="E25" s="55" t="s">
        <v>63</v>
      </c>
      <c r="F25" s="55">
        <v>1</v>
      </c>
      <c r="G25" s="443">
        <v>1000000</v>
      </c>
      <c r="H25" s="444">
        <f t="shared" si="0"/>
        <v>1000000</v>
      </c>
      <c r="I25" s="187"/>
    </row>
    <row r="26" spans="2:17" s="42" customFormat="1" ht="26.25" thickBot="1" x14ac:dyDescent="0.3">
      <c r="B26" s="54">
        <v>6.3</v>
      </c>
      <c r="C26" s="54" t="s">
        <v>674</v>
      </c>
      <c r="D26" s="303" t="s">
        <v>701</v>
      </c>
      <c r="E26" s="19" t="s">
        <v>3</v>
      </c>
      <c r="F26" s="346"/>
      <c r="G26" s="434">
        <f>H25</f>
        <v>1000000</v>
      </c>
      <c r="H26" s="315"/>
      <c r="I26" s="187"/>
    </row>
    <row r="27" spans="2:17" s="42" customFormat="1" ht="115.5" thickBot="1" x14ac:dyDescent="0.3">
      <c r="B27" s="62">
        <v>7.1</v>
      </c>
      <c r="C27" s="62" t="s">
        <v>66</v>
      </c>
      <c r="D27" s="69" t="s">
        <v>1284</v>
      </c>
      <c r="E27" s="55" t="s">
        <v>63</v>
      </c>
      <c r="F27" s="55">
        <v>1</v>
      </c>
      <c r="G27" s="443">
        <f>(9+9)*(25000+5000)</f>
        <v>540000</v>
      </c>
      <c r="H27" s="444">
        <f t="shared" si="0"/>
        <v>540000</v>
      </c>
      <c r="I27" s="200"/>
      <c r="K27" s="42" t="s">
        <v>1285</v>
      </c>
      <c r="Q27" s="42" t="s">
        <v>1286</v>
      </c>
    </row>
    <row r="28" spans="2:17" s="42" customFormat="1" ht="64.5" thickBot="1" x14ac:dyDescent="0.3">
      <c r="B28" s="62">
        <v>7.2</v>
      </c>
      <c r="C28" s="62" t="s">
        <v>66</v>
      </c>
      <c r="D28" s="69" t="s">
        <v>1287</v>
      </c>
      <c r="E28" s="55" t="s">
        <v>63</v>
      </c>
      <c r="F28" s="55">
        <v>1</v>
      </c>
      <c r="G28" s="443">
        <v>1000000</v>
      </c>
      <c r="H28" s="444">
        <f t="shared" si="0"/>
        <v>1000000</v>
      </c>
      <c r="I28" s="200"/>
    </row>
    <row r="29" spans="2:17" s="42" customFormat="1" ht="26.25" thickBot="1" x14ac:dyDescent="0.3">
      <c r="B29" s="54">
        <v>7.3</v>
      </c>
      <c r="C29" s="54" t="s">
        <v>674</v>
      </c>
      <c r="D29" s="303" t="s">
        <v>701</v>
      </c>
      <c r="E29" s="19" t="s">
        <v>3</v>
      </c>
      <c r="F29" s="346"/>
      <c r="G29" s="434">
        <f>H28</f>
        <v>1000000</v>
      </c>
      <c r="H29" s="43"/>
      <c r="I29" s="200"/>
    </row>
    <row r="30" spans="2:17" s="42" customFormat="1" ht="26.25" customHeight="1" thickBot="1" x14ac:dyDescent="0.3">
      <c r="B30" s="392" t="s">
        <v>649</v>
      </c>
      <c r="C30" s="26"/>
      <c r="D30" s="26"/>
      <c r="E30" s="26"/>
      <c r="F30" s="26"/>
      <c r="G30" s="26"/>
      <c r="H30" s="28">
        <f>SUM(I4:I29)</f>
        <v>0</v>
      </c>
    </row>
    <row r="31" spans="2:17" s="42" customFormat="1" ht="33" customHeight="1" thickBot="1" x14ac:dyDescent="0.3">
      <c r="B31" s="393" t="s">
        <v>648</v>
      </c>
      <c r="C31" s="372"/>
      <c r="D31" s="373"/>
      <c r="E31" s="374"/>
      <c r="F31" s="374"/>
      <c r="G31" s="374"/>
      <c r="H31" s="376">
        <f>H30</f>
        <v>0</v>
      </c>
    </row>
    <row r="32" spans="2:17" s="42" customFormat="1" ht="64.5" thickBot="1" x14ac:dyDescent="0.3">
      <c r="B32" s="62">
        <v>8.1</v>
      </c>
      <c r="C32" s="62" t="s">
        <v>66</v>
      </c>
      <c r="D32" s="69" t="s">
        <v>1288</v>
      </c>
      <c r="E32" s="55" t="s">
        <v>63</v>
      </c>
      <c r="F32" s="55">
        <v>1</v>
      </c>
      <c r="G32" s="443">
        <f>10*10000</f>
        <v>100000</v>
      </c>
      <c r="H32" s="444">
        <f t="shared" si="0"/>
        <v>100000</v>
      </c>
      <c r="I32" s="187"/>
      <c r="K32" s="42" t="s">
        <v>1289</v>
      </c>
    </row>
    <row r="33" spans="2:13" s="42" customFormat="1" ht="64.5" thickBot="1" x14ac:dyDescent="0.3">
      <c r="B33" s="62">
        <v>8.1999999999999993</v>
      </c>
      <c r="C33" s="62" t="s">
        <v>66</v>
      </c>
      <c r="D33" s="69" t="s">
        <v>1290</v>
      </c>
      <c r="E33" s="55" t="s">
        <v>63</v>
      </c>
      <c r="F33" s="55">
        <v>1</v>
      </c>
      <c r="G33" s="443">
        <v>1000000</v>
      </c>
      <c r="H33" s="444">
        <f t="shared" si="0"/>
        <v>1000000</v>
      </c>
      <c r="I33" s="187"/>
    </row>
    <row r="34" spans="2:13" s="42" customFormat="1" ht="26.25" thickBot="1" x14ac:dyDescent="0.3">
      <c r="B34" s="54">
        <v>8.3000000000000007</v>
      </c>
      <c r="C34" s="54" t="s">
        <v>674</v>
      </c>
      <c r="D34" s="303" t="s">
        <v>701</v>
      </c>
      <c r="E34" s="19" t="s">
        <v>3</v>
      </c>
      <c r="F34" s="346"/>
      <c r="G34" s="434">
        <f>H33</f>
        <v>1000000</v>
      </c>
      <c r="H34" s="315"/>
      <c r="I34" s="187"/>
    </row>
    <row r="35" spans="2:13" s="42" customFormat="1" ht="51.75" thickBot="1" x14ac:dyDescent="0.3">
      <c r="B35" s="62">
        <v>9.1</v>
      </c>
      <c r="C35" s="62" t="s">
        <v>66</v>
      </c>
      <c r="D35" s="69" t="s">
        <v>1291</v>
      </c>
      <c r="E35" s="55" t="s">
        <v>63</v>
      </c>
      <c r="F35" s="55">
        <v>1</v>
      </c>
      <c r="G35" s="443">
        <f>9*10000</f>
        <v>90000</v>
      </c>
      <c r="H35" s="444">
        <f t="shared" si="0"/>
        <v>90000</v>
      </c>
      <c r="I35" s="187"/>
      <c r="K35" s="42" t="s">
        <v>1289</v>
      </c>
    </row>
    <row r="36" spans="2:13" s="42" customFormat="1" ht="64.5" thickBot="1" x14ac:dyDescent="0.3">
      <c r="B36" s="62">
        <v>9.1999999999999993</v>
      </c>
      <c r="C36" s="62" t="s">
        <v>66</v>
      </c>
      <c r="D36" s="69" t="s">
        <v>1292</v>
      </c>
      <c r="E36" s="55" t="s">
        <v>63</v>
      </c>
      <c r="F36" s="55">
        <v>1</v>
      </c>
      <c r="G36" s="443">
        <v>1000000</v>
      </c>
      <c r="H36" s="444">
        <f t="shared" si="0"/>
        <v>1000000</v>
      </c>
      <c r="I36" s="187"/>
    </row>
    <row r="37" spans="2:13" s="42" customFormat="1" ht="26.25" thickBot="1" x14ac:dyDescent="0.3">
      <c r="B37" s="54">
        <v>9.3000000000000007</v>
      </c>
      <c r="C37" s="54" t="s">
        <v>674</v>
      </c>
      <c r="D37" s="303" t="s">
        <v>701</v>
      </c>
      <c r="E37" s="19" t="s">
        <v>3</v>
      </c>
      <c r="F37" s="346"/>
      <c r="G37" s="434">
        <f>H36</f>
        <v>1000000</v>
      </c>
      <c r="H37" s="315"/>
      <c r="I37" s="187"/>
    </row>
    <row r="38" spans="2:13" s="42" customFormat="1" ht="64.5" thickBot="1" x14ac:dyDescent="0.3">
      <c r="B38" s="62">
        <v>10</v>
      </c>
      <c r="C38" s="62" t="s">
        <v>66</v>
      </c>
      <c r="D38" s="69" t="s">
        <v>1293</v>
      </c>
      <c r="E38" s="55" t="s">
        <v>63</v>
      </c>
      <c r="F38" s="55">
        <v>1</v>
      </c>
      <c r="G38" s="443">
        <f>198*25000</f>
        <v>4950000</v>
      </c>
      <c r="H38" s="444">
        <f t="shared" si="0"/>
        <v>4950000</v>
      </c>
      <c r="I38" s="187"/>
      <c r="K38" s="42">
        <v>25000</v>
      </c>
      <c r="L38" s="42" t="s">
        <v>1294</v>
      </c>
      <c r="M38" s="42" t="s">
        <v>1295</v>
      </c>
    </row>
    <row r="39" spans="2:13" s="42" customFormat="1" x14ac:dyDescent="0.25">
      <c r="B39" s="19"/>
      <c r="C39" s="19"/>
      <c r="D39" s="20"/>
      <c r="E39" s="19"/>
      <c r="F39" s="19"/>
      <c r="G39" s="43"/>
      <c r="H39" s="43"/>
      <c r="I39" s="187"/>
    </row>
    <row r="40" spans="2:13" s="42" customFormat="1" x14ac:dyDescent="0.25">
      <c r="B40" s="19"/>
      <c r="C40" s="19"/>
      <c r="D40" s="20"/>
      <c r="E40" s="19"/>
      <c r="F40" s="19"/>
      <c r="G40" s="43"/>
      <c r="H40" s="43"/>
      <c r="I40" s="187"/>
    </row>
    <row r="41" spans="2:13" s="42" customFormat="1" x14ac:dyDescent="0.25">
      <c r="B41" s="19"/>
      <c r="C41" s="19"/>
      <c r="D41" s="20"/>
      <c r="E41" s="19"/>
      <c r="F41" s="19"/>
      <c r="G41" s="43"/>
      <c r="H41" s="43"/>
      <c r="I41" s="187"/>
    </row>
    <row r="42" spans="2:13" s="42" customFormat="1" ht="15" thickBot="1" x14ac:dyDescent="0.3">
      <c r="B42" s="19"/>
      <c r="C42" s="19"/>
      <c r="D42" s="20"/>
      <c r="E42" s="19"/>
      <c r="F42" s="19"/>
      <c r="G42" s="43"/>
      <c r="H42" s="43"/>
      <c r="I42" s="187"/>
    </row>
    <row r="43" spans="2:13" s="42" customFormat="1" ht="27.75" customHeight="1" thickBot="1" x14ac:dyDescent="0.3">
      <c r="B43" s="26" t="s">
        <v>7</v>
      </c>
      <c r="C43" s="26"/>
      <c r="D43" s="26"/>
      <c r="E43" s="26"/>
      <c r="F43" s="26"/>
      <c r="G43" s="48"/>
      <c r="H43" s="205"/>
      <c r="I43" s="187"/>
    </row>
    <row r="44" spans="2:13" s="42" customFormat="1" x14ac:dyDescent="0.25">
      <c r="B44" s="36"/>
      <c r="C44" s="36"/>
      <c r="D44" s="36"/>
      <c r="E44" s="36"/>
      <c r="F44" s="36"/>
      <c r="G44" s="49"/>
      <c r="H44" s="49"/>
      <c r="I44" s="187"/>
    </row>
    <row r="45" spans="2:13" s="42" customFormat="1" ht="5.25" customHeight="1" x14ac:dyDescent="0.25">
      <c r="B45" s="36"/>
      <c r="C45" s="36"/>
      <c r="D45" s="36"/>
      <c r="E45" s="36"/>
      <c r="F45" s="36"/>
      <c r="G45" s="49"/>
      <c r="H45" s="49"/>
      <c r="I45" s="187"/>
    </row>
    <row r="46" spans="2:13" s="42" customFormat="1" x14ac:dyDescent="0.25">
      <c r="B46" s="36"/>
      <c r="C46" s="36"/>
      <c r="D46" s="36"/>
      <c r="E46" s="36"/>
      <c r="F46" s="36"/>
      <c r="G46" s="49"/>
      <c r="H46" s="49"/>
      <c r="I46" s="187"/>
    </row>
    <row r="47" spans="2:13" s="42" customFormat="1" x14ac:dyDescent="0.25">
      <c r="B47" s="36"/>
      <c r="C47" s="36"/>
      <c r="D47" s="36"/>
      <c r="E47" s="36"/>
      <c r="F47" s="36"/>
      <c r="G47" s="49"/>
      <c r="H47" s="49"/>
      <c r="I47" s="187"/>
    </row>
    <row r="48" spans="2:13" s="42" customFormat="1" x14ac:dyDescent="0.25">
      <c r="B48" s="36"/>
      <c r="C48" s="36"/>
      <c r="D48" s="36"/>
      <c r="E48" s="36"/>
      <c r="F48" s="36"/>
      <c r="G48" s="49"/>
      <c r="H48" s="49"/>
      <c r="I48" s="187"/>
    </row>
    <row r="49" spans="2:9" s="42" customFormat="1" ht="23.25" x14ac:dyDescent="0.25">
      <c r="B49" s="36"/>
      <c r="C49" s="36"/>
      <c r="D49" s="36"/>
      <c r="E49" s="36"/>
      <c r="F49" s="36"/>
      <c r="G49" s="175"/>
      <c r="H49" s="49"/>
      <c r="I49" s="187"/>
    </row>
    <row r="50" spans="2:9" s="42" customFormat="1" ht="20.25" x14ac:dyDescent="0.25">
      <c r="B50" s="36"/>
      <c r="C50" s="36"/>
      <c r="D50" s="36"/>
      <c r="E50" s="36"/>
      <c r="F50" s="36"/>
      <c r="G50" s="176"/>
      <c r="H50" s="192"/>
      <c r="I50" s="187"/>
    </row>
    <row r="51" spans="2:9" s="42" customFormat="1" x14ac:dyDescent="0.25">
      <c r="B51" s="36"/>
      <c r="C51" s="36"/>
      <c r="D51" s="36"/>
      <c r="E51" s="36"/>
      <c r="F51" s="36"/>
      <c r="G51" s="49"/>
      <c r="H51" s="49"/>
      <c r="I51" s="187"/>
    </row>
    <row r="52" spans="2:9" s="42" customFormat="1" x14ac:dyDescent="0.25">
      <c r="B52" s="36"/>
      <c r="C52" s="36"/>
      <c r="D52" s="36"/>
      <c r="E52" s="36"/>
      <c r="F52" s="36"/>
      <c r="G52" s="49"/>
      <c r="H52" s="49"/>
      <c r="I52" s="187"/>
    </row>
    <row r="53" spans="2:9" s="42" customFormat="1" x14ac:dyDescent="0.25">
      <c r="B53" s="36"/>
      <c r="C53" s="36"/>
      <c r="D53" s="36"/>
      <c r="E53" s="36"/>
      <c r="F53" s="36"/>
      <c r="G53" s="49"/>
      <c r="H53" s="49"/>
      <c r="I53" s="187"/>
    </row>
    <row r="54" spans="2:9" s="42" customFormat="1" x14ac:dyDescent="0.25">
      <c r="B54" s="36"/>
      <c r="C54" s="36"/>
      <c r="D54" s="36"/>
      <c r="E54" s="36"/>
      <c r="F54" s="36"/>
      <c r="G54" s="49"/>
      <c r="H54" s="49"/>
      <c r="I54" s="187"/>
    </row>
    <row r="55" spans="2:9" s="42" customFormat="1" x14ac:dyDescent="0.25">
      <c r="B55" s="36"/>
      <c r="C55" s="36"/>
      <c r="D55" s="36"/>
      <c r="E55" s="36"/>
      <c r="F55" s="36"/>
      <c r="G55" s="49"/>
      <c r="H55" s="49"/>
      <c r="I55" s="187"/>
    </row>
    <row r="56" spans="2:9" s="42" customFormat="1" x14ac:dyDescent="0.25">
      <c r="B56" s="36"/>
      <c r="C56" s="36"/>
      <c r="D56" s="36"/>
      <c r="E56" s="36"/>
      <c r="F56" s="36"/>
      <c r="G56" s="49"/>
      <c r="H56" s="49"/>
      <c r="I56" s="187"/>
    </row>
    <row r="57" spans="2:9" s="42" customFormat="1" x14ac:dyDescent="0.25">
      <c r="B57" s="36"/>
      <c r="C57" s="36"/>
      <c r="D57" s="36"/>
      <c r="E57" s="36"/>
      <c r="F57" s="36"/>
      <c r="G57" s="49"/>
      <c r="H57" s="49"/>
      <c r="I57" s="187"/>
    </row>
    <row r="58" spans="2:9" s="42" customFormat="1" x14ac:dyDescent="0.25">
      <c r="B58" s="36"/>
      <c r="C58" s="36"/>
      <c r="D58" s="36"/>
      <c r="E58" s="36"/>
      <c r="F58" s="36"/>
      <c r="G58" s="49"/>
      <c r="H58" s="49"/>
      <c r="I58" s="187"/>
    </row>
    <row r="59" spans="2:9" s="42" customFormat="1" x14ac:dyDescent="0.25">
      <c r="B59" s="36"/>
      <c r="C59" s="36"/>
      <c r="D59" s="36"/>
      <c r="E59" s="36"/>
      <c r="F59" s="36"/>
      <c r="G59" s="49"/>
      <c r="H59" s="49"/>
      <c r="I59" s="187"/>
    </row>
    <row r="60" spans="2:9" s="42" customFormat="1" x14ac:dyDescent="0.25">
      <c r="B60" s="36"/>
      <c r="C60" s="36"/>
      <c r="D60" s="36"/>
      <c r="E60" s="36"/>
      <c r="F60" s="36"/>
      <c r="G60" s="49"/>
      <c r="H60" s="49"/>
      <c r="I60" s="187"/>
    </row>
    <row r="61" spans="2:9" s="42" customFormat="1" x14ac:dyDescent="0.25">
      <c r="B61" s="36"/>
      <c r="C61" s="36"/>
      <c r="D61" s="36"/>
      <c r="E61" s="36"/>
      <c r="F61" s="36"/>
      <c r="G61" s="49"/>
      <c r="H61" s="49"/>
      <c r="I61" s="187"/>
    </row>
    <row r="62" spans="2:9" s="42" customFormat="1" x14ac:dyDescent="0.25">
      <c r="B62" s="36"/>
      <c r="C62" s="36"/>
      <c r="D62" s="36"/>
      <c r="E62" s="36"/>
      <c r="F62" s="36"/>
      <c r="G62" s="49"/>
      <c r="H62" s="49"/>
      <c r="I62" s="187"/>
    </row>
    <row r="63" spans="2:9" s="42" customFormat="1" x14ac:dyDescent="0.25">
      <c r="B63" s="36"/>
      <c r="C63" s="36"/>
      <c r="D63" s="36"/>
      <c r="E63" s="36"/>
      <c r="F63" s="36"/>
      <c r="G63" s="49"/>
      <c r="H63" s="49"/>
      <c r="I63" s="187"/>
    </row>
    <row r="64" spans="2:9" s="42" customFormat="1" x14ac:dyDescent="0.25">
      <c r="B64" s="36"/>
      <c r="C64" s="36"/>
      <c r="D64" s="36"/>
      <c r="E64" s="36"/>
      <c r="F64" s="36"/>
      <c r="G64" s="49"/>
      <c r="H64" s="49"/>
      <c r="I64" s="187"/>
    </row>
    <row r="65" spans="2:9" s="42" customFormat="1" x14ac:dyDescent="0.25">
      <c r="B65" s="36"/>
      <c r="C65" s="36"/>
      <c r="D65" s="36"/>
      <c r="E65" s="36"/>
      <c r="F65" s="36"/>
      <c r="G65" s="49"/>
      <c r="H65" s="49"/>
      <c r="I65" s="187"/>
    </row>
    <row r="66" spans="2:9" s="42" customFormat="1" x14ac:dyDescent="0.25">
      <c r="B66" s="36"/>
      <c r="C66" s="36"/>
      <c r="D66" s="36"/>
      <c r="E66" s="36"/>
      <c r="F66" s="36"/>
      <c r="G66" s="49"/>
      <c r="H66" s="49"/>
      <c r="I66" s="187"/>
    </row>
    <row r="67" spans="2:9" s="42" customFormat="1" x14ac:dyDescent="0.25">
      <c r="B67" s="36"/>
      <c r="C67" s="36"/>
      <c r="D67" s="36"/>
      <c r="E67" s="36"/>
      <c r="F67" s="36"/>
      <c r="G67" s="49"/>
      <c r="H67" s="49"/>
      <c r="I67" s="187"/>
    </row>
    <row r="68" spans="2:9" s="42" customFormat="1" x14ac:dyDescent="0.25">
      <c r="B68" s="36"/>
      <c r="C68" s="36"/>
      <c r="D68" s="36"/>
      <c r="E68" s="36"/>
      <c r="F68" s="36"/>
      <c r="G68" s="49"/>
      <c r="H68" s="49"/>
      <c r="I68" s="187"/>
    </row>
    <row r="69" spans="2:9" s="42" customFormat="1" x14ac:dyDescent="0.25">
      <c r="B69" s="36"/>
      <c r="C69" s="36"/>
      <c r="D69" s="36"/>
      <c r="E69" s="36"/>
      <c r="F69" s="36"/>
      <c r="G69" s="49"/>
      <c r="H69" s="49"/>
      <c r="I69" s="187"/>
    </row>
    <row r="70" spans="2:9" s="42" customFormat="1" x14ac:dyDescent="0.25">
      <c r="B70" s="36"/>
      <c r="C70" s="36"/>
      <c r="D70" s="36"/>
      <c r="E70" s="36"/>
      <c r="F70" s="36"/>
      <c r="G70" s="49"/>
      <c r="H70" s="49"/>
      <c r="I70" s="187"/>
    </row>
    <row r="71" spans="2:9" s="42" customFormat="1" x14ac:dyDescent="0.25">
      <c r="B71" s="36"/>
      <c r="C71" s="36"/>
      <c r="D71" s="36"/>
      <c r="E71" s="36"/>
      <c r="F71" s="36"/>
      <c r="G71" s="49"/>
      <c r="H71" s="49"/>
      <c r="I71" s="187"/>
    </row>
    <row r="72" spans="2:9" s="42" customFormat="1" x14ac:dyDescent="0.25">
      <c r="B72" s="36"/>
      <c r="C72" s="36"/>
      <c r="D72" s="36"/>
      <c r="E72" s="36"/>
      <c r="F72" s="36"/>
      <c r="G72" s="49"/>
      <c r="H72" s="49"/>
      <c r="I72" s="187"/>
    </row>
    <row r="73" spans="2:9" s="42" customFormat="1" x14ac:dyDescent="0.25">
      <c r="B73" s="36"/>
      <c r="C73" s="36"/>
      <c r="D73" s="36"/>
      <c r="E73" s="36"/>
      <c r="F73" s="36"/>
      <c r="G73" s="49"/>
      <c r="H73" s="49"/>
      <c r="I73" s="187"/>
    </row>
    <row r="74" spans="2:9" s="42" customFormat="1" x14ac:dyDescent="0.25">
      <c r="B74" s="36"/>
      <c r="C74" s="36"/>
      <c r="D74" s="36"/>
      <c r="E74" s="36"/>
      <c r="F74" s="36"/>
      <c r="G74" s="49"/>
      <c r="H74" s="49"/>
      <c r="I74" s="187"/>
    </row>
    <row r="75" spans="2:9" s="42" customFormat="1" x14ac:dyDescent="0.25">
      <c r="B75" s="36"/>
      <c r="C75" s="36"/>
      <c r="D75" s="36"/>
      <c r="E75" s="36"/>
      <c r="F75" s="36"/>
      <c r="G75" s="49"/>
      <c r="H75" s="49"/>
      <c r="I75" s="187"/>
    </row>
    <row r="76" spans="2:9" s="42" customFormat="1" x14ac:dyDescent="0.25">
      <c r="B76" s="36"/>
      <c r="C76" s="36"/>
      <c r="D76" s="36"/>
      <c r="E76" s="36"/>
      <c r="F76" s="36"/>
      <c r="G76" s="49"/>
      <c r="H76" s="49"/>
      <c r="I76" s="187"/>
    </row>
    <row r="77" spans="2:9" s="42" customFormat="1" x14ac:dyDescent="0.25">
      <c r="B77" s="36"/>
      <c r="C77" s="36"/>
      <c r="D77" s="36"/>
      <c r="E77" s="36"/>
      <c r="F77" s="36"/>
      <c r="G77" s="49"/>
      <c r="H77" s="49"/>
      <c r="I77" s="187"/>
    </row>
    <row r="78" spans="2:9" s="42" customFormat="1" x14ac:dyDescent="0.25">
      <c r="B78" s="36"/>
      <c r="C78" s="36"/>
      <c r="D78" s="36"/>
      <c r="E78" s="36"/>
      <c r="F78" s="36"/>
      <c r="G78" s="49"/>
      <c r="H78" s="49"/>
      <c r="I78" s="187"/>
    </row>
    <row r="79" spans="2:9" s="42" customFormat="1" x14ac:dyDescent="0.25">
      <c r="B79" s="36"/>
      <c r="C79" s="36"/>
      <c r="D79" s="36"/>
      <c r="E79" s="36"/>
      <c r="F79" s="36"/>
      <c r="G79" s="49"/>
      <c r="H79" s="49"/>
      <c r="I79" s="187"/>
    </row>
    <row r="80" spans="2:9" s="42" customFormat="1" x14ac:dyDescent="0.25">
      <c r="B80" s="36"/>
      <c r="C80" s="36"/>
      <c r="D80" s="36"/>
      <c r="E80" s="36"/>
      <c r="F80" s="36"/>
      <c r="G80" s="49"/>
      <c r="H80" s="49"/>
      <c r="I80" s="187"/>
    </row>
    <row r="81" spans="2:9" s="42" customFormat="1" x14ac:dyDescent="0.25">
      <c r="B81" s="36"/>
      <c r="C81" s="36"/>
      <c r="D81" s="36"/>
      <c r="E81" s="36"/>
      <c r="F81" s="36"/>
      <c r="G81" s="49"/>
      <c r="H81" s="49"/>
      <c r="I81" s="187"/>
    </row>
    <row r="82" spans="2:9" x14ac:dyDescent="0.2">
      <c r="B82" s="5"/>
      <c r="C82" s="5"/>
      <c r="D82" s="5"/>
      <c r="E82" s="5"/>
      <c r="F82" s="5"/>
      <c r="G82" s="15"/>
      <c r="H82" s="15"/>
    </row>
    <row r="83" spans="2:9" x14ac:dyDescent="0.2">
      <c r="B83" s="5"/>
      <c r="C83" s="5"/>
      <c r="D83" s="5"/>
      <c r="E83" s="5"/>
      <c r="F83" s="5"/>
      <c r="G83" s="15"/>
      <c r="H83" s="15"/>
    </row>
    <row r="84" spans="2:9" x14ac:dyDescent="0.2">
      <c r="B84" s="5"/>
      <c r="C84" s="5"/>
      <c r="D84" s="5"/>
      <c r="E84" s="5"/>
      <c r="F84" s="5"/>
      <c r="G84" s="15"/>
      <c r="H84" s="15"/>
    </row>
    <row r="85" spans="2:9" x14ac:dyDescent="0.2">
      <c r="B85" s="5"/>
      <c r="C85" s="5"/>
      <c r="D85" s="5"/>
      <c r="E85" s="5"/>
      <c r="F85" s="5"/>
      <c r="G85" s="15"/>
      <c r="H85" s="15"/>
    </row>
    <row r="86" spans="2:9" x14ac:dyDescent="0.2">
      <c r="B86" s="5"/>
      <c r="C86" s="5"/>
      <c r="D86" s="5"/>
      <c r="E86" s="5"/>
      <c r="F86" s="5"/>
      <c r="G86" s="15"/>
      <c r="H86" s="15"/>
    </row>
    <row r="87" spans="2:9" x14ac:dyDescent="0.2">
      <c r="B87" s="5"/>
      <c r="C87" s="5"/>
      <c r="D87" s="5"/>
      <c r="E87" s="5"/>
      <c r="F87" s="5"/>
    </row>
    <row r="88" spans="2:9" x14ac:dyDescent="0.2">
      <c r="B88" s="5"/>
      <c r="C88" s="5"/>
      <c r="D88" s="5"/>
      <c r="E88" s="5"/>
      <c r="F88" s="5"/>
    </row>
    <row r="89" spans="2:9" x14ac:dyDescent="0.2">
      <c r="B89" s="5"/>
      <c r="C89" s="5"/>
      <c r="D89" s="5"/>
      <c r="E89" s="5"/>
      <c r="F89" s="5"/>
    </row>
    <row r="90" spans="2:9" x14ac:dyDescent="0.2">
      <c r="B90" s="5"/>
      <c r="C90" s="5"/>
      <c r="D90" s="5"/>
      <c r="E90" s="5"/>
      <c r="F90" s="5"/>
    </row>
    <row r="91" spans="2:9" x14ac:dyDescent="0.2">
      <c r="B91" s="5"/>
      <c r="C91" s="5"/>
      <c r="D91" s="5"/>
      <c r="E91" s="5"/>
      <c r="F91" s="5"/>
    </row>
    <row r="92" spans="2:9" x14ac:dyDescent="0.2">
      <c r="B92" s="5"/>
      <c r="C92" s="5"/>
      <c r="D92" s="5"/>
      <c r="E92" s="5"/>
      <c r="F92" s="5"/>
    </row>
  </sheetData>
  <mergeCells count="2">
    <mergeCell ref="E3:F3"/>
    <mergeCell ref="G3:H3"/>
  </mergeCells>
  <phoneticPr fontId="32" type="noConversion"/>
  <pageMargins left="0.7" right="0.7" top="0.75" bottom="0.75" header="0.3" footer="0.3"/>
  <pageSetup paperSize="9" scale="69" firstPageNumber="28" orientation="portrait" useFirstPageNumber="1" r:id="rId1"/>
  <headerFooter>
    <oddFooter>&amp;R&amp;"Arial,Regular"&amp;P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A4E77-C84D-4D8B-AB8C-D6877492B90D}">
  <sheetPr>
    <tabColor rgb="FFFFFF00"/>
  </sheetPr>
  <dimension ref="B1:I169"/>
  <sheetViews>
    <sheetView view="pageBreakPreview" topLeftCell="A97" zoomScaleNormal="100" zoomScaleSheetLayoutView="100" workbookViewId="0">
      <selection activeCell="B2" sqref="B2:H3"/>
    </sheetView>
  </sheetViews>
  <sheetFormatPr defaultColWidth="9.140625" defaultRowHeight="14.25" x14ac:dyDescent="0.2"/>
  <cols>
    <col min="1" max="1" width="0.5703125" style="14" customWidth="1"/>
    <col min="2" max="2" width="7.85546875" style="14" customWidth="1"/>
    <col min="3" max="3" width="13" style="14" customWidth="1"/>
    <col min="4" max="4" width="52.7109375" style="14" customWidth="1"/>
    <col min="5" max="5" width="8.42578125" style="14" bestFit="1" customWidth="1"/>
    <col min="6" max="6" width="10.140625" style="14" customWidth="1"/>
    <col min="7" max="7" width="15.7109375" style="14" customWidth="1"/>
    <col min="8" max="8" width="14.42578125" style="14" customWidth="1"/>
    <col min="9" max="9" width="0.5703125" style="184" customWidth="1"/>
    <col min="10" max="10" width="9.140625" style="14" customWidth="1"/>
    <col min="11" max="11" width="9.140625" style="14"/>
    <col min="12" max="12" width="15.7109375" style="14" bestFit="1" customWidth="1"/>
    <col min="13" max="16384" width="9.140625" style="14"/>
  </cols>
  <sheetData>
    <row r="1" spans="2:9" ht="18" x14ac:dyDescent="0.25">
      <c r="B1" s="2"/>
      <c r="C1" s="2"/>
      <c r="D1" s="8"/>
      <c r="E1" s="1"/>
      <c r="F1" s="1"/>
      <c r="G1" s="15"/>
    </row>
    <row r="2" spans="2:9" s="12" customFormat="1" ht="18" x14ac:dyDescent="0.25">
      <c r="B2" s="2" t="str">
        <f>'SCHEDULE 3B_JG_CH'!B2</f>
        <v xml:space="preserve">SCHEDULED MAINTENANCE OF FIRE PROTECTION AND EARLY WARNING SMOKE DETECTION  EQUIPMENT AT CLUSTER TWO (2) </v>
      </c>
      <c r="D2" s="2"/>
      <c r="E2" s="3"/>
      <c r="F2" s="3"/>
      <c r="G2" s="7"/>
      <c r="I2" s="185"/>
    </row>
    <row r="3" spans="2:9" ht="28.5" customHeight="1" x14ac:dyDescent="0.2">
      <c r="B3" s="275" t="s">
        <v>9</v>
      </c>
      <c r="C3" s="42"/>
      <c r="D3" s="275" t="str">
        <f>'SCHED 1A-1_JG_CH'!D3</f>
        <v>SCMU3-22/23-0518-HO</v>
      </c>
      <c r="E3" s="479" t="s">
        <v>10</v>
      </c>
      <c r="F3" s="480"/>
      <c r="G3" s="481" t="str">
        <f>'SCHEDULE 3B_JG_CH'!G3</f>
        <v>JOE GQABI &amp; CHRIS HANI</v>
      </c>
      <c r="H3" s="481"/>
    </row>
    <row r="4" spans="2:9" x14ac:dyDescent="0.2">
      <c r="B4" s="2" t="s">
        <v>8</v>
      </c>
      <c r="D4" s="2" t="s">
        <v>733</v>
      </c>
      <c r="E4" s="70"/>
      <c r="F4" s="2"/>
      <c r="G4" s="15"/>
    </row>
    <row r="5" spans="2:9" x14ac:dyDescent="0.2">
      <c r="B5" s="2"/>
      <c r="C5" s="2"/>
      <c r="D5" s="2"/>
      <c r="E5" s="2"/>
      <c r="F5" s="2"/>
      <c r="G5" s="15"/>
    </row>
    <row r="6" spans="2:9" s="4" customFormat="1" ht="15" x14ac:dyDescent="0.25">
      <c r="B6" s="4" t="s">
        <v>811</v>
      </c>
      <c r="D6" s="16" t="s">
        <v>27</v>
      </c>
      <c r="E6" s="17"/>
      <c r="F6" s="17"/>
      <c r="G6" s="17"/>
      <c r="H6" s="17"/>
      <c r="I6" s="186"/>
    </row>
    <row r="7" spans="2:9" ht="6" customHeight="1" thickBot="1" x14ac:dyDescent="0.25">
      <c r="B7" s="5"/>
      <c r="C7" s="5"/>
      <c r="D7" s="5"/>
      <c r="E7" s="5"/>
      <c r="F7" s="5"/>
      <c r="G7" s="15"/>
    </row>
    <row r="8" spans="2:9" s="42" customFormat="1" ht="44.25" customHeight="1" thickBot="1" x14ac:dyDescent="0.3">
      <c r="B8" s="18" t="s">
        <v>12</v>
      </c>
      <c r="C8" s="18" t="s">
        <v>6</v>
      </c>
      <c r="D8" s="18" t="s">
        <v>0</v>
      </c>
      <c r="E8" s="18" t="s">
        <v>1</v>
      </c>
      <c r="F8" s="18" t="s">
        <v>4</v>
      </c>
      <c r="G8" s="18" t="s">
        <v>2</v>
      </c>
      <c r="H8" s="18" t="s">
        <v>5</v>
      </c>
      <c r="I8" s="187"/>
    </row>
    <row r="9" spans="2:9" s="42" customFormat="1" ht="42" customHeight="1" x14ac:dyDescent="0.25">
      <c r="B9" s="71">
        <v>1</v>
      </c>
      <c r="C9" s="71" t="s">
        <v>23</v>
      </c>
      <c r="D9" s="72" t="s">
        <v>1296</v>
      </c>
      <c r="E9" s="73"/>
      <c r="F9" s="73"/>
      <c r="G9" s="74"/>
      <c r="H9" s="74"/>
      <c r="I9" s="187"/>
    </row>
    <row r="10" spans="2:9" s="42" customFormat="1" ht="23.25" customHeight="1" x14ac:dyDescent="0.25">
      <c r="B10" s="19" t="s">
        <v>17</v>
      </c>
      <c r="C10" s="44"/>
      <c r="D10" s="20" t="s">
        <v>1297</v>
      </c>
      <c r="E10" s="19" t="s">
        <v>1298</v>
      </c>
      <c r="F10" s="75">
        <v>50</v>
      </c>
      <c r="G10" s="45"/>
      <c r="H10" s="43"/>
      <c r="I10" s="203"/>
    </row>
    <row r="11" spans="2:9" s="42" customFormat="1" ht="23.25" customHeight="1" x14ac:dyDescent="0.25">
      <c r="B11" s="19" t="s">
        <v>18</v>
      </c>
      <c r="C11" s="44"/>
      <c r="D11" s="20" t="s">
        <v>1299</v>
      </c>
      <c r="E11" s="19" t="s">
        <v>1298</v>
      </c>
      <c r="F11" s="75">
        <v>50</v>
      </c>
      <c r="G11" s="45"/>
      <c r="H11" s="43"/>
      <c r="I11" s="187"/>
    </row>
    <row r="12" spans="2:9" s="42" customFormat="1" ht="23.25" customHeight="1" x14ac:dyDescent="0.25">
      <c r="B12" s="19" t="s">
        <v>19</v>
      </c>
      <c r="C12" s="44"/>
      <c r="D12" s="20" t="s">
        <v>1300</v>
      </c>
      <c r="E12" s="19" t="s">
        <v>1298</v>
      </c>
      <c r="F12" s="75">
        <v>50</v>
      </c>
      <c r="G12" s="45"/>
      <c r="H12" s="43"/>
      <c r="I12" s="187"/>
    </row>
    <row r="13" spans="2:9" s="42" customFormat="1" ht="23.25" customHeight="1" x14ac:dyDescent="0.25">
      <c r="B13" s="19" t="s">
        <v>20</v>
      </c>
      <c r="C13" s="44"/>
      <c r="D13" s="20" t="s">
        <v>1301</v>
      </c>
      <c r="E13" s="19" t="s">
        <v>1298</v>
      </c>
      <c r="F13" s="75">
        <v>50</v>
      </c>
      <c r="G13" s="45"/>
      <c r="H13" s="43"/>
      <c r="I13" s="187"/>
    </row>
    <row r="14" spans="2:9" s="42" customFormat="1" ht="27.75" customHeight="1" x14ac:dyDescent="0.25">
      <c r="B14" s="19" t="s">
        <v>21</v>
      </c>
      <c r="C14" s="44"/>
      <c r="D14" s="20" t="s">
        <v>1302</v>
      </c>
      <c r="E14" s="19" t="s">
        <v>1298</v>
      </c>
      <c r="F14" s="75">
        <v>50</v>
      </c>
      <c r="G14" s="45"/>
      <c r="H14" s="43"/>
      <c r="I14" s="187"/>
    </row>
    <row r="15" spans="2:9" s="42" customFormat="1" ht="23.25" customHeight="1" x14ac:dyDescent="0.25">
      <c r="B15" s="19" t="s">
        <v>41</v>
      </c>
      <c r="C15" s="44"/>
      <c r="D15" s="20" t="s">
        <v>1303</v>
      </c>
      <c r="E15" s="19" t="s">
        <v>1298</v>
      </c>
      <c r="F15" s="75">
        <v>50</v>
      </c>
      <c r="G15" s="45"/>
      <c r="H15" s="43"/>
      <c r="I15" s="187"/>
    </row>
    <row r="16" spans="2:9" s="42" customFormat="1" ht="23.25" customHeight="1" x14ac:dyDescent="0.25">
      <c r="B16" s="19">
        <v>1.7</v>
      </c>
      <c r="C16" s="44"/>
      <c r="D16" s="20" t="s">
        <v>1304</v>
      </c>
      <c r="E16" s="19" t="s">
        <v>1298</v>
      </c>
      <c r="F16" s="75">
        <v>50</v>
      </c>
      <c r="G16" s="45"/>
      <c r="H16" s="43"/>
      <c r="I16" s="187"/>
    </row>
    <row r="17" spans="2:9" s="42" customFormat="1" ht="23.25" customHeight="1" x14ac:dyDescent="0.25">
      <c r="B17" s="19">
        <v>1.8</v>
      </c>
      <c r="C17" s="44"/>
      <c r="D17" s="20" t="s">
        <v>1305</v>
      </c>
      <c r="E17" s="19" t="s">
        <v>1298</v>
      </c>
      <c r="F17" s="75">
        <v>50</v>
      </c>
      <c r="G17" s="45"/>
      <c r="H17" s="43"/>
      <c r="I17" s="187"/>
    </row>
    <row r="18" spans="2:9" s="42" customFormat="1" ht="23.25" customHeight="1" x14ac:dyDescent="0.25">
      <c r="B18" s="349"/>
      <c r="C18" s="44"/>
      <c r="D18" s="447" t="s">
        <v>1306</v>
      </c>
      <c r="E18" s="19"/>
      <c r="F18" s="75"/>
      <c r="G18" s="45"/>
      <c r="H18" s="43"/>
      <c r="I18" s="187"/>
    </row>
    <row r="19" spans="2:9" s="42" customFormat="1" ht="23.25" customHeight="1" x14ac:dyDescent="0.25">
      <c r="B19" s="19">
        <v>1.9</v>
      </c>
      <c r="C19" s="44"/>
      <c r="D19" s="20" t="s">
        <v>1297</v>
      </c>
      <c r="E19" s="19" t="s">
        <v>62</v>
      </c>
      <c r="F19" s="75">
        <v>100</v>
      </c>
      <c r="G19" s="45"/>
      <c r="H19" s="43"/>
      <c r="I19" s="187"/>
    </row>
    <row r="20" spans="2:9" s="42" customFormat="1" ht="23.25" customHeight="1" x14ac:dyDescent="0.25">
      <c r="B20" s="349">
        <v>1.1000000000000001</v>
      </c>
      <c r="C20" s="44"/>
      <c r="D20" s="20" t="s">
        <v>1299</v>
      </c>
      <c r="E20" s="19" t="s">
        <v>62</v>
      </c>
      <c r="F20" s="75">
        <v>100</v>
      </c>
      <c r="G20" s="45"/>
      <c r="H20" s="43"/>
      <c r="I20" s="187"/>
    </row>
    <row r="21" spans="2:9" s="42" customFormat="1" ht="23.25" customHeight="1" x14ac:dyDescent="0.25">
      <c r="B21" s="349">
        <f t="shared" ref="B21:B36" si="0">B20+0.01</f>
        <v>1.1100000000000001</v>
      </c>
      <c r="C21" s="44"/>
      <c r="D21" s="20" t="s">
        <v>1300</v>
      </c>
      <c r="E21" s="19" t="s">
        <v>62</v>
      </c>
      <c r="F21" s="75">
        <v>100</v>
      </c>
      <c r="G21" s="45"/>
      <c r="H21" s="43"/>
      <c r="I21" s="187"/>
    </row>
    <row r="22" spans="2:9" s="42" customFormat="1" ht="23.25" customHeight="1" x14ac:dyDescent="0.25">
      <c r="B22" s="349">
        <f t="shared" si="0"/>
        <v>1.1200000000000001</v>
      </c>
      <c r="C22" s="44"/>
      <c r="D22" s="20" t="s">
        <v>1301</v>
      </c>
      <c r="E22" s="19" t="s">
        <v>62</v>
      </c>
      <c r="F22" s="75">
        <v>100</v>
      </c>
      <c r="G22" s="45"/>
      <c r="H22" s="43"/>
      <c r="I22" s="187"/>
    </row>
    <row r="23" spans="2:9" s="42" customFormat="1" ht="23.25" customHeight="1" x14ac:dyDescent="0.25">
      <c r="B23" s="349">
        <f t="shared" si="0"/>
        <v>1.1300000000000001</v>
      </c>
      <c r="C23" s="44"/>
      <c r="D23" s="20" t="s">
        <v>1302</v>
      </c>
      <c r="E23" s="19" t="s">
        <v>62</v>
      </c>
      <c r="F23" s="75">
        <v>100</v>
      </c>
      <c r="G23" s="45"/>
      <c r="H23" s="43"/>
      <c r="I23" s="187"/>
    </row>
    <row r="24" spans="2:9" s="42" customFormat="1" ht="23.25" customHeight="1" x14ac:dyDescent="0.25">
      <c r="B24" s="349">
        <f t="shared" si="0"/>
        <v>1.1400000000000001</v>
      </c>
      <c r="C24" s="44"/>
      <c r="D24" s="20" t="s">
        <v>1303</v>
      </c>
      <c r="E24" s="19" t="s">
        <v>62</v>
      </c>
      <c r="F24" s="75">
        <v>100</v>
      </c>
      <c r="G24" s="45"/>
      <c r="H24" s="43"/>
      <c r="I24" s="187"/>
    </row>
    <row r="25" spans="2:9" s="42" customFormat="1" ht="23.25" customHeight="1" x14ac:dyDescent="0.25">
      <c r="B25" s="349">
        <f t="shared" si="0"/>
        <v>1.1500000000000001</v>
      </c>
      <c r="C25" s="44"/>
      <c r="D25" s="20" t="s">
        <v>1304</v>
      </c>
      <c r="E25" s="19" t="s">
        <v>62</v>
      </c>
      <c r="F25" s="75">
        <v>100</v>
      </c>
      <c r="G25" s="45"/>
      <c r="H25" s="43"/>
      <c r="I25" s="187"/>
    </row>
    <row r="26" spans="2:9" s="42" customFormat="1" ht="23.25" customHeight="1" x14ac:dyDescent="0.25">
      <c r="B26" s="349">
        <f t="shared" si="0"/>
        <v>1.1600000000000001</v>
      </c>
      <c r="C26" s="44"/>
      <c r="D26" s="20" t="s">
        <v>1305</v>
      </c>
      <c r="E26" s="19" t="s">
        <v>62</v>
      </c>
      <c r="F26" s="75">
        <v>100</v>
      </c>
      <c r="G26" s="45"/>
      <c r="H26" s="43"/>
      <c r="I26" s="187"/>
    </row>
    <row r="27" spans="2:9" s="42" customFormat="1" ht="23.25" customHeight="1" x14ac:dyDescent="0.25">
      <c r="B27" s="349"/>
      <c r="C27" s="44"/>
      <c r="D27" s="20"/>
      <c r="E27" s="19"/>
      <c r="F27" s="75"/>
      <c r="G27" s="45"/>
      <c r="H27" s="43"/>
      <c r="I27" s="187"/>
    </row>
    <row r="28" spans="2:9" s="42" customFormat="1" ht="23.25" customHeight="1" x14ac:dyDescent="0.25">
      <c r="B28" s="349"/>
      <c r="C28" s="44"/>
      <c r="D28" s="447" t="s">
        <v>1307</v>
      </c>
      <c r="E28" s="19"/>
      <c r="F28" s="75"/>
      <c r="G28" s="45"/>
      <c r="H28" s="43"/>
      <c r="I28" s="187"/>
    </row>
    <row r="29" spans="2:9" s="42" customFormat="1" ht="23.25" customHeight="1" x14ac:dyDescent="0.25">
      <c r="B29" s="349">
        <v>1.17</v>
      </c>
      <c r="C29" s="44"/>
      <c r="D29" s="20" t="s">
        <v>1297</v>
      </c>
      <c r="E29" s="19" t="s">
        <v>62</v>
      </c>
      <c r="F29" s="75">
        <v>50</v>
      </c>
      <c r="G29" s="45"/>
      <c r="H29" s="43"/>
      <c r="I29" s="187"/>
    </row>
    <row r="30" spans="2:9" s="42" customFormat="1" ht="23.25" customHeight="1" x14ac:dyDescent="0.25">
      <c r="B30" s="349">
        <f t="shared" si="0"/>
        <v>1.18</v>
      </c>
      <c r="C30" s="44"/>
      <c r="D30" s="20" t="s">
        <v>1299</v>
      </c>
      <c r="E30" s="19" t="s">
        <v>62</v>
      </c>
      <c r="F30" s="75">
        <v>50</v>
      </c>
      <c r="G30" s="45"/>
      <c r="H30" s="43"/>
      <c r="I30" s="187"/>
    </row>
    <row r="31" spans="2:9" s="42" customFormat="1" ht="23.25" customHeight="1" x14ac:dyDescent="0.25">
      <c r="B31" s="349">
        <f t="shared" si="0"/>
        <v>1.19</v>
      </c>
      <c r="C31" s="44"/>
      <c r="D31" s="20" t="s">
        <v>1300</v>
      </c>
      <c r="E31" s="19" t="s">
        <v>62</v>
      </c>
      <c r="F31" s="75">
        <v>50</v>
      </c>
      <c r="G31" s="45"/>
      <c r="H31" s="43"/>
      <c r="I31" s="187"/>
    </row>
    <row r="32" spans="2:9" s="42" customFormat="1" ht="23.25" customHeight="1" x14ac:dyDescent="0.25">
      <c r="B32" s="349">
        <f t="shared" si="0"/>
        <v>1.2</v>
      </c>
      <c r="C32" s="44"/>
      <c r="D32" s="20" t="s">
        <v>1301</v>
      </c>
      <c r="E32" s="19" t="s">
        <v>62</v>
      </c>
      <c r="F32" s="75">
        <v>50</v>
      </c>
      <c r="G32" s="45"/>
      <c r="H32" s="43"/>
      <c r="I32" s="187"/>
    </row>
    <row r="33" spans="2:9" s="42" customFormat="1" ht="23.25" customHeight="1" x14ac:dyDescent="0.25">
      <c r="B33" s="349">
        <f t="shared" si="0"/>
        <v>1.21</v>
      </c>
      <c r="C33" s="44"/>
      <c r="D33" s="20" t="s">
        <v>1302</v>
      </c>
      <c r="E33" s="19" t="s">
        <v>62</v>
      </c>
      <c r="F33" s="75">
        <v>50</v>
      </c>
      <c r="G33" s="45"/>
      <c r="H33" s="43"/>
      <c r="I33" s="187"/>
    </row>
    <row r="34" spans="2:9" s="42" customFormat="1" ht="23.25" customHeight="1" x14ac:dyDescent="0.25">
      <c r="B34" s="349">
        <f t="shared" si="0"/>
        <v>1.22</v>
      </c>
      <c r="C34" s="44"/>
      <c r="D34" s="20" t="s">
        <v>1303</v>
      </c>
      <c r="E34" s="19" t="s">
        <v>62</v>
      </c>
      <c r="F34" s="75">
        <v>50</v>
      </c>
      <c r="G34" s="45"/>
      <c r="H34" s="43"/>
      <c r="I34" s="187"/>
    </row>
    <row r="35" spans="2:9" s="42" customFormat="1" ht="23.25" customHeight="1" x14ac:dyDescent="0.25">
      <c r="B35" s="349">
        <f t="shared" si="0"/>
        <v>1.23</v>
      </c>
      <c r="C35" s="44"/>
      <c r="D35" s="20" t="s">
        <v>1304</v>
      </c>
      <c r="E35" s="19" t="s">
        <v>62</v>
      </c>
      <c r="F35" s="75">
        <v>50</v>
      </c>
      <c r="G35" s="45"/>
      <c r="H35" s="43"/>
      <c r="I35" s="187"/>
    </row>
    <row r="36" spans="2:9" s="42" customFormat="1" ht="23.25" customHeight="1" x14ac:dyDescent="0.25">
      <c r="B36" s="349">
        <f t="shared" si="0"/>
        <v>1.24</v>
      </c>
      <c r="C36" s="44"/>
      <c r="D36" s="20" t="s">
        <v>1305</v>
      </c>
      <c r="E36" s="19" t="s">
        <v>62</v>
      </c>
      <c r="F36" s="75">
        <v>50</v>
      </c>
      <c r="G36" s="45"/>
      <c r="H36" s="43"/>
      <c r="I36" s="187"/>
    </row>
    <row r="37" spans="2:9" s="42" customFormat="1" ht="23.25" customHeight="1" x14ac:dyDescent="0.25">
      <c r="B37" s="349"/>
      <c r="C37" s="44"/>
      <c r="D37" s="20"/>
      <c r="E37" s="19"/>
      <c r="F37" s="75"/>
      <c r="G37" s="45"/>
      <c r="H37" s="43"/>
      <c r="I37" s="187"/>
    </row>
    <row r="38" spans="2:9" s="42" customFormat="1" ht="23.25" customHeight="1" x14ac:dyDescent="0.25">
      <c r="B38" s="349"/>
      <c r="C38" s="44"/>
      <c r="D38" s="20"/>
      <c r="E38" s="19"/>
      <c r="F38" s="75"/>
      <c r="G38" s="45"/>
      <c r="H38" s="43"/>
      <c r="I38" s="187"/>
    </row>
    <row r="39" spans="2:9" s="42" customFormat="1" ht="23.25" customHeight="1" x14ac:dyDescent="0.25">
      <c r="B39" s="349"/>
      <c r="C39" s="44"/>
      <c r="D39" s="20"/>
      <c r="E39" s="19"/>
      <c r="F39" s="75"/>
      <c r="G39" s="45"/>
      <c r="H39" s="43"/>
      <c r="I39" s="187"/>
    </row>
    <row r="40" spans="2:9" s="42" customFormat="1" ht="15" thickBot="1" x14ac:dyDescent="0.3">
      <c r="B40" s="349"/>
      <c r="C40" s="19"/>
      <c r="D40" s="20"/>
      <c r="E40" s="19"/>
      <c r="F40" s="75"/>
      <c r="G40" s="45"/>
      <c r="H40" s="43"/>
      <c r="I40" s="187"/>
    </row>
    <row r="41" spans="2:9" s="42" customFormat="1" ht="30" customHeight="1" thickBot="1" x14ac:dyDescent="0.3">
      <c r="B41" s="26" t="s">
        <v>649</v>
      </c>
      <c r="C41" s="26"/>
      <c r="D41" s="26"/>
      <c r="E41" s="26"/>
      <c r="F41" s="327"/>
      <c r="G41" s="327"/>
      <c r="H41" s="28"/>
      <c r="I41" s="187"/>
    </row>
    <row r="42" spans="2:9" s="42" customFormat="1" ht="31.5" customHeight="1" thickBot="1" x14ac:dyDescent="0.3">
      <c r="B42" s="26" t="s">
        <v>648</v>
      </c>
      <c r="C42" s="350"/>
      <c r="D42" s="351"/>
      <c r="E42" s="55"/>
      <c r="F42" s="327"/>
      <c r="G42" s="327"/>
      <c r="H42" s="28"/>
      <c r="I42" s="187"/>
    </row>
    <row r="43" spans="2:9" s="42" customFormat="1" ht="25.5" x14ac:dyDescent="0.25">
      <c r="B43" s="448"/>
      <c r="C43" s="411"/>
      <c r="D43" s="447" t="s">
        <v>1308</v>
      </c>
      <c r="E43" s="21"/>
      <c r="F43" s="449"/>
      <c r="G43" s="450"/>
      <c r="H43" s="451"/>
      <c r="I43" s="187"/>
    </row>
    <row r="44" spans="2:9" s="42" customFormat="1" ht="23.25" customHeight="1" x14ac:dyDescent="0.25">
      <c r="B44" s="349">
        <v>1.25</v>
      </c>
      <c r="C44" s="44"/>
      <c r="D44" s="20" t="s">
        <v>1297</v>
      </c>
      <c r="E44" s="19" t="s">
        <v>62</v>
      </c>
      <c r="F44" s="75">
        <v>20</v>
      </c>
      <c r="G44" s="45"/>
      <c r="H44" s="43"/>
      <c r="I44" s="187"/>
    </row>
    <row r="45" spans="2:9" s="42" customFormat="1" ht="23.25" customHeight="1" x14ac:dyDescent="0.25">
      <c r="B45" s="349">
        <f t="shared" ref="B45:B51" si="1">B44+0.01</f>
        <v>1.26</v>
      </c>
      <c r="C45" s="44"/>
      <c r="D45" s="20" t="s">
        <v>1299</v>
      </c>
      <c r="E45" s="19" t="s">
        <v>62</v>
      </c>
      <c r="F45" s="75">
        <v>20</v>
      </c>
      <c r="G45" s="45"/>
      <c r="H45" s="43"/>
      <c r="I45" s="187"/>
    </row>
    <row r="46" spans="2:9" s="42" customFormat="1" ht="23.25" customHeight="1" x14ac:dyDescent="0.25">
      <c r="B46" s="349">
        <f t="shared" si="1"/>
        <v>1.27</v>
      </c>
      <c r="C46" s="44"/>
      <c r="D46" s="20" t="s">
        <v>1300</v>
      </c>
      <c r="E46" s="19" t="s">
        <v>62</v>
      </c>
      <c r="F46" s="75">
        <v>20</v>
      </c>
      <c r="G46" s="45"/>
      <c r="H46" s="43"/>
      <c r="I46" s="187"/>
    </row>
    <row r="47" spans="2:9" s="42" customFormat="1" ht="22.5" customHeight="1" x14ac:dyDescent="0.25">
      <c r="B47" s="349">
        <f t="shared" si="1"/>
        <v>1.28</v>
      </c>
      <c r="C47" s="44"/>
      <c r="D47" s="20" t="s">
        <v>1301</v>
      </c>
      <c r="E47" s="19" t="s">
        <v>62</v>
      </c>
      <c r="F47" s="75">
        <v>20</v>
      </c>
      <c r="G47" s="45"/>
      <c r="H47" s="43"/>
      <c r="I47" s="187"/>
    </row>
    <row r="48" spans="2:9" s="42" customFormat="1" ht="22.5" customHeight="1" x14ac:dyDescent="0.25">
      <c r="B48" s="349">
        <f t="shared" si="1"/>
        <v>1.29</v>
      </c>
      <c r="C48" s="44"/>
      <c r="D48" s="20" t="s">
        <v>1302</v>
      </c>
      <c r="E48" s="19" t="s">
        <v>62</v>
      </c>
      <c r="F48" s="75">
        <v>20</v>
      </c>
      <c r="G48" s="45"/>
      <c r="H48" s="43"/>
      <c r="I48" s="187"/>
    </row>
    <row r="49" spans="2:9" s="42" customFormat="1" ht="22.5" customHeight="1" x14ac:dyDescent="0.25">
      <c r="B49" s="349">
        <f t="shared" si="1"/>
        <v>1.3</v>
      </c>
      <c r="C49" s="44"/>
      <c r="D49" s="20" t="s">
        <v>1303</v>
      </c>
      <c r="E49" s="19" t="s">
        <v>62</v>
      </c>
      <c r="F49" s="75">
        <v>20</v>
      </c>
      <c r="G49" s="45"/>
      <c r="H49" s="43"/>
      <c r="I49" s="187"/>
    </row>
    <row r="50" spans="2:9" s="42" customFormat="1" ht="22.5" customHeight="1" x14ac:dyDescent="0.25">
      <c r="B50" s="349">
        <f t="shared" si="1"/>
        <v>1.31</v>
      </c>
      <c r="C50" s="44"/>
      <c r="D50" s="20" t="s">
        <v>1304</v>
      </c>
      <c r="E50" s="19" t="s">
        <v>62</v>
      </c>
      <c r="F50" s="75">
        <v>20</v>
      </c>
      <c r="G50" s="45"/>
      <c r="H50" s="43"/>
      <c r="I50" s="187"/>
    </row>
    <row r="51" spans="2:9" s="42" customFormat="1" ht="22.5" customHeight="1" x14ac:dyDescent="0.25">
      <c r="B51" s="349">
        <f t="shared" si="1"/>
        <v>1.32</v>
      </c>
      <c r="C51" s="19"/>
      <c r="D51" s="20" t="s">
        <v>1305</v>
      </c>
      <c r="E51" s="19" t="s">
        <v>62</v>
      </c>
      <c r="F51" s="75">
        <v>20</v>
      </c>
      <c r="G51" s="45"/>
      <c r="H51" s="43"/>
      <c r="I51" s="187"/>
    </row>
    <row r="52" spans="2:9" s="42" customFormat="1" ht="25.5" x14ac:dyDescent="0.25">
      <c r="B52" s="349"/>
      <c r="C52" s="19"/>
      <c r="D52" s="447" t="s">
        <v>1309</v>
      </c>
      <c r="E52" s="19"/>
      <c r="F52" s="75"/>
      <c r="G52" s="45"/>
      <c r="H52" s="43"/>
      <c r="I52" s="187"/>
    </row>
    <row r="53" spans="2:9" s="42" customFormat="1" ht="22.5" customHeight="1" x14ac:dyDescent="0.25">
      <c r="B53" s="349">
        <v>1.33</v>
      </c>
      <c r="C53" s="19"/>
      <c r="D53" s="20" t="s">
        <v>1310</v>
      </c>
      <c r="E53" s="19" t="s">
        <v>793</v>
      </c>
      <c r="F53" s="75">
        <v>20</v>
      </c>
      <c r="G53" s="45"/>
      <c r="H53" s="43"/>
      <c r="I53" s="187"/>
    </row>
    <row r="54" spans="2:9" s="42" customFormat="1" ht="22.5" customHeight="1" x14ac:dyDescent="0.25">
      <c r="B54" s="349">
        <f t="shared" ref="B54:B64" si="2">B53+0.01</f>
        <v>1.34</v>
      </c>
      <c r="C54" s="19"/>
      <c r="D54" s="20" t="s">
        <v>1311</v>
      </c>
      <c r="E54" s="19" t="s">
        <v>793</v>
      </c>
      <c r="F54" s="75">
        <v>20</v>
      </c>
      <c r="G54" s="45"/>
      <c r="H54" s="43"/>
      <c r="I54" s="187"/>
    </row>
    <row r="55" spans="2:9" s="42" customFormat="1" ht="22.5" customHeight="1" x14ac:dyDescent="0.25">
      <c r="B55" s="349">
        <f t="shared" si="2"/>
        <v>1.35</v>
      </c>
      <c r="C55" s="19"/>
      <c r="D55" s="20" t="s">
        <v>1312</v>
      </c>
      <c r="E55" s="19" t="s">
        <v>62</v>
      </c>
      <c r="F55" s="75">
        <v>20</v>
      </c>
      <c r="G55" s="45"/>
      <c r="H55" s="43"/>
      <c r="I55" s="187"/>
    </row>
    <row r="56" spans="2:9" s="42" customFormat="1" ht="22.5" customHeight="1" x14ac:dyDescent="0.25">
      <c r="B56" s="349">
        <f t="shared" si="2"/>
        <v>1.36</v>
      </c>
      <c r="C56" s="19"/>
      <c r="D56" s="20" t="s">
        <v>1313</v>
      </c>
      <c r="E56" s="19" t="s">
        <v>62</v>
      </c>
      <c r="F56" s="75">
        <v>20</v>
      </c>
      <c r="G56" s="45"/>
      <c r="H56" s="43"/>
      <c r="I56" s="187"/>
    </row>
    <row r="57" spans="2:9" s="42" customFormat="1" ht="22.5" customHeight="1" x14ac:dyDescent="0.25">
      <c r="B57" s="349">
        <f t="shared" si="2"/>
        <v>1.37</v>
      </c>
      <c r="C57" s="19"/>
      <c r="D57" s="20" t="s">
        <v>1314</v>
      </c>
      <c r="E57" s="19" t="s">
        <v>62</v>
      </c>
      <c r="F57" s="75">
        <v>20</v>
      </c>
      <c r="G57" s="45"/>
      <c r="H57" s="43"/>
      <c r="I57" s="187"/>
    </row>
    <row r="58" spans="2:9" s="42" customFormat="1" ht="22.5" customHeight="1" x14ac:dyDescent="0.25">
      <c r="B58" s="349">
        <f t="shared" si="2"/>
        <v>1.3800000000000001</v>
      </c>
      <c r="C58" s="19"/>
      <c r="D58" s="20" t="s">
        <v>1315</v>
      </c>
      <c r="E58" s="19" t="s">
        <v>62</v>
      </c>
      <c r="F58" s="75">
        <v>20</v>
      </c>
      <c r="G58" s="45"/>
      <c r="H58" s="43"/>
      <c r="I58" s="187"/>
    </row>
    <row r="59" spans="2:9" s="42" customFormat="1" ht="22.5" customHeight="1" x14ac:dyDescent="0.25">
      <c r="B59" s="349">
        <f t="shared" si="2"/>
        <v>1.3900000000000001</v>
      </c>
      <c r="C59" s="19"/>
      <c r="D59" s="20" t="s">
        <v>1316</v>
      </c>
      <c r="E59" s="19" t="s">
        <v>62</v>
      </c>
      <c r="F59" s="75">
        <v>20</v>
      </c>
      <c r="G59" s="45"/>
      <c r="H59" s="43"/>
      <c r="I59" s="187"/>
    </row>
    <row r="60" spans="2:9" s="42" customFormat="1" ht="22.5" customHeight="1" x14ac:dyDescent="0.25">
      <c r="B60" s="349">
        <f t="shared" si="2"/>
        <v>1.4000000000000001</v>
      </c>
      <c r="C60" s="19"/>
      <c r="D60" s="20" t="s">
        <v>1317</v>
      </c>
      <c r="E60" s="19" t="s">
        <v>62</v>
      </c>
      <c r="F60" s="75">
        <v>20</v>
      </c>
      <c r="G60" s="45"/>
      <c r="H60" s="43"/>
      <c r="I60" s="187"/>
    </row>
    <row r="61" spans="2:9" s="42" customFormat="1" ht="22.5" customHeight="1" x14ac:dyDescent="0.25">
      <c r="B61" s="349">
        <f t="shared" si="2"/>
        <v>1.4100000000000001</v>
      </c>
      <c r="C61" s="19"/>
      <c r="D61" s="20" t="s">
        <v>1318</v>
      </c>
      <c r="E61" s="19" t="s">
        <v>62</v>
      </c>
      <c r="F61" s="75">
        <v>20</v>
      </c>
      <c r="G61" s="45"/>
      <c r="H61" s="43"/>
      <c r="I61" s="187"/>
    </row>
    <row r="62" spans="2:9" s="42" customFormat="1" ht="22.5" customHeight="1" x14ac:dyDescent="0.25">
      <c r="B62" s="349">
        <f t="shared" si="2"/>
        <v>1.4200000000000002</v>
      </c>
      <c r="C62" s="19"/>
      <c r="D62" s="20" t="s">
        <v>1319</v>
      </c>
      <c r="E62" s="19" t="s">
        <v>62</v>
      </c>
      <c r="F62" s="75">
        <v>20</v>
      </c>
      <c r="G62" s="45"/>
      <c r="H62" s="43"/>
      <c r="I62" s="187"/>
    </row>
    <row r="63" spans="2:9" s="42" customFormat="1" ht="22.5" customHeight="1" x14ac:dyDescent="0.25">
      <c r="B63" s="349">
        <f t="shared" si="2"/>
        <v>1.4300000000000002</v>
      </c>
      <c r="C63" s="19"/>
      <c r="D63" s="20" t="s">
        <v>1320</v>
      </c>
      <c r="E63" s="19" t="s">
        <v>62</v>
      </c>
      <c r="F63" s="75">
        <v>20</v>
      </c>
      <c r="G63" s="45"/>
      <c r="H63" s="43"/>
      <c r="I63" s="187"/>
    </row>
    <row r="64" spans="2:9" s="42" customFormat="1" ht="22.5" customHeight="1" x14ac:dyDescent="0.25">
      <c r="B64" s="349">
        <f t="shared" si="2"/>
        <v>1.4400000000000002</v>
      </c>
      <c r="C64" s="19"/>
      <c r="D64" s="20" t="s">
        <v>1321</v>
      </c>
      <c r="E64" s="19" t="s">
        <v>62</v>
      </c>
      <c r="F64" s="75">
        <v>20</v>
      </c>
      <c r="G64" s="45"/>
      <c r="H64" s="43"/>
      <c r="I64" s="187"/>
    </row>
    <row r="65" spans="2:9" s="42" customFormat="1" ht="22.5" customHeight="1" x14ac:dyDescent="0.25">
      <c r="B65" s="349"/>
      <c r="C65" s="19"/>
      <c r="D65" s="447" t="s">
        <v>1322</v>
      </c>
      <c r="E65" s="19"/>
      <c r="F65" s="75"/>
      <c r="G65" s="45"/>
      <c r="H65" s="43"/>
      <c r="I65" s="187"/>
    </row>
    <row r="66" spans="2:9" s="42" customFormat="1" ht="22.5" customHeight="1" x14ac:dyDescent="0.25">
      <c r="B66" s="349">
        <v>1.45</v>
      </c>
      <c r="C66" s="19"/>
      <c r="D66" s="20" t="s">
        <v>1297</v>
      </c>
      <c r="E66" s="19" t="s">
        <v>62</v>
      </c>
      <c r="F66" s="75">
        <v>20</v>
      </c>
      <c r="G66" s="45"/>
      <c r="H66" s="43"/>
      <c r="I66" s="187"/>
    </row>
    <row r="67" spans="2:9" s="42" customFormat="1" ht="22.5" customHeight="1" x14ac:dyDescent="0.25">
      <c r="B67" s="349">
        <f t="shared" ref="B67:B73" si="3">B66+0.01</f>
        <v>1.46</v>
      </c>
      <c r="C67" s="19"/>
      <c r="D67" s="20" t="s">
        <v>1299</v>
      </c>
      <c r="E67" s="19" t="s">
        <v>62</v>
      </c>
      <c r="F67" s="75">
        <v>20</v>
      </c>
      <c r="G67" s="45"/>
      <c r="H67" s="43"/>
      <c r="I67" s="187"/>
    </row>
    <row r="68" spans="2:9" s="42" customFormat="1" ht="22.5" customHeight="1" x14ac:dyDescent="0.25">
      <c r="B68" s="349">
        <f t="shared" si="3"/>
        <v>1.47</v>
      </c>
      <c r="C68" s="19"/>
      <c r="D68" s="20" t="s">
        <v>1300</v>
      </c>
      <c r="E68" s="19" t="s">
        <v>62</v>
      </c>
      <c r="F68" s="75">
        <v>20</v>
      </c>
      <c r="G68" s="45"/>
      <c r="H68" s="43"/>
      <c r="I68" s="187"/>
    </row>
    <row r="69" spans="2:9" s="42" customFormat="1" ht="22.5" customHeight="1" x14ac:dyDescent="0.25">
      <c r="B69" s="349">
        <f t="shared" si="3"/>
        <v>1.48</v>
      </c>
      <c r="C69" s="19"/>
      <c r="D69" s="20" t="s">
        <v>1301</v>
      </c>
      <c r="E69" s="19" t="s">
        <v>62</v>
      </c>
      <c r="F69" s="75">
        <v>20</v>
      </c>
      <c r="G69" s="45"/>
      <c r="H69" s="43"/>
      <c r="I69" s="187"/>
    </row>
    <row r="70" spans="2:9" s="42" customFormat="1" ht="22.5" customHeight="1" x14ac:dyDescent="0.25">
      <c r="B70" s="349">
        <f t="shared" si="3"/>
        <v>1.49</v>
      </c>
      <c r="C70" s="19"/>
      <c r="D70" s="20" t="s">
        <v>1302</v>
      </c>
      <c r="E70" s="19" t="s">
        <v>62</v>
      </c>
      <c r="F70" s="75">
        <v>20</v>
      </c>
      <c r="G70" s="45"/>
      <c r="H70" s="43"/>
      <c r="I70" s="187"/>
    </row>
    <row r="71" spans="2:9" s="42" customFormat="1" ht="22.5" customHeight="1" x14ac:dyDescent="0.25">
      <c r="B71" s="349">
        <f t="shared" si="3"/>
        <v>1.5</v>
      </c>
      <c r="C71" s="19"/>
      <c r="D71" s="20" t="s">
        <v>1303</v>
      </c>
      <c r="E71" s="19" t="s">
        <v>62</v>
      </c>
      <c r="F71" s="75">
        <v>20</v>
      </c>
      <c r="G71" s="45"/>
      <c r="H71" s="43"/>
      <c r="I71" s="187"/>
    </row>
    <row r="72" spans="2:9" s="42" customFormat="1" ht="22.5" customHeight="1" x14ac:dyDescent="0.25">
      <c r="B72" s="349">
        <f t="shared" si="3"/>
        <v>1.51</v>
      </c>
      <c r="C72" s="19"/>
      <c r="D72" s="20" t="s">
        <v>1304</v>
      </c>
      <c r="E72" s="19" t="s">
        <v>62</v>
      </c>
      <c r="F72" s="75">
        <v>20</v>
      </c>
      <c r="G72" s="45"/>
      <c r="H72" s="43"/>
      <c r="I72" s="187"/>
    </row>
    <row r="73" spans="2:9" s="42" customFormat="1" ht="22.5" customHeight="1" x14ac:dyDescent="0.25">
      <c r="B73" s="349">
        <f t="shared" si="3"/>
        <v>1.52</v>
      </c>
      <c r="C73" s="19"/>
      <c r="D73" s="20" t="s">
        <v>1305</v>
      </c>
      <c r="E73" s="19" t="s">
        <v>62</v>
      </c>
      <c r="F73" s="75">
        <v>20</v>
      </c>
      <c r="G73" s="45"/>
      <c r="H73" s="43"/>
      <c r="I73" s="187"/>
    </row>
    <row r="74" spans="2:9" s="42" customFormat="1" ht="22.5" customHeight="1" x14ac:dyDescent="0.2">
      <c r="B74" s="349"/>
      <c r="C74" s="19"/>
      <c r="D74" s="452" t="s">
        <v>1323</v>
      </c>
      <c r="E74" s="19"/>
      <c r="F74" s="75"/>
      <c r="G74" s="45"/>
      <c r="H74" s="43"/>
      <c r="I74" s="187"/>
    </row>
    <row r="75" spans="2:9" s="42" customFormat="1" ht="22.5" customHeight="1" x14ac:dyDescent="0.25">
      <c r="B75" s="349">
        <v>1.53</v>
      </c>
      <c r="C75" s="19"/>
      <c r="D75" s="20" t="s">
        <v>1324</v>
      </c>
      <c r="E75" s="19" t="s">
        <v>1325</v>
      </c>
      <c r="F75" s="75">
        <v>50</v>
      </c>
      <c r="G75" s="45"/>
      <c r="H75" s="43"/>
      <c r="I75" s="187"/>
    </row>
    <row r="76" spans="2:9" s="42" customFormat="1" ht="22.5" customHeight="1" x14ac:dyDescent="0.25">
      <c r="B76" s="349">
        <f t="shared" ref="B76:B77" si="4">B75+0.01</f>
        <v>1.54</v>
      </c>
      <c r="C76" s="19"/>
      <c r="D76" s="20" t="s">
        <v>1326</v>
      </c>
      <c r="E76" s="19" t="s">
        <v>1325</v>
      </c>
      <c r="F76" s="75">
        <v>50</v>
      </c>
      <c r="G76" s="45"/>
      <c r="H76" s="43"/>
      <c r="I76" s="187"/>
    </row>
    <row r="77" spans="2:9" s="42" customFormat="1" ht="22.5" customHeight="1" x14ac:dyDescent="0.25">
      <c r="B77" s="349">
        <f t="shared" si="4"/>
        <v>1.55</v>
      </c>
      <c r="C77" s="19"/>
      <c r="D77" s="20" t="s">
        <v>1327</v>
      </c>
      <c r="E77" s="19" t="s">
        <v>1325</v>
      </c>
      <c r="F77" s="75">
        <v>50</v>
      </c>
      <c r="G77" s="45"/>
      <c r="H77" s="43"/>
      <c r="I77" s="187"/>
    </row>
    <row r="78" spans="2:9" s="42" customFormat="1" ht="22.5" customHeight="1" x14ac:dyDescent="0.2">
      <c r="B78" s="349"/>
      <c r="C78" s="19"/>
      <c r="D78" s="452" t="s">
        <v>1328</v>
      </c>
      <c r="E78" s="19"/>
      <c r="F78" s="75"/>
      <c r="G78" s="45"/>
      <c r="H78" s="43"/>
      <c r="I78" s="187"/>
    </row>
    <row r="79" spans="2:9" s="42" customFormat="1" ht="22.5" customHeight="1" x14ac:dyDescent="0.25">
      <c r="B79" s="349">
        <v>1.56</v>
      </c>
      <c r="C79" s="19"/>
      <c r="D79" s="20" t="s">
        <v>1329</v>
      </c>
      <c r="E79" s="19" t="s">
        <v>62</v>
      </c>
      <c r="F79" s="75">
        <v>50</v>
      </c>
      <c r="G79" s="45"/>
      <c r="H79" s="43"/>
      <c r="I79" s="187"/>
    </row>
    <row r="80" spans="2:9" s="42" customFormat="1" ht="22.5" customHeight="1" x14ac:dyDescent="0.25">
      <c r="B80" s="349">
        <f t="shared" ref="B80:B83" si="5">B79+0.01</f>
        <v>1.57</v>
      </c>
      <c r="C80" s="19"/>
      <c r="D80" s="20" t="s">
        <v>1330</v>
      </c>
      <c r="E80" s="19" t="s">
        <v>62</v>
      </c>
      <c r="F80" s="75">
        <v>50</v>
      </c>
      <c r="G80" s="45"/>
      <c r="H80" s="43"/>
      <c r="I80" s="187"/>
    </row>
    <row r="81" spans="2:9" s="42" customFormat="1" ht="22.5" customHeight="1" x14ac:dyDescent="0.25">
      <c r="B81" s="349">
        <f t="shared" si="5"/>
        <v>1.58</v>
      </c>
      <c r="C81" s="19"/>
      <c r="D81" s="20" t="s">
        <v>1331</v>
      </c>
      <c r="E81" s="19" t="s">
        <v>62</v>
      </c>
      <c r="F81" s="75">
        <v>50</v>
      </c>
      <c r="G81" s="45"/>
      <c r="H81" s="43"/>
      <c r="I81" s="187"/>
    </row>
    <row r="82" spans="2:9" s="42" customFormat="1" ht="22.5" customHeight="1" x14ac:dyDescent="0.25">
      <c r="B82" s="349">
        <f t="shared" si="5"/>
        <v>1.59</v>
      </c>
      <c r="C82" s="19"/>
      <c r="D82" s="20" t="s">
        <v>1332</v>
      </c>
      <c r="E82" s="19" t="s">
        <v>62</v>
      </c>
      <c r="F82" s="75">
        <v>50</v>
      </c>
      <c r="G82" s="45"/>
      <c r="H82" s="43"/>
      <c r="I82" s="187"/>
    </row>
    <row r="83" spans="2:9" s="42" customFormat="1" ht="22.5" customHeight="1" x14ac:dyDescent="0.25">
      <c r="B83" s="349">
        <f t="shared" si="5"/>
        <v>1.6</v>
      </c>
      <c r="C83" s="19"/>
      <c r="D83" s="20" t="s">
        <v>1333</v>
      </c>
      <c r="E83" s="19" t="s">
        <v>62</v>
      </c>
      <c r="F83" s="75">
        <v>50</v>
      </c>
      <c r="G83" s="45"/>
      <c r="H83" s="43"/>
      <c r="I83" s="187"/>
    </row>
    <row r="84" spans="2:9" s="42" customFormat="1" ht="22.5" customHeight="1" thickBot="1" x14ac:dyDescent="0.3">
      <c r="B84" s="349"/>
      <c r="C84" s="19"/>
      <c r="D84" s="20"/>
      <c r="E84" s="19"/>
      <c r="F84" s="75"/>
      <c r="G84" s="45"/>
      <c r="H84" s="43"/>
      <c r="I84" s="187"/>
    </row>
    <row r="85" spans="2:9" s="42" customFormat="1" ht="22.5" customHeight="1" thickBot="1" x14ac:dyDescent="0.3">
      <c r="B85" s="26" t="s">
        <v>649</v>
      </c>
      <c r="C85" s="26"/>
      <c r="D85" s="26"/>
      <c r="E85" s="26"/>
      <c r="F85" s="327"/>
      <c r="G85" s="327"/>
      <c r="H85" s="28"/>
      <c r="I85" s="187"/>
    </row>
    <row r="86" spans="2:9" s="42" customFormat="1" ht="22.5" customHeight="1" thickBot="1" x14ac:dyDescent="0.3">
      <c r="B86" s="26" t="s">
        <v>648</v>
      </c>
      <c r="C86" s="350"/>
      <c r="D86" s="351"/>
      <c r="E86" s="55"/>
      <c r="F86" s="327"/>
      <c r="G86" s="327"/>
      <c r="H86" s="28"/>
      <c r="I86" s="187"/>
    </row>
    <row r="87" spans="2:9" s="42" customFormat="1" ht="22.5" customHeight="1" x14ac:dyDescent="0.2">
      <c r="B87" s="349"/>
      <c r="C87" s="19"/>
      <c r="D87" s="452" t="s">
        <v>1334</v>
      </c>
      <c r="E87" s="19"/>
      <c r="F87" s="75"/>
      <c r="G87" s="45"/>
      <c r="H87" s="43"/>
      <c r="I87" s="187"/>
    </row>
    <row r="88" spans="2:9" s="42" customFormat="1" ht="25.5" x14ac:dyDescent="0.25">
      <c r="B88" s="349">
        <v>1.61</v>
      </c>
      <c r="C88" s="19"/>
      <c r="D88" s="20" t="s">
        <v>1335</v>
      </c>
      <c r="E88" s="19" t="s">
        <v>62</v>
      </c>
      <c r="F88" s="75">
        <v>50</v>
      </c>
      <c r="G88" s="45"/>
      <c r="H88" s="43"/>
      <c r="I88" s="187"/>
    </row>
    <row r="89" spans="2:9" s="42" customFormat="1" ht="22.5" customHeight="1" x14ac:dyDescent="0.2">
      <c r="B89" s="349"/>
      <c r="C89" s="19"/>
      <c r="D89" s="452" t="s">
        <v>1336</v>
      </c>
      <c r="E89" s="19"/>
      <c r="F89" s="75"/>
      <c r="G89" s="45"/>
      <c r="H89" s="43"/>
      <c r="I89" s="187"/>
    </row>
    <row r="90" spans="2:9" s="42" customFormat="1" ht="22.5" customHeight="1" x14ac:dyDescent="0.25">
      <c r="B90" s="349">
        <v>1.62</v>
      </c>
      <c r="C90" s="19"/>
      <c r="D90" s="20" t="s">
        <v>1337</v>
      </c>
      <c r="E90" s="19" t="s">
        <v>62</v>
      </c>
      <c r="F90" s="75">
        <v>25</v>
      </c>
      <c r="G90" s="45"/>
      <c r="H90" s="43"/>
      <c r="I90" s="187"/>
    </row>
    <row r="91" spans="2:9" s="42" customFormat="1" ht="22.5" customHeight="1" x14ac:dyDescent="0.2">
      <c r="B91" s="349"/>
      <c r="C91" s="19"/>
      <c r="D91" s="452" t="s">
        <v>1338</v>
      </c>
      <c r="E91" s="19"/>
      <c r="F91" s="75"/>
      <c r="G91" s="45"/>
      <c r="H91" s="43"/>
      <c r="I91" s="187"/>
    </row>
    <row r="92" spans="2:9" s="42" customFormat="1" ht="22.5" customHeight="1" x14ac:dyDescent="0.25">
      <c r="B92" s="349"/>
      <c r="C92" s="19"/>
      <c r="D92" s="20" t="s">
        <v>1339</v>
      </c>
      <c r="E92" s="19"/>
      <c r="F92" s="75"/>
      <c r="G92" s="45"/>
      <c r="H92" s="43"/>
      <c r="I92" s="187"/>
    </row>
    <row r="93" spans="2:9" s="42" customFormat="1" ht="22.5" customHeight="1" x14ac:dyDescent="0.25">
      <c r="B93" s="349">
        <v>1.63</v>
      </c>
      <c r="C93" s="19"/>
      <c r="D93" s="20" t="s">
        <v>1340</v>
      </c>
      <c r="E93" s="19" t="s">
        <v>62</v>
      </c>
      <c r="F93" s="75">
        <f>35*25</f>
        <v>875</v>
      </c>
      <c r="G93" s="45"/>
      <c r="H93" s="43"/>
      <c r="I93" s="187"/>
    </row>
    <row r="94" spans="2:9" s="42" customFormat="1" ht="22.5" customHeight="1" x14ac:dyDescent="0.25">
      <c r="B94" s="349">
        <f t="shared" ref="B94:B95" si="6">B93+0.01</f>
        <v>1.64</v>
      </c>
      <c r="C94" s="19"/>
      <c r="D94" s="20" t="s">
        <v>1341</v>
      </c>
      <c r="E94" s="19" t="s">
        <v>62</v>
      </c>
      <c r="F94" s="75">
        <f>35*25</f>
        <v>875</v>
      </c>
      <c r="G94" s="45"/>
      <c r="H94" s="43"/>
      <c r="I94" s="187"/>
    </row>
    <row r="95" spans="2:9" s="42" customFormat="1" ht="22.5" customHeight="1" x14ac:dyDescent="0.25">
      <c r="B95" s="349">
        <f t="shared" si="6"/>
        <v>1.65</v>
      </c>
      <c r="C95" s="19"/>
      <c r="D95" s="20" t="s">
        <v>1342</v>
      </c>
      <c r="E95" s="19" t="s">
        <v>62</v>
      </c>
      <c r="F95" s="75">
        <f>35*25</f>
        <v>875</v>
      </c>
      <c r="G95" s="45"/>
      <c r="H95" s="43"/>
      <c r="I95" s="187"/>
    </row>
    <row r="96" spans="2:9" s="42" customFormat="1" ht="22.5" customHeight="1" x14ac:dyDescent="0.25">
      <c r="B96" s="349"/>
      <c r="C96" s="19"/>
      <c r="D96" s="20" t="s">
        <v>1343</v>
      </c>
      <c r="E96" s="19"/>
      <c r="F96" s="75"/>
      <c r="G96" s="45"/>
      <c r="H96" s="43"/>
      <c r="I96" s="187"/>
    </row>
    <row r="97" spans="2:9" s="42" customFormat="1" ht="22.5" customHeight="1" x14ac:dyDescent="0.25">
      <c r="B97" s="349">
        <v>1.66</v>
      </c>
      <c r="C97" s="19"/>
      <c r="D97" s="20" t="s">
        <v>1340</v>
      </c>
      <c r="E97" s="19" t="s">
        <v>62</v>
      </c>
      <c r="F97" s="75">
        <f>35*25</f>
        <v>875</v>
      </c>
      <c r="G97" s="45"/>
      <c r="H97" s="43"/>
      <c r="I97" s="187"/>
    </row>
    <row r="98" spans="2:9" s="42" customFormat="1" ht="22.5" customHeight="1" x14ac:dyDescent="0.25">
      <c r="B98" s="349">
        <f t="shared" ref="B98:B100" si="7">B97+0.01</f>
        <v>1.67</v>
      </c>
      <c r="C98" s="19"/>
      <c r="D98" s="20" t="s">
        <v>1341</v>
      </c>
      <c r="E98" s="19" t="s">
        <v>62</v>
      </c>
      <c r="F98" s="75">
        <f>35*25</f>
        <v>875</v>
      </c>
      <c r="G98" s="45"/>
      <c r="H98" s="43"/>
      <c r="I98" s="187"/>
    </row>
    <row r="99" spans="2:9" s="42" customFormat="1" ht="22.5" customHeight="1" x14ac:dyDescent="0.25">
      <c r="B99" s="349">
        <f t="shared" si="7"/>
        <v>1.68</v>
      </c>
      <c r="C99" s="19"/>
      <c r="D99" s="20" t="s">
        <v>1342</v>
      </c>
      <c r="E99" s="19" t="s">
        <v>62</v>
      </c>
      <c r="F99" s="75">
        <f>35*25</f>
        <v>875</v>
      </c>
      <c r="G99" s="45"/>
      <c r="H99" s="43"/>
      <c r="I99" s="187"/>
    </row>
    <row r="100" spans="2:9" s="42" customFormat="1" ht="22.5" customHeight="1" x14ac:dyDescent="0.25">
      <c r="B100" s="349">
        <f t="shared" si="7"/>
        <v>1.69</v>
      </c>
      <c r="C100" s="19"/>
      <c r="D100" s="20" t="s">
        <v>1344</v>
      </c>
      <c r="E100" s="19" t="s">
        <v>62</v>
      </c>
      <c r="F100" s="75">
        <f>35*4</f>
        <v>140</v>
      </c>
      <c r="G100" s="45"/>
      <c r="H100" s="43"/>
      <c r="I100" s="187"/>
    </row>
    <row r="101" spans="2:9" s="42" customFormat="1" ht="22.5" customHeight="1" x14ac:dyDescent="0.25">
      <c r="B101" s="349"/>
      <c r="C101" s="19"/>
      <c r="D101" s="20"/>
      <c r="E101" s="19"/>
      <c r="F101" s="75"/>
      <c r="G101" s="45"/>
      <c r="H101" s="43"/>
      <c r="I101" s="187"/>
    </row>
    <row r="102" spans="2:9" s="42" customFormat="1" ht="22.5" customHeight="1" x14ac:dyDescent="0.25">
      <c r="B102" s="349"/>
      <c r="C102" s="19"/>
      <c r="D102" s="447" t="s">
        <v>1345</v>
      </c>
      <c r="E102" s="19"/>
      <c r="F102" s="75"/>
      <c r="G102" s="45"/>
      <c r="H102" s="43"/>
      <c r="I102" s="187"/>
    </row>
    <row r="103" spans="2:9" s="42" customFormat="1" ht="22.5" customHeight="1" x14ac:dyDescent="0.25">
      <c r="B103" s="349">
        <v>1.7</v>
      </c>
      <c r="C103" s="19"/>
      <c r="D103" s="20" t="s">
        <v>1346</v>
      </c>
      <c r="E103" s="19" t="s">
        <v>62</v>
      </c>
      <c r="F103" s="75">
        <f>35</f>
        <v>35</v>
      </c>
      <c r="G103" s="45"/>
      <c r="H103" s="43"/>
      <c r="I103" s="187"/>
    </row>
    <row r="104" spans="2:9" s="42" customFormat="1" ht="22.5" customHeight="1" x14ac:dyDescent="0.25">
      <c r="B104" s="349">
        <f t="shared" ref="B104:B107" si="8">B103+0.01</f>
        <v>1.71</v>
      </c>
      <c r="C104" s="19"/>
      <c r="D104" s="20" t="s">
        <v>1347</v>
      </c>
      <c r="E104" s="19" t="s">
        <v>62</v>
      </c>
      <c r="F104" s="75">
        <f>35</f>
        <v>35</v>
      </c>
      <c r="G104" s="45"/>
      <c r="H104" s="43"/>
      <c r="I104" s="187"/>
    </row>
    <row r="105" spans="2:9" s="42" customFormat="1" ht="22.5" customHeight="1" x14ac:dyDescent="0.25">
      <c r="B105" s="349">
        <f t="shared" si="8"/>
        <v>1.72</v>
      </c>
      <c r="C105" s="19"/>
      <c r="D105" s="20" t="s">
        <v>1348</v>
      </c>
      <c r="E105" s="19" t="s">
        <v>62</v>
      </c>
      <c r="F105" s="75">
        <f>35</f>
        <v>35</v>
      </c>
      <c r="G105" s="45"/>
      <c r="H105" s="43"/>
      <c r="I105" s="187"/>
    </row>
    <row r="106" spans="2:9" s="42" customFormat="1" ht="22.5" customHeight="1" x14ac:dyDescent="0.25">
      <c r="B106" s="349">
        <f t="shared" si="8"/>
        <v>1.73</v>
      </c>
      <c r="C106" s="19"/>
      <c r="D106" s="20" t="s">
        <v>1349</v>
      </c>
      <c r="E106" s="19" t="s">
        <v>62</v>
      </c>
      <c r="F106" s="75">
        <f>35</f>
        <v>35</v>
      </c>
      <c r="G106" s="45"/>
      <c r="H106" s="43"/>
      <c r="I106" s="187"/>
    </row>
    <row r="107" spans="2:9" s="42" customFormat="1" ht="22.5" customHeight="1" x14ac:dyDescent="0.25">
      <c r="B107" s="349">
        <f t="shared" si="8"/>
        <v>1.74</v>
      </c>
      <c r="C107" s="19"/>
      <c r="D107" s="20" t="s">
        <v>1350</v>
      </c>
      <c r="E107" s="19" t="s">
        <v>62</v>
      </c>
      <c r="F107" s="75">
        <f>35</f>
        <v>35</v>
      </c>
      <c r="G107" s="45"/>
      <c r="H107" s="43"/>
      <c r="I107" s="187"/>
    </row>
    <row r="108" spans="2:9" s="42" customFormat="1" ht="22.5" customHeight="1" x14ac:dyDescent="0.25">
      <c r="B108" s="349"/>
      <c r="C108" s="19"/>
      <c r="D108" s="20"/>
      <c r="E108" s="19"/>
      <c r="F108" s="75"/>
      <c r="G108" s="45"/>
      <c r="H108" s="43"/>
      <c r="I108" s="187"/>
    </row>
    <row r="109" spans="2:9" s="42" customFormat="1" ht="22.5" customHeight="1" x14ac:dyDescent="0.25">
      <c r="B109" s="349"/>
      <c r="C109" s="19"/>
      <c r="D109" s="20"/>
      <c r="E109" s="19"/>
      <c r="F109" s="75"/>
      <c r="G109" s="45"/>
      <c r="H109" s="43"/>
      <c r="I109" s="187"/>
    </row>
    <row r="110" spans="2:9" s="42" customFormat="1" ht="22.5" customHeight="1" x14ac:dyDescent="0.25">
      <c r="B110" s="349"/>
      <c r="C110" s="19"/>
      <c r="D110" s="20"/>
      <c r="E110" s="19"/>
      <c r="F110" s="75"/>
      <c r="G110" s="45"/>
      <c r="H110" s="43"/>
      <c r="I110" s="187"/>
    </row>
    <row r="111" spans="2:9" s="42" customFormat="1" ht="22.5" customHeight="1" x14ac:dyDescent="0.25">
      <c r="B111" s="349"/>
      <c r="C111" s="19"/>
      <c r="D111" s="20"/>
      <c r="E111" s="19"/>
      <c r="F111" s="75"/>
      <c r="G111" s="45"/>
      <c r="H111" s="43"/>
      <c r="I111" s="187"/>
    </row>
    <row r="112" spans="2:9" s="42" customFormat="1" ht="22.5" customHeight="1" x14ac:dyDescent="0.25">
      <c r="B112" s="349"/>
      <c r="C112" s="19"/>
      <c r="D112" s="20"/>
      <c r="E112" s="19"/>
      <c r="F112" s="75"/>
      <c r="G112" s="45"/>
      <c r="H112" s="43"/>
      <c r="I112" s="187"/>
    </row>
    <row r="113" spans="2:9" s="42" customFormat="1" ht="22.5" customHeight="1" x14ac:dyDescent="0.25">
      <c r="B113" s="349"/>
      <c r="C113" s="19"/>
      <c r="D113" s="20"/>
      <c r="E113" s="19"/>
      <c r="F113" s="75"/>
      <c r="G113" s="45"/>
      <c r="H113" s="43"/>
      <c r="I113" s="187"/>
    </row>
    <row r="114" spans="2:9" s="42" customFormat="1" ht="22.5" customHeight="1" x14ac:dyDescent="0.25">
      <c r="B114" s="349"/>
      <c r="C114" s="19"/>
      <c r="D114" s="20"/>
      <c r="E114" s="19"/>
      <c r="F114" s="75"/>
      <c r="G114" s="45"/>
      <c r="H114" s="43"/>
      <c r="I114" s="187"/>
    </row>
    <row r="115" spans="2:9" s="42" customFormat="1" ht="22.5" customHeight="1" x14ac:dyDescent="0.25">
      <c r="B115" s="349"/>
      <c r="C115" s="19"/>
      <c r="D115" s="20"/>
      <c r="E115" s="19"/>
      <c r="F115" s="75"/>
      <c r="G115" s="45"/>
      <c r="H115" s="43"/>
      <c r="I115" s="187"/>
    </row>
    <row r="116" spans="2:9" s="42" customFormat="1" ht="22.5" customHeight="1" x14ac:dyDescent="0.25">
      <c r="B116" s="349"/>
      <c r="C116" s="19"/>
      <c r="D116" s="20"/>
      <c r="E116" s="19"/>
      <c r="F116" s="75"/>
      <c r="G116" s="45"/>
      <c r="H116" s="43"/>
      <c r="I116" s="187"/>
    </row>
    <row r="117" spans="2:9" s="42" customFormat="1" ht="22.5" customHeight="1" x14ac:dyDescent="0.25">
      <c r="B117" s="349"/>
      <c r="C117" s="19"/>
      <c r="D117" s="20"/>
      <c r="E117" s="19"/>
      <c r="F117" s="75"/>
      <c r="G117" s="45"/>
      <c r="H117" s="43"/>
      <c r="I117" s="187"/>
    </row>
    <row r="118" spans="2:9" s="42" customFormat="1" ht="22.5" customHeight="1" x14ac:dyDescent="0.25">
      <c r="B118" s="349"/>
      <c r="C118" s="19"/>
      <c r="D118" s="20"/>
      <c r="E118" s="19"/>
      <c r="F118" s="75"/>
      <c r="G118" s="45"/>
      <c r="H118" s="43"/>
      <c r="I118" s="187"/>
    </row>
    <row r="119" spans="2:9" s="42" customFormat="1" ht="15" thickBot="1" x14ac:dyDescent="0.3">
      <c r="B119" s="19"/>
      <c r="C119" s="19"/>
      <c r="D119" s="20"/>
      <c r="E119" s="19"/>
      <c r="F119" s="19"/>
      <c r="G119" s="43"/>
      <c r="H119" s="43"/>
      <c r="I119" s="187"/>
    </row>
    <row r="120" spans="2:9" s="42" customFormat="1" ht="27.75" customHeight="1" thickBot="1" x14ac:dyDescent="0.3">
      <c r="B120" s="26" t="s">
        <v>7</v>
      </c>
      <c r="C120" s="26"/>
      <c r="D120" s="26"/>
      <c r="E120" s="26"/>
      <c r="F120" s="26"/>
      <c r="G120" s="48"/>
      <c r="H120" s="28"/>
      <c r="I120" s="187"/>
    </row>
    <row r="121" spans="2:9" s="42" customFormat="1" x14ac:dyDescent="0.25">
      <c r="B121" s="36"/>
      <c r="C121" s="36"/>
      <c r="D121" s="36"/>
      <c r="E121" s="36"/>
      <c r="F121" s="36"/>
      <c r="G121" s="49"/>
      <c r="H121" s="49"/>
      <c r="I121" s="187"/>
    </row>
    <row r="122" spans="2:9" s="42" customFormat="1" ht="5.25" customHeight="1" x14ac:dyDescent="0.25">
      <c r="B122" s="36"/>
      <c r="C122" s="36"/>
      <c r="D122" s="36"/>
      <c r="E122" s="36"/>
      <c r="F122" s="36"/>
      <c r="G122" s="49"/>
      <c r="H122" s="49"/>
      <c r="I122" s="187"/>
    </row>
    <row r="123" spans="2:9" s="42" customFormat="1" x14ac:dyDescent="0.25">
      <c r="B123" s="36"/>
      <c r="C123" s="36"/>
      <c r="D123" s="36"/>
      <c r="E123" s="36"/>
      <c r="F123" s="36"/>
      <c r="G123" s="49"/>
      <c r="H123" s="49"/>
      <c r="I123" s="187"/>
    </row>
    <row r="124" spans="2:9" s="42" customFormat="1" x14ac:dyDescent="0.25">
      <c r="B124" s="36"/>
      <c r="C124" s="36"/>
      <c r="D124" s="36"/>
      <c r="E124" s="36"/>
      <c r="F124" s="36"/>
      <c r="G124" s="49"/>
      <c r="H124" s="49"/>
      <c r="I124" s="187"/>
    </row>
    <row r="125" spans="2:9" s="42" customFormat="1" x14ac:dyDescent="0.25">
      <c r="B125" s="36"/>
      <c r="C125" s="36"/>
      <c r="D125" s="36"/>
      <c r="E125" s="36"/>
      <c r="F125" s="36"/>
      <c r="G125" s="49"/>
      <c r="H125" s="49"/>
      <c r="I125" s="187"/>
    </row>
    <row r="126" spans="2:9" s="42" customFormat="1" ht="23.25" x14ac:dyDescent="0.25">
      <c r="B126" s="36"/>
      <c r="C126" s="36"/>
      <c r="D126" s="36"/>
      <c r="E126" s="36"/>
      <c r="F126" s="36"/>
      <c r="G126" s="175"/>
      <c r="H126" s="49"/>
      <c r="I126" s="187"/>
    </row>
    <row r="127" spans="2:9" s="42" customFormat="1" ht="20.25" x14ac:dyDescent="0.25">
      <c r="B127" s="36"/>
      <c r="C127" s="36"/>
      <c r="D127" s="36"/>
      <c r="E127" s="36"/>
      <c r="F127" s="36"/>
      <c r="G127" s="176"/>
      <c r="H127" s="192"/>
      <c r="I127" s="187"/>
    </row>
    <row r="128" spans="2:9" s="42" customFormat="1" x14ac:dyDescent="0.25">
      <c r="B128" s="36"/>
      <c r="C128" s="36"/>
      <c r="D128" s="36"/>
      <c r="E128" s="36"/>
      <c r="F128" s="36"/>
      <c r="G128" s="49"/>
      <c r="H128" s="49"/>
      <c r="I128" s="187"/>
    </row>
    <row r="129" spans="2:9" s="42" customFormat="1" x14ac:dyDescent="0.25">
      <c r="B129" s="36"/>
      <c r="C129" s="36"/>
      <c r="D129" s="36"/>
      <c r="E129" s="36"/>
      <c r="F129" s="36"/>
      <c r="G129" s="49"/>
      <c r="H129" s="49"/>
      <c r="I129" s="187"/>
    </row>
    <row r="130" spans="2:9" s="42" customFormat="1" x14ac:dyDescent="0.25">
      <c r="B130" s="36"/>
      <c r="C130" s="36"/>
      <c r="D130" s="36"/>
      <c r="E130" s="36"/>
      <c r="F130" s="36"/>
      <c r="G130" s="49"/>
      <c r="H130" s="49"/>
      <c r="I130" s="187"/>
    </row>
    <row r="131" spans="2:9" s="42" customFormat="1" x14ac:dyDescent="0.25">
      <c r="B131" s="36"/>
      <c r="C131" s="36"/>
      <c r="D131" s="36"/>
      <c r="E131" s="36"/>
      <c r="F131" s="36"/>
      <c r="G131" s="49"/>
      <c r="H131" s="49"/>
      <c r="I131" s="187"/>
    </row>
    <row r="132" spans="2:9" s="42" customFormat="1" x14ac:dyDescent="0.25">
      <c r="B132" s="36"/>
      <c r="C132" s="36"/>
      <c r="D132" s="36"/>
      <c r="E132" s="36"/>
      <c r="F132" s="36"/>
      <c r="G132" s="49"/>
      <c r="H132" s="49"/>
      <c r="I132" s="187"/>
    </row>
    <row r="133" spans="2:9" s="42" customFormat="1" x14ac:dyDescent="0.25">
      <c r="B133" s="36"/>
      <c r="C133" s="36"/>
      <c r="D133" s="36"/>
      <c r="E133" s="36"/>
      <c r="F133" s="36"/>
      <c r="G133" s="49"/>
      <c r="H133" s="49"/>
      <c r="I133" s="187"/>
    </row>
    <row r="134" spans="2:9" s="42" customFormat="1" x14ac:dyDescent="0.25">
      <c r="B134" s="36"/>
      <c r="C134" s="36"/>
      <c r="D134" s="36"/>
      <c r="E134" s="36"/>
      <c r="F134" s="36"/>
      <c r="G134" s="49"/>
      <c r="H134" s="49"/>
      <c r="I134" s="187"/>
    </row>
    <row r="135" spans="2:9" s="42" customFormat="1" x14ac:dyDescent="0.25">
      <c r="B135" s="36"/>
      <c r="C135" s="36"/>
      <c r="D135" s="36"/>
      <c r="E135" s="36"/>
      <c r="F135" s="36"/>
      <c r="G135" s="49"/>
      <c r="H135" s="49"/>
      <c r="I135" s="187"/>
    </row>
    <row r="136" spans="2:9" s="42" customFormat="1" x14ac:dyDescent="0.25">
      <c r="B136" s="36"/>
      <c r="C136" s="36"/>
      <c r="D136" s="36"/>
      <c r="E136" s="36"/>
      <c r="F136" s="36"/>
      <c r="G136" s="49"/>
      <c r="H136" s="49"/>
      <c r="I136" s="187"/>
    </row>
    <row r="137" spans="2:9" s="42" customFormat="1" x14ac:dyDescent="0.25">
      <c r="B137" s="36"/>
      <c r="C137" s="36"/>
      <c r="D137" s="36"/>
      <c r="E137" s="36"/>
      <c r="F137" s="36"/>
      <c r="G137" s="49"/>
      <c r="H137" s="49"/>
      <c r="I137" s="187"/>
    </row>
    <row r="138" spans="2:9" s="42" customFormat="1" x14ac:dyDescent="0.25">
      <c r="B138" s="36"/>
      <c r="C138" s="36"/>
      <c r="D138" s="36"/>
      <c r="E138" s="36"/>
      <c r="F138" s="36"/>
      <c r="G138" s="49"/>
      <c r="H138" s="49"/>
      <c r="I138" s="187"/>
    </row>
    <row r="139" spans="2:9" s="42" customFormat="1" x14ac:dyDescent="0.25">
      <c r="B139" s="36"/>
      <c r="C139" s="36"/>
      <c r="D139" s="36"/>
      <c r="E139" s="36"/>
      <c r="F139" s="36"/>
      <c r="G139" s="49"/>
      <c r="H139" s="49"/>
      <c r="I139" s="187"/>
    </row>
    <row r="140" spans="2:9" s="42" customFormat="1" x14ac:dyDescent="0.25">
      <c r="B140" s="36"/>
      <c r="C140" s="36"/>
      <c r="D140" s="36"/>
      <c r="E140" s="36"/>
      <c r="F140" s="36"/>
      <c r="G140" s="49"/>
      <c r="H140" s="49"/>
      <c r="I140" s="187"/>
    </row>
    <row r="141" spans="2:9" s="42" customFormat="1" x14ac:dyDescent="0.25">
      <c r="B141" s="36"/>
      <c r="C141" s="36"/>
      <c r="D141" s="36"/>
      <c r="E141" s="36"/>
      <c r="F141" s="36"/>
      <c r="G141" s="49"/>
      <c r="H141" s="49"/>
      <c r="I141" s="187"/>
    </row>
    <row r="142" spans="2:9" s="42" customFormat="1" x14ac:dyDescent="0.25">
      <c r="B142" s="36"/>
      <c r="C142" s="36"/>
      <c r="D142" s="36"/>
      <c r="E142" s="36"/>
      <c r="F142" s="36"/>
      <c r="G142" s="49"/>
      <c r="H142" s="49"/>
      <c r="I142" s="187"/>
    </row>
    <row r="143" spans="2:9" s="42" customFormat="1" x14ac:dyDescent="0.25">
      <c r="B143" s="36"/>
      <c r="C143" s="36"/>
      <c r="D143" s="36"/>
      <c r="E143" s="36"/>
      <c r="F143" s="36"/>
      <c r="G143" s="49"/>
      <c r="H143" s="49"/>
      <c r="I143" s="187"/>
    </row>
    <row r="144" spans="2:9" s="42" customFormat="1" x14ac:dyDescent="0.25">
      <c r="B144" s="36"/>
      <c r="C144" s="36"/>
      <c r="D144" s="36"/>
      <c r="E144" s="36"/>
      <c r="F144" s="36"/>
      <c r="G144" s="49"/>
      <c r="H144" s="49"/>
      <c r="I144" s="187"/>
    </row>
    <row r="145" spans="2:9" s="42" customFormat="1" x14ac:dyDescent="0.25">
      <c r="B145" s="36"/>
      <c r="C145" s="36"/>
      <c r="D145" s="36"/>
      <c r="E145" s="36"/>
      <c r="F145" s="36"/>
      <c r="G145" s="49"/>
      <c r="H145" s="49"/>
      <c r="I145" s="187"/>
    </row>
    <row r="146" spans="2:9" s="42" customFormat="1" x14ac:dyDescent="0.25">
      <c r="B146" s="36"/>
      <c r="C146" s="36"/>
      <c r="D146" s="36"/>
      <c r="E146" s="36"/>
      <c r="F146" s="36"/>
      <c r="G146" s="49"/>
      <c r="H146" s="49"/>
      <c r="I146" s="187"/>
    </row>
    <row r="147" spans="2:9" s="42" customFormat="1" x14ac:dyDescent="0.25">
      <c r="B147" s="36"/>
      <c r="C147" s="36"/>
      <c r="D147" s="36"/>
      <c r="E147" s="36"/>
      <c r="F147" s="36"/>
      <c r="G147" s="49"/>
      <c r="H147" s="49"/>
      <c r="I147" s="187"/>
    </row>
    <row r="148" spans="2:9" s="42" customFormat="1" x14ac:dyDescent="0.25">
      <c r="B148" s="36"/>
      <c r="C148" s="36"/>
      <c r="D148" s="36"/>
      <c r="E148" s="36"/>
      <c r="F148" s="36"/>
      <c r="G148" s="49"/>
      <c r="H148" s="49"/>
      <c r="I148" s="187"/>
    </row>
    <row r="149" spans="2:9" s="42" customFormat="1" x14ac:dyDescent="0.25">
      <c r="B149" s="36"/>
      <c r="C149" s="36"/>
      <c r="D149" s="36"/>
      <c r="E149" s="36"/>
      <c r="F149" s="36"/>
      <c r="G149" s="49"/>
      <c r="H149" s="49"/>
      <c r="I149" s="187"/>
    </row>
    <row r="150" spans="2:9" s="42" customFormat="1" x14ac:dyDescent="0.25">
      <c r="B150" s="36"/>
      <c r="C150" s="36"/>
      <c r="D150" s="36"/>
      <c r="E150" s="36"/>
      <c r="F150" s="36"/>
      <c r="G150" s="49"/>
      <c r="H150" s="49"/>
      <c r="I150" s="187"/>
    </row>
    <row r="151" spans="2:9" s="42" customFormat="1" x14ac:dyDescent="0.25">
      <c r="B151" s="36"/>
      <c r="C151" s="36"/>
      <c r="D151" s="36"/>
      <c r="E151" s="36"/>
      <c r="F151" s="36"/>
      <c r="G151" s="49"/>
      <c r="H151" s="49"/>
      <c r="I151" s="187"/>
    </row>
    <row r="152" spans="2:9" s="42" customFormat="1" x14ac:dyDescent="0.25">
      <c r="B152" s="36"/>
      <c r="C152" s="36"/>
      <c r="D152" s="36"/>
      <c r="E152" s="36"/>
      <c r="F152" s="36"/>
      <c r="G152" s="49"/>
      <c r="H152" s="49"/>
      <c r="I152" s="187"/>
    </row>
    <row r="153" spans="2:9" s="42" customFormat="1" x14ac:dyDescent="0.25">
      <c r="B153" s="36"/>
      <c r="C153" s="36"/>
      <c r="D153" s="36"/>
      <c r="E153" s="36"/>
      <c r="F153" s="36"/>
      <c r="G153" s="49"/>
      <c r="H153" s="49"/>
      <c r="I153" s="187"/>
    </row>
    <row r="154" spans="2:9" s="42" customFormat="1" x14ac:dyDescent="0.25">
      <c r="B154" s="36"/>
      <c r="C154" s="36"/>
      <c r="D154" s="36"/>
      <c r="E154" s="36"/>
      <c r="F154" s="36"/>
      <c r="G154" s="49"/>
      <c r="H154" s="49"/>
      <c r="I154" s="187"/>
    </row>
    <row r="155" spans="2:9" s="42" customFormat="1" x14ac:dyDescent="0.25">
      <c r="B155" s="36"/>
      <c r="C155" s="36"/>
      <c r="D155" s="36"/>
      <c r="E155" s="36"/>
      <c r="F155" s="36"/>
      <c r="G155" s="49"/>
      <c r="H155" s="49"/>
      <c r="I155" s="187"/>
    </row>
    <row r="156" spans="2:9" s="42" customFormat="1" x14ac:dyDescent="0.25">
      <c r="B156" s="36"/>
      <c r="C156" s="36"/>
      <c r="D156" s="36"/>
      <c r="E156" s="36"/>
      <c r="F156" s="36"/>
      <c r="G156" s="49"/>
      <c r="H156" s="49"/>
      <c r="I156" s="187"/>
    </row>
    <row r="157" spans="2:9" s="42" customFormat="1" x14ac:dyDescent="0.25">
      <c r="B157" s="36"/>
      <c r="C157" s="36"/>
      <c r="D157" s="36"/>
      <c r="E157" s="36"/>
      <c r="F157" s="36"/>
      <c r="G157" s="49"/>
      <c r="H157" s="49"/>
      <c r="I157" s="187"/>
    </row>
    <row r="158" spans="2:9" s="42" customFormat="1" x14ac:dyDescent="0.25">
      <c r="B158" s="36"/>
      <c r="C158" s="36"/>
      <c r="D158" s="36"/>
      <c r="E158" s="36"/>
      <c r="F158" s="36"/>
      <c r="G158" s="49"/>
      <c r="H158" s="49"/>
      <c r="I158" s="187"/>
    </row>
    <row r="159" spans="2:9" x14ac:dyDescent="0.2">
      <c r="B159" s="5"/>
      <c r="C159" s="5"/>
      <c r="D159" s="5"/>
      <c r="E159" s="5"/>
      <c r="F159" s="5"/>
      <c r="G159" s="15"/>
      <c r="H159" s="15"/>
    </row>
    <row r="160" spans="2:9" x14ac:dyDescent="0.2">
      <c r="B160" s="5"/>
      <c r="C160" s="5"/>
      <c r="D160" s="5"/>
      <c r="E160" s="5"/>
      <c r="F160" s="5"/>
      <c r="G160" s="15"/>
      <c r="H160" s="15"/>
    </row>
    <row r="161" spans="2:8" x14ac:dyDescent="0.2">
      <c r="B161" s="5"/>
      <c r="C161" s="5"/>
      <c r="D161" s="5"/>
      <c r="E161" s="5"/>
      <c r="F161" s="5"/>
      <c r="G161" s="15"/>
      <c r="H161" s="15"/>
    </row>
    <row r="162" spans="2:8" x14ac:dyDescent="0.2">
      <c r="B162" s="5"/>
      <c r="C162" s="5"/>
      <c r="D162" s="5"/>
      <c r="E162" s="5"/>
      <c r="F162" s="5"/>
      <c r="G162" s="15"/>
      <c r="H162" s="15"/>
    </row>
    <row r="163" spans="2:8" x14ac:dyDescent="0.2">
      <c r="B163" s="5"/>
      <c r="C163" s="5"/>
      <c r="D163" s="5"/>
      <c r="E163" s="5"/>
      <c r="F163" s="5"/>
      <c r="G163" s="15"/>
      <c r="H163" s="15"/>
    </row>
    <row r="164" spans="2:8" x14ac:dyDescent="0.2">
      <c r="B164" s="5"/>
      <c r="C164" s="5"/>
      <c r="D164" s="5"/>
      <c r="E164" s="5"/>
      <c r="F164" s="5"/>
    </row>
    <row r="165" spans="2:8" x14ac:dyDescent="0.2">
      <c r="B165" s="5"/>
      <c r="C165" s="5"/>
      <c r="D165" s="5"/>
      <c r="E165" s="5"/>
      <c r="F165" s="5"/>
    </row>
    <row r="166" spans="2:8" x14ac:dyDescent="0.2">
      <c r="B166" s="5"/>
      <c r="C166" s="5"/>
      <c r="D166" s="5"/>
      <c r="E166" s="5"/>
      <c r="F166" s="5"/>
    </row>
    <row r="167" spans="2:8" x14ac:dyDescent="0.2">
      <c r="B167" s="5"/>
      <c r="C167" s="5"/>
      <c r="D167" s="5"/>
      <c r="E167" s="5"/>
      <c r="F167" s="5"/>
    </row>
    <row r="168" spans="2:8" x14ac:dyDescent="0.2">
      <c r="B168" s="5"/>
      <c r="C168" s="5"/>
      <c r="D168" s="5"/>
      <c r="E168" s="5"/>
      <c r="F168" s="5"/>
    </row>
    <row r="169" spans="2:8" x14ac:dyDescent="0.2">
      <c r="B169" s="5"/>
      <c r="C169" s="5"/>
      <c r="D169" s="5"/>
      <c r="E169" s="5"/>
      <c r="F169" s="5"/>
    </row>
  </sheetData>
  <mergeCells count="2">
    <mergeCell ref="E3:F3"/>
    <mergeCell ref="G3:H3"/>
  </mergeCells>
  <pageMargins left="0.7" right="0.7" top="0.75" bottom="0.75" header="0.3" footer="0.3"/>
  <pageSetup paperSize="9" scale="70" firstPageNumber="28" fitToHeight="0" orientation="portrait" useFirstPageNumber="1" r:id="rId1"/>
  <headerFooter>
    <oddFooter>&amp;R&amp;"Arial,Regular"&amp;P</oddFooter>
  </headerFooter>
  <rowBreaks count="2" manualBreakCount="2">
    <brk id="41" max="8" man="1"/>
    <brk id="85" max="8"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06764-F24A-4C6F-9299-06864AA3D35C}">
  <sheetPr>
    <tabColor rgb="FFFFFF00"/>
  </sheetPr>
  <dimension ref="B1:I132"/>
  <sheetViews>
    <sheetView view="pageBreakPreview" topLeftCell="A31" zoomScale="85" zoomScaleNormal="100" zoomScaleSheetLayoutView="85" workbookViewId="0">
      <selection activeCell="H62" sqref="H62"/>
    </sheetView>
  </sheetViews>
  <sheetFormatPr defaultColWidth="9.140625" defaultRowHeight="14.25" x14ac:dyDescent="0.2"/>
  <cols>
    <col min="1" max="1" width="0.5703125" style="14" customWidth="1"/>
    <col min="2" max="2" width="7.85546875" style="14" customWidth="1"/>
    <col min="3" max="3" width="13" style="14" customWidth="1"/>
    <col min="4" max="4" width="52.7109375" style="14" customWidth="1"/>
    <col min="5" max="5" width="8.42578125" style="14" bestFit="1" customWidth="1"/>
    <col min="6" max="6" width="10.140625" style="14" customWidth="1"/>
    <col min="7" max="7" width="15.7109375" style="14" customWidth="1"/>
    <col min="8" max="8" width="14.42578125" style="14" customWidth="1"/>
    <col min="9" max="9" width="0.5703125" style="184" customWidth="1"/>
    <col min="10" max="10" width="9.140625" style="14" customWidth="1"/>
    <col min="11" max="11" width="9.140625" style="14"/>
    <col min="12" max="12" width="15.7109375" style="14" bestFit="1" customWidth="1"/>
    <col min="13" max="16384" width="9.140625" style="14"/>
  </cols>
  <sheetData>
    <row r="1" spans="2:9" ht="18" x14ac:dyDescent="0.25">
      <c r="B1" s="2"/>
      <c r="C1" s="2"/>
      <c r="D1" s="8"/>
      <c r="E1" s="1"/>
      <c r="F1" s="1"/>
      <c r="G1" s="15"/>
    </row>
    <row r="2" spans="2:9" s="12" customFormat="1" ht="18" x14ac:dyDescent="0.25">
      <c r="B2" s="2" t="str">
        <f>'SCHEDULE 3B_JG_CH'!B2</f>
        <v xml:space="preserve">SCHEDULED MAINTENANCE OF FIRE PROTECTION AND EARLY WARNING SMOKE DETECTION  EQUIPMENT AT CLUSTER TWO (2) </v>
      </c>
      <c r="D2" s="2"/>
      <c r="E2" s="3"/>
      <c r="F2" s="3"/>
      <c r="G2" s="7"/>
      <c r="I2" s="185"/>
    </row>
    <row r="3" spans="2:9" ht="28.5" customHeight="1" x14ac:dyDescent="0.2">
      <c r="B3" s="275" t="s">
        <v>9</v>
      </c>
      <c r="C3" s="42"/>
      <c r="D3" s="275" t="str">
        <f>'SCHED 1A-1_JG_CH'!D3</f>
        <v>SCMU3-22/23-0518-HO</v>
      </c>
      <c r="E3" s="479" t="s">
        <v>10</v>
      </c>
      <c r="F3" s="480"/>
      <c r="G3" s="481" t="str">
        <f>'SCHEDULE 3B_JG_CH'!G3</f>
        <v>JOE GQABI &amp; CHRIS HANI</v>
      </c>
      <c r="H3" s="481"/>
    </row>
    <row r="4" spans="2:9" x14ac:dyDescent="0.2">
      <c r="B4" s="2" t="s">
        <v>8</v>
      </c>
      <c r="D4" s="2" t="str">
        <f>'[1]SCHED 1A-1_BCM_ADM'!D4</f>
        <v>EARLY WARNING SMOKE DETECTION EQUIPMENT</v>
      </c>
      <c r="E4" s="70"/>
      <c r="F4" s="2"/>
      <c r="G4" s="15"/>
    </row>
    <row r="5" spans="2:9" x14ac:dyDescent="0.2">
      <c r="B5" s="2"/>
      <c r="C5" s="2"/>
      <c r="D5" s="2"/>
      <c r="E5" s="2"/>
      <c r="F5" s="2"/>
      <c r="G5" s="15"/>
    </row>
    <row r="6" spans="2:9" s="4" customFormat="1" ht="15" x14ac:dyDescent="0.25">
      <c r="B6" s="4" t="s">
        <v>1351</v>
      </c>
      <c r="D6" s="16" t="s">
        <v>27</v>
      </c>
      <c r="E6" s="17"/>
      <c r="F6" s="17"/>
      <c r="G6" s="17"/>
      <c r="H6" s="17"/>
      <c r="I6" s="186"/>
    </row>
    <row r="7" spans="2:9" ht="6" customHeight="1" thickBot="1" x14ac:dyDescent="0.25">
      <c r="B7" s="5"/>
      <c r="C7" s="5"/>
      <c r="D7" s="5"/>
      <c r="E7" s="5"/>
      <c r="F7" s="5"/>
      <c r="G7" s="15"/>
    </row>
    <row r="8" spans="2:9" s="42" customFormat="1" ht="44.25" customHeight="1" thickBot="1" x14ac:dyDescent="0.3">
      <c r="B8" s="18" t="s">
        <v>12</v>
      </c>
      <c r="C8" s="18" t="s">
        <v>6</v>
      </c>
      <c r="D8" s="18" t="s">
        <v>0</v>
      </c>
      <c r="E8" s="18" t="s">
        <v>1</v>
      </c>
      <c r="F8" s="18" t="s">
        <v>4</v>
      </c>
      <c r="G8" s="18" t="s">
        <v>2</v>
      </c>
      <c r="H8" s="18" t="s">
        <v>5</v>
      </c>
      <c r="I8" s="187"/>
    </row>
    <row r="9" spans="2:9" s="42" customFormat="1" ht="42" customHeight="1" x14ac:dyDescent="0.25">
      <c r="B9" s="71">
        <v>1</v>
      </c>
      <c r="C9" s="71" t="s">
        <v>23</v>
      </c>
      <c r="D9" s="72" t="s">
        <v>753</v>
      </c>
      <c r="E9" s="73"/>
      <c r="F9" s="73"/>
      <c r="G9" s="74"/>
      <c r="H9" s="74"/>
      <c r="I9" s="187"/>
    </row>
    <row r="10" spans="2:9" s="42" customFormat="1" ht="23.25" customHeight="1" x14ac:dyDescent="0.25">
      <c r="B10" s="19" t="s">
        <v>17</v>
      </c>
      <c r="C10" s="44"/>
      <c r="D10" s="20" t="s">
        <v>754</v>
      </c>
      <c r="E10" s="19" t="s">
        <v>62</v>
      </c>
      <c r="F10" s="75">
        <v>5</v>
      </c>
      <c r="G10" s="45"/>
      <c r="H10" s="43"/>
      <c r="I10" s="203"/>
    </row>
    <row r="11" spans="2:9" s="42" customFormat="1" ht="23.25" customHeight="1" x14ac:dyDescent="0.25">
      <c r="B11" s="19" t="s">
        <v>18</v>
      </c>
      <c r="C11" s="44"/>
      <c r="D11" s="20" t="s">
        <v>755</v>
      </c>
      <c r="E11" s="19" t="s">
        <v>62</v>
      </c>
      <c r="F11" s="75">
        <v>5</v>
      </c>
      <c r="G11" s="45"/>
      <c r="H11" s="43"/>
      <c r="I11" s="187"/>
    </row>
    <row r="12" spans="2:9" s="42" customFormat="1" ht="23.25" customHeight="1" x14ac:dyDescent="0.25">
      <c r="B12" s="19" t="s">
        <v>19</v>
      </c>
      <c r="C12" s="44"/>
      <c r="D12" s="20" t="s">
        <v>756</v>
      </c>
      <c r="E12" s="19" t="s">
        <v>62</v>
      </c>
      <c r="F12" s="75">
        <v>2</v>
      </c>
      <c r="G12" s="45"/>
      <c r="H12" s="43"/>
      <c r="I12" s="187"/>
    </row>
    <row r="13" spans="2:9" s="42" customFormat="1" ht="23.25" customHeight="1" x14ac:dyDescent="0.25">
      <c r="B13" s="19" t="s">
        <v>20</v>
      </c>
      <c r="C13" s="44"/>
      <c r="D13" s="20" t="s">
        <v>757</v>
      </c>
      <c r="E13" s="19" t="s">
        <v>62</v>
      </c>
      <c r="F13" s="75">
        <v>50</v>
      </c>
      <c r="G13" s="45"/>
      <c r="H13" s="43"/>
      <c r="I13" s="187"/>
    </row>
    <row r="14" spans="2:9" s="42" customFormat="1" ht="25.5" x14ac:dyDescent="0.25">
      <c r="B14" s="19" t="s">
        <v>21</v>
      </c>
      <c r="C14" s="44"/>
      <c r="D14" s="20" t="s">
        <v>758</v>
      </c>
      <c r="E14" s="19" t="s">
        <v>62</v>
      </c>
      <c r="F14" s="75">
        <v>5</v>
      </c>
      <c r="G14" s="45"/>
      <c r="H14" s="43"/>
      <c r="I14" s="187"/>
    </row>
    <row r="15" spans="2:9" s="42" customFormat="1" ht="23.25" customHeight="1" x14ac:dyDescent="0.25">
      <c r="B15" s="19" t="s">
        <v>41</v>
      </c>
      <c r="C15" s="44"/>
      <c r="D15" s="20" t="s">
        <v>759</v>
      </c>
      <c r="E15" s="19" t="s">
        <v>62</v>
      </c>
      <c r="F15" s="75">
        <v>5</v>
      </c>
      <c r="G15" s="45"/>
      <c r="H15" s="43"/>
      <c r="I15" s="187"/>
    </row>
    <row r="16" spans="2:9" s="42" customFormat="1" ht="23.25" customHeight="1" x14ac:dyDescent="0.25">
      <c r="B16" s="19">
        <v>1.7</v>
      </c>
      <c r="C16" s="44"/>
      <c r="D16" s="20" t="s">
        <v>760</v>
      </c>
      <c r="E16" s="19" t="s">
        <v>62</v>
      </c>
      <c r="F16" s="75">
        <v>5</v>
      </c>
      <c r="G16" s="45"/>
      <c r="H16" s="43"/>
      <c r="I16" s="187"/>
    </row>
    <row r="17" spans="2:9" s="42" customFormat="1" ht="23.25" customHeight="1" x14ac:dyDescent="0.25">
      <c r="B17" s="19">
        <v>1.8</v>
      </c>
      <c r="C17" s="44"/>
      <c r="D17" s="20" t="s">
        <v>761</v>
      </c>
      <c r="E17" s="19" t="s">
        <v>62</v>
      </c>
      <c r="F17" s="75">
        <v>5</v>
      </c>
      <c r="G17" s="45"/>
      <c r="H17" s="43"/>
      <c r="I17" s="187"/>
    </row>
    <row r="18" spans="2:9" s="42" customFormat="1" ht="23.25" customHeight="1" x14ac:dyDescent="0.25">
      <c r="B18" s="19">
        <v>1.9</v>
      </c>
      <c r="C18" s="44"/>
      <c r="D18" s="20" t="s">
        <v>762</v>
      </c>
      <c r="E18" s="19" t="s">
        <v>62</v>
      </c>
      <c r="F18" s="75">
        <v>5</v>
      </c>
      <c r="G18" s="45"/>
      <c r="H18" s="43"/>
      <c r="I18" s="187"/>
    </row>
    <row r="19" spans="2:9" s="42" customFormat="1" ht="23.25" customHeight="1" x14ac:dyDescent="0.25">
      <c r="B19" s="349">
        <v>1.1000000000000001</v>
      </c>
      <c r="C19" s="44"/>
      <c r="D19" s="20" t="s">
        <v>762</v>
      </c>
      <c r="E19" s="19" t="s">
        <v>62</v>
      </c>
      <c r="F19" s="75">
        <v>5</v>
      </c>
      <c r="G19" s="45"/>
      <c r="H19" s="43"/>
      <c r="I19" s="187"/>
    </row>
    <row r="20" spans="2:9" s="42" customFormat="1" ht="23.25" customHeight="1" x14ac:dyDescent="0.25">
      <c r="B20" s="349">
        <f>B19+0.01</f>
        <v>1.1100000000000001</v>
      </c>
      <c r="C20" s="44"/>
      <c r="D20" s="20" t="s">
        <v>763</v>
      </c>
      <c r="E20" s="19" t="s">
        <v>62</v>
      </c>
      <c r="F20" s="75">
        <v>0</v>
      </c>
      <c r="G20" s="45"/>
      <c r="H20" s="43"/>
      <c r="I20" s="187"/>
    </row>
    <row r="21" spans="2:9" s="42" customFormat="1" ht="23.25" customHeight="1" x14ac:dyDescent="0.25">
      <c r="B21" s="349">
        <f t="shared" ref="B21:B41" si="0">B20+0.01</f>
        <v>1.1200000000000001</v>
      </c>
      <c r="C21" s="44"/>
      <c r="D21" s="20" t="s">
        <v>764</v>
      </c>
      <c r="E21" s="19" t="s">
        <v>62</v>
      </c>
      <c r="F21" s="75">
        <v>50</v>
      </c>
      <c r="G21" s="45"/>
      <c r="H21" s="43"/>
      <c r="I21" s="187"/>
    </row>
    <row r="22" spans="2:9" s="42" customFormat="1" ht="23.25" customHeight="1" x14ac:dyDescent="0.25">
      <c r="B22" s="349">
        <f t="shared" si="0"/>
        <v>1.1300000000000001</v>
      </c>
      <c r="C22" s="44"/>
      <c r="D22" s="20" t="s">
        <v>765</v>
      </c>
      <c r="E22" s="19" t="s">
        <v>62</v>
      </c>
      <c r="F22" s="75">
        <v>50</v>
      </c>
      <c r="G22" s="45"/>
      <c r="H22" s="43"/>
      <c r="I22" s="187"/>
    </row>
    <row r="23" spans="2:9" s="42" customFormat="1" ht="23.25" customHeight="1" x14ac:dyDescent="0.25">
      <c r="B23" s="349">
        <f t="shared" si="0"/>
        <v>1.1400000000000001</v>
      </c>
      <c r="C23" s="44"/>
      <c r="D23" s="20" t="s">
        <v>766</v>
      </c>
      <c r="E23" s="19" t="s">
        <v>62</v>
      </c>
      <c r="F23" s="75">
        <v>50</v>
      </c>
      <c r="G23" s="45"/>
      <c r="H23" s="43"/>
      <c r="I23" s="187"/>
    </row>
    <row r="24" spans="2:9" s="42" customFormat="1" ht="23.25" customHeight="1" x14ac:dyDescent="0.25">
      <c r="B24" s="349">
        <f t="shared" si="0"/>
        <v>1.1500000000000001</v>
      </c>
      <c r="C24" s="44"/>
      <c r="D24" s="20" t="s">
        <v>767</v>
      </c>
      <c r="E24" s="19" t="s">
        <v>62</v>
      </c>
      <c r="F24" s="75">
        <v>50</v>
      </c>
      <c r="G24" s="45"/>
      <c r="H24" s="43"/>
      <c r="I24" s="187"/>
    </row>
    <row r="25" spans="2:9" s="42" customFormat="1" ht="23.25" customHeight="1" x14ac:dyDescent="0.25">
      <c r="B25" s="349">
        <f t="shared" si="0"/>
        <v>1.1600000000000001</v>
      </c>
      <c r="C25" s="44"/>
      <c r="D25" s="20" t="s">
        <v>768</v>
      </c>
      <c r="E25" s="19" t="s">
        <v>62</v>
      </c>
      <c r="F25" s="75">
        <v>50</v>
      </c>
      <c r="G25" s="45"/>
      <c r="H25" s="43"/>
      <c r="I25" s="187"/>
    </row>
    <row r="26" spans="2:9" s="42" customFormat="1" ht="23.25" customHeight="1" x14ac:dyDescent="0.25">
      <c r="B26" s="349">
        <f t="shared" si="0"/>
        <v>1.1700000000000002</v>
      </c>
      <c r="C26" s="44"/>
      <c r="D26" s="20" t="s">
        <v>769</v>
      </c>
      <c r="E26" s="19" t="s">
        <v>62</v>
      </c>
      <c r="F26" s="75">
        <v>50</v>
      </c>
      <c r="G26" s="45"/>
      <c r="H26" s="43"/>
      <c r="I26" s="187"/>
    </row>
    <row r="27" spans="2:9" s="42" customFormat="1" ht="23.25" customHeight="1" x14ac:dyDescent="0.25">
      <c r="B27" s="349">
        <f t="shared" si="0"/>
        <v>1.1800000000000002</v>
      </c>
      <c r="C27" s="44"/>
      <c r="D27" s="20" t="s">
        <v>770</v>
      </c>
      <c r="E27" s="19" t="s">
        <v>62</v>
      </c>
      <c r="F27" s="75">
        <v>50</v>
      </c>
      <c r="G27" s="45"/>
      <c r="H27" s="43"/>
      <c r="I27" s="187"/>
    </row>
    <row r="28" spans="2:9" s="42" customFormat="1" ht="23.25" customHeight="1" x14ac:dyDescent="0.25">
      <c r="B28" s="349">
        <f t="shared" si="0"/>
        <v>1.1900000000000002</v>
      </c>
      <c r="C28" s="44"/>
      <c r="D28" s="20" t="s">
        <v>771</v>
      </c>
      <c r="E28" s="19" t="s">
        <v>62</v>
      </c>
      <c r="F28" s="75">
        <v>50</v>
      </c>
      <c r="G28" s="45"/>
      <c r="H28" s="43"/>
      <c r="I28" s="187"/>
    </row>
    <row r="29" spans="2:9" s="42" customFormat="1" ht="23.25" customHeight="1" x14ac:dyDescent="0.25">
      <c r="B29" s="349">
        <f t="shared" si="0"/>
        <v>1.2000000000000002</v>
      </c>
      <c r="C29" s="44"/>
      <c r="D29" s="20" t="s">
        <v>772</v>
      </c>
      <c r="E29" s="19" t="s">
        <v>62</v>
      </c>
      <c r="F29" s="75">
        <v>50</v>
      </c>
      <c r="G29" s="45"/>
      <c r="H29" s="43"/>
      <c r="I29" s="187"/>
    </row>
    <row r="30" spans="2:9" s="42" customFormat="1" ht="23.25" customHeight="1" x14ac:dyDescent="0.25">
      <c r="B30" s="349">
        <f t="shared" si="0"/>
        <v>1.2100000000000002</v>
      </c>
      <c r="C30" s="44"/>
      <c r="D30" s="20" t="s">
        <v>773</v>
      </c>
      <c r="E30" s="19" t="s">
        <v>62</v>
      </c>
      <c r="F30" s="75">
        <v>50</v>
      </c>
      <c r="G30" s="45"/>
      <c r="H30" s="43"/>
      <c r="I30" s="187"/>
    </row>
    <row r="31" spans="2:9" s="42" customFormat="1" ht="23.25" customHeight="1" x14ac:dyDescent="0.25">
      <c r="B31" s="349">
        <f t="shared" si="0"/>
        <v>1.2200000000000002</v>
      </c>
      <c r="C31" s="44"/>
      <c r="D31" s="20" t="s">
        <v>774</v>
      </c>
      <c r="E31" s="19" t="s">
        <v>62</v>
      </c>
      <c r="F31" s="75">
        <v>50</v>
      </c>
      <c r="G31" s="45"/>
      <c r="H31" s="43"/>
      <c r="I31" s="187"/>
    </row>
    <row r="32" spans="2:9" s="42" customFormat="1" ht="23.25" customHeight="1" x14ac:dyDescent="0.25">
      <c r="B32" s="349">
        <f t="shared" si="0"/>
        <v>1.2300000000000002</v>
      </c>
      <c r="C32" s="44"/>
      <c r="D32" s="20" t="s">
        <v>775</v>
      </c>
      <c r="E32" s="19" t="s">
        <v>62</v>
      </c>
      <c r="F32" s="75">
        <v>50</v>
      </c>
      <c r="G32" s="45"/>
      <c r="H32" s="43"/>
      <c r="I32" s="187"/>
    </row>
    <row r="33" spans="2:9" s="42" customFormat="1" ht="23.25" customHeight="1" x14ac:dyDescent="0.25">
      <c r="B33" s="349">
        <f t="shared" si="0"/>
        <v>1.2400000000000002</v>
      </c>
      <c r="C33" s="44"/>
      <c r="D33" s="20" t="s">
        <v>776</v>
      </c>
      <c r="E33" s="19" t="s">
        <v>62</v>
      </c>
      <c r="F33" s="75">
        <v>50</v>
      </c>
      <c r="G33" s="45"/>
      <c r="H33" s="43"/>
      <c r="I33" s="187"/>
    </row>
    <row r="34" spans="2:9" s="42" customFormat="1" ht="23.25" customHeight="1" x14ac:dyDescent="0.25">
      <c r="B34" s="349">
        <f t="shared" si="0"/>
        <v>1.2500000000000002</v>
      </c>
      <c r="C34" s="44"/>
      <c r="D34" s="20" t="s">
        <v>777</v>
      </c>
      <c r="E34" s="19" t="s">
        <v>62</v>
      </c>
      <c r="F34" s="75">
        <v>25</v>
      </c>
      <c r="G34" s="45"/>
      <c r="H34" s="43"/>
      <c r="I34" s="187"/>
    </row>
    <row r="35" spans="2:9" s="42" customFormat="1" ht="23.25" customHeight="1" x14ac:dyDescent="0.25">
      <c r="B35" s="349">
        <f t="shared" si="0"/>
        <v>1.2600000000000002</v>
      </c>
      <c r="C35" s="44"/>
      <c r="D35" s="20" t="s">
        <v>778</v>
      </c>
      <c r="E35" s="19" t="s">
        <v>62</v>
      </c>
      <c r="F35" s="75">
        <v>25</v>
      </c>
      <c r="G35" s="45"/>
      <c r="H35" s="43"/>
      <c r="I35" s="187"/>
    </row>
    <row r="36" spans="2:9" s="42" customFormat="1" ht="23.25" customHeight="1" x14ac:dyDescent="0.25">
      <c r="B36" s="349">
        <f t="shared" si="0"/>
        <v>1.2700000000000002</v>
      </c>
      <c r="C36" s="44"/>
      <c r="D36" s="20" t="s">
        <v>779</v>
      </c>
      <c r="E36" s="19" t="s">
        <v>62</v>
      </c>
      <c r="F36" s="75">
        <v>25</v>
      </c>
      <c r="G36" s="45"/>
      <c r="H36" s="43"/>
      <c r="I36" s="187"/>
    </row>
    <row r="37" spans="2:9" s="42" customFormat="1" ht="23.25" customHeight="1" x14ac:dyDescent="0.25">
      <c r="B37" s="349">
        <f t="shared" si="0"/>
        <v>1.2800000000000002</v>
      </c>
      <c r="C37" s="44"/>
      <c r="D37" s="20" t="s">
        <v>780</v>
      </c>
      <c r="E37" s="19" t="s">
        <v>62</v>
      </c>
      <c r="F37" s="75">
        <v>25</v>
      </c>
      <c r="G37" s="45"/>
      <c r="H37" s="43"/>
      <c r="I37" s="187"/>
    </row>
    <row r="38" spans="2:9" s="42" customFormat="1" ht="23.25" customHeight="1" x14ac:dyDescent="0.25">
      <c r="B38" s="349">
        <f t="shared" si="0"/>
        <v>1.2900000000000003</v>
      </c>
      <c r="C38" s="44"/>
      <c r="D38" s="20" t="s">
        <v>781</v>
      </c>
      <c r="E38" s="19" t="s">
        <v>62</v>
      </c>
      <c r="F38" s="75">
        <v>25</v>
      </c>
      <c r="G38" s="45"/>
      <c r="H38" s="43"/>
      <c r="I38" s="187"/>
    </row>
    <row r="39" spans="2:9" s="42" customFormat="1" ht="23.25" customHeight="1" x14ac:dyDescent="0.25">
      <c r="B39" s="349">
        <f t="shared" si="0"/>
        <v>1.3000000000000003</v>
      </c>
      <c r="C39" s="44"/>
      <c r="D39" s="20" t="s">
        <v>782</v>
      </c>
      <c r="E39" s="19" t="s">
        <v>62</v>
      </c>
      <c r="F39" s="75">
        <v>25</v>
      </c>
      <c r="G39" s="45"/>
      <c r="H39" s="43"/>
      <c r="I39" s="187"/>
    </row>
    <row r="40" spans="2:9" s="42" customFormat="1" ht="23.25" customHeight="1" x14ac:dyDescent="0.25">
      <c r="B40" s="349">
        <f t="shared" si="0"/>
        <v>1.3100000000000003</v>
      </c>
      <c r="C40" s="44"/>
      <c r="D40" s="20" t="s">
        <v>783</v>
      </c>
      <c r="E40" s="19" t="s">
        <v>62</v>
      </c>
      <c r="F40" s="75">
        <v>25</v>
      </c>
      <c r="G40" s="45"/>
      <c r="H40" s="43"/>
      <c r="I40" s="187"/>
    </row>
    <row r="41" spans="2:9" s="42" customFormat="1" ht="23.25" customHeight="1" x14ac:dyDescent="0.25">
      <c r="B41" s="349">
        <f t="shared" si="0"/>
        <v>1.3200000000000003</v>
      </c>
      <c r="C41" s="44"/>
      <c r="D41" s="20" t="s">
        <v>784</v>
      </c>
      <c r="E41" s="19" t="s">
        <v>62</v>
      </c>
      <c r="F41" s="75">
        <v>25</v>
      </c>
      <c r="G41" s="45"/>
      <c r="H41" s="43"/>
      <c r="I41" s="187"/>
    </row>
    <row r="42" spans="2:9" s="42" customFormat="1" ht="15" thickBot="1" x14ac:dyDescent="0.3">
      <c r="B42" s="349"/>
      <c r="C42" s="19"/>
      <c r="D42" s="20"/>
      <c r="E42" s="19"/>
      <c r="F42" s="75"/>
      <c r="G42" s="45"/>
      <c r="H42" s="43"/>
      <c r="I42" s="187"/>
    </row>
    <row r="43" spans="2:9" s="42" customFormat="1" ht="30" customHeight="1" thickBot="1" x14ac:dyDescent="0.3">
      <c r="B43" s="26" t="s">
        <v>649</v>
      </c>
      <c r="C43" s="26"/>
      <c r="D43" s="26"/>
      <c r="E43" s="26"/>
      <c r="F43" s="327"/>
      <c r="G43" s="327"/>
      <c r="H43" s="28"/>
      <c r="I43" s="187"/>
    </row>
    <row r="44" spans="2:9" s="42" customFormat="1" ht="31.5" customHeight="1" thickBot="1" x14ac:dyDescent="0.3">
      <c r="B44" s="26" t="s">
        <v>648</v>
      </c>
      <c r="C44" s="350"/>
      <c r="D44" s="351"/>
      <c r="E44" s="55"/>
      <c r="F44" s="327"/>
      <c r="G44" s="327"/>
      <c r="H44" s="28"/>
      <c r="I44" s="187"/>
    </row>
    <row r="45" spans="2:9" s="42" customFormat="1" ht="23.25" customHeight="1" x14ac:dyDescent="0.25">
      <c r="B45" s="349">
        <v>1.33</v>
      </c>
      <c r="C45" s="44"/>
      <c r="D45" s="20" t="s">
        <v>785</v>
      </c>
      <c r="E45" s="19" t="s">
        <v>62</v>
      </c>
      <c r="F45" s="75">
        <v>50</v>
      </c>
      <c r="G45" s="45"/>
      <c r="H45" s="43"/>
      <c r="I45" s="187"/>
    </row>
    <row r="46" spans="2:9" s="42" customFormat="1" ht="23.25" customHeight="1" x14ac:dyDescent="0.25">
      <c r="B46" s="349">
        <f t="shared" ref="B46:B65" si="1">B45+0.01</f>
        <v>1.34</v>
      </c>
      <c r="C46" s="44"/>
      <c r="D46" s="20" t="s">
        <v>786</v>
      </c>
      <c r="E46" s="19" t="s">
        <v>62</v>
      </c>
      <c r="F46" s="75">
        <v>50</v>
      </c>
      <c r="G46" s="45"/>
      <c r="H46" s="43"/>
      <c r="I46" s="187"/>
    </row>
    <row r="47" spans="2:9" s="42" customFormat="1" ht="22.5" customHeight="1" x14ac:dyDescent="0.25">
      <c r="B47" s="349">
        <f t="shared" si="1"/>
        <v>1.35</v>
      </c>
      <c r="C47" s="44"/>
      <c r="D47" s="20" t="s">
        <v>787</v>
      </c>
      <c r="E47" s="19" t="s">
        <v>62</v>
      </c>
      <c r="F47" s="75">
        <v>5</v>
      </c>
      <c r="G47" s="45"/>
      <c r="H47" s="43"/>
      <c r="I47" s="187"/>
    </row>
    <row r="48" spans="2:9" s="42" customFormat="1" ht="22.5" customHeight="1" x14ac:dyDescent="0.25">
      <c r="B48" s="349">
        <f t="shared" si="1"/>
        <v>1.36</v>
      </c>
      <c r="C48" s="44"/>
      <c r="D48" s="20" t="s">
        <v>788</v>
      </c>
      <c r="E48" s="19" t="s">
        <v>62</v>
      </c>
      <c r="F48" s="75">
        <v>50</v>
      </c>
      <c r="G48" s="45"/>
      <c r="H48" s="43"/>
      <c r="I48" s="187"/>
    </row>
    <row r="49" spans="2:9" s="42" customFormat="1" ht="22.5" customHeight="1" x14ac:dyDescent="0.25">
      <c r="B49" s="349">
        <f t="shared" si="1"/>
        <v>1.37</v>
      </c>
      <c r="C49" s="44"/>
      <c r="D49" s="20" t="s">
        <v>789</v>
      </c>
      <c r="E49" s="19" t="s">
        <v>62</v>
      </c>
      <c r="F49" s="75">
        <v>50</v>
      </c>
      <c r="G49" s="45"/>
      <c r="H49" s="43"/>
      <c r="I49" s="187"/>
    </row>
    <row r="50" spans="2:9" s="42" customFormat="1" ht="22.5" customHeight="1" x14ac:dyDescent="0.25">
      <c r="B50" s="349">
        <f t="shared" si="1"/>
        <v>1.3800000000000001</v>
      </c>
      <c r="C50" s="44"/>
      <c r="D50" s="20" t="s">
        <v>790</v>
      </c>
      <c r="E50" s="19" t="s">
        <v>62</v>
      </c>
      <c r="F50" s="75">
        <v>50</v>
      </c>
      <c r="G50" s="45"/>
      <c r="H50" s="43"/>
      <c r="I50" s="187"/>
    </row>
    <row r="51" spans="2:9" s="42" customFormat="1" ht="22.5" customHeight="1" x14ac:dyDescent="0.25">
      <c r="B51" s="349">
        <f t="shared" si="1"/>
        <v>1.3900000000000001</v>
      </c>
      <c r="C51" s="19"/>
      <c r="D51" s="20" t="s">
        <v>791</v>
      </c>
      <c r="E51" s="19" t="s">
        <v>62</v>
      </c>
      <c r="F51" s="75">
        <v>50</v>
      </c>
      <c r="G51" s="45"/>
      <c r="H51" s="43"/>
      <c r="I51" s="187"/>
    </row>
    <row r="52" spans="2:9" s="42" customFormat="1" ht="22.5" customHeight="1" x14ac:dyDescent="0.25">
      <c r="B52" s="349">
        <f t="shared" si="1"/>
        <v>1.4000000000000001</v>
      </c>
      <c r="C52" s="19"/>
      <c r="D52" s="20" t="s">
        <v>792</v>
      </c>
      <c r="E52" s="19" t="s">
        <v>793</v>
      </c>
      <c r="F52" s="75">
        <v>50</v>
      </c>
      <c r="G52" s="45"/>
      <c r="H52" s="43"/>
      <c r="I52" s="187"/>
    </row>
    <row r="53" spans="2:9" s="42" customFormat="1" ht="22.5" customHeight="1" x14ac:dyDescent="0.25">
      <c r="B53" s="349">
        <f t="shared" si="1"/>
        <v>1.4100000000000001</v>
      </c>
      <c r="C53" s="19"/>
      <c r="D53" s="20" t="s">
        <v>794</v>
      </c>
      <c r="E53" s="19" t="s">
        <v>793</v>
      </c>
      <c r="F53" s="75">
        <v>50</v>
      </c>
      <c r="G53" s="45"/>
      <c r="H53" s="43"/>
      <c r="I53" s="187"/>
    </row>
    <row r="54" spans="2:9" s="42" customFormat="1" ht="22.5" customHeight="1" x14ac:dyDescent="0.25">
      <c r="B54" s="349">
        <f t="shared" si="1"/>
        <v>1.4200000000000002</v>
      </c>
      <c r="C54" s="19"/>
      <c r="D54" s="20" t="s">
        <v>795</v>
      </c>
      <c r="E54" s="19" t="s">
        <v>793</v>
      </c>
      <c r="F54" s="75">
        <v>50</v>
      </c>
      <c r="G54" s="45"/>
      <c r="H54" s="43"/>
      <c r="I54" s="187"/>
    </row>
    <row r="55" spans="2:9" s="42" customFormat="1" ht="22.5" customHeight="1" x14ac:dyDescent="0.25">
      <c r="B55" s="349">
        <f t="shared" si="1"/>
        <v>1.4300000000000002</v>
      </c>
      <c r="C55" s="19"/>
      <c r="D55" s="20" t="s">
        <v>796</v>
      </c>
      <c r="E55" s="19" t="s">
        <v>793</v>
      </c>
      <c r="F55" s="75">
        <v>50</v>
      </c>
      <c r="G55" s="45"/>
      <c r="H55" s="43"/>
      <c r="I55" s="187"/>
    </row>
    <row r="56" spans="2:9" s="42" customFormat="1" ht="22.5" customHeight="1" x14ac:dyDescent="0.25">
      <c r="B56" s="349">
        <f t="shared" si="1"/>
        <v>1.4400000000000002</v>
      </c>
      <c r="C56" s="19"/>
      <c r="D56" s="20" t="s">
        <v>797</v>
      </c>
      <c r="E56" s="19" t="s">
        <v>62</v>
      </c>
      <c r="F56" s="75">
        <v>50</v>
      </c>
      <c r="G56" s="45"/>
      <c r="H56" s="43"/>
      <c r="I56" s="187"/>
    </row>
    <row r="57" spans="2:9" s="42" customFormat="1" ht="22.5" customHeight="1" x14ac:dyDescent="0.25">
      <c r="B57" s="349">
        <f t="shared" si="1"/>
        <v>1.4500000000000002</v>
      </c>
      <c r="C57" s="19"/>
      <c r="D57" s="20" t="s">
        <v>798</v>
      </c>
      <c r="E57" s="19" t="s">
        <v>62</v>
      </c>
      <c r="F57" s="75">
        <v>10</v>
      </c>
      <c r="G57" s="45"/>
      <c r="H57" s="43"/>
      <c r="I57" s="187"/>
    </row>
    <row r="58" spans="2:9" s="42" customFormat="1" ht="22.5" customHeight="1" x14ac:dyDescent="0.25">
      <c r="B58" s="349">
        <f t="shared" si="1"/>
        <v>1.4600000000000002</v>
      </c>
      <c r="C58" s="19"/>
      <c r="D58" s="20" t="s">
        <v>799</v>
      </c>
      <c r="E58" s="19" t="s">
        <v>62</v>
      </c>
      <c r="F58" s="75">
        <v>10</v>
      </c>
      <c r="G58" s="45"/>
      <c r="H58" s="43"/>
      <c r="I58" s="187"/>
    </row>
    <row r="59" spans="2:9" s="42" customFormat="1" ht="22.5" customHeight="1" x14ac:dyDescent="0.25">
      <c r="B59" s="349">
        <f t="shared" si="1"/>
        <v>1.4700000000000002</v>
      </c>
      <c r="C59" s="19"/>
      <c r="D59" s="20" t="s">
        <v>800</v>
      </c>
      <c r="E59" s="19" t="s">
        <v>62</v>
      </c>
      <c r="F59" s="75">
        <v>10</v>
      </c>
      <c r="G59" s="45"/>
      <c r="H59" s="43"/>
      <c r="I59" s="187"/>
    </row>
    <row r="60" spans="2:9" s="42" customFormat="1" ht="22.5" customHeight="1" x14ac:dyDescent="0.25">
      <c r="B60" s="349">
        <f t="shared" si="1"/>
        <v>1.4800000000000002</v>
      </c>
      <c r="C60" s="19"/>
      <c r="D60" s="20" t="s">
        <v>801</v>
      </c>
      <c r="F60" s="75">
        <v>10</v>
      </c>
      <c r="G60" s="45"/>
      <c r="H60" s="43"/>
      <c r="I60" s="187"/>
    </row>
    <row r="61" spans="2:9" s="42" customFormat="1" ht="22.5" customHeight="1" x14ac:dyDescent="0.25">
      <c r="B61" s="349">
        <f t="shared" si="1"/>
        <v>1.4900000000000002</v>
      </c>
      <c r="C61" s="19"/>
      <c r="D61" s="20" t="s">
        <v>802</v>
      </c>
      <c r="E61" s="19" t="s">
        <v>793</v>
      </c>
      <c r="F61" s="75">
        <v>500</v>
      </c>
      <c r="G61" s="45"/>
      <c r="H61" s="43"/>
      <c r="I61" s="187"/>
    </row>
    <row r="62" spans="2:9" s="42" customFormat="1" ht="22.5" customHeight="1" x14ac:dyDescent="0.25">
      <c r="B62" s="349">
        <f t="shared" si="1"/>
        <v>1.5000000000000002</v>
      </c>
      <c r="C62" s="19"/>
      <c r="D62" s="20" t="s">
        <v>803</v>
      </c>
      <c r="E62" s="19" t="s">
        <v>793</v>
      </c>
      <c r="F62" s="75">
        <v>500</v>
      </c>
      <c r="G62" s="45"/>
      <c r="H62" s="43"/>
      <c r="I62" s="187"/>
    </row>
    <row r="63" spans="2:9" s="42" customFormat="1" ht="22.5" customHeight="1" x14ac:dyDescent="0.25">
      <c r="B63" s="349">
        <f t="shared" si="1"/>
        <v>1.5100000000000002</v>
      </c>
      <c r="C63" s="19"/>
      <c r="D63" s="20" t="s">
        <v>804</v>
      </c>
      <c r="E63" s="19" t="s">
        <v>62</v>
      </c>
      <c r="F63" s="75">
        <v>500</v>
      </c>
      <c r="G63" s="45"/>
      <c r="H63" s="43"/>
      <c r="I63" s="187"/>
    </row>
    <row r="64" spans="2:9" s="42" customFormat="1" ht="22.5" customHeight="1" x14ac:dyDescent="0.25">
      <c r="B64" s="349">
        <f t="shared" si="1"/>
        <v>1.5200000000000002</v>
      </c>
      <c r="C64" s="19"/>
      <c r="D64" s="20" t="s">
        <v>805</v>
      </c>
      <c r="E64" s="19" t="s">
        <v>62</v>
      </c>
      <c r="F64" s="75">
        <v>500</v>
      </c>
      <c r="G64" s="45"/>
      <c r="H64" s="43"/>
      <c r="I64" s="187"/>
    </row>
    <row r="65" spans="2:9" s="42" customFormat="1" ht="22.5" customHeight="1" x14ac:dyDescent="0.25">
      <c r="B65" s="349">
        <f t="shared" si="1"/>
        <v>1.5300000000000002</v>
      </c>
      <c r="C65" s="19"/>
      <c r="D65" s="20" t="s">
        <v>806</v>
      </c>
      <c r="E65" s="19" t="s">
        <v>62</v>
      </c>
      <c r="F65" s="75">
        <v>500</v>
      </c>
      <c r="G65" s="45"/>
      <c r="H65" s="43"/>
      <c r="I65" s="187"/>
    </row>
    <row r="66" spans="2:9" s="42" customFormat="1" ht="22.5" customHeight="1" x14ac:dyDescent="0.25">
      <c r="B66" s="349"/>
      <c r="C66" s="19"/>
      <c r="D66" s="20"/>
      <c r="E66" s="19"/>
      <c r="F66" s="75"/>
      <c r="G66" s="45"/>
      <c r="H66" s="43"/>
      <c r="I66" s="187"/>
    </row>
    <row r="67" spans="2:9" s="42" customFormat="1" ht="22.5" customHeight="1" x14ac:dyDescent="0.25">
      <c r="B67" s="349"/>
      <c r="C67" s="19"/>
      <c r="D67" s="20"/>
      <c r="E67" s="19"/>
      <c r="F67" s="75"/>
      <c r="G67" s="45"/>
      <c r="H67" s="43"/>
      <c r="I67" s="187"/>
    </row>
    <row r="68" spans="2:9" s="42" customFormat="1" ht="22.5" customHeight="1" x14ac:dyDescent="0.25">
      <c r="B68" s="349"/>
      <c r="C68" s="19"/>
      <c r="D68" s="20"/>
      <c r="E68" s="19"/>
      <c r="F68" s="75"/>
      <c r="G68" s="45"/>
      <c r="H68" s="43"/>
      <c r="I68" s="187"/>
    </row>
    <row r="69" spans="2:9" s="42" customFormat="1" ht="22.5" customHeight="1" x14ac:dyDescent="0.25">
      <c r="B69" s="349"/>
      <c r="C69" s="19"/>
      <c r="D69" s="20"/>
      <c r="E69" s="19"/>
      <c r="F69" s="75"/>
      <c r="G69" s="45"/>
      <c r="H69" s="43"/>
      <c r="I69" s="187"/>
    </row>
    <row r="70" spans="2:9" s="42" customFormat="1" ht="22.5" customHeight="1" x14ac:dyDescent="0.25">
      <c r="B70" s="349"/>
      <c r="C70" s="19"/>
      <c r="D70" s="20"/>
      <c r="E70" s="19"/>
      <c r="F70" s="75"/>
      <c r="G70" s="45"/>
      <c r="H70" s="43"/>
      <c r="I70" s="187"/>
    </row>
    <row r="71" spans="2:9" s="42" customFormat="1" ht="22.5" customHeight="1" x14ac:dyDescent="0.25">
      <c r="B71" s="349"/>
      <c r="C71" s="19"/>
      <c r="D71" s="20"/>
      <c r="E71" s="19"/>
      <c r="F71" s="75"/>
      <c r="G71" s="45"/>
      <c r="H71" s="43"/>
      <c r="I71" s="187"/>
    </row>
    <row r="72" spans="2:9" s="42" customFormat="1" ht="22.5" customHeight="1" x14ac:dyDescent="0.25">
      <c r="B72" s="349"/>
      <c r="C72" s="19"/>
      <c r="D72" s="20"/>
      <c r="E72" s="19"/>
      <c r="F72" s="75"/>
      <c r="G72" s="45"/>
      <c r="H72" s="43"/>
      <c r="I72" s="187"/>
    </row>
    <row r="73" spans="2:9" s="42" customFormat="1" ht="22.5" customHeight="1" x14ac:dyDescent="0.25">
      <c r="B73" s="349"/>
      <c r="C73" s="19"/>
      <c r="D73" s="20"/>
      <c r="E73" s="19"/>
      <c r="F73" s="75"/>
      <c r="G73" s="45"/>
      <c r="H73" s="43"/>
      <c r="I73" s="187"/>
    </row>
    <row r="74" spans="2:9" s="42" customFormat="1" ht="22.5" customHeight="1" x14ac:dyDescent="0.25">
      <c r="B74" s="349"/>
      <c r="C74" s="19"/>
      <c r="D74" s="20"/>
      <c r="E74" s="19"/>
      <c r="F74" s="75"/>
      <c r="G74" s="45"/>
      <c r="H74" s="43"/>
      <c r="I74" s="187"/>
    </row>
    <row r="75" spans="2:9" s="42" customFormat="1" ht="22.5" customHeight="1" x14ac:dyDescent="0.25">
      <c r="B75" s="349"/>
      <c r="C75" s="19"/>
      <c r="D75" s="20"/>
      <c r="E75" s="19"/>
      <c r="F75" s="75"/>
      <c r="G75" s="45"/>
      <c r="H75" s="43"/>
      <c r="I75" s="187"/>
    </row>
    <row r="76" spans="2:9" s="42" customFormat="1" ht="22.5" customHeight="1" x14ac:dyDescent="0.25">
      <c r="B76" s="349"/>
      <c r="C76" s="19"/>
      <c r="D76" s="20"/>
      <c r="E76" s="19"/>
      <c r="F76" s="75"/>
      <c r="G76" s="45"/>
      <c r="H76" s="43"/>
      <c r="I76" s="187"/>
    </row>
    <row r="77" spans="2:9" s="42" customFormat="1" ht="22.5" customHeight="1" x14ac:dyDescent="0.25">
      <c r="B77" s="349"/>
      <c r="C77" s="19"/>
      <c r="D77" s="20"/>
      <c r="E77" s="19"/>
      <c r="F77" s="75"/>
      <c r="G77" s="45"/>
      <c r="H77" s="43"/>
      <c r="I77" s="187"/>
    </row>
    <row r="78" spans="2:9" s="42" customFormat="1" ht="22.5" customHeight="1" x14ac:dyDescent="0.25">
      <c r="B78" s="349"/>
      <c r="C78" s="19"/>
      <c r="D78" s="20"/>
      <c r="E78" s="19"/>
      <c r="F78" s="75"/>
      <c r="G78" s="45"/>
      <c r="H78" s="43"/>
      <c r="I78" s="187"/>
    </row>
    <row r="79" spans="2:9" s="42" customFormat="1" ht="22.5" customHeight="1" x14ac:dyDescent="0.25">
      <c r="B79" s="349"/>
      <c r="C79" s="19"/>
      <c r="D79" s="20"/>
      <c r="E79" s="19"/>
      <c r="F79" s="75"/>
      <c r="G79" s="45"/>
      <c r="H79" s="43"/>
      <c r="I79" s="187"/>
    </row>
    <row r="80" spans="2:9" s="42" customFormat="1" ht="22.5" customHeight="1" x14ac:dyDescent="0.25">
      <c r="B80" s="349"/>
      <c r="C80" s="19"/>
      <c r="D80" s="20"/>
      <c r="E80" s="19"/>
      <c r="F80" s="75"/>
      <c r="G80" s="45"/>
      <c r="H80" s="43"/>
      <c r="I80" s="187"/>
    </row>
    <row r="81" spans="2:9" s="42" customFormat="1" ht="22.5" customHeight="1" x14ac:dyDescent="0.25">
      <c r="B81" s="349"/>
      <c r="C81" s="19"/>
      <c r="D81" s="20"/>
      <c r="E81" s="19"/>
      <c r="F81" s="75"/>
      <c r="G81" s="45"/>
      <c r="H81" s="43"/>
      <c r="I81" s="187"/>
    </row>
    <row r="82" spans="2:9" s="42" customFormat="1" ht="15" thickBot="1" x14ac:dyDescent="0.3">
      <c r="B82" s="19"/>
      <c r="C82" s="19"/>
      <c r="D82" s="20"/>
      <c r="E82" s="19"/>
      <c r="F82" s="19"/>
      <c r="G82" s="43"/>
      <c r="H82" s="43"/>
      <c r="I82" s="187"/>
    </row>
    <row r="83" spans="2:9" s="42" customFormat="1" ht="27.75" customHeight="1" thickBot="1" x14ac:dyDescent="0.3">
      <c r="B83" s="26" t="s">
        <v>7</v>
      </c>
      <c r="C83" s="26"/>
      <c r="D83" s="26"/>
      <c r="E83" s="26"/>
      <c r="F83" s="26"/>
      <c r="G83" s="48"/>
      <c r="H83" s="205"/>
      <c r="I83" s="187"/>
    </row>
    <row r="84" spans="2:9" s="42" customFormat="1" x14ac:dyDescent="0.25">
      <c r="B84" s="36"/>
      <c r="C84" s="36"/>
      <c r="D84" s="36"/>
      <c r="E84" s="36"/>
      <c r="F84" s="36"/>
      <c r="G84" s="49"/>
      <c r="H84" s="49"/>
      <c r="I84" s="187"/>
    </row>
    <row r="85" spans="2:9" s="42" customFormat="1" ht="5.25" customHeight="1" x14ac:dyDescent="0.25">
      <c r="B85" s="36"/>
      <c r="C85" s="36"/>
      <c r="D85" s="36"/>
      <c r="E85" s="36"/>
      <c r="F85" s="36"/>
      <c r="G85" s="49"/>
      <c r="H85" s="49"/>
      <c r="I85" s="187"/>
    </row>
    <row r="86" spans="2:9" s="42" customFormat="1" x14ac:dyDescent="0.25">
      <c r="B86" s="36"/>
      <c r="C86" s="36"/>
      <c r="D86" s="36"/>
      <c r="E86" s="36"/>
      <c r="F86" s="36"/>
      <c r="G86" s="49"/>
      <c r="H86" s="49"/>
      <c r="I86" s="187"/>
    </row>
    <row r="87" spans="2:9" s="42" customFormat="1" x14ac:dyDescent="0.25">
      <c r="B87" s="36"/>
      <c r="C87" s="36"/>
      <c r="D87" s="36"/>
      <c r="E87" s="36"/>
      <c r="F87" s="36"/>
      <c r="G87" s="49"/>
      <c r="H87" s="49"/>
      <c r="I87" s="187"/>
    </row>
    <row r="88" spans="2:9" s="42" customFormat="1" x14ac:dyDescent="0.25">
      <c r="B88" s="36"/>
      <c r="C88" s="36"/>
      <c r="D88" s="36"/>
      <c r="E88" s="36"/>
      <c r="F88" s="36"/>
      <c r="G88" s="49"/>
      <c r="H88" s="49"/>
      <c r="I88" s="187"/>
    </row>
    <row r="89" spans="2:9" s="42" customFormat="1" ht="23.25" x14ac:dyDescent="0.25">
      <c r="B89" s="36"/>
      <c r="C89" s="36"/>
      <c r="D89" s="36"/>
      <c r="E89" s="36"/>
      <c r="F89" s="36"/>
      <c r="G89" s="175"/>
      <c r="H89" s="49"/>
      <c r="I89" s="187"/>
    </row>
    <row r="90" spans="2:9" s="42" customFormat="1" ht="20.25" x14ac:dyDescent="0.25">
      <c r="B90" s="36"/>
      <c r="C90" s="36"/>
      <c r="D90" s="36"/>
      <c r="E90" s="36"/>
      <c r="F90" s="36"/>
      <c r="G90" s="176"/>
      <c r="H90" s="192"/>
      <c r="I90" s="187"/>
    </row>
    <row r="91" spans="2:9" s="42" customFormat="1" x14ac:dyDescent="0.25">
      <c r="B91" s="36"/>
      <c r="C91" s="36"/>
      <c r="D91" s="36"/>
      <c r="E91" s="36"/>
      <c r="F91" s="36"/>
      <c r="G91" s="49"/>
      <c r="H91" s="49"/>
      <c r="I91" s="187"/>
    </row>
    <row r="92" spans="2:9" s="42" customFormat="1" x14ac:dyDescent="0.25">
      <c r="B92" s="36"/>
      <c r="C92" s="36"/>
      <c r="D92" s="36"/>
      <c r="E92" s="36"/>
      <c r="F92" s="36"/>
      <c r="G92" s="49"/>
      <c r="H92" s="49"/>
      <c r="I92" s="187"/>
    </row>
    <row r="93" spans="2:9" s="42" customFormat="1" x14ac:dyDescent="0.25">
      <c r="B93" s="36"/>
      <c r="C93" s="36"/>
      <c r="D93" s="36"/>
      <c r="E93" s="36"/>
      <c r="F93" s="36"/>
      <c r="G93" s="49"/>
      <c r="H93" s="49"/>
      <c r="I93" s="187"/>
    </row>
    <row r="94" spans="2:9" s="42" customFormat="1" x14ac:dyDescent="0.25">
      <c r="B94" s="36"/>
      <c r="C94" s="36"/>
      <c r="D94" s="36"/>
      <c r="E94" s="36"/>
      <c r="F94" s="36"/>
      <c r="G94" s="49"/>
      <c r="H94" s="49"/>
      <c r="I94" s="187"/>
    </row>
    <row r="95" spans="2:9" s="42" customFormat="1" x14ac:dyDescent="0.25">
      <c r="B95" s="36"/>
      <c r="C95" s="36"/>
      <c r="D95" s="36"/>
      <c r="E95" s="36"/>
      <c r="F95" s="36"/>
      <c r="G95" s="49"/>
      <c r="H95" s="49"/>
      <c r="I95" s="187"/>
    </row>
    <row r="96" spans="2:9" s="42" customFormat="1" x14ac:dyDescent="0.25">
      <c r="B96" s="36"/>
      <c r="C96" s="36"/>
      <c r="D96" s="36"/>
      <c r="E96" s="36"/>
      <c r="F96" s="36"/>
      <c r="G96" s="49"/>
      <c r="H96" s="49"/>
      <c r="I96" s="187"/>
    </row>
    <row r="97" spans="2:9" s="42" customFormat="1" x14ac:dyDescent="0.25">
      <c r="B97" s="36"/>
      <c r="C97" s="36"/>
      <c r="D97" s="36"/>
      <c r="E97" s="36"/>
      <c r="F97" s="36"/>
      <c r="G97" s="49"/>
      <c r="H97" s="49"/>
      <c r="I97" s="187"/>
    </row>
    <row r="98" spans="2:9" s="42" customFormat="1" x14ac:dyDescent="0.25">
      <c r="B98" s="36"/>
      <c r="C98" s="36"/>
      <c r="D98" s="36"/>
      <c r="E98" s="36"/>
      <c r="F98" s="36"/>
      <c r="G98" s="49"/>
      <c r="H98" s="49"/>
      <c r="I98" s="187"/>
    </row>
    <row r="99" spans="2:9" s="42" customFormat="1" x14ac:dyDescent="0.25">
      <c r="B99" s="36"/>
      <c r="C99" s="36"/>
      <c r="D99" s="36"/>
      <c r="E99" s="36"/>
      <c r="F99" s="36"/>
      <c r="G99" s="49"/>
      <c r="H99" s="49"/>
      <c r="I99" s="187"/>
    </row>
    <row r="100" spans="2:9" s="42" customFormat="1" x14ac:dyDescent="0.25">
      <c r="B100" s="36"/>
      <c r="C100" s="36"/>
      <c r="D100" s="36"/>
      <c r="E100" s="36"/>
      <c r="F100" s="36"/>
      <c r="G100" s="49"/>
      <c r="H100" s="49"/>
      <c r="I100" s="187"/>
    </row>
    <row r="101" spans="2:9" s="42" customFormat="1" x14ac:dyDescent="0.25">
      <c r="B101" s="36"/>
      <c r="C101" s="36"/>
      <c r="D101" s="36"/>
      <c r="E101" s="36"/>
      <c r="F101" s="36"/>
      <c r="G101" s="49"/>
      <c r="H101" s="49"/>
      <c r="I101" s="187"/>
    </row>
    <row r="102" spans="2:9" s="42" customFormat="1" x14ac:dyDescent="0.25">
      <c r="B102" s="36"/>
      <c r="C102" s="36"/>
      <c r="D102" s="36"/>
      <c r="E102" s="36"/>
      <c r="F102" s="36"/>
      <c r="G102" s="49"/>
      <c r="H102" s="49"/>
      <c r="I102" s="187"/>
    </row>
    <row r="103" spans="2:9" s="42" customFormat="1" x14ac:dyDescent="0.25">
      <c r="B103" s="36"/>
      <c r="C103" s="36"/>
      <c r="D103" s="36"/>
      <c r="E103" s="36"/>
      <c r="F103" s="36"/>
      <c r="G103" s="49"/>
      <c r="H103" s="49"/>
      <c r="I103" s="187"/>
    </row>
    <row r="104" spans="2:9" s="42" customFormat="1" x14ac:dyDescent="0.25">
      <c r="B104" s="36"/>
      <c r="C104" s="36"/>
      <c r="D104" s="36"/>
      <c r="E104" s="36"/>
      <c r="F104" s="36"/>
      <c r="G104" s="49"/>
      <c r="H104" s="49"/>
      <c r="I104" s="187"/>
    </row>
    <row r="105" spans="2:9" s="42" customFormat="1" x14ac:dyDescent="0.25">
      <c r="B105" s="36"/>
      <c r="C105" s="36"/>
      <c r="D105" s="36"/>
      <c r="E105" s="36"/>
      <c r="F105" s="36"/>
      <c r="G105" s="49"/>
      <c r="H105" s="49"/>
      <c r="I105" s="187"/>
    </row>
    <row r="106" spans="2:9" s="42" customFormat="1" x14ac:dyDescent="0.25">
      <c r="B106" s="36"/>
      <c r="C106" s="36"/>
      <c r="D106" s="36"/>
      <c r="E106" s="36"/>
      <c r="F106" s="36"/>
      <c r="G106" s="49"/>
      <c r="H106" s="49"/>
      <c r="I106" s="187"/>
    </row>
    <row r="107" spans="2:9" s="42" customFormat="1" x14ac:dyDescent="0.25">
      <c r="B107" s="36"/>
      <c r="C107" s="36"/>
      <c r="D107" s="36"/>
      <c r="E107" s="36"/>
      <c r="F107" s="36"/>
      <c r="G107" s="49"/>
      <c r="H107" s="49"/>
      <c r="I107" s="187"/>
    </row>
    <row r="108" spans="2:9" s="42" customFormat="1" x14ac:dyDescent="0.25">
      <c r="B108" s="36"/>
      <c r="C108" s="36"/>
      <c r="D108" s="36"/>
      <c r="E108" s="36"/>
      <c r="F108" s="36"/>
      <c r="G108" s="49"/>
      <c r="H108" s="49"/>
      <c r="I108" s="187"/>
    </row>
    <row r="109" spans="2:9" s="42" customFormat="1" x14ac:dyDescent="0.25">
      <c r="B109" s="36"/>
      <c r="C109" s="36"/>
      <c r="D109" s="36"/>
      <c r="E109" s="36"/>
      <c r="F109" s="36"/>
      <c r="G109" s="49"/>
      <c r="H109" s="49"/>
      <c r="I109" s="187"/>
    </row>
    <row r="110" spans="2:9" s="42" customFormat="1" x14ac:dyDescent="0.25">
      <c r="B110" s="36"/>
      <c r="C110" s="36"/>
      <c r="D110" s="36"/>
      <c r="E110" s="36"/>
      <c r="F110" s="36"/>
      <c r="G110" s="49"/>
      <c r="H110" s="49"/>
      <c r="I110" s="187"/>
    </row>
    <row r="111" spans="2:9" s="42" customFormat="1" x14ac:dyDescent="0.25">
      <c r="B111" s="36"/>
      <c r="C111" s="36"/>
      <c r="D111" s="36"/>
      <c r="E111" s="36"/>
      <c r="F111" s="36"/>
      <c r="G111" s="49"/>
      <c r="H111" s="49"/>
      <c r="I111" s="187"/>
    </row>
    <row r="112" spans="2:9" s="42" customFormat="1" x14ac:dyDescent="0.25">
      <c r="B112" s="36"/>
      <c r="C112" s="36"/>
      <c r="D112" s="36"/>
      <c r="E112" s="36"/>
      <c r="F112" s="36"/>
      <c r="G112" s="49"/>
      <c r="H112" s="49"/>
      <c r="I112" s="187"/>
    </row>
    <row r="113" spans="2:9" s="42" customFormat="1" x14ac:dyDescent="0.25">
      <c r="B113" s="36"/>
      <c r="C113" s="36"/>
      <c r="D113" s="36"/>
      <c r="E113" s="36"/>
      <c r="F113" s="36"/>
      <c r="G113" s="49"/>
      <c r="H113" s="49"/>
      <c r="I113" s="187"/>
    </row>
    <row r="114" spans="2:9" s="42" customFormat="1" x14ac:dyDescent="0.25">
      <c r="B114" s="36"/>
      <c r="C114" s="36"/>
      <c r="D114" s="36"/>
      <c r="E114" s="36"/>
      <c r="F114" s="36"/>
      <c r="G114" s="49"/>
      <c r="H114" s="49"/>
      <c r="I114" s="187"/>
    </row>
    <row r="115" spans="2:9" s="42" customFormat="1" x14ac:dyDescent="0.25">
      <c r="B115" s="36"/>
      <c r="C115" s="36"/>
      <c r="D115" s="36"/>
      <c r="E115" s="36"/>
      <c r="F115" s="36"/>
      <c r="G115" s="49"/>
      <c r="H115" s="49"/>
      <c r="I115" s="187"/>
    </row>
    <row r="116" spans="2:9" s="42" customFormat="1" x14ac:dyDescent="0.25">
      <c r="B116" s="36"/>
      <c r="C116" s="36"/>
      <c r="D116" s="36"/>
      <c r="E116" s="36"/>
      <c r="F116" s="36"/>
      <c r="G116" s="49"/>
      <c r="H116" s="49"/>
      <c r="I116" s="187"/>
    </row>
    <row r="117" spans="2:9" s="42" customFormat="1" x14ac:dyDescent="0.25">
      <c r="B117" s="36"/>
      <c r="C117" s="36"/>
      <c r="D117" s="36"/>
      <c r="E117" s="36"/>
      <c r="F117" s="36"/>
      <c r="G117" s="49"/>
      <c r="H117" s="49"/>
      <c r="I117" s="187"/>
    </row>
    <row r="118" spans="2:9" s="42" customFormat="1" x14ac:dyDescent="0.25">
      <c r="B118" s="36"/>
      <c r="C118" s="36"/>
      <c r="D118" s="36"/>
      <c r="E118" s="36"/>
      <c r="F118" s="36"/>
      <c r="G118" s="49"/>
      <c r="H118" s="49"/>
      <c r="I118" s="187"/>
    </row>
    <row r="119" spans="2:9" s="42" customFormat="1" x14ac:dyDescent="0.25">
      <c r="B119" s="36"/>
      <c r="C119" s="36"/>
      <c r="D119" s="36"/>
      <c r="E119" s="36"/>
      <c r="F119" s="36"/>
      <c r="G119" s="49"/>
      <c r="H119" s="49"/>
      <c r="I119" s="187"/>
    </row>
    <row r="120" spans="2:9" s="42" customFormat="1" x14ac:dyDescent="0.25">
      <c r="B120" s="36"/>
      <c r="C120" s="36"/>
      <c r="D120" s="36"/>
      <c r="E120" s="36"/>
      <c r="F120" s="36"/>
      <c r="G120" s="49"/>
      <c r="H120" s="49"/>
      <c r="I120" s="187"/>
    </row>
    <row r="121" spans="2:9" s="42" customFormat="1" x14ac:dyDescent="0.25">
      <c r="B121" s="36"/>
      <c r="C121" s="36"/>
      <c r="D121" s="36"/>
      <c r="E121" s="36"/>
      <c r="F121" s="36"/>
      <c r="G121" s="49"/>
      <c r="H121" s="49"/>
      <c r="I121" s="187"/>
    </row>
    <row r="122" spans="2:9" x14ac:dyDescent="0.2">
      <c r="B122" s="5"/>
      <c r="C122" s="5"/>
      <c r="D122" s="5"/>
      <c r="E122" s="5"/>
      <c r="F122" s="5"/>
      <c r="G122" s="15"/>
      <c r="H122" s="15"/>
    </row>
    <row r="123" spans="2:9" x14ac:dyDescent="0.2">
      <c r="B123" s="5"/>
      <c r="C123" s="5"/>
      <c r="D123" s="5"/>
      <c r="E123" s="5"/>
      <c r="F123" s="5"/>
      <c r="G123" s="15"/>
      <c r="H123" s="15"/>
    </row>
    <row r="124" spans="2:9" x14ac:dyDescent="0.2">
      <c r="B124" s="5"/>
      <c r="C124" s="5"/>
      <c r="D124" s="5"/>
      <c r="E124" s="5"/>
      <c r="F124" s="5"/>
      <c r="G124" s="15"/>
      <c r="H124" s="15"/>
    </row>
    <row r="125" spans="2:9" x14ac:dyDescent="0.2">
      <c r="B125" s="5"/>
      <c r="C125" s="5"/>
      <c r="D125" s="5"/>
      <c r="E125" s="5"/>
      <c r="F125" s="5"/>
      <c r="G125" s="15"/>
      <c r="H125" s="15"/>
    </row>
    <row r="126" spans="2:9" x14ac:dyDescent="0.2">
      <c r="B126" s="5"/>
      <c r="C126" s="5"/>
      <c r="D126" s="5"/>
      <c r="E126" s="5"/>
      <c r="F126" s="5"/>
      <c r="G126" s="15"/>
      <c r="H126" s="15"/>
    </row>
    <row r="127" spans="2:9" x14ac:dyDescent="0.2">
      <c r="B127" s="5"/>
      <c r="C127" s="5"/>
      <c r="D127" s="5"/>
      <c r="E127" s="5"/>
      <c r="F127" s="5"/>
    </row>
    <row r="128" spans="2:9" x14ac:dyDescent="0.2">
      <c r="B128" s="5"/>
      <c r="C128" s="5"/>
      <c r="D128" s="5"/>
      <c r="E128" s="5"/>
      <c r="F128" s="5"/>
    </row>
    <row r="129" spans="2:6" x14ac:dyDescent="0.2">
      <c r="B129" s="5"/>
      <c r="C129" s="5"/>
      <c r="D129" s="5"/>
      <c r="E129" s="5"/>
      <c r="F129" s="5"/>
    </row>
    <row r="130" spans="2:6" x14ac:dyDescent="0.2">
      <c r="B130" s="5"/>
      <c r="C130" s="5"/>
      <c r="D130" s="5"/>
      <c r="E130" s="5"/>
      <c r="F130" s="5"/>
    </row>
    <row r="131" spans="2:6" x14ac:dyDescent="0.2">
      <c r="B131" s="5"/>
      <c r="C131" s="5"/>
      <c r="D131" s="5"/>
      <c r="E131" s="5"/>
      <c r="F131" s="5"/>
    </row>
    <row r="132" spans="2:6" x14ac:dyDescent="0.2">
      <c r="B132" s="5"/>
      <c r="C132" s="5"/>
      <c r="D132" s="5"/>
      <c r="E132" s="5"/>
      <c r="F132" s="5"/>
    </row>
  </sheetData>
  <mergeCells count="2">
    <mergeCell ref="E3:F3"/>
    <mergeCell ref="G3:H3"/>
  </mergeCells>
  <pageMargins left="0.7" right="0.7" top="0.75" bottom="0.75" header="0.3" footer="0.3"/>
  <pageSetup paperSize="9" scale="70" firstPageNumber="28" fitToHeight="0" orientation="portrait" useFirstPageNumber="1" r:id="rId1"/>
  <headerFooter>
    <oddFooter>&amp;R&amp;"Arial,Regular"&amp;P</oddFooter>
  </headerFooter>
  <rowBreaks count="1" manualBreakCount="1">
    <brk id="43" max="8"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M57"/>
  <sheetViews>
    <sheetView view="pageBreakPreview" zoomScale="60" zoomScaleNormal="100" workbookViewId="0">
      <selection activeCell="A45" sqref="A45"/>
    </sheetView>
  </sheetViews>
  <sheetFormatPr defaultRowHeight="15" x14ac:dyDescent="0.25"/>
  <cols>
    <col min="1" max="1" width="12" bestFit="1" customWidth="1"/>
    <col min="4" max="4" width="14.5703125" customWidth="1"/>
    <col min="6" max="6" width="8.85546875" customWidth="1"/>
    <col min="7" max="7" width="11" customWidth="1"/>
    <col min="8" max="8" width="14.140625" customWidth="1"/>
    <col min="9" max="9" width="16.425781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1</v>
      </c>
      <c r="I9" s="513"/>
    </row>
    <row r="10" spans="1:13" x14ac:dyDescent="0.25">
      <c r="A10" s="99" t="s">
        <v>71</v>
      </c>
      <c r="B10" s="97"/>
      <c r="E10" s="100"/>
      <c r="F10" s="510" t="s">
        <v>72</v>
      </c>
      <c r="G10" s="511"/>
      <c r="H10" s="514">
        <v>43770</v>
      </c>
      <c r="I10" s="515"/>
    </row>
    <row r="11" spans="1:13" x14ac:dyDescent="0.25">
      <c r="A11" s="99" t="s">
        <v>73</v>
      </c>
      <c r="B11" s="97"/>
      <c r="E11" s="100"/>
      <c r="F11" s="510" t="s">
        <v>74</v>
      </c>
      <c r="G11" s="511"/>
      <c r="H11" s="516" t="s">
        <v>113</v>
      </c>
      <c r="I11" s="515"/>
    </row>
    <row r="12" spans="1:13" x14ac:dyDescent="0.25">
      <c r="A12" s="99" t="s">
        <v>75</v>
      </c>
      <c r="B12" s="97"/>
      <c r="E12" s="100"/>
      <c r="F12" s="510" t="s">
        <v>76</v>
      </c>
      <c r="G12" s="511"/>
      <c r="H12" s="516">
        <v>39138</v>
      </c>
      <c r="I12" s="515"/>
    </row>
    <row r="13" spans="1:13" x14ac:dyDescent="0.25">
      <c r="A13" s="99" t="s">
        <v>77</v>
      </c>
      <c r="B13" s="97"/>
      <c r="E13" s="100"/>
      <c r="F13" s="510" t="s">
        <v>78</v>
      </c>
      <c r="G13" s="511"/>
      <c r="H13" s="516" t="s">
        <v>112</v>
      </c>
      <c r="I13" s="515"/>
      <c r="M13" t="s">
        <v>79</v>
      </c>
    </row>
    <row r="14" spans="1:13" x14ac:dyDescent="0.25">
      <c r="A14" s="101"/>
      <c r="B14" s="102"/>
      <c r="C14" s="102"/>
      <c r="D14" s="102"/>
      <c r="E14" s="103"/>
      <c r="F14" s="510" t="s">
        <v>80</v>
      </c>
      <c r="G14" s="511"/>
      <c r="H14" s="516" t="s">
        <v>81</v>
      </c>
      <c r="I14" s="515"/>
    </row>
    <row r="15" spans="1:13" x14ac:dyDescent="0.25">
      <c r="A15" s="523" t="s">
        <v>166</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2" x14ac:dyDescent="0.25">
      <c r="A17" s="104" t="s">
        <v>83</v>
      </c>
      <c r="B17" s="105" t="s">
        <v>84</v>
      </c>
      <c r="C17" s="105"/>
      <c r="D17" s="106"/>
      <c r="E17" s="107" t="s">
        <v>85</v>
      </c>
      <c r="F17" s="107" t="s">
        <v>86</v>
      </c>
      <c r="G17" s="107" t="s">
        <v>87</v>
      </c>
      <c r="H17" s="107" t="s">
        <v>88</v>
      </c>
      <c r="I17" s="108" t="s">
        <v>89</v>
      </c>
    </row>
    <row r="18" spans="1:12" x14ac:dyDescent="0.25">
      <c r="A18" s="109"/>
      <c r="B18" s="517"/>
      <c r="C18" s="518"/>
      <c r="D18" s="519"/>
      <c r="E18" s="110"/>
      <c r="F18" s="111"/>
      <c r="G18" s="110"/>
      <c r="H18" s="112"/>
      <c r="I18" s="113">
        <f>SUM(G18*H18)</f>
        <v>0</v>
      </c>
    </row>
    <row r="19" spans="1:12" x14ac:dyDescent="0.25">
      <c r="A19" s="114"/>
      <c r="B19" s="486"/>
      <c r="C19" s="475"/>
      <c r="D19" s="487"/>
      <c r="E19" s="115"/>
      <c r="F19" s="100"/>
      <c r="G19" s="115"/>
      <c r="H19" s="116"/>
      <c r="I19" s="113">
        <f t="shared" ref="I19:I20" si="0">SUM(G19*H19)</f>
        <v>0</v>
      </c>
    </row>
    <row r="20" spans="1:12" x14ac:dyDescent="0.25">
      <c r="A20" s="114"/>
      <c r="B20" s="520"/>
      <c r="C20" s="521"/>
      <c r="D20" s="522"/>
      <c r="E20" s="115"/>
      <c r="F20" s="100"/>
      <c r="G20" s="117"/>
      <c r="H20" s="118"/>
      <c r="I20" s="119">
        <f t="shared" si="0"/>
        <v>0</v>
      </c>
    </row>
    <row r="21" spans="1:12" x14ac:dyDescent="0.25">
      <c r="A21" s="488" t="s">
        <v>90</v>
      </c>
      <c r="B21" s="484"/>
      <c r="C21" s="484"/>
      <c r="D21" s="484"/>
      <c r="E21" s="484"/>
      <c r="F21" s="484"/>
      <c r="G21" s="484"/>
      <c r="H21" s="485"/>
      <c r="I21" s="113">
        <f>SUM(I18:I20)</f>
        <v>0</v>
      </c>
    </row>
    <row r="22" spans="1:12" x14ac:dyDescent="0.25">
      <c r="A22" s="494" t="s">
        <v>91</v>
      </c>
      <c r="B22" s="495"/>
      <c r="C22" s="495"/>
      <c r="D22" s="495"/>
      <c r="E22" s="495"/>
      <c r="F22" s="495"/>
      <c r="G22" s="495"/>
      <c r="H22" s="495"/>
      <c r="I22" s="496"/>
    </row>
    <row r="23" spans="1:12" x14ac:dyDescent="0.25">
      <c r="A23" s="120" t="s">
        <v>92</v>
      </c>
      <c r="B23" s="121" t="s">
        <v>84</v>
      </c>
      <c r="C23" s="121"/>
      <c r="D23" s="121"/>
      <c r="E23" s="122"/>
      <c r="F23" s="165" t="s">
        <v>87</v>
      </c>
      <c r="G23" s="122" t="s">
        <v>158</v>
      </c>
      <c r="H23" s="123" t="s">
        <v>88</v>
      </c>
      <c r="I23" s="124" t="s">
        <v>89</v>
      </c>
    </row>
    <row r="24" spans="1:12" x14ac:dyDescent="0.25">
      <c r="A24" s="125">
        <v>1</v>
      </c>
      <c r="B24" s="497" t="s">
        <v>114</v>
      </c>
      <c r="C24" s="498"/>
      <c r="D24" s="498"/>
      <c r="E24" s="499"/>
      <c r="F24" s="157">
        <v>2</v>
      </c>
      <c r="G24" s="166">
        <v>0.15</v>
      </c>
      <c r="H24" s="128">
        <v>110</v>
      </c>
      <c r="I24" s="129">
        <f>H24*F24*1.15</f>
        <v>252.99999999999997</v>
      </c>
    </row>
    <row r="25" spans="1:12" x14ac:dyDescent="0.25">
      <c r="A25" s="125">
        <v>2</v>
      </c>
      <c r="B25" s="500" t="s">
        <v>163</v>
      </c>
      <c r="C25" s="501"/>
      <c r="D25" s="501"/>
      <c r="E25" s="502"/>
      <c r="F25" s="126">
        <v>2</v>
      </c>
      <c r="G25" s="127">
        <v>0.15</v>
      </c>
      <c r="H25" s="128">
        <v>65</v>
      </c>
      <c r="I25" s="129">
        <f>H25*F25*1.15</f>
        <v>149.5</v>
      </c>
    </row>
    <row r="26" spans="1:12" x14ac:dyDescent="0.25">
      <c r="A26" s="125">
        <v>3</v>
      </c>
      <c r="B26" s="500" t="s">
        <v>115</v>
      </c>
      <c r="C26" s="501"/>
      <c r="D26" s="501"/>
      <c r="E26" s="502"/>
      <c r="F26" s="126">
        <v>1</v>
      </c>
      <c r="G26" s="127">
        <v>0.15</v>
      </c>
      <c r="H26" s="128">
        <v>6239</v>
      </c>
      <c r="I26" s="129">
        <f>H26*F26*1.15</f>
        <v>7174.8499999999995</v>
      </c>
    </row>
    <row r="27" spans="1:12" x14ac:dyDescent="0.25">
      <c r="A27" s="125">
        <v>4</v>
      </c>
      <c r="B27" s="500" t="s">
        <v>116</v>
      </c>
      <c r="C27" s="501"/>
      <c r="D27" s="501"/>
      <c r="E27" s="502"/>
      <c r="F27" s="126">
        <v>2</v>
      </c>
      <c r="G27" s="127">
        <v>0.15</v>
      </c>
      <c r="H27" s="128">
        <v>21.6</v>
      </c>
      <c r="I27" s="129">
        <f>H27*F27*1.15</f>
        <v>49.68</v>
      </c>
    </row>
    <row r="28" spans="1:12" x14ac:dyDescent="0.25">
      <c r="A28" s="125">
        <v>5</v>
      </c>
      <c r="B28" s="500" t="s">
        <v>165</v>
      </c>
      <c r="C28" s="501"/>
      <c r="D28" s="501"/>
      <c r="E28" s="502"/>
      <c r="F28" s="126">
        <v>2</v>
      </c>
      <c r="G28" s="127">
        <v>0.15</v>
      </c>
      <c r="H28" s="128">
        <v>65.5</v>
      </c>
      <c r="I28" s="129">
        <f t="shared" ref="I28:I29" si="1">H28*F28*1.15</f>
        <v>150.64999999999998</v>
      </c>
    </row>
    <row r="29" spans="1:12" x14ac:dyDescent="0.25">
      <c r="A29" s="125">
        <v>6</v>
      </c>
      <c r="B29" s="500" t="s">
        <v>164</v>
      </c>
      <c r="C29" s="501"/>
      <c r="D29" s="501"/>
      <c r="E29" s="502"/>
      <c r="F29" s="126">
        <v>2</v>
      </c>
      <c r="G29" s="127">
        <v>0.15</v>
      </c>
      <c r="H29" s="128">
        <v>68.5</v>
      </c>
      <c r="I29" s="129">
        <f t="shared" si="1"/>
        <v>157.54999999999998</v>
      </c>
    </row>
    <row r="30" spans="1:12" x14ac:dyDescent="0.25">
      <c r="A30" s="125"/>
      <c r="B30" s="486"/>
      <c r="C30" s="475"/>
      <c r="D30" s="475"/>
      <c r="E30" s="487"/>
      <c r="F30" s="126"/>
      <c r="G30" s="161"/>
      <c r="H30" s="128"/>
      <c r="I30" s="129"/>
    </row>
    <row r="31" spans="1:12" x14ac:dyDescent="0.25">
      <c r="A31" s="125"/>
      <c r="B31" s="503"/>
      <c r="C31" s="504"/>
      <c r="D31" s="504"/>
      <c r="E31" s="505"/>
      <c r="F31" s="117"/>
      <c r="G31" s="162"/>
      <c r="H31" s="128"/>
      <c r="I31" s="129"/>
      <c r="L31" s="130"/>
    </row>
    <row r="32" spans="1:12" x14ac:dyDescent="0.25">
      <c r="A32" s="488" t="s">
        <v>94</v>
      </c>
      <c r="B32" s="484"/>
      <c r="C32" s="484"/>
      <c r="D32" s="484"/>
      <c r="E32" s="484"/>
      <c r="F32" s="484"/>
      <c r="G32" s="484"/>
      <c r="H32" s="485"/>
      <c r="I32" s="172">
        <f>SUM(I24:I31)</f>
        <v>7935.23</v>
      </c>
    </row>
    <row r="33" spans="1:9" x14ac:dyDescent="0.25">
      <c r="A33" s="494" t="s">
        <v>95</v>
      </c>
      <c r="B33" s="495"/>
      <c r="C33" s="495"/>
      <c r="D33" s="495"/>
      <c r="E33" s="495"/>
      <c r="F33" s="495"/>
      <c r="G33" s="495"/>
      <c r="H33" s="495"/>
      <c r="I33" s="496"/>
    </row>
    <row r="34" spans="1:9" x14ac:dyDescent="0.25">
      <c r="A34" s="120" t="s">
        <v>96</v>
      </c>
      <c r="B34" s="489" t="s">
        <v>97</v>
      </c>
      <c r="C34" s="490"/>
      <c r="D34" s="491"/>
      <c r="E34" s="492" t="s">
        <v>85</v>
      </c>
      <c r="F34" s="493"/>
      <c r="G34" s="122" t="s">
        <v>87</v>
      </c>
      <c r="H34" s="123" t="s">
        <v>88</v>
      </c>
      <c r="I34" s="124" t="s">
        <v>89</v>
      </c>
    </row>
    <row r="35" spans="1:9" x14ac:dyDescent="0.25">
      <c r="A35" s="125">
        <v>1</v>
      </c>
      <c r="B35" s="529" t="s">
        <v>98</v>
      </c>
      <c r="C35" s="530"/>
      <c r="D35" s="531"/>
      <c r="E35" s="517" t="s">
        <v>99</v>
      </c>
      <c r="F35" s="519"/>
      <c r="G35" s="157">
        <v>15</v>
      </c>
      <c r="H35" s="155">
        <v>450</v>
      </c>
      <c r="I35" s="132">
        <f>SUM(G35*H35)</f>
        <v>6750</v>
      </c>
    </row>
    <row r="36" spans="1:9" x14ac:dyDescent="0.25">
      <c r="A36" s="125">
        <v>2</v>
      </c>
      <c r="B36" s="506" t="s">
        <v>100</v>
      </c>
      <c r="C36" s="507"/>
      <c r="D36" s="508"/>
      <c r="E36" s="486" t="s">
        <v>99</v>
      </c>
      <c r="F36" s="487"/>
      <c r="G36" s="126"/>
      <c r="H36" s="156">
        <v>350</v>
      </c>
      <c r="I36" s="129">
        <f t="shared" ref="I36:I40" si="2">SUM(G36*H36)</f>
        <v>0</v>
      </c>
    </row>
    <row r="37" spans="1:9" x14ac:dyDescent="0.25">
      <c r="A37" s="125">
        <v>3</v>
      </c>
      <c r="B37" s="506" t="s">
        <v>101</v>
      </c>
      <c r="C37" s="507"/>
      <c r="D37" s="508"/>
      <c r="E37" s="486" t="s">
        <v>99</v>
      </c>
      <c r="F37" s="487"/>
      <c r="G37" s="126"/>
      <c r="H37" s="156">
        <v>300</v>
      </c>
      <c r="I37" s="129">
        <f t="shared" si="2"/>
        <v>0</v>
      </c>
    </row>
    <row r="38" spans="1:9" x14ac:dyDescent="0.25">
      <c r="A38" s="125">
        <v>4</v>
      </c>
      <c r="B38" s="506" t="s">
        <v>102</v>
      </c>
      <c r="C38" s="507"/>
      <c r="D38" s="508"/>
      <c r="E38" s="486" t="s">
        <v>99</v>
      </c>
      <c r="F38" s="487"/>
      <c r="G38" s="126">
        <v>15</v>
      </c>
      <c r="H38" s="156">
        <v>200</v>
      </c>
      <c r="I38" s="129">
        <f t="shared" si="2"/>
        <v>3000</v>
      </c>
    </row>
    <row r="39" spans="1:9" x14ac:dyDescent="0.25">
      <c r="A39" s="125">
        <v>5</v>
      </c>
      <c r="B39" s="506" t="s">
        <v>103</v>
      </c>
      <c r="C39" s="507"/>
      <c r="D39" s="508"/>
      <c r="E39" s="486" t="s">
        <v>99</v>
      </c>
      <c r="F39" s="487"/>
      <c r="G39" s="126"/>
      <c r="H39" s="158">
        <v>200</v>
      </c>
      <c r="I39" s="129">
        <f t="shared" si="2"/>
        <v>0</v>
      </c>
    </row>
    <row r="40" spans="1:9" x14ac:dyDescent="0.25">
      <c r="A40" s="125">
        <v>6</v>
      </c>
      <c r="B40" s="506" t="s">
        <v>40</v>
      </c>
      <c r="C40" s="507"/>
      <c r="D40" s="508"/>
      <c r="E40" s="486" t="s">
        <v>99</v>
      </c>
      <c r="F40" s="487"/>
      <c r="G40" s="126"/>
      <c r="H40" s="158">
        <v>140</v>
      </c>
      <c r="I40" s="129">
        <f t="shared" si="2"/>
        <v>0</v>
      </c>
    </row>
    <row r="41" spans="1:9" x14ac:dyDescent="0.25">
      <c r="A41" s="125"/>
      <c r="B41" s="506"/>
      <c r="C41" s="507"/>
      <c r="D41" s="508"/>
      <c r="E41" s="133"/>
      <c r="F41" s="100"/>
      <c r="G41" s="100"/>
      <c r="H41" s="116"/>
      <c r="I41" s="129"/>
    </row>
    <row r="42" spans="1:9" x14ac:dyDescent="0.25">
      <c r="A42" s="114"/>
      <c r="B42" s="506"/>
      <c r="C42" s="507"/>
      <c r="D42" s="508"/>
      <c r="F42" s="100"/>
      <c r="G42" s="100"/>
      <c r="H42" s="116"/>
      <c r="I42" s="129"/>
    </row>
    <row r="43" spans="1:9" x14ac:dyDescent="0.25">
      <c r="A43" s="134"/>
      <c r="B43" s="535"/>
      <c r="C43" s="536"/>
      <c r="D43" s="537"/>
      <c r="E43" s="102"/>
      <c r="F43" s="103"/>
      <c r="G43" s="100"/>
      <c r="H43" s="118"/>
      <c r="I43" s="129"/>
    </row>
    <row r="44" spans="1:9" x14ac:dyDescent="0.25">
      <c r="A44" s="488" t="s">
        <v>104</v>
      </c>
      <c r="B44" s="484"/>
      <c r="C44" s="484"/>
      <c r="D44" s="484"/>
      <c r="E44" s="484"/>
      <c r="F44" s="484"/>
      <c r="G44" s="484"/>
      <c r="H44" s="485"/>
      <c r="I44" s="140">
        <f>SUM(I35:I43)</f>
        <v>9750</v>
      </c>
    </row>
    <row r="45" spans="1:9" x14ac:dyDescent="0.25">
      <c r="A45" s="494" t="s">
        <v>105</v>
      </c>
      <c r="B45" s="495"/>
      <c r="C45" s="495"/>
      <c r="D45" s="495"/>
      <c r="E45" s="495"/>
      <c r="F45" s="495"/>
      <c r="G45" s="495"/>
      <c r="H45" s="495"/>
      <c r="I45" s="496"/>
    </row>
    <row r="46" spans="1:9" x14ac:dyDescent="0.25">
      <c r="A46" s="120" t="s">
        <v>106</v>
      </c>
      <c r="B46" s="492" t="s">
        <v>107</v>
      </c>
      <c r="C46" s="538"/>
      <c r="D46" s="493"/>
      <c r="E46" s="492" t="s">
        <v>108</v>
      </c>
      <c r="F46" s="493"/>
      <c r="G46" s="136" t="s">
        <v>109</v>
      </c>
      <c r="H46" s="136" t="s">
        <v>88</v>
      </c>
      <c r="I46" s="137" t="s">
        <v>89</v>
      </c>
    </row>
    <row r="47" spans="1:9" x14ac:dyDescent="0.25">
      <c r="A47" s="125">
        <v>12</v>
      </c>
      <c r="B47" s="497" t="s">
        <v>149</v>
      </c>
      <c r="C47" s="498"/>
      <c r="D47" s="499"/>
      <c r="E47" s="517"/>
      <c r="F47" s="519"/>
      <c r="G47" s="126"/>
      <c r="H47" s="138"/>
      <c r="I47" s="129"/>
    </row>
    <row r="48" spans="1:9" x14ac:dyDescent="0.25">
      <c r="A48" s="125"/>
      <c r="B48" s="500" t="s">
        <v>150</v>
      </c>
      <c r="C48" s="501"/>
      <c r="D48" s="502"/>
      <c r="E48" s="486">
        <v>2</v>
      </c>
      <c r="F48" s="487"/>
      <c r="G48" s="126">
        <v>154.4</v>
      </c>
      <c r="H48" s="138">
        <v>5</v>
      </c>
      <c r="I48" s="129">
        <f>H48*G48</f>
        <v>772</v>
      </c>
    </row>
    <row r="49" spans="1:12" x14ac:dyDescent="0.25">
      <c r="A49" s="139"/>
      <c r="B49" s="503"/>
      <c r="C49" s="504"/>
      <c r="D49" s="505"/>
      <c r="E49" s="520"/>
      <c r="F49" s="522"/>
      <c r="G49" s="126"/>
      <c r="H49" s="138"/>
      <c r="I49" s="129"/>
    </row>
    <row r="50" spans="1:12" x14ac:dyDescent="0.25">
      <c r="A50" s="484" t="s">
        <v>110</v>
      </c>
      <c r="B50" s="484"/>
      <c r="C50" s="484"/>
      <c r="D50" s="484"/>
      <c r="E50" s="484"/>
      <c r="F50" s="484"/>
      <c r="G50" s="484"/>
      <c r="H50" s="485"/>
      <c r="I50" s="140">
        <f>SUM(I47:I49)</f>
        <v>772</v>
      </c>
    </row>
    <row r="51" spans="1:12" x14ac:dyDescent="0.25">
      <c r="A51" s="141"/>
      <c r="B51" s="142"/>
      <c r="C51" s="142"/>
      <c r="D51" s="142"/>
      <c r="E51" s="142"/>
      <c r="F51" s="143"/>
      <c r="G51" s="144"/>
      <c r="H51" s="144"/>
      <c r="I51" s="145"/>
      <c r="L51" s="97"/>
    </row>
    <row r="52" spans="1:12" x14ac:dyDescent="0.25">
      <c r="A52" s="532"/>
      <c r="B52" s="533"/>
      <c r="C52" s="533"/>
      <c r="D52" s="533"/>
      <c r="E52" s="533"/>
      <c r="F52" s="146"/>
      <c r="G52" s="534" t="s">
        <v>111</v>
      </c>
      <c r="H52" s="533"/>
      <c r="I52" s="147">
        <f>I50+I44+I32+I21</f>
        <v>18457.23</v>
      </c>
    </row>
    <row r="53" spans="1:12" x14ac:dyDescent="0.25">
      <c r="A53" s="532"/>
      <c r="B53" s="533"/>
      <c r="C53" s="533"/>
      <c r="D53" s="533"/>
      <c r="E53" s="533"/>
      <c r="F53" s="100"/>
      <c r="G53" s="148"/>
      <c r="H53" s="149"/>
      <c r="I53" s="150"/>
    </row>
    <row r="54" spans="1:12" ht="15.75" thickBot="1" x14ac:dyDescent="0.3">
      <c r="A54" s="532"/>
      <c r="B54" s="533"/>
      <c r="C54" s="533"/>
      <c r="D54" s="533"/>
      <c r="E54" s="533"/>
      <c r="F54" s="100"/>
      <c r="G54" s="482" t="s">
        <v>154</v>
      </c>
      <c r="H54" s="483"/>
      <c r="I54" s="159">
        <f>I52+I53</f>
        <v>18457.23</v>
      </c>
    </row>
    <row r="55" spans="1:12" ht="16.5" thickTop="1" thickBot="1" x14ac:dyDescent="0.3">
      <c r="A55" s="151"/>
      <c r="B55" s="152"/>
      <c r="C55" s="539"/>
      <c r="D55" s="540"/>
      <c r="E55" s="540"/>
      <c r="F55" s="540"/>
      <c r="G55" s="153"/>
      <c r="H55" s="153"/>
      <c r="I55" s="154"/>
    </row>
    <row r="57" spans="1:12" x14ac:dyDescent="0.25">
      <c r="A57" s="97"/>
      <c r="B57" s="97"/>
    </row>
  </sheetData>
  <mergeCells count="67">
    <mergeCell ref="A53:B53"/>
    <mergeCell ref="C53:E53"/>
    <mergeCell ref="A54:B54"/>
    <mergeCell ref="C54:E54"/>
    <mergeCell ref="C55:F55"/>
    <mergeCell ref="A52:B52"/>
    <mergeCell ref="C52:E52"/>
    <mergeCell ref="G52:H52"/>
    <mergeCell ref="B41:D41"/>
    <mergeCell ref="B42:D42"/>
    <mergeCell ref="B43:D43"/>
    <mergeCell ref="A45:I45"/>
    <mergeCell ref="B46:D46"/>
    <mergeCell ref="E46:F46"/>
    <mergeCell ref="B47:D47"/>
    <mergeCell ref="E47:F47"/>
    <mergeCell ref="B49:D49"/>
    <mergeCell ref="E49:F49"/>
    <mergeCell ref="B48:D48"/>
    <mergeCell ref="B38:D38"/>
    <mergeCell ref="E38:F38"/>
    <mergeCell ref="B39:D39"/>
    <mergeCell ref="E39:F39"/>
    <mergeCell ref="B40:D40"/>
    <mergeCell ref="E40:F40"/>
    <mergeCell ref="B37:D37"/>
    <mergeCell ref="E37:F37"/>
    <mergeCell ref="A32:H32"/>
    <mergeCell ref="A33:I33"/>
    <mergeCell ref="B35:D35"/>
    <mergeCell ref="E35:F35"/>
    <mergeCell ref="F11:G11"/>
    <mergeCell ref="H11:I11"/>
    <mergeCell ref="B27:E27"/>
    <mergeCell ref="B28:E28"/>
    <mergeCell ref="F12:G12"/>
    <mergeCell ref="H12:I12"/>
    <mergeCell ref="F13:G13"/>
    <mergeCell ref="H13:I13"/>
    <mergeCell ref="F14:G14"/>
    <mergeCell ref="H14:I14"/>
    <mergeCell ref="B18:D18"/>
    <mergeCell ref="B19:D19"/>
    <mergeCell ref="B20:D20"/>
    <mergeCell ref="A15:I15"/>
    <mergeCell ref="A16:I16"/>
    <mergeCell ref="A9:E9"/>
    <mergeCell ref="F9:G9"/>
    <mergeCell ref="H9:I9"/>
    <mergeCell ref="F10:G10"/>
    <mergeCell ref="H10:I10"/>
    <mergeCell ref="G54:H54"/>
    <mergeCell ref="A50:H50"/>
    <mergeCell ref="E48:F48"/>
    <mergeCell ref="A21:H21"/>
    <mergeCell ref="A44:H44"/>
    <mergeCell ref="B34:D34"/>
    <mergeCell ref="E34:F34"/>
    <mergeCell ref="A22:I22"/>
    <mergeCell ref="B24:E24"/>
    <mergeCell ref="B25:E25"/>
    <mergeCell ref="B26:E26"/>
    <mergeCell ref="B31:E31"/>
    <mergeCell ref="B29:E29"/>
    <mergeCell ref="B30:E30"/>
    <mergeCell ref="B36:D36"/>
    <mergeCell ref="E36:F36"/>
  </mergeCells>
  <pageMargins left="0.70866141732283472" right="0.70866141732283472" top="0.74803149606299213" bottom="0.74803149606299213" header="0.31496062992125984" footer="0.31496062992125984"/>
  <pageSetup paperSize="9" scale="83"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M57"/>
  <sheetViews>
    <sheetView view="pageBreakPreview" zoomScale="60" zoomScaleNormal="100" workbookViewId="0">
      <selection activeCell="A45" sqref="A45"/>
    </sheetView>
  </sheetViews>
  <sheetFormatPr defaultRowHeight="15" x14ac:dyDescent="0.25"/>
  <cols>
    <col min="1" max="1" width="12" bestFit="1" customWidth="1"/>
    <col min="4" max="4" width="14.5703125" customWidth="1"/>
    <col min="6" max="6" width="8.85546875" customWidth="1"/>
    <col min="7" max="7" width="11" customWidth="1"/>
    <col min="8" max="8" width="14.140625" customWidth="1"/>
    <col min="9" max="9" width="16.425781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2</v>
      </c>
      <c r="I9" s="513"/>
    </row>
    <row r="10" spans="1:13" x14ac:dyDescent="0.25">
      <c r="A10" s="99" t="s">
        <v>71</v>
      </c>
      <c r="B10" s="97"/>
      <c r="E10" s="100"/>
      <c r="F10" s="510" t="s">
        <v>72</v>
      </c>
      <c r="G10" s="511"/>
      <c r="H10" s="514">
        <v>43498</v>
      </c>
      <c r="I10" s="515"/>
    </row>
    <row r="11" spans="1:13" x14ac:dyDescent="0.25">
      <c r="A11" s="99" t="s">
        <v>73</v>
      </c>
      <c r="B11" s="97"/>
      <c r="E11" s="100"/>
      <c r="F11" s="510" t="s">
        <v>74</v>
      </c>
      <c r="G11" s="511"/>
      <c r="H11" s="516" t="s">
        <v>118</v>
      </c>
      <c r="I11" s="515"/>
    </row>
    <row r="12" spans="1:13" x14ac:dyDescent="0.25">
      <c r="A12" s="99" t="s">
        <v>75</v>
      </c>
      <c r="B12" s="97"/>
      <c r="E12" s="100"/>
      <c r="F12" s="510" t="s">
        <v>76</v>
      </c>
      <c r="G12" s="511"/>
      <c r="H12" s="516">
        <v>40578</v>
      </c>
      <c r="I12" s="515"/>
    </row>
    <row r="13" spans="1:13" x14ac:dyDescent="0.25">
      <c r="A13" s="99" t="s">
        <v>77</v>
      </c>
      <c r="B13" s="97"/>
      <c r="E13" s="100"/>
      <c r="F13" s="510" t="s">
        <v>78</v>
      </c>
      <c r="G13" s="511"/>
      <c r="H13" s="516" t="s">
        <v>112</v>
      </c>
      <c r="I13" s="515"/>
      <c r="M13" t="s">
        <v>79</v>
      </c>
    </row>
    <row r="14" spans="1:13" x14ac:dyDescent="0.25">
      <c r="A14" s="101"/>
      <c r="B14" s="102"/>
      <c r="C14" s="102"/>
      <c r="D14" s="102"/>
      <c r="E14" s="103"/>
      <c r="F14" s="510" t="s">
        <v>80</v>
      </c>
      <c r="G14" s="511"/>
      <c r="H14" s="516" t="s">
        <v>81</v>
      </c>
      <c r="I14" s="515"/>
    </row>
    <row r="15" spans="1:13" x14ac:dyDescent="0.25">
      <c r="A15" s="523" t="s">
        <v>155</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2" x14ac:dyDescent="0.25">
      <c r="A17" s="104" t="s">
        <v>83</v>
      </c>
      <c r="B17" s="105" t="s">
        <v>84</v>
      </c>
      <c r="C17" s="105"/>
      <c r="D17" s="106"/>
      <c r="E17" s="107" t="s">
        <v>85</v>
      </c>
      <c r="F17" s="107" t="s">
        <v>86</v>
      </c>
      <c r="G17" s="107" t="s">
        <v>87</v>
      </c>
      <c r="H17" s="107" t="s">
        <v>88</v>
      </c>
      <c r="I17" s="108" t="s">
        <v>89</v>
      </c>
    </row>
    <row r="18" spans="1:12" x14ac:dyDescent="0.25">
      <c r="A18" s="109"/>
      <c r="B18" s="517"/>
      <c r="C18" s="518"/>
      <c r="D18" s="519"/>
      <c r="E18" s="110"/>
      <c r="F18" s="111"/>
      <c r="G18" s="110"/>
      <c r="H18" s="112"/>
      <c r="I18" s="113">
        <f>SUM(G18*H18)</f>
        <v>0</v>
      </c>
    </row>
    <row r="19" spans="1:12" x14ac:dyDescent="0.25">
      <c r="A19" s="114"/>
      <c r="B19" s="486"/>
      <c r="C19" s="475"/>
      <c r="D19" s="487"/>
      <c r="E19" s="115"/>
      <c r="F19" s="100"/>
      <c r="G19" s="115"/>
      <c r="H19" s="116"/>
      <c r="I19" s="113">
        <f t="shared" ref="I19:I20" si="0">SUM(G19*H19)</f>
        <v>0</v>
      </c>
    </row>
    <row r="20" spans="1:12" x14ac:dyDescent="0.25">
      <c r="A20" s="114"/>
      <c r="B20" s="520"/>
      <c r="C20" s="521"/>
      <c r="D20" s="522"/>
      <c r="E20" s="115"/>
      <c r="F20" s="100"/>
      <c r="G20" s="117"/>
      <c r="H20" s="118"/>
      <c r="I20" s="119">
        <f t="shared" si="0"/>
        <v>0</v>
      </c>
    </row>
    <row r="21" spans="1:12" x14ac:dyDescent="0.25">
      <c r="A21" s="488" t="s">
        <v>90</v>
      </c>
      <c r="B21" s="484"/>
      <c r="C21" s="484"/>
      <c r="D21" s="484"/>
      <c r="E21" s="484"/>
      <c r="F21" s="484"/>
      <c r="G21" s="484"/>
      <c r="H21" s="485"/>
      <c r="I21" s="113">
        <f>SUM(I18:I20)</f>
        <v>0</v>
      </c>
    </row>
    <row r="22" spans="1:12" x14ac:dyDescent="0.25">
      <c r="A22" s="494" t="s">
        <v>91</v>
      </c>
      <c r="B22" s="495"/>
      <c r="C22" s="495"/>
      <c r="D22" s="495"/>
      <c r="E22" s="495"/>
      <c r="F22" s="495"/>
      <c r="G22" s="495"/>
      <c r="H22" s="495"/>
      <c r="I22" s="496"/>
    </row>
    <row r="23" spans="1:12" x14ac:dyDescent="0.25">
      <c r="A23" s="120" t="s">
        <v>92</v>
      </c>
      <c r="B23" s="121" t="s">
        <v>84</v>
      </c>
      <c r="C23" s="121"/>
      <c r="D23" s="121"/>
      <c r="E23" s="122"/>
      <c r="F23" s="165" t="s">
        <v>87</v>
      </c>
      <c r="G23" s="123" t="s">
        <v>93</v>
      </c>
      <c r="H23" s="123" t="s">
        <v>88</v>
      </c>
      <c r="I23" s="124" t="s">
        <v>89</v>
      </c>
    </row>
    <row r="24" spans="1:12" x14ac:dyDescent="0.25">
      <c r="A24" s="125"/>
      <c r="B24" s="497"/>
      <c r="C24" s="498"/>
      <c r="D24" s="498"/>
      <c r="E24" s="499"/>
      <c r="F24" s="173"/>
      <c r="G24" s="110"/>
      <c r="H24" s="128"/>
      <c r="I24" s="129"/>
    </row>
    <row r="25" spans="1:12" x14ac:dyDescent="0.25">
      <c r="A25" s="125"/>
      <c r="B25" s="500"/>
      <c r="C25" s="501"/>
      <c r="D25" s="501"/>
      <c r="E25" s="502"/>
      <c r="F25" s="133"/>
      <c r="G25" s="115"/>
      <c r="H25" s="128"/>
      <c r="I25" s="129"/>
    </row>
    <row r="26" spans="1:12" x14ac:dyDescent="0.25">
      <c r="A26" s="125"/>
      <c r="B26" s="500"/>
      <c r="C26" s="501"/>
      <c r="D26" s="501"/>
      <c r="E26" s="502"/>
      <c r="F26" s="133"/>
      <c r="G26" s="115"/>
      <c r="H26" s="128"/>
      <c r="I26" s="129"/>
    </row>
    <row r="27" spans="1:12" x14ac:dyDescent="0.25">
      <c r="A27" s="125"/>
      <c r="B27" s="500"/>
      <c r="C27" s="501"/>
      <c r="D27" s="501"/>
      <c r="E27" s="502"/>
      <c r="F27" s="133"/>
      <c r="G27" s="115"/>
      <c r="H27" s="128"/>
      <c r="I27" s="129"/>
    </row>
    <row r="28" spans="1:12" x14ac:dyDescent="0.25">
      <c r="A28" s="125"/>
      <c r="B28" s="500"/>
      <c r="C28" s="501"/>
      <c r="D28" s="501"/>
      <c r="E28" s="502"/>
      <c r="F28" s="133"/>
      <c r="G28" s="115"/>
      <c r="H28" s="128"/>
      <c r="I28" s="129"/>
    </row>
    <row r="29" spans="1:12" x14ac:dyDescent="0.25">
      <c r="A29" s="125"/>
      <c r="B29" s="486"/>
      <c r="C29" s="475"/>
      <c r="D29" s="475"/>
      <c r="E29" s="487"/>
      <c r="F29" s="133"/>
      <c r="G29" s="115"/>
      <c r="H29" s="128"/>
      <c r="I29" s="129"/>
    </row>
    <row r="30" spans="1:12" x14ac:dyDescent="0.25">
      <c r="A30" s="125"/>
      <c r="B30" s="486"/>
      <c r="C30" s="475"/>
      <c r="D30" s="475"/>
      <c r="E30" s="487"/>
      <c r="F30" s="133"/>
      <c r="G30" s="115"/>
      <c r="H30" s="128"/>
      <c r="I30" s="129"/>
    </row>
    <row r="31" spans="1:12" x14ac:dyDescent="0.25">
      <c r="A31" s="125"/>
      <c r="B31" s="503"/>
      <c r="C31" s="504"/>
      <c r="D31" s="504"/>
      <c r="E31" s="505"/>
      <c r="F31" s="133"/>
      <c r="G31" s="174"/>
      <c r="H31" s="128"/>
      <c r="I31" s="129"/>
      <c r="L31" s="130"/>
    </row>
    <row r="32" spans="1:12" x14ac:dyDescent="0.25">
      <c r="A32" s="488" t="s">
        <v>94</v>
      </c>
      <c r="B32" s="484"/>
      <c r="C32" s="484"/>
      <c r="D32" s="484"/>
      <c r="E32" s="484"/>
      <c r="F32" s="484"/>
      <c r="G32" s="484"/>
      <c r="H32" s="485"/>
      <c r="I32" s="131">
        <f>SUM(I24:I31)</f>
        <v>0</v>
      </c>
    </row>
    <row r="33" spans="1:9" x14ac:dyDescent="0.25">
      <c r="A33" s="494" t="s">
        <v>95</v>
      </c>
      <c r="B33" s="495"/>
      <c r="C33" s="495"/>
      <c r="D33" s="495"/>
      <c r="E33" s="495"/>
      <c r="F33" s="495"/>
      <c r="G33" s="495"/>
      <c r="H33" s="495"/>
      <c r="I33" s="496"/>
    </row>
    <row r="34" spans="1:9" x14ac:dyDescent="0.25">
      <c r="A34" s="120" t="s">
        <v>96</v>
      </c>
      <c r="B34" s="489" t="s">
        <v>97</v>
      </c>
      <c r="C34" s="490"/>
      <c r="D34" s="491"/>
      <c r="E34" s="492" t="s">
        <v>85</v>
      </c>
      <c r="F34" s="493"/>
      <c r="G34" s="122" t="s">
        <v>87</v>
      </c>
      <c r="H34" s="123" t="s">
        <v>88</v>
      </c>
      <c r="I34" s="124" t="s">
        <v>89</v>
      </c>
    </row>
    <row r="35" spans="1:9" x14ac:dyDescent="0.25">
      <c r="A35" s="125">
        <v>1</v>
      </c>
      <c r="B35" s="529" t="s">
        <v>98</v>
      </c>
      <c r="C35" s="530"/>
      <c r="D35" s="531"/>
      <c r="E35" s="517" t="s">
        <v>99</v>
      </c>
      <c r="F35" s="519"/>
      <c r="G35" s="157">
        <v>6</v>
      </c>
      <c r="H35" s="155">
        <v>450</v>
      </c>
      <c r="I35" s="132">
        <f>SUM(G35*H35)</f>
        <v>2700</v>
      </c>
    </row>
    <row r="36" spans="1:9" x14ac:dyDescent="0.25">
      <c r="A36" s="125">
        <v>2</v>
      </c>
      <c r="B36" s="506" t="s">
        <v>100</v>
      </c>
      <c r="C36" s="507"/>
      <c r="D36" s="508"/>
      <c r="E36" s="486" t="s">
        <v>99</v>
      </c>
      <c r="F36" s="487"/>
      <c r="G36" s="126"/>
      <c r="H36" s="156">
        <v>350</v>
      </c>
      <c r="I36" s="129">
        <f t="shared" ref="I36:I40" si="1">SUM(G36*H36)</f>
        <v>0</v>
      </c>
    </row>
    <row r="37" spans="1:9" x14ac:dyDescent="0.25">
      <c r="A37" s="125">
        <v>3</v>
      </c>
      <c r="B37" s="506" t="s">
        <v>101</v>
      </c>
      <c r="C37" s="507"/>
      <c r="D37" s="508"/>
      <c r="E37" s="486" t="s">
        <v>99</v>
      </c>
      <c r="F37" s="487"/>
      <c r="G37" s="126"/>
      <c r="H37" s="156">
        <v>300</v>
      </c>
      <c r="I37" s="129">
        <f t="shared" si="1"/>
        <v>0</v>
      </c>
    </row>
    <row r="38" spans="1:9" x14ac:dyDescent="0.25">
      <c r="A38" s="125">
        <v>4</v>
      </c>
      <c r="B38" s="506" t="s">
        <v>102</v>
      </c>
      <c r="C38" s="507"/>
      <c r="D38" s="508"/>
      <c r="E38" s="486" t="s">
        <v>99</v>
      </c>
      <c r="F38" s="487"/>
      <c r="G38" s="126">
        <v>6</v>
      </c>
      <c r="H38" s="156">
        <v>200</v>
      </c>
      <c r="I38" s="129">
        <f t="shared" si="1"/>
        <v>1200</v>
      </c>
    </row>
    <row r="39" spans="1:9" x14ac:dyDescent="0.25">
      <c r="A39" s="125">
        <v>5</v>
      </c>
      <c r="B39" s="506" t="s">
        <v>103</v>
      </c>
      <c r="C39" s="507"/>
      <c r="D39" s="508"/>
      <c r="E39" s="486" t="s">
        <v>99</v>
      </c>
      <c r="F39" s="487"/>
      <c r="G39" s="126"/>
      <c r="H39" s="158">
        <v>200</v>
      </c>
      <c r="I39" s="129">
        <f t="shared" si="1"/>
        <v>0</v>
      </c>
    </row>
    <row r="40" spans="1:9" x14ac:dyDescent="0.25">
      <c r="A40" s="125">
        <v>6</v>
      </c>
      <c r="B40" s="506" t="s">
        <v>40</v>
      </c>
      <c r="C40" s="507"/>
      <c r="D40" s="508"/>
      <c r="E40" s="486" t="s">
        <v>99</v>
      </c>
      <c r="F40" s="487"/>
      <c r="G40" s="126"/>
      <c r="H40" s="158">
        <v>140</v>
      </c>
      <c r="I40" s="129">
        <f t="shared" si="1"/>
        <v>0</v>
      </c>
    </row>
    <row r="41" spans="1:9" x14ac:dyDescent="0.25">
      <c r="A41" s="125"/>
      <c r="B41" s="506"/>
      <c r="C41" s="507"/>
      <c r="D41" s="508"/>
      <c r="E41" s="133"/>
      <c r="F41" s="100"/>
      <c r="G41" s="100"/>
      <c r="H41" s="116"/>
      <c r="I41" s="129"/>
    </row>
    <row r="42" spans="1:9" x14ac:dyDescent="0.25">
      <c r="A42" s="114"/>
      <c r="B42" s="506"/>
      <c r="C42" s="507"/>
      <c r="D42" s="508"/>
      <c r="F42" s="100"/>
      <c r="G42" s="100"/>
      <c r="H42" s="116"/>
      <c r="I42" s="129"/>
    </row>
    <row r="43" spans="1:9" x14ac:dyDescent="0.25">
      <c r="A43" s="134"/>
      <c r="B43" s="535"/>
      <c r="C43" s="536"/>
      <c r="D43" s="537"/>
      <c r="E43" s="102"/>
      <c r="F43" s="103"/>
      <c r="G43" s="100"/>
      <c r="H43" s="118"/>
      <c r="I43" s="129"/>
    </row>
    <row r="44" spans="1:9" x14ac:dyDescent="0.25">
      <c r="A44" s="488" t="s">
        <v>104</v>
      </c>
      <c r="B44" s="484"/>
      <c r="C44" s="484"/>
      <c r="D44" s="484"/>
      <c r="E44" s="484"/>
      <c r="F44" s="484"/>
      <c r="G44" s="484"/>
      <c r="H44" s="485"/>
      <c r="I44" s="140">
        <f>SUM(I35:I43)</f>
        <v>3900</v>
      </c>
    </row>
    <row r="45" spans="1:9" x14ac:dyDescent="0.25">
      <c r="A45" s="494" t="s">
        <v>105</v>
      </c>
      <c r="B45" s="495"/>
      <c r="C45" s="495"/>
      <c r="D45" s="495"/>
      <c r="E45" s="495"/>
      <c r="F45" s="495"/>
      <c r="G45" s="495"/>
      <c r="H45" s="495"/>
      <c r="I45" s="496"/>
    </row>
    <row r="46" spans="1:9" x14ac:dyDescent="0.25">
      <c r="A46" s="120" t="s">
        <v>106</v>
      </c>
      <c r="B46" s="492" t="s">
        <v>107</v>
      </c>
      <c r="C46" s="538"/>
      <c r="D46" s="493"/>
      <c r="E46" s="492" t="s">
        <v>108</v>
      </c>
      <c r="F46" s="493"/>
      <c r="G46" s="136" t="s">
        <v>109</v>
      </c>
      <c r="H46" s="136" t="s">
        <v>88</v>
      </c>
      <c r="I46" s="137" t="s">
        <v>89</v>
      </c>
    </row>
    <row r="47" spans="1:9" x14ac:dyDescent="0.25">
      <c r="A47" s="125">
        <v>12</v>
      </c>
      <c r="B47" s="497" t="s">
        <v>119</v>
      </c>
      <c r="C47" s="498"/>
      <c r="D47" s="499"/>
      <c r="E47" s="517"/>
      <c r="F47" s="519"/>
      <c r="G47" s="126"/>
      <c r="H47" s="138"/>
      <c r="I47" s="129"/>
    </row>
    <row r="48" spans="1:9" x14ac:dyDescent="0.25">
      <c r="A48" s="125"/>
      <c r="B48" s="500" t="s">
        <v>151</v>
      </c>
      <c r="C48" s="501"/>
      <c r="D48" s="502"/>
      <c r="E48" s="486">
        <v>1</v>
      </c>
      <c r="F48" s="487"/>
      <c r="G48" s="126">
        <v>47</v>
      </c>
      <c r="H48" s="138">
        <v>5</v>
      </c>
      <c r="I48" s="129">
        <f>H48*G48</f>
        <v>235</v>
      </c>
    </row>
    <row r="49" spans="1:12" x14ac:dyDescent="0.25">
      <c r="A49" s="139"/>
      <c r="B49" s="503"/>
      <c r="C49" s="504"/>
      <c r="D49" s="505"/>
      <c r="E49" s="520"/>
      <c r="F49" s="522"/>
      <c r="G49" s="126"/>
      <c r="H49" s="138"/>
      <c r="I49" s="129"/>
    </row>
    <row r="50" spans="1:12" x14ac:dyDescent="0.25">
      <c r="A50" s="484" t="s">
        <v>110</v>
      </c>
      <c r="B50" s="484"/>
      <c r="C50" s="484"/>
      <c r="D50" s="484"/>
      <c r="E50" s="484"/>
      <c r="F50" s="484"/>
      <c r="G50" s="484"/>
      <c r="H50" s="485"/>
      <c r="I50" s="140">
        <f>SUM(I47:I49)</f>
        <v>235</v>
      </c>
    </row>
    <row r="51" spans="1:12" x14ac:dyDescent="0.25">
      <c r="A51" s="141"/>
      <c r="B51" s="142"/>
      <c r="C51" s="142"/>
      <c r="D51" s="142"/>
      <c r="E51" s="142"/>
      <c r="F51" s="143"/>
      <c r="G51" s="144"/>
      <c r="H51" s="144"/>
      <c r="I51" s="145"/>
      <c r="L51" s="97"/>
    </row>
    <row r="52" spans="1:12" x14ac:dyDescent="0.25">
      <c r="A52" s="532"/>
      <c r="B52" s="533"/>
      <c r="C52" s="533"/>
      <c r="D52" s="533"/>
      <c r="E52" s="533"/>
      <c r="F52" s="146"/>
      <c r="G52" s="534" t="s">
        <v>111</v>
      </c>
      <c r="H52" s="533"/>
      <c r="I52" s="147">
        <f>I50+I44+I32+I21</f>
        <v>4135</v>
      </c>
    </row>
    <row r="53" spans="1:12" x14ac:dyDescent="0.25">
      <c r="A53" s="532"/>
      <c r="B53" s="533"/>
      <c r="C53" s="533"/>
      <c r="D53" s="533"/>
      <c r="E53" s="533"/>
      <c r="F53" s="100"/>
      <c r="G53" s="148"/>
      <c r="H53" s="149"/>
      <c r="I53" s="150"/>
    </row>
    <row r="54" spans="1:12" ht="15.75" thickBot="1" x14ac:dyDescent="0.3">
      <c r="A54" s="532"/>
      <c r="B54" s="533"/>
      <c r="C54" s="533"/>
      <c r="D54" s="533"/>
      <c r="E54" s="533"/>
      <c r="F54" s="100"/>
      <c r="G54" s="482" t="s">
        <v>154</v>
      </c>
      <c r="H54" s="483"/>
      <c r="I54" s="159">
        <f>I52</f>
        <v>4135</v>
      </c>
    </row>
    <row r="55" spans="1:12" ht="16.5" thickTop="1" thickBot="1" x14ac:dyDescent="0.3">
      <c r="A55" s="151"/>
      <c r="B55" s="152"/>
      <c r="C55" s="539"/>
      <c r="D55" s="540"/>
      <c r="E55" s="540"/>
      <c r="F55" s="540"/>
      <c r="G55" s="153"/>
      <c r="H55" s="153"/>
      <c r="I55" s="154"/>
    </row>
    <row r="57" spans="1:12" x14ac:dyDescent="0.25">
      <c r="A57" s="97"/>
      <c r="B57" s="97"/>
    </row>
  </sheetData>
  <mergeCells count="67">
    <mergeCell ref="F11:G11"/>
    <mergeCell ref="H11:I11"/>
    <mergeCell ref="A9:E9"/>
    <mergeCell ref="F9:G9"/>
    <mergeCell ref="H9:I9"/>
    <mergeCell ref="F10:G10"/>
    <mergeCell ref="H10:I10"/>
    <mergeCell ref="A21:H21"/>
    <mergeCell ref="F12:G12"/>
    <mergeCell ref="H12:I12"/>
    <mergeCell ref="F13:G13"/>
    <mergeCell ref="H13:I13"/>
    <mergeCell ref="F14:G14"/>
    <mergeCell ref="H14:I14"/>
    <mergeCell ref="A15:I15"/>
    <mergeCell ref="A16:I16"/>
    <mergeCell ref="B18:D18"/>
    <mergeCell ref="B19:D19"/>
    <mergeCell ref="B20:D20"/>
    <mergeCell ref="B34:D34"/>
    <mergeCell ref="E34:F34"/>
    <mergeCell ref="A22:I22"/>
    <mergeCell ref="B24:E24"/>
    <mergeCell ref="B25:E25"/>
    <mergeCell ref="B26:E26"/>
    <mergeCell ref="B27:E27"/>
    <mergeCell ref="B28:E28"/>
    <mergeCell ref="B29:E29"/>
    <mergeCell ref="B30:E30"/>
    <mergeCell ref="B31:E31"/>
    <mergeCell ref="A32:H32"/>
    <mergeCell ref="A33:I33"/>
    <mergeCell ref="B35:D35"/>
    <mergeCell ref="E35:F35"/>
    <mergeCell ref="B36:D36"/>
    <mergeCell ref="E36:F36"/>
    <mergeCell ref="B37:D37"/>
    <mergeCell ref="E37:F37"/>
    <mergeCell ref="B46:D46"/>
    <mergeCell ref="E46:F46"/>
    <mergeCell ref="B38:D38"/>
    <mergeCell ref="E38:F38"/>
    <mergeCell ref="B39:D39"/>
    <mergeCell ref="E39:F39"/>
    <mergeCell ref="B40:D40"/>
    <mergeCell ref="E40:F40"/>
    <mergeCell ref="B41:D41"/>
    <mergeCell ref="B42:D42"/>
    <mergeCell ref="B43:D43"/>
    <mergeCell ref="A44:H44"/>
    <mergeCell ref="A45:I45"/>
    <mergeCell ref="B47:D47"/>
    <mergeCell ref="E47:F47"/>
    <mergeCell ref="B48:D48"/>
    <mergeCell ref="E48:F48"/>
    <mergeCell ref="B49:D49"/>
    <mergeCell ref="E49:F49"/>
    <mergeCell ref="A54:B54"/>
    <mergeCell ref="C54:E54"/>
    <mergeCell ref="C55:F55"/>
    <mergeCell ref="A50:H50"/>
    <mergeCell ref="A52:B52"/>
    <mergeCell ref="C52:E52"/>
    <mergeCell ref="G52:H52"/>
    <mergeCell ref="A53:B53"/>
    <mergeCell ref="C53:E53"/>
    <mergeCell ref="G54:H54"/>
  </mergeCells>
  <pageMargins left="0.70866141732283472" right="0.70866141732283472" top="0.74803149606299213" bottom="0.74803149606299213" header="0.31496062992125984" footer="0.31496062992125984"/>
  <pageSetup paperSize="9" scale="83"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M57"/>
  <sheetViews>
    <sheetView view="pageBreakPreview" zoomScale="60" zoomScaleNormal="100" workbookViewId="0">
      <selection activeCell="A45" sqref="A45"/>
    </sheetView>
  </sheetViews>
  <sheetFormatPr defaultRowHeight="15" x14ac:dyDescent="0.25"/>
  <cols>
    <col min="1" max="1" width="12" bestFit="1" customWidth="1"/>
    <col min="4" max="4" width="16.42578125" customWidth="1"/>
    <col min="6" max="6" width="8.85546875" customWidth="1"/>
    <col min="7" max="7" width="11" customWidth="1"/>
    <col min="8" max="8" width="14.140625" customWidth="1"/>
    <col min="9" max="9" width="16.425781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3</v>
      </c>
      <c r="I9" s="513"/>
    </row>
    <row r="10" spans="1:13" x14ac:dyDescent="0.25">
      <c r="A10" s="99" t="s">
        <v>71</v>
      </c>
      <c r="B10" s="97"/>
      <c r="E10" s="100"/>
      <c r="F10" s="510" t="s">
        <v>72</v>
      </c>
      <c r="G10" s="511"/>
      <c r="H10" s="514">
        <v>43801</v>
      </c>
      <c r="I10" s="515"/>
    </row>
    <row r="11" spans="1:13" x14ac:dyDescent="0.25">
      <c r="A11" s="99" t="s">
        <v>73</v>
      </c>
      <c r="B11" s="97"/>
      <c r="E11" s="100"/>
      <c r="F11" s="510" t="s">
        <v>74</v>
      </c>
      <c r="G11" s="511"/>
      <c r="H11" s="516" t="s">
        <v>120</v>
      </c>
      <c r="I11" s="515"/>
    </row>
    <row r="12" spans="1:13" x14ac:dyDescent="0.25">
      <c r="A12" s="99" t="s">
        <v>75</v>
      </c>
      <c r="B12" s="97"/>
      <c r="E12" s="100"/>
      <c r="F12" s="510" t="s">
        <v>76</v>
      </c>
      <c r="G12" s="511"/>
      <c r="H12" s="516">
        <v>41253</v>
      </c>
      <c r="I12" s="515"/>
    </row>
    <row r="13" spans="1:13" x14ac:dyDescent="0.25">
      <c r="A13" s="99" t="s">
        <v>77</v>
      </c>
      <c r="B13" s="97"/>
      <c r="E13" s="100"/>
      <c r="F13" s="510" t="s">
        <v>78</v>
      </c>
      <c r="G13" s="511"/>
      <c r="H13" s="516" t="s">
        <v>112</v>
      </c>
      <c r="I13" s="515"/>
      <c r="M13" t="s">
        <v>79</v>
      </c>
    </row>
    <row r="14" spans="1:13" x14ac:dyDescent="0.25">
      <c r="A14" s="101"/>
      <c r="B14" s="102"/>
      <c r="C14" s="102"/>
      <c r="D14" s="102"/>
      <c r="E14" s="103"/>
      <c r="F14" s="510" t="s">
        <v>80</v>
      </c>
      <c r="G14" s="511"/>
      <c r="H14" s="516" t="s">
        <v>81</v>
      </c>
      <c r="I14" s="515"/>
    </row>
    <row r="15" spans="1:13" x14ac:dyDescent="0.25">
      <c r="A15" s="523" t="s">
        <v>121</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2" x14ac:dyDescent="0.25">
      <c r="A17" s="104" t="s">
        <v>83</v>
      </c>
      <c r="B17" s="168" t="s">
        <v>84</v>
      </c>
      <c r="C17" s="168"/>
      <c r="D17" s="169"/>
      <c r="E17" s="107" t="s">
        <v>85</v>
      </c>
      <c r="F17" s="107" t="s">
        <v>86</v>
      </c>
      <c r="G17" s="170" t="s">
        <v>87</v>
      </c>
      <c r="H17" s="170" t="s">
        <v>88</v>
      </c>
      <c r="I17" s="171" t="s">
        <v>89</v>
      </c>
    </row>
    <row r="18" spans="1:12" x14ac:dyDescent="0.25">
      <c r="A18" s="109"/>
      <c r="B18" s="517"/>
      <c r="C18" s="518"/>
      <c r="D18" s="519"/>
      <c r="E18" s="110"/>
      <c r="F18" s="111"/>
      <c r="G18" s="110"/>
      <c r="H18" s="112"/>
      <c r="I18" s="113">
        <f>SUM(G18*H18)</f>
        <v>0</v>
      </c>
    </row>
    <row r="19" spans="1:12" x14ac:dyDescent="0.25">
      <c r="A19" s="114"/>
      <c r="B19" s="486"/>
      <c r="C19" s="475"/>
      <c r="D19" s="487"/>
      <c r="E19" s="115"/>
      <c r="F19" s="100"/>
      <c r="G19" s="115"/>
      <c r="H19" s="116"/>
      <c r="I19" s="113">
        <f t="shared" ref="I19:I20" si="0">SUM(G19*H19)</f>
        <v>0</v>
      </c>
    </row>
    <row r="20" spans="1:12" x14ac:dyDescent="0.25">
      <c r="A20" s="114"/>
      <c r="B20" s="520"/>
      <c r="C20" s="521"/>
      <c r="D20" s="522"/>
      <c r="E20" s="115"/>
      <c r="F20" s="100"/>
      <c r="G20" s="117"/>
      <c r="H20" s="118"/>
      <c r="I20" s="119">
        <f t="shared" si="0"/>
        <v>0</v>
      </c>
    </row>
    <row r="21" spans="1:12" x14ac:dyDescent="0.25">
      <c r="A21" s="488" t="s">
        <v>90</v>
      </c>
      <c r="B21" s="484"/>
      <c r="C21" s="484"/>
      <c r="D21" s="484"/>
      <c r="E21" s="484"/>
      <c r="F21" s="484"/>
      <c r="G21" s="484"/>
      <c r="H21" s="485"/>
      <c r="I21" s="113">
        <f>SUM(I18:I20)</f>
        <v>0</v>
      </c>
    </row>
    <row r="22" spans="1:12" x14ac:dyDescent="0.25">
      <c r="A22" s="494" t="s">
        <v>91</v>
      </c>
      <c r="B22" s="495"/>
      <c r="C22" s="495"/>
      <c r="D22" s="495"/>
      <c r="E22" s="495"/>
      <c r="F22" s="495"/>
      <c r="G22" s="495"/>
      <c r="H22" s="495"/>
      <c r="I22" s="496"/>
    </row>
    <row r="23" spans="1:12" x14ac:dyDescent="0.25">
      <c r="A23" s="120" t="s">
        <v>92</v>
      </c>
      <c r="B23" s="121" t="s">
        <v>84</v>
      </c>
      <c r="C23" s="121"/>
      <c r="D23" s="121"/>
      <c r="E23" s="122"/>
      <c r="F23" s="123" t="s">
        <v>87</v>
      </c>
      <c r="G23" s="123" t="s">
        <v>93</v>
      </c>
      <c r="H23" s="123" t="s">
        <v>88</v>
      </c>
      <c r="I23" s="124" t="s">
        <v>89</v>
      </c>
    </row>
    <row r="24" spans="1:12" x14ac:dyDescent="0.25">
      <c r="A24" s="125"/>
      <c r="B24" s="497"/>
      <c r="C24" s="498"/>
      <c r="D24" s="498"/>
      <c r="E24" s="499"/>
      <c r="F24" s="126"/>
      <c r="G24" s="127"/>
      <c r="H24" s="128"/>
      <c r="I24" s="129"/>
    </row>
    <row r="25" spans="1:12" x14ac:dyDescent="0.25">
      <c r="A25" s="125"/>
      <c r="B25" s="500"/>
      <c r="C25" s="501"/>
      <c r="D25" s="501"/>
      <c r="E25" s="502"/>
      <c r="F25" s="126"/>
      <c r="G25" s="127"/>
      <c r="H25" s="128"/>
      <c r="I25" s="129"/>
    </row>
    <row r="26" spans="1:12" x14ac:dyDescent="0.25">
      <c r="A26" s="125"/>
      <c r="B26" s="500"/>
      <c r="C26" s="501"/>
      <c r="D26" s="501"/>
      <c r="E26" s="502"/>
      <c r="F26" s="126"/>
      <c r="G26" s="127"/>
      <c r="H26" s="128"/>
      <c r="I26" s="129"/>
    </row>
    <row r="27" spans="1:12" x14ac:dyDescent="0.25">
      <c r="A27" s="125"/>
      <c r="B27" s="500"/>
      <c r="C27" s="501"/>
      <c r="D27" s="501"/>
      <c r="E27" s="502"/>
      <c r="F27" s="126"/>
      <c r="G27" s="127"/>
      <c r="H27" s="128"/>
      <c r="I27" s="129"/>
    </row>
    <row r="28" spans="1:12" x14ac:dyDescent="0.25">
      <c r="A28" s="125"/>
      <c r="B28" s="500"/>
      <c r="C28" s="501"/>
      <c r="D28" s="501"/>
      <c r="E28" s="502"/>
      <c r="F28" s="126"/>
      <c r="G28" s="127"/>
      <c r="H28" s="128"/>
      <c r="I28" s="129"/>
    </row>
    <row r="29" spans="1:12" x14ac:dyDescent="0.25">
      <c r="A29" s="125"/>
      <c r="B29" s="486"/>
      <c r="C29" s="475"/>
      <c r="D29" s="475"/>
      <c r="E29" s="487"/>
      <c r="F29" s="115"/>
      <c r="G29" s="127"/>
      <c r="H29" s="128"/>
      <c r="I29" s="129"/>
    </row>
    <row r="30" spans="1:12" x14ac:dyDescent="0.25">
      <c r="A30" s="125"/>
      <c r="B30" s="486"/>
      <c r="C30" s="475"/>
      <c r="D30" s="475"/>
      <c r="E30" s="487"/>
      <c r="F30" s="115"/>
      <c r="G30" s="127"/>
      <c r="H30" s="128"/>
      <c r="I30" s="129"/>
    </row>
    <row r="31" spans="1:12" x14ac:dyDescent="0.25">
      <c r="A31" s="125"/>
      <c r="B31" s="503"/>
      <c r="C31" s="504"/>
      <c r="D31" s="504"/>
      <c r="E31" s="505"/>
      <c r="F31" s="115"/>
      <c r="G31" s="127"/>
      <c r="H31" s="128"/>
      <c r="I31" s="129"/>
      <c r="L31" s="130"/>
    </row>
    <row r="32" spans="1:12" x14ac:dyDescent="0.25">
      <c r="A32" s="488" t="s">
        <v>94</v>
      </c>
      <c r="B32" s="484"/>
      <c r="C32" s="484"/>
      <c r="D32" s="484"/>
      <c r="E32" s="484"/>
      <c r="F32" s="484"/>
      <c r="G32" s="484"/>
      <c r="H32" s="485"/>
      <c r="I32" s="131">
        <f>SUM(I24:I31)</f>
        <v>0</v>
      </c>
    </row>
    <row r="33" spans="1:9" x14ac:dyDescent="0.25">
      <c r="A33" s="494" t="s">
        <v>95</v>
      </c>
      <c r="B33" s="495"/>
      <c r="C33" s="495"/>
      <c r="D33" s="495"/>
      <c r="E33" s="495"/>
      <c r="F33" s="495"/>
      <c r="G33" s="495"/>
      <c r="H33" s="495"/>
      <c r="I33" s="496"/>
    </row>
    <row r="34" spans="1:9" x14ac:dyDescent="0.25">
      <c r="A34" s="120" t="s">
        <v>96</v>
      </c>
      <c r="B34" s="489" t="s">
        <v>97</v>
      </c>
      <c r="C34" s="490"/>
      <c r="D34" s="491"/>
      <c r="E34" s="492" t="s">
        <v>85</v>
      </c>
      <c r="F34" s="493"/>
      <c r="G34" s="122" t="s">
        <v>87</v>
      </c>
      <c r="H34" s="123" t="s">
        <v>88</v>
      </c>
      <c r="I34" s="124" t="s">
        <v>89</v>
      </c>
    </row>
    <row r="35" spans="1:9" x14ac:dyDescent="0.25">
      <c r="A35" s="125">
        <v>1</v>
      </c>
      <c r="B35" s="529" t="s">
        <v>98</v>
      </c>
      <c r="C35" s="530"/>
      <c r="D35" s="531"/>
      <c r="E35" s="517" t="s">
        <v>99</v>
      </c>
      <c r="F35" s="519"/>
      <c r="G35" s="177">
        <v>1.5</v>
      </c>
      <c r="H35" s="155">
        <v>450</v>
      </c>
      <c r="I35" s="132">
        <f>SUM(G35*H35)</f>
        <v>675</v>
      </c>
    </row>
    <row r="36" spans="1:9" x14ac:dyDescent="0.25">
      <c r="A36" s="125">
        <v>2</v>
      </c>
      <c r="B36" s="506" t="s">
        <v>100</v>
      </c>
      <c r="C36" s="507"/>
      <c r="D36" s="508"/>
      <c r="E36" s="486" t="s">
        <v>99</v>
      </c>
      <c r="F36" s="487"/>
      <c r="G36" s="126"/>
      <c r="H36" s="156">
        <v>350</v>
      </c>
      <c r="I36" s="129">
        <f t="shared" ref="I36:I40" si="1">SUM(G36*H36)</f>
        <v>0</v>
      </c>
    </row>
    <row r="37" spans="1:9" x14ac:dyDescent="0.25">
      <c r="A37" s="125">
        <v>3</v>
      </c>
      <c r="B37" s="506" t="s">
        <v>101</v>
      </c>
      <c r="C37" s="507"/>
      <c r="D37" s="508"/>
      <c r="E37" s="486" t="s">
        <v>99</v>
      </c>
      <c r="F37" s="487"/>
      <c r="G37" s="126"/>
      <c r="H37" s="156">
        <v>300</v>
      </c>
      <c r="I37" s="129">
        <f t="shared" si="1"/>
        <v>0</v>
      </c>
    </row>
    <row r="38" spans="1:9" x14ac:dyDescent="0.25">
      <c r="A38" s="125">
        <v>4</v>
      </c>
      <c r="B38" s="506" t="s">
        <v>102</v>
      </c>
      <c r="C38" s="507"/>
      <c r="D38" s="508"/>
      <c r="E38" s="486" t="s">
        <v>99</v>
      </c>
      <c r="F38" s="487"/>
      <c r="G38" s="178">
        <v>1.5</v>
      </c>
      <c r="H38" s="156">
        <v>200</v>
      </c>
      <c r="I38" s="129">
        <f t="shared" si="1"/>
        <v>300</v>
      </c>
    </row>
    <row r="39" spans="1:9" x14ac:dyDescent="0.25">
      <c r="A39" s="125">
        <v>5</v>
      </c>
      <c r="B39" s="506" t="s">
        <v>103</v>
      </c>
      <c r="C39" s="507"/>
      <c r="D39" s="508"/>
      <c r="E39" s="486" t="s">
        <v>99</v>
      </c>
      <c r="F39" s="487"/>
      <c r="G39" s="126"/>
      <c r="H39" s="158">
        <v>200</v>
      </c>
      <c r="I39" s="129">
        <f t="shared" si="1"/>
        <v>0</v>
      </c>
    </row>
    <row r="40" spans="1:9" x14ac:dyDescent="0.25">
      <c r="A40" s="125">
        <v>6</v>
      </c>
      <c r="B40" s="506" t="s">
        <v>40</v>
      </c>
      <c r="C40" s="507"/>
      <c r="D40" s="508"/>
      <c r="E40" s="486" t="s">
        <v>99</v>
      </c>
      <c r="F40" s="487"/>
      <c r="G40" s="126"/>
      <c r="H40" s="158">
        <v>140</v>
      </c>
      <c r="I40" s="129">
        <f t="shared" si="1"/>
        <v>0</v>
      </c>
    </row>
    <row r="41" spans="1:9" x14ac:dyDescent="0.25">
      <c r="A41" s="125"/>
      <c r="B41" s="506"/>
      <c r="C41" s="507"/>
      <c r="D41" s="508"/>
      <c r="E41" s="133"/>
      <c r="F41" s="100"/>
      <c r="G41" s="100"/>
      <c r="H41" s="116"/>
      <c r="I41" s="129"/>
    </row>
    <row r="42" spans="1:9" x14ac:dyDescent="0.25">
      <c r="A42" s="114"/>
      <c r="B42" s="506"/>
      <c r="C42" s="507"/>
      <c r="D42" s="508"/>
      <c r="F42" s="100"/>
      <c r="G42" s="100"/>
      <c r="H42" s="116"/>
      <c r="I42" s="129"/>
    </row>
    <row r="43" spans="1:9" x14ac:dyDescent="0.25">
      <c r="A43" s="134"/>
      <c r="B43" s="535"/>
      <c r="C43" s="536"/>
      <c r="D43" s="537"/>
      <c r="E43" s="102"/>
      <c r="F43" s="103"/>
      <c r="G43" s="100"/>
      <c r="H43" s="118"/>
      <c r="I43" s="129"/>
    </row>
    <row r="44" spans="1:9" x14ac:dyDescent="0.25">
      <c r="A44" s="488" t="s">
        <v>104</v>
      </c>
      <c r="B44" s="484"/>
      <c r="C44" s="484"/>
      <c r="D44" s="484"/>
      <c r="E44" s="484"/>
      <c r="F44" s="484"/>
      <c r="G44" s="484"/>
      <c r="H44" s="485"/>
      <c r="I44" s="135">
        <f>SUM(I35:I43)</f>
        <v>975</v>
      </c>
    </row>
    <row r="45" spans="1:9" x14ac:dyDescent="0.25">
      <c r="A45" s="494" t="s">
        <v>105</v>
      </c>
      <c r="B45" s="495"/>
      <c r="C45" s="495"/>
      <c r="D45" s="495"/>
      <c r="E45" s="495"/>
      <c r="F45" s="495"/>
      <c r="G45" s="495"/>
      <c r="H45" s="495"/>
      <c r="I45" s="496"/>
    </row>
    <row r="46" spans="1:9" x14ac:dyDescent="0.25">
      <c r="A46" s="120" t="s">
        <v>106</v>
      </c>
      <c r="B46" s="492" t="s">
        <v>107</v>
      </c>
      <c r="C46" s="538"/>
      <c r="D46" s="493"/>
      <c r="E46" s="492" t="s">
        <v>108</v>
      </c>
      <c r="F46" s="493"/>
      <c r="G46" s="136" t="s">
        <v>109</v>
      </c>
      <c r="H46" s="136" t="s">
        <v>88</v>
      </c>
      <c r="I46" s="137" t="s">
        <v>89</v>
      </c>
    </row>
    <row r="47" spans="1:9" x14ac:dyDescent="0.25">
      <c r="A47" s="125">
        <v>12</v>
      </c>
      <c r="B47" s="497" t="s">
        <v>122</v>
      </c>
      <c r="C47" s="498"/>
      <c r="D47" s="499"/>
      <c r="E47" s="517"/>
      <c r="F47" s="519"/>
      <c r="G47" s="126"/>
      <c r="H47" s="138"/>
      <c r="I47" s="129"/>
    </row>
    <row r="48" spans="1:9" x14ac:dyDescent="0.25">
      <c r="A48" s="125"/>
      <c r="B48" s="500" t="s">
        <v>123</v>
      </c>
      <c r="C48" s="501"/>
      <c r="D48" s="502"/>
      <c r="E48" s="486">
        <v>1</v>
      </c>
      <c r="F48" s="487"/>
      <c r="G48" s="126">
        <v>21.4</v>
      </c>
      <c r="H48" s="138">
        <v>5</v>
      </c>
      <c r="I48" s="129">
        <f>H48*G48</f>
        <v>107</v>
      </c>
    </row>
    <row r="49" spans="1:12" x14ac:dyDescent="0.25">
      <c r="A49" s="139"/>
      <c r="B49" s="503"/>
      <c r="C49" s="504"/>
      <c r="D49" s="505"/>
      <c r="E49" s="520"/>
      <c r="F49" s="522"/>
      <c r="G49" s="126"/>
      <c r="H49" s="138"/>
      <c r="I49" s="129"/>
    </row>
    <row r="50" spans="1:12" x14ac:dyDescent="0.25">
      <c r="A50" s="484" t="s">
        <v>110</v>
      </c>
      <c r="B50" s="484"/>
      <c r="C50" s="484"/>
      <c r="D50" s="484"/>
      <c r="E50" s="484"/>
      <c r="F50" s="484"/>
      <c r="G50" s="484"/>
      <c r="H50" s="485"/>
      <c r="I50" s="140">
        <f>SUM(I47:I49)</f>
        <v>107</v>
      </c>
    </row>
    <row r="51" spans="1:12" x14ac:dyDescent="0.25">
      <c r="A51" s="141"/>
      <c r="B51" s="142"/>
      <c r="C51" s="142"/>
      <c r="D51" s="142"/>
      <c r="E51" s="142"/>
      <c r="F51" s="143"/>
      <c r="G51" s="144"/>
      <c r="H51" s="144"/>
      <c r="I51" s="145"/>
      <c r="L51" s="97"/>
    </row>
    <row r="52" spans="1:12" x14ac:dyDescent="0.25">
      <c r="A52" s="532"/>
      <c r="B52" s="533"/>
      <c r="C52" s="533"/>
      <c r="D52" s="533"/>
      <c r="E52" s="533"/>
      <c r="F52" s="146"/>
      <c r="G52" s="534" t="s">
        <v>111</v>
      </c>
      <c r="H52" s="533"/>
      <c r="I52" s="147">
        <f>I50+I44+I32+I21</f>
        <v>1082</v>
      </c>
    </row>
    <row r="53" spans="1:12" x14ac:dyDescent="0.25">
      <c r="A53" s="532"/>
      <c r="B53" s="533"/>
      <c r="C53" s="533"/>
      <c r="D53" s="533"/>
      <c r="E53" s="533"/>
      <c r="F53" s="100"/>
      <c r="G53" s="148"/>
      <c r="H53" s="149"/>
      <c r="I53" s="150"/>
    </row>
    <row r="54" spans="1:12" ht="15.75" thickBot="1" x14ac:dyDescent="0.3">
      <c r="A54" s="532"/>
      <c r="B54" s="533"/>
      <c r="C54" s="533"/>
      <c r="D54" s="533"/>
      <c r="E54" s="533"/>
      <c r="F54" s="100"/>
      <c r="G54" s="482" t="s">
        <v>154</v>
      </c>
      <c r="H54" s="483"/>
      <c r="I54" s="159">
        <f>I52+I53</f>
        <v>1082</v>
      </c>
    </row>
    <row r="55" spans="1:12" ht="16.5" thickTop="1" thickBot="1" x14ac:dyDescent="0.3">
      <c r="A55" s="151"/>
      <c r="B55" s="152"/>
      <c r="C55" s="539"/>
      <c r="D55" s="540"/>
      <c r="E55" s="540"/>
      <c r="F55" s="540"/>
      <c r="G55" s="153"/>
      <c r="H55" s="153"/>
      <c r="I55" s="154"/>
    </row>
    <row r="57" spans="1:12" x14ac:dyDescent="0.25">
      <c r="A57" s="97"/>
      <c r="B57" s="97"/>
    </row>
  </sheetData>
  <mergeCells count="67">
    <mergeCell ref="F11:G11"/>
    <mergeCell ref="H11:I11"/>
    <mergeCell ref="A9:E9"/>
    <mergeCell ref="F9:G9"/>
    <mergeCell ref="H9:I9"/>
    <mergeCell ref="F10:G10"/>
    <mergeCell ref="H10:I10"/>
    <mergeCell ref="A21:H21"/>
    <mergeCell ref="F12:G12"/>
    <mergeCell ref="H12:I12"/>
    <mergeCell ref="F13:G13"/>
    <mergeCell ref="H13:I13"/>
    <mergeCell ref="F14:G14"/>
    <mergeCell ref="H14:I14"/>
    <mergeCell ref="A15:I15"/>
    <mergeCell ref="A16:I16"/>
    <mergeCell ref="B18:D18"/>
    <mergeCell ref="B19:D19"/>
    <mergeCell ref="B20:D20"/>
    <mergeCell ref="B34:D34"/>
    <mergeCell ref="E34:F34"/>
    <mergeCell ref="A22:I22"/>
    <mergeCell ref="B24:E24"/>
    <mergeCell ref="B25:E25"/>
    <mergeCell ref="B26:E26"/>
    <mergeCell ref="B27:E27"/>
    <mergeCell ref="B28:E28"/>
    <mergeCell ref="B29:E29"/>
    <mergeCell ref="B30:E30"/>
    <mergeCell ref="B31:E31"/>
    <mergeCell ref="A32:H32"/>
    <mergeCell ref="A33:I33"/>
    <mergeCell ref="B35:D35"/>
    <mergeCell ref="E35:F35"/>
    <mergeCell ref="B36:D36"/>
    <mergeCell ref="E36:F36"/>
    <mergeCell ref="B37:D37"/>
    <mergeCell ref="E37:F37"/>
    <mergeCell ref="B46:D46"/>
    <mergeCell ref="E46:F46"/>
    <mergeCell ref="B38:D38"/>
    <mergeCell ref="E38:F38"/>
    <mergeCell ref="B39:D39"/>
    <mergeCell ref="E39:F39"/>
    <mergeCell ref="B40:D40"/>
    <mergeCell ref="E40:F40"/>
    <mergeCell ref="B41:D41"/>
    <mergeCell ref="B42:D42"/>
    <mergeCell ref="B43:D43"/>
    <mergeCell ref="A44:H44"/>
    <mergeCell ref="A45:I45"/>
    <mergeCell ref="B47:D47"/>
    <mergeCell ref="E47:F47"/>
    <mergeCell ref="B48:D48"/>
    <mergeCell ref="E48:F48"/>
    <mergeCell ref="B49:D49"/>
    <mergeCell ref="E49:F49"/>
    <mergeCell ref="A54:B54"/>
    <mergeCell ref="C54:E54"/>
    <mergeCell ref="C55:F55"/>
    <mergeCell ref="A50:H50"/>
    <mergeCell ref="A52:B52"/>
    <mergeCell ref="C52:E52"/>
    <mergeCell ref="G52:H52"/>
    <mergeCell ref="A53:B53"/>
    <mergeCell ref="C53:E53"/>
    <mergeCell ref="G54:H54"/>
  </mergeCells>
  <pageMargins left="0.70866141732283472" right="0.70866141732283472" top="0.74803149606299213" bottom="0.74803149606299213" header="0.31496062992125984" footer="0.31496062992125984"/>
  <pageSetup paperSize="9" scale="82"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57"/>
  <sheetViews>
    <sheetView view="pageBreakPreview" topLeftCell="A10" zoomScale="60" zoomScaleNormal="100" workbookViewId="0">
      <selection activeCell="A45" sqref="A45"/>
    </sheetView>
  </sheetViews>
  <sheetFormatPr defaultRowHeight="15" x14ac:dyDescent="0.25"/>
  <cols>
    <col min="1" max="1" width="12" bestFit="1" customWidth="1"/>
    <col min="4" max="4" width="14.5703125" customWidth="1"/>
    <col min="6" max="6" width="8.85546875" customWidth="1"/>
    <col min="7" max="7" width="11" customWidth="1"/>
    <col min="8" max="8" width="14.140625" customWidth="1"/>
    <col min="9" max="9" width="16.425781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4</v>
      </c>
      <c r="I9" s="513"/>
    </row>
    <row r="10" spans="1:13" x14ac:dyDescent="0.25">
      <c r="A10" s="99" t="s">
        <v>71</v>
      </c>
      <c r="B10" s="97"/>
      <c r="E10" s="100"/>
      <c r="F10" s="510" t="s">
        <v>72</v>
      </c>
      <c r="G10" s="511"/>
      <c r="H10" s="514">
        <v>43771</v>
      </c>
      <c r="I10" s="515"/>
    </row>
    <row r="11" spans="1:13" x14ac:dyDescent="0.25">
      <c r="A11" s="99" t="s">
        <v>73</v>
      </c>
      <c r="B11" s="97"/>
      <c r="E11" s="100"/>
      <c r="F11" s="510" t="s">
        <v>74</v>
      </c>
      <c r="G11" s="511"/>
      <c r="H11" s="516" t="s">
        <v>152</v>
      </c>
      <c r="I11" s="515"/>
    </row>
    <row r="12" spans="1:13" x14ac:dyDescent="0.25">
      <c r="A12" s="99" t="s">
        <v>75</v>
      </c>
      <c r="B12" s="97"/>
      <c r="E12" s="100"/>
      <c r="F12" s="510" t="s">
        <v>76</v>
      </c>
      <c r="G12" s="511"/>
      <c r="H12" s="516">
        <v>41177</v>
      </c>
      <c r="I12" s="515"/>
    </row>
    <row r="13" spans="1:13" x14ac:dyDescent="0.25">
      <c r="A13" s="99" t="s">
        <v>77</v>
      </c>
      <c r="B13" s="97"/>
      <c r="E13" s="100"/>
      <c r="F13" s="510" t="s">
        <v>78</v>
      </c>
      <c r="G13" s="511"/>
      <c r="H13" s="516" t="s">
        <v>112</v>
      </c>
      <c r="I13" s="515"/>
      <c r="M13" t="s">
        <v>79</v>
      </c>
    </row>
    <row r="14" spans="1:13" x14ac:dyDescent="0.25">
      <c r="A14" s="101"/>
      <c r="B14" s="102"/>
      <c r="C14" s="102"/>
      <c r="D14" s="102"/>
      <c r="E14" s="103"/>
      <c r="F14" s="510" t="s">
        <v>80</v>
      </c>
      <c r="G14" s="511"/>
      <c r="H14" s="516" t="s">
        <v>81</v>
      </c>
      <c r="I14" s="515"/>
    </row>
    <row r="15" spans="1:13" x14ac:dyDescent="0.25">
      <c r="A15" s="523" t="s">
        <v>156</v>
      </c>
      <c r="B15" s="524"/>
      <c r="C15" s="524"/>
      <c r="D15" s="524"/>
      <c r="E15" s="524"/>
      <c r="F15" s="524"/>
      <c r="G15" s="524"/>
      <c r="H15" s="524"/>
      <c r="I15" s="525"/>
    </row>
    <row r="16" spans="1:13" ht="15.75" thickBot="1" x14ac:dyDescent="0.3">
      <c r="A16" s="541" t="s">
        <v>82</v>
      </c>
      <c r="B16" s="542"/>
      <c r="C16" s="542"/>
      <c r="D16" s="542"/>
      <c r="E16" s="542"/>
      <c r="F16" s="542"/>
      <c r="G16" s="542"/>
      <c r="H16" s="542"/>
      <c r="I16" s="543"/>
    </row>
    <row r="17" spans="1:12" x14ac:dyDescent="0.25">
      <c r="A17" s="104" t="s">
        <v>83</v>
      </c>
      <c r="B17" s="544" t="s">
        <v>84</v>
      </c>
      <c r="C17" s="545"/>
      <c r="D17" s="546"/>
      <c r="E17" s="170" t="s">
        <v>85</v>
      </c>
      <c r="F17" s="170" t="s">
        <v>86</v>
      </c>
      <c r="G17" s="170" t="s">
        <v>87</v>
      </c>
      <c r="H17" s="170" t="s">
        <v>88</v>
      </c>
      <c r="I17" s="171" t="s">
        <v>89</v>
      </c>
    </row>
    <row r="18" spans="1:12" x14ac:dyDescent="0.25">
      <c r="A18" s="109"/>
      <c r="B18" s="517"/>
      <c r="C18" s="518"/>
      <c r="D18" s="519"/>
      <c r="E18" s="110"/>
      <c r="F18" s="111"/>
      <c r="G18" s="110"/>
      <c r="H18" s="112"/>
      <c r="I18" s="113">
        <f>SUM(G18*H18)</f>
        <v>0</v>
      </c>
    </row>
    <row r="19" spans="1:12" x14ac:dyDescent="0.25">
      <c r="A19" s="114"/>
      <c r="B19" s="486"/>
      <c r="C19" s="475"/>
      <c r="D19" s="487"/>
      <c r="E19" s="115"/>
      <c r="F19" s="100"/>
      <c r="G19" s="115"/>
      <c r="H19" s="116"/>
      <c r="I19" s="113">
        <f t="shared" ref="I19:I20" si="0">SUM(G19*H19)</f>
        <v>0</v>
      </c>
    </row>
    <row r="20" spans="1:12" x14ac:dyDescent="0.25">
      <c r="A20" s="114"/>
      <c r="B20" s="520"/>
      <c r="C20" s="521"/>
      <c r="D20" s="522"/>
      <c r="E20" s="115"/>
      <c r="F20" s="100"/>
      <c r="G20" s="117"/>
      <c r="H20" s="118"/>
      <c r="I20" s="119">
        <f t="shared" si="0"/>
        <v>0</v>
      </c>
    </row>
    <row r="21" spans="1:12" x14ac:dyDescent="0.25">
      <c r="A21" s="488" t="s">
        <v>90</v>
      </c>
      <c r="B21" s="484"/>
      <c r="C21" s="484"/>
      <c r="D21" s="484"/>
      <c r="E21" s="484"/>
      <c r="F21" s="484"/>
      <c r="G21" s="484"/>
      <c r="H21" s="485"/>
      <c r="I21" s="113">
        <f>SUM(I18:I20)</f>
        <v>0</v>
      </c>
    </row>
    <row r="22" spans="1:12" x14ac:dyDescent="0.25">
      <c r="A22" s="494" t="s">
        <v>91</v>
      </c>
      <c r="B22" s="495"/>
      <c r="C22" s="495"/>
      <c r="D22" s="495"/>
      <c r="E22" s="495"/>
      <c r="F22" s="495"/>
      <c r="G22" s="495"/>
      <c r="H22" s="495"/>
      <c r="I22" s="496"/>
    </row>
    <row r="23" spans="1:12" x14ac:dyDescent="0.25">
      <c r="A23" s="120" t="s">
        <v>92</v>
      </c>
      <c r="B23" s="121" t="s">
        <v>84</v>
      </c>
      <c r="C23" s="121"/>
      <c r="D23" s="121"/>
      <c r="E23" s="122"/>
      <c r="F23" s="165" t="s">
        <v>87</v>
      </c>
      <c r="G23" s="122" t="s">
        <v>159</v>
      </c>
      <c r="H23" s="136" t="s">
        <v>88</v>
      </c>
      <c r="I23" s="137" t="s">
        <v>89</v>
      </c>
    </row>
    <row r="24" spans="1:12" x14ac:dyDescent="0.25">
      <c r="A24" s="125">
        <v>1</v>
      </c>
      <c r="B24" s="497" t="s">
        <v>124</v>
      </c>
      <c r="C24" s="498"/>
      <c r="D24" s="498"/>
      <c r="E24" s="499"/>
      <c r="F24" s="157">
        <v>1</v>
      </c>
      <c r="G24" s="166">
        <v>0.15</v>
      </c>
      <c r="H24" s="128">
        <v>396</v>
      </c>
      <c r="I24" s="129">
        <f>H24*F24*1.15</f>
        <v>455.4</v>
      </c>
    </row>
    <row r="25" spans="1:12" x14ac:dyDescent="0.25">
      <c r="A25" s="125">
        <v>2</v>
      </c>
      <c r="B25" s="500" t="s">
        <v>125</v>
      </c>
      <c r="C25" s="501"/>
      <c r="D25" s="501"/>
      <c r="E25" s="502"/>
      <c r="F25" s="126">
        <v>1</v>
      </c>
      <c r="G25" s="127">
        <v>0.15</v>
      </c>
      <c r="H25" s="128">
        <v>12</v>
      </c>
      <c r="I25" s="129">
        <f>H25*F25*1.15</f>
        <v>13.799999999999999</v>
      </c>
    </row>
    <row r="26" spans="1:12" x14ac:dyDescent="0.25">
      <c r="A26" s="125"/>
      <c r="B26" s="500"/>
      <c r="C26" s="501"/>
      <c r="D26" s="501"/>
      <c r="E26" s="502"/>
      <c r="F26" s="115"/>
      <c r="G26" s="161"/>
      <c r="H26" s="128"/>
      <c r="I26" s="129"/>
    </row>
    <row r="27" spans="1:12" x14ac:dyDescent="0.25">
      <c r="A27" s="125"/>
      <c r="B27" s="500"/>
      <c r="C27" s="501"/>
      <c r="D27" s="501"/>
      <c r="E27" s="502"/>
      <c r="F27" s="115"/>
      <c r="G27" s="161"/>
      <c r="H27" s="128"/>
      <c r="I27" s="129"/>
    </row>
    <row r="28" spans="1:12" x14ac:dyDescent="0.25">
      <c r="A28" s="125"/>
      <c r="B28" s="500"/>
      <c r="C28" s="501"/>
      <c r="D28" s="501"/>
      <c r="E28" s="502"/>
      <c r="F28" s="115"/>
      <c r="G28" s="161"/>
      <c r="H28" s="128"/>
      <c r="I28" s="129"/>
    </row>
    <row r="29" spans="1:12" x14ac:dyDescent="0.25">
      <c r="A29" s="125"/>
      <c r="B29" s="486"/>
      <c r="C29" s="475"/>
      <c r="D29" s="475"/>
      <c r="E29" s="487"/>
      <c r="F29" s="115"/>
      <c r="G29" s="161"/>
      <c r="H29" s="128"/>
      <c r="I29" s="129"/>
    </row>
    <row r="30" spans="1:12" x14ac:dyDescent="0.25">
      <c r="A30" s="125"/>
      <c r="B30" s="486"/>
      <c r="C30" s="475"/>
      <c r="D30" s="475"/>
      <c r="E30" s="487"/>
      <c r="F30" s="115"/>
      <c r="G30" s="100"/>
      <c r="H30" s="128"/>
      <c r="I30" s="129"/>
    </row>
    <row r="31" spans="1:12" x14ac:dyDescent="0.25">
      <c r="A31" s="125"/>
      <c r="B31" s="503"/>
      <c r="C31" s="504"/>
      <c r="D31" s="504"/>
      <c r="E31" s="505"/>
      <c r="F31" s="117"/>
      <c r="G31" s="162"/>
      <c r="H31" s="128"/>
      <c r="I31" s="129"/>
      <c r="L31" s="167"/>
    </row>
    <row r="32" spans="1:12" x14ac:dyDescent="0.25">
      <c r="A32" s="488" t="s">
        <v>94</v>
      </c>
      <c r="B32" s="484"/>
      <c r="C32" s="484"/>
      <c r="D32" s="484"/>
      <c r="E32" s="484"/>
      <c r="F32" s="484"/>
      <c r="G32" s="484"/>
      <c r="H32" s="485"/>
      <c r="I32" s="172">
        <f>SUM(I24:I31)</f>
        <v>469.2</v>
      </c>
    </row>
    <row r="33" spans="1:9" x14ac:dyDescent="0.25">
      <c r="A33" s="494" t="s">
        <v>95</v>
      </c>
      <c r="B33" s="495"/>
      <c r="C33" s="495"/>
      <c r="D33" s="495"/>
      <c r="E33" s="495"/>
      <c r="F33" s="495"/>
      <c r="G33" s="495"/>
      <c r="H33" s="495"/>
      <c r="I33" s="496"/>
    </row>
    <row r="34" spans="1:9" x14ac:dyDescent="0.25">
      <c r="A34" s="120" t="s">
        <v>96</v>
      </c>
      <c r="B34" s="492" t="s">
        <v>97</v>
      </c>
      <c r="C34" s="538"/>
      <c r="D34" s="493"/>
      <c r="E34" s="492" t="s">
        <v>85</v>
      </c>
      <c r="F34" s="493"/>
      <c r="G34" s="164" t="s">
        <v>87</v>
      </c>
      <c r="H34" s="136" t="s">
        <v>88</v>
      </c>
      <c r="I34" s="137" t="s">
        <v>89</v>
      </c>
    </row>
    <row r="35" spans="1:9" x14ac:dyDescent="0.25">
      <c r="A35" s="125">
        <v>1</v>
      </c>
      <c r="B35" s="529" t="s">
        <v>98</v>
      </c>
      <c r="C35" s="530"/>
      <c r="D35" s="531"/>
      <c r="E35" s="517" t="s">
        <v>99</v>
      </c>
      <c r="F35" s="519"/>
      <c r="G35" s="157">
        <v>2</v>
      </c>
      <c r="H35" s="155">
        <v>450</v>
      </c>
      <c r="I35" s="132">
        <f>SUM(G35*H35)</f>
        <v>900</v>
      </c>
    </row>
    <row r="36" spans="1:9" x14ac:dyDescent="0.25">
      <c r="A36" s="125">
        <v>2</v>
      </c>
      <c r="B36" s="506" t="s">
        <v>100</v>
      </c>
      <c r="C36" s="507"/>
      <c r="D36" s="508"/>
      <c r="E36" s="486" t="s">
        <v>99</v>
      </c>
      <c r="F36" s="487"/>
      <c r="G36" s="126"/>
      <c r="H36" s="156">
        <v>350</v>
      </c>
      <c r="I36" s="129">
        <f t="shared" ref="I36:I40" si="1">SUM(G36*H36)</f>
        <v>0</v>
      </c>
    </row>
    <row r="37" spans="1:9" x14ac:dyDescent="0.25">
      <c r="A37" s="125">
        <v>3</v>
      </c>
      <c r="B37" s="506" t="s">
        <v>101</v>
      </c>
      <c r="C37" s="507"/>
      <c r="D37" s="508"/>
      <c r="E37" s="486" t="s">
        <v>99</v>
      </c>
      <c r="F37" s="487"/>
      <c r="G37" s="126"/>
      <c r="H37" s="156">
        <v>300</v>
      </c>
      <c r="I37" s="129">
        <f t="shared" si="1"/>
        <v>0</v>
      </c>
    </row>
    <row r="38" spans="1:9" x14ac:dyDescent="0.25">
      <c r="A38" s="125">
        <v>4</v>
      </c>
      <c r="B38" s="506" t="s">
        <v>102</v>
      </c>
      <c r="C38" s="507"/>
      <c r="D38" s="508"/>
      <c r="E38" s="486" t="s">
        <v>99</v>
      </c>
      <c r="F38" s="487"/>
      <c r="G38" s="126">
        <v>2</v>
      </c>
      <c r="H38" s="156">
        <v>200</v>
      </c>
      <c r="I38" s="129">
        <f t="shared" si="1"/>
        <v>400</v>
      </c>
    </row>
    <row r="39" spans="1:9" x14ac:dyDescent="0.25">
      <c r="A39" s="125">
        <v>5</v>
      </c>
      <c r="B39" s="506" t="s">
        <v>103</v>
      </c>
      <c r="C39" s="507"/>
      <c r="D39" s="508"/>
      <c r="E39" s="486" t="s">
        <v>99</v>
      </c>
      <c r="F39" s="487"/>
      <c r="G39" s="126"/>
      <c r="H39" s="158">
        <v>200</v>
      </c>
      <c r="I39" s="129">
        <f t="shared" si="1"/>
        <v>0</v>
      </c>
    </row>
    <row r="40" spans="1:9" x14ac:dyDescent="0.25">
      <c r="A40" s="125">
        <v>6</v>
      </c>
      <c r="B40" s="506" t="s">
        <v>40</v>
      </c>
      <c r="C40" s="507"/>
      <c r="D40" s="508"/>
      <c r="E40" s="486" t="s">
        <v>99</v>
      </c>
      <c r="F40" s="487"/>
      <c r="G40" s="126"/>
      <c r="H40" s="158">
        <v>140</v>
      </c>
      <c r="I40" s="129">
        <f t="shared" si="1"/>
        <v>0</v>
      </c>
    </row>
    <row r="41" spans="1:9" x14ac:dyDescent="0.25">
      <c r="A41" s="125"/>
      <c r="B41" s="506"/>
      <c r="C41" s="507"/>
      <c r="D41" s="508"/>
      <c r="E41" s="133"/>
      <c r="F41" s="100"/>
      <c r="G41" s="100"/>
      <c r="H41" s="116"/>
      <c r="I41" s="129"/>
    </row>
    <row r="42" spans="1:9" x14ac:dyDescent="0.25">
      <c r="A42" s="114"/>
      <c r="B42" s="506"/>
      <c r="C42" s="507"/>
      <c r="D42" s="508"/>
      <c r="F42" s="100"/>
      <c r="G42" s="100"/>
      <c r="H42" s="116"/>
      <c r="I42" s="129"/>
    </row>
    <row r="43" spans="1:9" x14ac:dyDescent="0.25">
      <c r="A43" s="134"/>
      <c r="B43" s="535"/>
      <c r="C43" s="536"/>
      <c r="D43" s="537"/>
      <c r="E43" s="102"/>
      <c r="F43" s="103"/>
      <c r="G43" s="100"/>
      <c r="H43" s="118"/>
      <c r="I43" s="129"/>
    </row>
    <row r="44" spans="1:9" x14ac:dyDescent="0.25">
      <c r="A44" s="488" t="s">
        <v>104</v>
      </c>
      <c r="B44" s="484"/>
      <c r="C44" s="484"/>
      <c r="D44" s="484"/>
      <c r="E44" s="484"/>
      <c r="F44" s="484"/>
      <c r="G44" s="484"/>
      <c r="H44" s="485"/>
      <c r="I44" s="140">
        <f>SUM(I35:I43)</f>
        <v>1300</v>
      </c>
    </row>
    <row r="45" spans="1:9" x14ac:dyDescent="0.25">
      <c r="A45" s="494" t="s">
        <v>105</v>
      </c>
      <c r="B45" s="495"/>
      <c r="C45" s="495"/>
      <c r="D45" s="495"/>
      <c r="E45" s="495"/>
      <c r="F45" s="495"/>
      <c r="G45" s="495"/>
      <c r="H45" s="495"/>
      <c r="I45" s="496"/>
    </row>
    <row r="46" spans="1:9" x14ac:dyDescent="0.25">
      <c r="A46" s="120" t="s">
        <v>106</v>
      </c>
      <c r="B46" s="492" t="s">
        <v>107</v>
      </c>
      <c r="C46" s="538"/>
      <c r="D46" s="493"/>
      <c r="E46" s="492" t="s">
        <v>108</v>
      </c>
      <c r="F46" s="493"/>
      <c r="G46" s="136" t="s">
        <v>109</v>
      </c>
      <c r="H46" s="136" t="s">
        <v>88</v>
      </c>
      <c r="I46" s="137" t="s">
        <v>89</v>
      </c>
    </row>
    <row r="47" spans="1:9" x14ac:dyDescent="0.25">
      <c r="A47" s="125">
        <v>1</v>
      </c>
      <c r="B47" s="497" t="s">
        <v>153</v>
      </c>
      <c r="C47" s="498"/>
      <c r="D47" s="499"/>
      <c r="E47" s="517"/>
      <c r="F47" s="519"/>
      <c r="G47" s="126"/>
      <c r="H47" s="138"/>
      <c r="I47" s="129"/>
    </row>
    <row r="48" spans="1:9" x14ac:dyDescent="0.25">
      <c r="A48" s="125"/>
      <c r="B48" s="500" t="s">
        <v>126</v>
      </c>
      <c r="C48" s="501"/>
      <c r="D48" s="502"/>
      <c r="E48" s="486">
        <v>1</v>
      </c>
      <c r="F48" s="487"/>
      <c r="G48" s="126">
        <v>28.6</v>
      </c>
      <c r="H48" s="138">
        <v>5</v>
      </c>
      <c r="I48" s="129">
        <f>H48*G48</f>
        <v>143</v>
      </c>
    </row>
    <row r="49" spans="1:12" x14ac:dyDescent="0.25">
      <c r="A49" s="139"/>
      <c r="B49" s="503"/>
      <c r="C49" s="504"/>
      <c r="D49" s="505"/>
      <c r="E49" s="520"/>
      <c r="F49" s="522"/>
      <c r="G49" s="126"/>
      <c r="H49" s="138"/>
      <c r="I49" s="129"/>
    </row>
    <row r="50" spans="1:12" x14ac:dyDescent="0.25">
      <c r="A50" s="484" t="s">
        <v>110</v>
      </c>
      <c r="B50" s="484"/>
      <c r="C50" s="484"/>
      <c r="D50" s="484"/>
      <c r="E50" s="484"/>
      <c r="F50" s="484"/>
      <c r="G50" s="484"/>
      <c r="H50" s="485"/>
      <c r="I50" s="140">
        <f>SUM(I47:I49)</f>
        <v>143</v>
      </c>
    </row>
    <row r="51" spans="1:12" x14ac:dyDescent="0.25">
      <c r="A51" s="141"/>
      <c r="B51" s="142"/>
      <c r="C51" s="142"/>
      <c r="D51" s="142"/>
      <c r="E51" s="142"/>
      <c r="F51" s="143"/>
      <c r="G51" s="144"/>
      <c r="H51" s="144"/>
      <c r="I51" s="145"/>
      <c r="L51" s="97"/>
    </row>
    <row r="52" spans="1:12" x14ac:dyDescent="0.25">
      <c r="A52" s="532"/>
      <c r="B52" s="533"/>
      <c r="C52" s="533"/>
      <c r="D52" s="533"/>
      <c r="E52" s="533"/>
      <c r="F52" s="146"/>
      <c r="G52" s="534" t="s">
        <v>111</v>
      </c>
      <c r="H52" s="533"/>
      <c r="I52" s="147">
        <f>I50+I44+I32+I21</f>
        <v>1912.2</v>
      </c>
    </row>
    <row r="53" spans="1:12" x14ac:dyDescent="0.25">
      <c r="A53" s="532"/>
      <c r="B53" s="533"/>
      <c r="C53" s="533"/>
      <c r="D53" s="533"/>
      <c r="E53" s="533"/>
      <c r="F53" s="100"/>
      <c r="G53" s="148"/>
      <c r="H53" s="149"/>
      <c r="I53" s="150"/>
    </row>
    <row r="54" spans="1:12" ht="15.75" thickBot="1" x14ac:dyDescent="0.3">
      <c r="A54" s="532"/>
      <c r="B54" s="533"/>
      <c r="C54" s="533"/>
      <c r="D54" s="533"/>
      <c r="E54" s="533"/>
      <c r="F54" s="100"/>
      <c r="G54" s="482" t="s">
        <v>154</v>
      </c>
      <c r="H54" s="483"/>
      <c r="I54" s="159">
        <f>I52+I53</f>
        <v>1912.2</v>
      </c>
    </row>
    <row r="55" spans="1:12" ht="16.5" thickTop="1" thickBot="1" x14ac:dyDescent="0.3">
      <c r="A55" s="151"/>
      <c r="B55" s="152"/>
      <c r="C55" s="539"/>
      <c r="D55" s="540"/>
      <c r="E55" s="540"/>
      <c r="F55" s="540"/>
      <c r="G55" s="153"/>
      <c r="H55" s="153"/>
      <c r="I55" s="154"/>
    </row>
    <row r="57" spans="1:12" x14ac:dyDescent="0.25">
      <c r="A57" s="97"/>
      <c r="B57" s="97"/>
    </row>
  </sheetData>
  <mergeCells count="68">
    <mergeCell ref="F11:G11"/>
    <mergeCell ref="H11:I11"/>
    <mergeCell ref="A9:E9"/>
    <mergeCell ref="F9:G9"/>
    <mergeCell ref="H9:I9"/>
    <mergeCell ref="F10:G10"/>
    <mergeCell ref="H10:I10"/>
    <mergeCell ref="A21:H21"/>
    <mergeCell ref="F12:G12"/>
    <mergeCell ref="H12:I12"/>
    <mergeCell ref="F13:G13"/>
    <mergeCell ref="H13:I13"/>
    <mergeCell ref="F14:G14"/>
    <mergeCell ref="H14:I14"/>
    <mergeCell ref="A15:I15"/>
    <mergeCell ref="A16:I16"/>
    <mergeCell ref="B18:D18"/>
    <mergeCell ref="B19:D19"/>
    <mergeCell ref="B20:D20"/>
    <mergeCell ref="B17:D17"/>
    <mergeCell ref="B34:D34"/>
    <mergeCell ref="E34:F34"/>
    <mergeCell ref="A22:I22"/>
    <mergeCell ref="B24:E24"/>
    <mergeCell ref="B25:E25"/>
    <mergeCell ref="B26:E26"/>
    <mergeCell ref="B27:E27"/>
    <mergeCell ref="B28:E28"/>
    <mergeCell ref="B29:E29"/>
    <mergeCell ref="B30:E30"/>
    <mergeCell ref="B31:E31"/>
    <mergeCell ref="A32:H32"/>
    <mergeCell ref="A33:I33"/>
    <mergeCell ref="B35:D35"/>
    <mergeCell ref="E35:F35"/>
    <mergeCell ref="B36:D36"/>
    <mergeCell ref="E36:F36"/>
    <mergeCell ref="B37:D37"/>
    <mergeCell ref="E37:F37"/>
    <mergeCell ref="B46:D46"/>
    <mergeCell ref="E46:F46"/>
    <mergeCell ref="B38:D38"/>
    <mergeCell ref="E38:F38"/>
    <mergeCell ref="B39:D39"/>
    <mergeCell ref="E39:F39"/>
    <mergeCell ref="B40:D40"/>
    <mergeCell ref="E40:F40"/>
    <mergeCell ref="B41:D41"/>
    <mergeCell ref="B42:D42"/>
    <mergeCell ref="B43:D43"/>
    <mergeCell ref="A44:H44"/>
    <mergeCell ref="A45:I45"/>
    <mergeCell ref="B47:D47"/>
    <mergeCell ref="E47:F47"/>
    <mergeCell ref="B48:D48"/>
    <mergeCell ref="E48:F48"/>
    <mergeCell ref="B49:D49"/>
    <mergeCell ref="E49:F49"/>
    <mergeCell ref="A54:B54"/>
    <mergeCell ref="C54:E54"/>
    <mergeCell ref="C55:F55"/>
    <mergeCell ref="A50:H50"/>
    <mergeCell ref="A52:B52"/>
    <mergeCell ref="C52:E52"/>
    <mergeCell ref="G52:H52"/>
    <mergeCell ref="A53:B53"/>
    <mergeCell ref="C53:E53"/>
    <mergeCell ref="G54:H54"/>
  </mergeCells>
  <pageMargins left="0.70866141732283472" right="0.70866141732283472" top="0.74803149606299213" bottom="0.74803149606299213" header="0.31496062992125984" footer="0.31496062992125984"/>
  <pageSetup paperSize="9" scale="83"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M57"/>
  <sheetViews>
    <sheetView view="pageBreakPreview" topLeftCell="A7" zoomScale="60" zoomScaleNormal="100" workbookViewId="0">
      <selection activeCell="A45" sqref="A45"/>
    </sheetView>
  </sheetViews>
  <sheetFormatPr defaultRowHeight="15" x14ac:dyDescent="0.25"/>
  <cols>
    <col min="1" max="1" width="12" bestFit="1" customWidth="1"/>
    <col min="4" max="4" width="14.5703125" customWidth="1"/>
    <col min="6" max="6" width="8.85546875" customWidth="1"/>
    <col min="7" max="7" width="11" customWidth="1"/>
    <col min="8" max="8" width="14.140625" customWidth="1"/>
    <col min="9" max="9" width="16.425781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5</v>
      </c>
      <c r="I9" s="513"/>
    </row>
    <row r="10" spans="1:13" x14ac:dyDescent="0.25">
      <c r="A10" s="99" t="s">
        <v>71</v>
      </c>
      <c r="B10" s="97"/>
      <c r="E10" s="100"/>
      <c r="F10" s="510" t="s">
        <v>72</v>
      </c>
      <c r="G10" s="511"/>
      <c r="H10" s="514">
        <v>43740</v>
      </c>
      <c r="I10" s="515"/>
    </row>
    <row r="11" spans="1:13" x14ac:dyDescent="0.25">
      <c r="A11" s="99" t="s">
        <v>73</v>
      </c>
      <c r="B11" s="97"/>
      <c r="E11" s="100"/>
      <c r="F11" s="510" t="s">
        <v>74</v>
      </c>
      <c r="G11" s="511"/>
      <c r="H11" s="516" t="s">
        <v>113</v>
      </c>
      <c r="I11" s="515"/>
    </row>
    <row r="12" spans="1:13" x14ac:dyDescent="0.25">
      <c r="A12" s="99" t="s">
        <v>75</v>
      </c>
      <c r="B12" s="97"/>
      <c r="E12" s="100"/>
      <c r="F12" s="510" t="s">
        <v>76</v>
      </c>
      <c r="G12" s="511"/>
      <c r="H12" s="516">
        <v>41140</v>
      </c>
      <c r="I12" s="515"/>
    </row>
    <row r="13" spans="1:13" x14ac:dyDescent="0.25">
      <c r="A13" s="99" t="s">
        <v>77</v>
      </c>
      <c r="B13" s="97"/>
      <c r="E13" s="100"/>
      <c r="F13" s="510" t="s">
        <v>78</v>
      </c>
      <c r="G13" s="511"/>
      <c r="H13" s="516" t="s">
        <v>112</v>
      </c>
      <c r="I13" s="515"/>
      <c r="M13" t="s">
        <v>79</v>
      </c>
    </row>
    <row r="14" spans="1:13" x14ac:dyDescent="0.25">
      <c r="A14" s="101"/>
      <c r="B14" s="102"/>
      <c r="C14" s="102"/>
      <c r="D14" s="102"/>
      <c r="E14" s="103"/>
      <c r="F14" s="510" t="s">
        <v>80</v>
      </c>
      <c r="G14" s="511"/>
      <c r="H14" s="516" t="s">
        <v>81</v>
      </c>
      <c r="I14" s="515"/>
    </row>
    <row r="15" spans="1:13" x14ac:dyDescent="0.25">
      <c r="A15" s="523" t="s">
        <v>127</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2" x14ac:dyDescent="0.25">
      <c r="A17" s="104" t="s">
        <v>83</v>
      </c>
      <c r="B17" s="544" t="s">
        <v>84</v>
      </c>
      <c r="C17" s="545"/>
      <c r="D17" s="546"/>
      <c r="E17" s="107" t="s">
        <v>85</v>
      </c>
      <c r="F17" s="107" t="s">
        <v>86</v>
      </c>
      <c r="G17" s="170" t="s">
        <v>87</v>
      </c>
      <c r="H17" s="170" t="s">
        <v>88</v>
      </c>
      <c r="I17" s="171" t="s">
        <v>89</v>
      </c>
    </row>
    <row r="18" spans="1:12" x14ac:dyDescent="0.25">
      <c r="A18" s="109"/>
      <c r="B18" s="517"/>
      <c r="C18" s="518"/>
      <c r="D18" s="519"/>
      <c r="E18" s="110"/>
      <c r="F18" s="111"/>
      <c r="G18" s="110"/>
      <c r="H18" s="112"/>
      <c r="I18" s="113">
        <f>SUM(G18*H18)</f>
        <v>0</v>
      </c>
    </row>
    <row r="19" spans="1:12" x14ac:dyDescent="0.25">
      <c r="A19" s="114"/>
      <c r="B19" s="486"/>
      <c r="C19" s="475"/>
      <c r="D19" s="487"/>
      <c r="E19" s="115"/>
      <c r="F19" s="100"/>
      <c r="G19" s="115"/>
      <c r="H19" s="116"/>
      <c r="I19" s="113">
        <f t="shared" ref="I19:I20" si="0">SUM(G19*H19)</f>
        <v>0</v>
      </c>
    </row>
    <row r="20" spans="1:12" x14ac:dyDescent="0.25">
      <c r="A20" s="114"/>
      <c r="B20" s="520"/>
      <c r="C20" s="521"/>
      <c r="D20" s="522"/>
      <c r="E20" s="115"/>
      <c r="F20" s="100"/>
      <c r="G20" s="117"/>
      <c r="H20" s="118"/>
      <c r="I20" s="119">
        <f t="shared" si="0"/>
        <v>0</v>
      </c>
    </row>
    <row r="21" spans="1:12" x14ac:dyDescent="0.25">
      <c r="A21" s="488" t="s">
        <v>90</v>
      </c>
      <c r="B21" s="484"/>
      <c r="C21" s="484"/>
      <c r="D21" s="484"/>
      <c r="E21" s="484"/>
      <c r="F21" s="484"/>
      <c r="G21" s="484"/>
      <c r="H21" s="485"/>
      <c r="I21" s="113">
        <f>SUM(I18:I20)</f>
        <v>0</v>
      </c>
    </row>
    <row r="22" spans="1:12" x14ac:dyDescent="0.25">
      <c r="A22" s="494" t="s">
        <v>91</v>
      </c>
      <c r="B22" s="495"/>
      <c r="C22" s="495"/>
      <c r="D22" s="495"/>
      <c r="E22" s="495"/>
      <c r="F22" s="495"/>
      <c r="G22" s="495"/>
      <c r="H22" s="495"/>
      <c r="I22" s="496"/>
    </row>
    <row r="23" spans="1:12" x14ac:dyDescent="0.25">
      <c r="A23" s="120" t="s">
        <v>92</v>
      </c>
      <c r="B23" s="492" t="s">
        <v>84</v>
      </c>
      <c r="C23" s="538"/>
      <c r="D23" s="538"/>
      <c r="E23" s="493"/>
      <c r="F23" s="492" t="s">
        <v>87</v>
      </c>
      <c r="G23" s="493"/>
      <c r="H23" s="136" t="s">
        <v>88</v>
      </c>
      <c r="I23" s="137" t="s">
        <v>89</v>
      </c>
    </row>
    <row r="24" spans="1:12" x14ac:dyDescent="0.25">
      <c r="A24" s="125"/>
      <c r="B24" s="497"/>
      <c r="C24" s="498"/>
      <c r="D24" s="498"/>
      <c r="E24" s="499"/>
      <c r="F24" s="517"/>
      <c r="G24" s="519"/>
      <c r="H24" s="128"/>
      <c r="I24" s="129"/>
    </row>
    <row r="25" spans="1:12" x14ac:dyDescent="0.25">
      <c r="A25" s="125"/>
      <c r="B25" s="500"/>
      <c r="C25" s="501"/>
      <c r="D25" s="501"/>
      <c r="E25" s="502"/>
      <c r="F25" s="486"/>
      <c r="G25" s="487"/>
      <c r="H25" s="128"/>
      <c r="I25" s="129"/>
    </row>
    <row r="26" spans="1:12" x14ac:dyDescent="0.25">
      <c r="A26" s="125"/>
      <c r="B26" s="500"/>
      <c r="C26" s="501"/>
      <c r="D26" s="501"/>
      <c r="E26" s="502"/>
      <c r="F26" s="486"/>
      <c r="G26" s="487"/>
      <c r="H26" s="128"/>
      <c r="I26" s="129"/>
    </row>
    <row r="27" spans="1:12" x14ac:dyDescent="0.25">
      <c r="A27" s="125"/>
      <c r="B27" s="500"/>
      <c r="C27" s="501"/>
      <c r="D27" s="501"/>
      <c r="E27" s="502"/>
      <c r="F27" s="486"/>
      <c r="G27" s="487"/>
      <c r="H27" s="128"/>
      <c r="I27" s="129"/>
    </row>
    <row r="28" spans="1:12" x14ac:dyDescent="0.25">
      <c r="A28" s="125"/>
      <c r="B28" s="500"/>
      <c r="C28" s="501"/>
      <c r="D28" s="501"/>
      <c r="E28" s="502"/>
      <c r="F28" s="486"/>
      <c r="G28" s="487"/>
      <c r="H28" s="128"/>
      <c r="I28" s="129"/>
    </row>
    <row r="29" spans="1:12" x14ac:dyDescent="0.25">
      <c r="A29" s="125"/>
      <c r="B29" s="486"/>
      <c r="C29" s="475"/>
      <c r="D29" s="475"/>
      <c r="E29" s="487"/>
      <c r="F29" s="506"/>
      <c r="G29" s="508"/>
      <c r="H29" s="128"/>
      <c r="I29" s="129"/>
    </row>
    <row r="30" spans="1:12" x14ac:dyDescent="0.25">
      <c r="A30" s="125"/>
      <c r="B30" s="486"/>
      <c r="C30" s="475"/>
      <c r="D30" s="475"/>
      <c r="E30" s="487"/>
      <c r="F30" s="506"/>
      <c r="G30" s="508"/>
      <c r="H30" s="128"/>
      <c r="I30" s="129"/>
    </row>
    <row r="31" spans="1:12" x14ac:dyDescent="0.25">
      <c r="A31" s="125"/>
      <c r="B31" s="503"/>
      <c r="C31" s="504"/>
      <c r="D31" s="504"/>
      <c r="E31" s="505"/>
      <c r="F31" s="133"/>
      <c r="G31" s="163"/>
      <c r="H31" s="128"/>
      <c r="I31" s="129"/>
      <c r="L31" s="130"/>
    </row>
    <row r="32" spans="1:12" x14ac:dyDescent="0.25">
      <c r="A32" s="488" t="s">
        <v>94</v>
      </c>
      <c r="B32" s="484"/>
      <c r="C32" s="484"/>
      <c r="D32" s="484"/>
      <c r="E32" s="484"/>
      <c r="F32" s="484"/>
      <c r="G32" s="484"/>
      <c r="H32" s="485"/>
      <c r="I32" s="131">
        <f>SUM(I24:I31)</f>
        <v>0</v>
      </c>
    </row>
    <row r="33" spans="1:9" x14ac:dyDescent="0.25">
      <c r="A33" s="494" t="s">
        <v>95</v>
      </c>
      <c r="B33" s="495"/>
      <c r="C33" s="495"/>
      <c r="D33" s="495"/>
      <c r="E33" s="495"/>
      <c r="F33" s="495"/>
      <c r="G33" s="495"/>
      <c r="H33" s="495"/>
      <c r="I33" s="496"/>
    </row>
    <row r="34" spans="1:9" x14ac:dyDescent="0.25">
      <c r="A34" s="120" t="s">
        <v>96</v>
      </c>
      <c r="B34" s="492" t="s">
        <v>97</v>
      </c>
      <c r="C34" s="538"/>
      <c r="D34" s="493"/>
      <c r="E34" s="492" t="s">
        <v>85</v>
      </c>
      <c r="F34" s="493"/>
      <c r="G34" s="164" t="s">
        <v>87</v>
      </c>
      <c r="H34" s="136" t="s">
        <v>88</v>
      </c>
      <c r="I34" s="137" t="s">
        <v>89</v>
      </c>
    </row>
    <row r="35" spans="1:9" x14ac:dyDescent="0.25">
      <c r="A35" s="125">
        <v>1</v>
      </c>
      <c r="B35" s="529" t="s">
        <v>98</v>
      </c>
      <c r="C35" s="530"/>
      <c r="D35" s="531"/>
      <c r="E35" s="517" t="s">
        <v>99</v>
      </c>
      <c r="F35" s="519"/>
      <c r="G35" s="157">
        <v>1</v>
      </c>
      <c r="H35" s="155">
        <v>450</v>
      </c>
      <c r="I35" s="132">
        <f>SUM(G35*H35)</f>
        <v>450</v>
      </c>
    </row>
    <row r="36" spans="1:9" x14ac:dyDescent="0.25">
      <c r="A36" s="125">
        <v>2</v>
      </c>
      <c r="B36" s="506" t="s">
        <v>100</v>
      </c>
      <c r="C36" s="507"/>
      <c r="D36" s="508"/>
      <c r="E36" s="486" t="s">
        <v>99</v>
      </c>
      <c r="F36" s="487"/>
      <c r="G36" s="126"/>
      <c r="H36" s="156">
        <v>350</v>
      </c>
      <c r="I36" s="129">
        <f t="shared" ref="I36:I40" si="1">SUM(G36*H36)</f>
        <v>0</v>
      </c>
    </row>
    <row r="37" spans="1:9" x14ac:dyDescent="0.25">
      <c r="A37" s="125">
        <v>3</v>
      </c>
      <c r="B37" s="506" t="s">
        <v>101</v>
      </c>
      <c r="C37" s="507"/>
      <c r="D37" s="508"/>
      <c r="E37" s="486" t="s">
        <v>99</v>
      </c>
      <c r="F37" s="487"/>
      <c r="G37" s="126"/>
      <c r="H37" s="156">
        <v>300</v>
      </c>
      <c r="I37" s="129">
        <f t="shared" si="1"/>
        <v>0</v>
      </c>
    </row>
    <row r="38" spans="1:9" x14ac:dyDescent="0.25">
      <c r="A38" s="125">
        <v>4</v>
      </c>
      <c r="B38" s="506" t="s">
        <v>102</v>
      </c>
      <c r="C38" s="507"/>
      <c r="D38" s="508"/>
      <c r="E38" s="486" t="s">
        <v>99</v>
      </c>
      <c r="F38" s="487"/>
      <c r="G38" s="126">
        <v>1</v>
      </c>
      <c r="H38" s="156">
        <v>200</v>
      </c>
      <c r="I38" s="129">
        <f t="shared" si="1"/>
        <v>200</v>
      </c>
    </row>
    <row r="39" spans="1:9" x14ac:dyDescent="0.25">
      <c r="A39" s="125">
        <v>5</v>
      </c>
      <c r="B39" s="506" t="s">
        <v>103</v>
      </c>
      <c r="C39" s="507"/>
      <c r="D39" s="508"/>
      <c r="E39" s="486" t="s">
        <v>99</v>
      </c>
      <c r="F39" s="487"/>
      <c r="G39" s="126"/>
      <c r="H39" s="158">
        <v>200</v>
      </c>
      <c r="I39" s="129">
        <f t="shared" si="1"/>
        <v>0</v>
      </c>
    </row>
    <row r="40" spans="1:9" x14ac:dyDescent="0.25">
      <c r="A40" s="125">
        <v>6</v>
      </c>
      <c r="B40" s="506" t="s">
        <v>40</v>
      </c>
      <c r="C40" s="507"/>
      <c r="D40" s="508"/>
      <c r="E40" s="486" t="s">
        <v>99</v>
      </c>
      <c r="F40" s="487"/>
      <c r="G40" s="126"/>
      <c r="H40" s="158">
        <v>140</v>
      </c>
      <c r="I40" s="129">
        <f t="shared" si="1"/>
        <v>0</v>
      </c>
    </row>
    <row r="41" spans="1:9" x14ac:dyDescent="0.25">
      <c r="A41" s="125"/>
      <c r="B41" s="506"/>
      <c r="C41" s="507"/>
      <c r="D41" s="508"/>
      <c r="E41" s="133"/>
      <c r="F41" s="100"/>
      <c r="G41" s="100"/>
      <c r="H41" s="116"/>
      <c r="I41" s="129"/>
    </row>
    <row r="42" spans="1:9" x14ac:dyDescent="0.25">
      <c r="A42" s="114"/>
      <c r="B42" s="506"/>
      <c r="C42" s="507"/>
      <c r="D42" s="508"/>
      <c r="F42" s="100"/>
      <c r="G42" s="100"/>
      <c r="H42" s="116"/>
      <c r="I42" s="129"/>
    </row>
    <row r="43" spans="1:9" x14ac:dyDescent="0.25">
      <c r="A43" s="134"/>
      <c r="B43" s="535"/>
      <c r="C43" s="536"/>
      <c r="D43" s="537"/>
      <c r="E43" s="102"/>
      <c r="F43" s="103"/>
      <c r="G43" s="100"/>
      <c r="H43" s="118"/>
      <c r="I43" s="129"/>
    </row>
    <row r="44" spans="1:9" x14ac:dyDescent="0.25">
      <c r="A44" s="488" t="s">
        <v>104</v>
      </c>
      <c r="B44" s="484"/>
      <c r="C44" s="484"/>
      <c r="D44" s="484"/>
      <c r="E44" s="484"/>
      <c r="F44" s="484"/>
      <c r="G44" s="484"/>
      <c r="H44" s="485"/>
      <c r="I44" s="135">
        <f>SUM(I35:I43)</f>
        <v>650</v>
      </c>
    </row>
    <row r="45" spans="1:9" x14ac:dyDescent="0.25">
      <c r="A45" s="494" t="s">
        <v>105</v>
      </c>
      <c r="B45" s="495"/>
      <c r="C45" s="495"/>
      <c r="D45" s="495"/>
      <c r="E45" s="495"/>
      <c r="F45" s="495"/>
      <c r="G45" s="495"/>
      <c r="H45" s="495"/>
      <c r="I45" s="496"/>
    </row>
    <row r="46" spans="1:9" x14ac:dyDescent="0.25">
      <c r="A46" s="120" t="s">
        <v>106</v>
      </c>
      <c r="B46" s="492" t="s">
        <v>107</v>
      </c>
      <c r="C46" s="538"/>
      <c r="D46" s="493"/>
      <c r="E46" s="492" t="s">
        <v>108</v>
      </c>
      <c r="F46" s="493"/>
      <c r="G46" s="136" t="s">
        <v>109</v>
      </c>
      <c r="H46" s="136" t="s">
        <v>88</v>
      </c>
      <c r="I46" s="137" t="s">
        <v>89</v>
      </c>
    </row>
    <row r="47" spans="1:9" x14ac:dyDescent="0.25">
      <c r="A47" s="125">
        <v>1</v>
      </c>
      <c r="B47" s="497" t="s">
        <v>128</v>
      </c>
      <c r="C47" s="498"/>
      <c r="D47" s="499"/>
      <c r="E47" s="517"/>
      <c r="F47" s="519"/>
      <c r="G47" s="126"/>
      <c r="H47" s="138"/>
      <c r="I47" s="129"/>
    </row>
    <row r="48" spans="1:9" x14ac:dyDescent="0.25">
      <c r="A48" s="125"/>
      <c r="B48" s="500" t="s">
        <v>129</v>
      </c>
      <c r="C48" s="501"/>
      <c r="D48" s="502"/>
      <c r="E48" s="486">
        <v>1</v>
      </c>
      <c r="F48" s="487"/>
      <c r="G48" s="126">
        <v>77.2</v>
      </c>
      <c r="H48" s="138">
        <v>5</v>
      </c>
      <c r="I48" s="129">
        <f>H48*G48</f>
        <v>386</v>
      </c>
    </row>
    <row r="49" spans="1:12" x14ac:dyDescent="0.25">
      <c r="A49" s="139"/>
      <c r="B49" s="503"/>
      <c r="C49" s="504"/>
      <c r="D49" s="505"/>
      <c r="E49" s="520"/>
      <c r="F49" s="522"/>
      <c r="G49" s="126"/>
      <c r="H49" s="138"/>
      <c r="I49" s="129"/>
    </row>
    <row r="50" spans="1:12" x14ac:dyDescent="0.25">
      <c r="A50" s="484" t="s">
        <v>110</v>
      </c>
      <c r="B50" s="484"/>
      <c r="C50" s="484"/>
      <c r="D50" s="484"/>
      <c r="E50" s="484"/>
      <c r="F50" s="484"/>
      <c r="G50" s="484"/>
      <c r="H50" s="485"/>
      <c r="I50" s="140">
        <f>SUM(I47:I49)</f>
        <v>386</v>
      </c>
    </row>
    <row r="51" spans="1:12" x14ac:dyDescent="0.25">
      <c r="A51" s="141"/>
      <c r="B51" s="142"/>
      <c r="C51" s="142"/>
      <c r="D51" s="142"/>
      <c r="E51" s="142"/>
      <c r="F51" s="143"/>
      <c r="G51" s="144"/>
      <c r="H51" s="144"/>
      <c r="I51" s="145"/>
      <c r="L51" s="97"/>
    </row>
    <row r="52" spans="1:12" x14ac:dyDescent="0.25">
      <c r="A52" s="532"/>
      <c r="B52" s="533"/>
      <c r="C52" s="533"/>
      <c r="D52" s="533"/>
      <c r="E52" s="533"/>
      <c r="F52" s="146"/>
      <c r="G52" s="534" t="s">
        <v>111</v>
      </c>
      <c r="H52" s="533"/>
      <c r="I52" s="147">
        <f>I50+I44+I32+I21</f>
        <v>1036</v>
      </c>
    </row>
    <row r="53" spans="1:12" x14ac:dyDescent="0.25">
      <c r="A53" s="532"/>
      <c r="B53" s="533"/>
      <c r="C53" s="533"/>
      <c r="D53" s="533"/>
      <c r="E53" s="533"/>
      <c r="F53" s="100"/>
      <c r="G53" s="148"/>
      <c r="H53" s="149"/>
      <c r="I53" s="150"/>
    </row>
    <row r="54" spans="1:12" ht="15.75" thickBot="1" x14ac:dyDescent="0.3">
      <c r="A54" s="532"/>
      <c r="B54" s="533"/>
      <c r="C54" s="533"/>
      <c r="D54" s="533"/>
      <c r="E54" s="533"/>
      <c r="F54" s="100"/>
      <c r="G54" s="482" t="s">
        <v>154</v>
      </c>
      <c r="H54" s="483"/>
      <c r="I54" s="159">
        <f>I52+I53</f>
        <v>1036</v>
      </c>
    </row>
    <row r="55" spans="1:12" ht="16.5" thickTop="1" thickBot="1" x14ac:dyDescent="0.3">
      <c r="A55" s="151"/>
      <c r="B55" s="152"/>
      <c r="C55" s="539"/>
      <c r="D55" s="540"/>
      <c r="E55" s="540"/>
      <c r="F55" s="540"/>
      <c r="G55" s="153"/>
      <c r="H55" s="153"/>
      <c r="I55" s="154"/>
    </row>
    <row r="57" spans="1:12" x14ac:dyDescent="0.25">
      <c r="A57" s="97"/>
      <c r="B57" s="97"/>
    </row>
  </sheetData>
  <mergeCells count="77">
    <mergeCell ref="F11:G11"/>
    <mergeCell ref="H11:I11"/>
    <mergeCell ref="A9:E9"/>
    <mergeCell ref="F9:G9"/>
    <mergeCell ref="H9:I9"/>
    <mergeCell ref="F10:G10"/>
    <mergeCell ref="H10:I10"/>
    <mergeCell ref="A21:H21"/>
    <mergeCell ref="F12:G12"/>
    <mergeCell ref="H12:I12"/>
    <mergeCell ref="F13:G13"/>
    <mergeCell ref="H13:I13"/>
    <mergeCell ref="F14:G14"/>
    <mergeCell ref="H14:I14"/>
    <mergeCell ref="A15:I15"/>
    <mergeCell ref="A16:I16"/>
    <mergeCell ref="B18:D18"/>
    <mergeCell ref="B19:D19"/>
    <mergeCell ref="B20:D20"/>
    <mergeCell ref="B17:D17"/>
    <mergeCell ref="B34:D34"/>
    <mergeCell ref="E34:F34"/>
    <mergeCell ref="A22:I22"/>
    <mergeCell ref="B24:E24"/>
    <mergeCell ref="B25:E25"/>
    <mergeCell ref="B26:E26"/>
    <mergeCell ref="B27:E27"/>
    <mergeCell ref="B28:E28"/>
    <mergeCell ref="B29:E29"/>
    <mergeCell ref="B30:E30"/>
    <mergeCell ref="B31:E31"/>
    <mergeCell ref="A32:H32"/>
    <mergeCell ref="A33:I33"/>
    <mergeCell ref="F23:G23"/>
    <mergeCell ref="F24:G24"/>
    <mergeCell ref="F25:G25"/>
    <mergeCell ref="B35:D35"/>
    <mergeCell ref="E35:F35"/>
    <mergeCell ref="B36:D36"/>
    <mergeCell ref="E36:F36"/>
    <mergeCell ref="B37:D37"/>
    <mergeCell ref="E37:F37"/>
    <mergeCell ref="E49:F49"/>
    <mergeCell ref="B46:D46"/>
    <mergeCell ref="E46:F46"/>
    <mergeCell ref="B38:D38"/>
    <mergeCell ref="E38:F38"/>
    <mergeCell ref="B39:D39"/>
    <mergeCell ref="E39:F39"/>
    <mergeCell ref="B40:D40"/>
    <mergeCell ref="E40:F40"/>
    <mergeCell ref="B41:D41"/>
    <mergeCell ref="B42:D42"/>
    <mergeCell ref="B43:D43"/>
    <mergeCell ref="A44:H44"/>
    <mergeCell ref="A45:I45"/>
    <mergeCell ref="F30:G30"/>
    <mergeCell ref="A54:B54"/>
    <mergeCell ref="C54:E54"/>
    <mergeCell ref="C55:F55"/>
    <mergeCell ref="A50:H50"/>
    <mergeCell ref="A52:B52"/>
    <mergeCell ref="C52:E52"/>
    <mergeCell ref="G52:H52"/>
    <mergeCell ref="A53:B53"/>
    <mergeCell ref="C53:E53"/>
    <mergeCell ref="G54:H54"/>
    <mergeCell ref="B47:D47"/>
    <mergeCell ref="E47:F47"/>
    <mergeCell ref="B48:D48"/>
    <mergeCell ref="E48:F48"/>
    <mergeCell ref="B49:D49"/>
    <mergeCell ref="B23:E23"/>
    <mergeCell ref="F26:G26"/>
    <mergeCell ref="F27:G27"/>
    <mergeCell ref="F28:G28"/>
    <mergeCell ref="F29:G29"/>
  </mergeCells>
  <pageMargins left="0.70866141732283472" right="0.70866141732283472" top="0.74803149606299213" bottom="0.74803149606299213" header="0.31496062992125984" footer="0.31496062992125984"/>
  <pageSetup paperSize="9" scale="83"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M57"/>
  <sheetViews>
    <sheetView view="pageBreakPreview" topLeftCell="A13" zoomScale="60" zoomScaleNormal="100" workbookViewId="0">
      <selection activeCell="A45" sqref="A45"/>
    </sheetView>
  </sheetViews>
  <sheetFormatPr defaultRowHeight="15" x14ac:dyDescent="0.25"/>
  <cols>
    <col min="1" max="1" width="12" bestFit="1" customWidth="1"/>
    <col min="4" max="4" width="14.5703125" customWidth="1"/>
    <col min="6" max="6" width="8.85546875" customWidth="1"/>
    <col min="7" max="7" width="11" customWidth="1"/>
    <col min="8" max="8" width="14.140625" customWidth="1"/>
    <col min="9" max="9" width="16.425781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6</v>
      </c>
      <c r="I9" s="513"/>
    </row>
    <row r="10" spans="1:13" x14ac:dyDescent="0.25">
      <c r="A10" s="99" t="s">
        <v>71</v>
      </c>
      <c r="B10" s="97"/>
      <c r="E10" s="100"/>
      <c r="F10" s="510" t="s">
        <v>72</v>
      </c>
      <c r="G10" s="511"/>
      <c r="H10" s="514" t="s">
        <v>130</v>
      </c>
      <c r="I10" s="515"/>
    </row>
    <row r="11" spans="1:13" x14ac:dyDescent="0.25">
      <c r="A11" s="99" t="s">
        <v>73</v>
      </c>
      <c r="B11" s="97"/>
      <c r="E11" s="100"/>
      <c r="F11" s="510" t="s">
        <v>74</v>
      </c>
      <c r="G11" s="511"/>
      <c r="H11" s="516" t="s">
        <v>131</v>
      </c>
      <c r="I11" s="515"/>
    </row>
    <row r="12" spans="1:13" x14ac:dyDescent="0.25">
      <c r="A12" s="99" t="s">
        <v>75</v>
      </c>
      <c r="B12" s="97"/>
      <c r="E12" s="100"/>
      <c r="F12" s="510" t="s">
        <v>76</v>
      </c>
      <c r="G12" s="511"/>
      <c r="H12" s="516">
        <v>41408</v>
      </c>
      <c r="I12" s="515"/>
    </row>
    <row r="13" spans="1:13" x14ac:dyDescent="0.25">
      <c r="A13" s="99" t="s">
        <v>77</v>
      </c>
      <c r="B13" s="97"/>
      <c r="E13" s="100"/>
      <c r="F13" s="510" t="s">
        <v>78</v>
      </c>
      <c r="G13" s="511"/>
      <c r="H13" s="516" t="s">
        <v>112</v>
      </c>
      <c r="I13" s="515"/>
      <c r="M13" t="s">
        <v>79</v>
      </c>
    </row>
    <row r="14" spans="1:13" x14ac:dyDescent="0.25">
      <c r="A14" s="101"/>
      <c r="B14" s="102"/>
      <c r="C14" s="102"/>
      <c r="D14" s="102"/>
      <c r="E14" s="103"/>
      <c r="F14" s="510" t="s">
        <v>80</v>
      </c>
      <c r="G14" s="511"/>
      <c r="H14" s="516" t="s">
        <v>81</v>
      </c>
      <c r="I14" s="515"/>
    </row>
    <row r="15" spans="1:13" x14ac:dyDescent="0.25">
      <c r="A15" s="523" t="s">
        <v>132</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2" x14ac:dyDescent="0.25">
      <c r="A17" s="104" t="s">
        <v>83</v>
      </c>
      <c r="B17" s="105" t="s">
        <v>84</v>
      </c>
      <c r="C17" s="105"/>
      <c r="D17" s="106"/>
      <c r="E17" s="107" t="s">
        <v>85</v>
      </c>
      <c r="F17" s="107" t="s">
        <v>86</v>
      </c>
      <c r="G17" s="107" t="s">
        <v>87</v>
      </c>
      <c r="H17" s="107" t="s">
        <v>88</v>
      </c>
      <c r="I17" s="108" t="s">
        <v>89</v>
      </c>
    </row>
    <row r="18" spans="1:12" x14ac:dyDescent="0.25">
      <c r="A18" s="109"/>
      <c r="B18" s="517"/>
      <c r="C18" s="518"/>
      <c r="D18" s="519"/>
      <c r="E18" s="110"/>
      <c r="F18" s="111"/>
      <c r="G18" s="110"/>
      <c r="H18" s="112"/>
      <c r="I18" s="113">
        <f>SUM(G18*H18)</f>
        <v>0</v>
      </c>
    </row>
    <row r="19" spans="1:12" x14ac:dyDescent="0.25">
      <c r="A19" s="114"/>
      <c r="B19" s="486"/>
      <c r="C19" s="475"/>
      <c r="D19" s="487"/>
      <c r="E19" s="115"/>
      <c r="F19" s="100"/>
      <c r="G19" s="115"/>
      <c r="H19" s="116"/>
      <c r="I19" s="113">
        <f t="shared" ref="I19:I20" si="0">SUM(G19*H19)</f>
        <v>0</v>
      </c>
    </row>
    <row r="20" spans="1:12" x14ac:dyDescent="0.25">
      <c r="A20" s="114"/>
      <c r="B20" s="520"/>
      <c r="C20" s="521"/>
      <c r="D20" s="522"/>
      <c r="E20" s="115"/>
      <c r="F20" s="100"/>
      <c r="G20" s="117"/>
      <c r="H20" s="118"/>
      <c r="I20" s="119">
        <f t="shared" si="0"/>
        <v>0</v>
      </c>
    </row>
    <row r="21" spans="1:12" x14ac:dyDescent="0.25">
      <c r="A21" s="488" t="s">
        <v>90</v>
      </c>
      <c r="B21" s="484"/>
      <c r="C21" s="484"/>
      <c r="D21" s="484"/>
      <c r="E21" s="484"/>
      <c r="F21" s="484"/>
      <c r="G21" s="484"/>
      <c r="H21" s="485"/>
      <c r="I21" s="113">
        <f>SUM(I18:I20)</f>
        <v>0</v>
      </c>
    </row>
    <row r="22" spans="1:12" x14ac:dyDescent="0.25">
      <c r="A22" s="494" t="s">
        <v>91</v>
      </c>
      <c r="B22" s="495"/>
      <c r="C22" s="495"/>
      <c r="D22" s="495"/>
      <c r="E22" s="495"/>
      <c r="F22" s="495"/>
      <c r="G22" s="495"/>
      <c r="H22" s="495"/>
      <c r="I22" s="496"/>
    </row>
    <row r="23" spans="1:12" x14ac:dyDescent="0.25">
      <c r="A23" s="120" t="s">
        <v>92</v>
      </c>
      <c r="B23" s="121" t="s">
        <v>84</v>
      </c>
      <c r="C23" s="121"/>
      <c r="D23" s="121"/>
      <c r="E23" s="122"/>
      <c r="F23" s="492" t="s">
        <v>87</v>
      </c>
      <c r="G23" s="493"/>
      <c r="H23" s="123" t="s">
        <v>88</v>
      </c>
      <c r="I23" s="124" t="s">
        <v>89</v>
      </c>
    </row>
    <row r="24" spans="1:12" x14ac:dyDescent="0.25">
      <c r="A24" s="125"/>
      <c r="B24" s="497"/>
      <c r="C24" s="498"/>
      <c r="D24" s="498"/>
      <c r="E24" s="499"/>
      <c r="F24" s="517"/>
      <c r="G24" s="519"/>
      <c r="H24" s="128"/>
      <c r="I24" s="129"/>
    </row>
    <row r="25" spans="1:12" x14ac:dyDescent="0.25">
      <c r="A25" s="125"/>
      <c r="B25" s="500"/>
      <c r="C25" s="501"/>
      <c r="D25" s="501"/>
      <c r="E25" s="502"/>
      <c r="F25" s="486"/>
      <c r="G25" s="487"/>
      <c r="H25" s="128"/>
      <c r="I25" s="129"/>
    </row>
    <row r="26" spans="1:12" x14ac:dyDescent="0.25">
      <c r="A26" s="125"/>
      <c r="B26" s="500"/>
      <c r="C26" s="501"/>
      <c r="D26" s="501"/>
      <c r="E26" s="502"/>
      <c r="F26" s="486"/>
      <c r="G26" s="487"/>
      <c r="H26" s="128"/>
      <c r="I26" s="129"/>
    </row>
    <row r="27" spans="1:12" x14ac:dyDescent="0.25">
      <c r="A27" s="125"/>
      <c r="B27" s="500"/>
      <c r="C27" s="501"/>
      <c r="D27" s="501"/>
      <c r="E27" s="502"/>
      <c r="F27" s="486"/>
      <c r="G27" s="487"/>
      <c r="H27" s="128"/>
      <c r="I27" s="129"/>
    </row>
    <row r="28" spans="1:12" x14ac:dyDescent="0.25">
      <c r="A28" s="125"/>
      <c r="B28" s="500"/>
      <c r="C28" s="501"/>
      <c r="D28" s="501"/>
      <c r="E28" s="502"/>
      <c r="F28" s="486"/>
      <c r="G28" s="487"/>
      <c r="H28" s="128"/>
      <c r="I28" s="129"/>
    </row>
    <row r="29" spans="1:12" x14ac:dyDescent="0.25">
      <c r="A29" s="125"/>
      <c r="B29" s="486"/>
      <c r="C29" s="475"/>
      <c r="D29" s="475"/>
      <c r="E29" s="487"/>
      <c r="F29" s="506"/>
      <c r="G29" s="508"/>
      <c r="H29" s="128"/>
      <c r="I29" s="129"/>
    </row>
    <row r="30" spans="1:12" x14ac:dyDescent="0.25">
      <c r="A30" s="125"/>
      <c r="B30" s="486"/>
      <c r="C30" s="475"/>
      <c r="D30" s="475"/>
      <c r="E30" s="487"/>
      <c r="F30" s="506"/>
      <c r="G30" s="508"/>
      <c r="H30" s="128"/>
      <c r="I30" s="129"/>
    </row>
    <row r="31" spans="1:12" x14ac:dyDescent="0.25">
      <c r="A31" s="125"/>
      <c r="B31" s="503"/>
      <c r="C31" s="504"/>
      <c r="D31" s="504"/>
      <c r="E31" s="505"/>
      <c r="F31" s="535"/>
      <c r="G31" s="537"/>
      <c r="H31" s="128"/>
      <c r="I31" s="129"/>
      <c r="L31" s="130"/>
    </row>
    <row r="32" spans="1:12" x14ac:dyDescent="0.25">
      <c r="A32" s="488" t="s">
        <v>94</v>
      </c>
      <c r="B32" s="484"/>
      <c r="C32" s="484"/>
      <c r="D32" s="484"/>
      <c r="E32" s="484"/>
      <c r="F32" s="484"/>
      <c r="G32" s="484"/>
      <c r="H32" s="485"/>
      <c r="I32" s="131">
        <f>SUM(I24:I31)</f>
        <v>0</v>
      </c>
    </row>
    <row r="33" spans="1:9" x14ac:dyDescent="0.25">
      <c r="A33" s="494" t="s">
        <v>95</v>
      </c>
      <c r="B33" s="495"/>
      <c r="C33" s="495"/>
      <c r="D33" s="495"/>
      <c r="E33" s="495"/>
      <c r="F33" s="495"/>
      <c r="G33" s="495"/>
      <c r="H33" s="495"/>
      <c r="I33" s="496"/>
    </row>
    <row r="34" spans="1:9" x14ac:dyDescent="0.25">
      <c r="A34" s="120" t="s">
        <v>96</v>
      </c>
      <c r="B34" s="489" t="s">
        <v>97</v>
      </c>
      <c r="C34" s="490"/>
      <c r="D34" s="491"/>
      <c r="E34" s="492" t="s">
        <v>85</v>
      </c>
      <c r="F34" s="493"/>
      <c r="G34" s="122" t="s">
        <v>87</v>
      </c>
      <c r="H34" s="123" t="s">
        <v>88</v>
      </c>
      <c r="I34" s="124" t="s">
        <v>89</v>
      </c>
    </row>
    <row r="35" spans="1:9" x14ac:dyDescent="0.25">
      <c r="A35" s="125">
        <v>1</v>
      </c>
      <c r="B35" s="529" t="s">
        <v>98</v>
      </c>
      <c r="C35" s="530"/>
      <c r="D35" s="531"/>
      <c r="E35" s="517" t="s">
        <v>99</v>
      </c>
      <c r="F35" s="519"/>
      <c r="G35" s="157">
        <v>1</v>
      </c>
      <c r="H35" s="155">
        <v>450</v>
      </c>
      <c r="I35" s="132">
        <f>SUM(G35*H35)</f>
        <v>450</v>
      </c>
    </row>
    <row r="36" spans="1:9" x14ac:dyDescent="0.25">
      <c r="A36" s="125">
        <v>2</v>
      </c>
      <c r="B36" s="506" t="s">
        <v>100</v>
      </c>
      <c r="C36" s="507"/>
      <c r="D36" s="508"/>
      <c r="E36" s="486" t="s">
        <v>99</v>
      </c>
      <c r="F36" s="487"/>
      <c r="G36" s="126"/>
      <c r="H36" s="156">
        <v>350</v>
      </c>
      <c r="I36" s="129">
        <f t="shared" ref="I36:I40" si="1">SUM(G36*H36)</f>
        <v>0</v>
      </c>
    </row>
    <row r="37" spans="1:9" x14ac:dyDescent="0.25">
      <c r="A37" s="125">
        <v>3</v>
      </c>
      <c r="B37" s="506" t="s">
        <v>101</v>
      </c>
      <c r="C37" s="507"/>
      <c r="D37" s="508"/>
      <c r="E37" s="486" t="s">
        <v>99</v>
      </c>
      <c r="F37" s="487"/>
      <c r="G37" s="126"/>
      <c r="H37" s="156">
        <v>300</v>
      </c>
      <c r="I37" s="129">
        <f t="shared" si="1"/>
        <v>0</v>
      </c>
    </row>
    <row r="38" spans="1:9" x14ac:dyDescent="0.25">
      <c r="A38" s="125">
        <v>4</v>
      </c>
      <c r="B38" s="506" t="s">
        <v>102</v>
      </c>
      <c r="C38" s="507"/>
      <c r="D38" s="508"/>
      <c r="E38" s="486" t="s">
        <v>99</v>
      </c>
      <c r="F38" s="487"/>
      <c r="G38" s="126">
        <v>1</v>
      </c>
      <c r="H38" s="156">
        <v>200</v>
      </c>
      <c r="I38" s="129">
        <f t="shared" si="1"/>
        <v>200</v>
      </c>
    </row>
    <row r="39" spans="1:9" x14ac:dyDescent="0.25">
      <c r="A39" s="125">
        <v>5</v>
      </c>
      <c r="B39" s="506" t="s">
        <v>103</v>
      </c>
      <c r="C39" s="507"/>
      <c r="D39" s="508"/>
      <c r="E39" s="486" t="s">
        <v>99</v>
      </c>
      <c r="F39" s="487"/>
      <c r="G39" s="126"/>
      <c r="H39" s="158">
        <v>200</v>
      </c>
      <c r="I39" s="129">
        <f t="shared" si="1"/>
        <v>0</v>
      </c>
    </row>
    <row r="40" spans="1:9" x14ac:dyDescent="0.25">
      <c r="A40" s="125">
        <v>6</v>
      </c>
      <c r="B40" s="506" t="s">
        <v>40</v>
      </c>
      <c r="C40" s="507"/>
      <c r="D40" s="508"/>
      <c r="E40" s="486" t="s">
        <v>99</v>
      </c>
      <c r="F40" s="487"/>
      <c r="G40" s="126"/>
      <c r="H40" s="158">
        <v>140</v>
      </c>
      <c r="I40" s="129">
        <f t="shared" si="1"/>
        <v>0</v>
      </c>
    </row>
    <row r="41" spans="1:9" x14ac:dyDescent="0.25">
      <c r="A41" s="125"/>
      <c r="B41" s="506"/>
      <c r="C41" s="507"/>
      <c r="D41" s="508"/>
      <c r="E41" s="133"/>
      <c r="F41" s="100"/>
      <c r="G41" s="100"/>
      <c r="H41" s="116"/>
      <c r="I41" s="129"/>
    </row>
    <row r="42" spans="1:9" x14ac:dyDescent="0.25">
      <c r="A42" s="114"/>
      <c r="B42" s="506"/>
      <c r="C42" s="507"/>
      <c r="D42" s="508"/>
      <c r="F42" s="100"/>
      <c r="G42" s="100"/>
      <c r="H42" s="116"/>
      <c r="I42" s="129"/>
    </row>
    <row r="43" spans="1:9" x14ac:dyDescent="0.25">
      <c r="A43" s="134"/>
      <c r="B43" s="535"/>
      <c r="C43" s="536"/>
      <c r="D43" s="537"/>
      <c r="E43" s="102"/>
      <c r="F43" s="103"/>
      <c r="G43" s="100"/>
      <c r="H43" s="118"/>
      <c r="I43" s="129"/>
    </row>
    <row r="44" spans="1:9" x14ac:dyDescent="0.25">
      <c r="A44" s="488" t="s">
        <v>104</v>
      </c>
      <c r="B44" s="484"/>
      <c r="C44" s="484"/>
      <c r="D44" s="484"/>
      <c r="E44" s="484"/>
      <c r="F44" s="484"/>
      <c r="G44" s="484"/>
      <c r="H44" s="485"/>
      <c r="I44" s="135">
        <f>SUM(I35:I43)</f>
        <v>650</v>
      </c>
    </row>
    <row r="45" spans="1:9" x14ac:dyDescent="0.25">
      <c r="A45" s="494" t="s">
        <v>105</v>
      </c>
      <c r="B45" s="495"/>
      <c r="C45" s="495"/>
      <c r="D45" s="495"/>
      <c r="E45" s="495"/>
      <c r="F45" s="495"/>
      <c r="G45" s="495"/>
      <c r="H45" s="495"/>
      <c r="I45" s="496"/>
    </row>
    <row r="46" spans="1:9" x14ac:dyDescent="0.25">
      <c r="A46" s="120" t="s">
        <v>106</v>
      </c>
      <c r="B46" s="492" t="s">
        <v>107</v>
      </c>
      <c r="C46" s="538"/>
      <c r="D46" s="493"/>
      <c r="E46" s="492" t="s">
        <v>108</v>
      </c>
      <c r="F46" s="493"/>
      <c r="G46" s="136" t="s">
        <v>109</v>
      </c>
      <c r="H46" s="136" t="s">
        <v>88</v>
      </c>
      <c r="I46" s="137" t="s">
        <v>89</v>
      </c>
    </row>
    <row r="47" spans="1:9" x14ac:dyDescent="0.25">
      <c r="A47" s="125">
        <v>12</v>
      </c>
      <c r="B47" s="497" t="s">
        <v>133</v>
      </c>
      <c r="C47" s="498"/>
      <c r="D47" s="499"/>
      <c r="E47" s="517"/>
      <c r="F47" s="519"/>
      <c r="G47" s="126"/>
      <c r="H47" s="138"/>
      <c r="I47" s="129"/>
    </row>
    <row r="48" spans="1:9" x14ac:dyDescent="0.25">
      <c r="A48" s="125"/>
      <c r="B48" s="500" t="s">
        <v>129</v>
      </c>
      <c r="C48" s="501"/>
      <c r="D48" s="502"/>
      <c r="E48" s="486">
        <v>1</v>
      </c>
      <c r="F48" s="487"/>
      <c r="G48" s="126">
        <v>48.8</v>
      </c>
      <c r="H48" s="138">
        <v>5</v>
      </c>
      <c r="I48" s="129">
        <f>H48*G48</f>
        <v>244</v>
      </c>
    </row>
    <row r="49" spans="1:12" x14ac:dyDescent="0.25">
      <c r="A49" s="139"/>
      <c r="B49" s="503"/>
      <c r="C49" s="504"/>
      <c r="D49" s="505"/>
      <c r="E49" s="520"/>
      <c r="F49" s="522"/>
      <c r="G49" s="126"/>
      <c r="H49" s="138"/>
      <c r="I49" s="129"/>
    </row>
    <row r="50" spans="1:12" x14ac:dyDescent="0.25">
      <c r="A50" s="484" t="s">
        <v>110</v>
      </c>
      <c r="B50" s="484"/>
      <c r="C50" s="484"/>
      <c r="D50" s="484"/>
      <c r="E50" s="484"/>
      <c r="F50" s="484"/>
      <c r="G50" s="484"/>
      <c r="H50" s="485"/>
      <c r="I50" s="140">
        <f>SUM(I47:I49)</f>
        <v>244</v>
      </c>
    </row>
    <row r="51" spans="1:12" x14ac:dyDescent="0.25">
      <c r="A51" s="141"/>
      <c r="B51" s="142"/>
      <c r="C51" s="142"/>
      <c r="D51" s="142"/>
      <c r="E51" s="142"/>
      <c r="F51" s="143"/>
      <c r="G51" s="144"/>
      <c r="H51" s="144"/>
      <c r="I51" s="145"/>
      <c r="L51" s="97"/>
    </row>
    <row r="52" spans="1:12" x14ac:dyDescent="0.25">
      <c r="A52" s="532"/>
      <c r="B52" s="533"/>
      <c r="C52" s="533"/>
      <c r="D52" s="533"/>
      <c r="E52" s="533"/>
      <c r="F52" s="146"/>
      <c r="G52" s="534" t="s">
        <v>111</v>
      </c>
      <c r="H52" s="533"/>
      <c r="I52" s="147">
        <f>I50+I44+I32+I21</f>
        <v>894</v>
      </c>
    </row>
    <row r="53" spans="1:12" x14ac:dyDescent="0.25">
      <c r="A53" s="532"/>
      <c r="B53" s="533"/>
      <c r="C53" s="533"/>
      <c r="D53" s="533"/>
      <c r="E53" s="533"/>
      <c r="F53" s="100"/>
      <c r="G53" s="148"/>
      <c r="H53" s="149"/>
      <c r="I53" s="150"/>
    </row>
    <row r="54" spans="1:12" ht="15.75" thickBot="1" x14ac:dyDescent="0.3">
      <c r="A54" s="532"/>
      <c r="B54" s="533"/>
      <c r="C54" s="533"/>
      <c r="D54" s="533"/>
      <c r="E54" s="533"/>
      <c r="F54" s="100"/>
      <c r="G54" s="482" t="s">
        <v>154</v>
      </c>
      <c r="H54" s="483"/>
      <c r="I54" s="159">
        <f>I52+I53</f>
        <v>894</v>
      </c>
    </row>
    <row r="55" spans="1:12" ht="16.5" thickTop="1" thickBot="1" x14ac:dyDescent="0.3">
      <c r="A55" s="151"/>
      <c r="B55" s="152"/>
      <c r="C55" s="539"/>
      <c r="D55" s="540"/>
      <c r="E55" s="540"/>
      <c r="F55" s="540"/>
      <c r="G55" s="153"/>
      <c r="H55" s="153"/>
      <c r="I55" s="154"/>
    </row>
    <row r="57" spans="1:12" x14ac:dyDescent="0.25">
      <c r="A57" s="97"/>
      <c r="B57" s="97"/>
    </row>
  </sheetData>
  <mergeCells count="76">
    <mergeCell ref="F11:G11"/>
    <mergeCell ref="H11:I11"/>
    <mergeCell ref="A9:E9"/>
    <mergeCell ref="F9:G9"/>
    <mergeCell ref="H9:I9"/>
    <mergeCell ref="F10:G10"/>
    <mergeCell ref="H10:I10"/>
    <mergeCell ref="A21:H21"/>
    <mergeCell ref="F12:G12"/>
    <mergeCell ref="H12:I12"/>
    <mergeCell ref="F13:G13"/>
    <mergeCell ref="H13:I13"/>
    <mergeCell ref="F14:G14"/>
    <mergeCell ref="H14:I14"/>
    <mergeCell ref="A15:I15"/>
    <mergeCell ref="A16:I16"/>
    <mergeCell ref="B18:D18"/>
    <mergeCell ref="B19:D19"/>
    <mergeCell ref="B20:D20"/>
    <mergeCell ref="B34:D34"/>
    <mergeCell ref="E34:F34"/>
    <mergeCell ref="A22:I22"/>
    <mergeCell ref="B24:E24"/>
    <mergeCell ref="B25:E25"/>
    <mergeCell ref="B26:E26"/>
    <mergeCell ref="B27:E27"/>
    <mergeCell ref="B28:E28"/>
    <mergeCell ref="B29:E29"/>
    <mergeCell ref="B30:E30"/>
    <mergeCell ref="B31:E31"/>
    <mergeCell ref="A32:H32"/>
    <mergeCell ref="A33:I33"/>
    <mergeCell ref="F23:G23"/>
    <mergeCell ref="F24:G24"/>
    <mergeCell ref="F25:G25"/>
    <mergeCell ref="B35:D35"/>
    <mergeCell ref="E35:F35"/>
    <mergeCell ref="B36:D36"/>
    <mergeCell ref="E36:F36"/>
    <mergeCell ref="B37:D37"/>
    <mergeCell ref="E37:F37"/>
    <mergeCell ref="B46:D46"/>
    <mergeCell ref="E46:F46"/>
    <mergeCell ref="B38:D38"/>
    <mergeCell ref="E38:F38"/>
    <mergeCell ref="B39:D39"/>
    <mergeCell ref="E39:F39"/>
    <mergeCell ref="B40:D40"/>
    <mergeCell ref="E40:F40"/>
    <mergeCell ref="B41:D41"/>
    <mergeCell ref="B42:D42"/>
    <mergeCell ref="B43:D43"/>
    <mergeCell ref="A44:H44"/>
    <mergeCell ref="A45:I45"/>
    <mergeCell ref="B47:D47"/>
    <mergeCell ref="E47:F47"/>
    <mergeCell ref="B48:D48"/>
    <mergeCell ref="E48:F48"/>
    <mergeCell ref="B49:D49"/>
    <mergeCell ref="E49:F49"/>
    <mergeCell ref="A54:B54"/>
    <mergeCell ref="C54:E54"/>
    <mergeCell ref="C55:F55"/>
    <mergeCell ref="A50:H50"/>
    <mergeCell ref="A52:B52"/>
    <mergeCell ref="C52:E52"/>
    <mergeCell ref="G52:H52"/>
    <mergeCell ref="A53:B53"/>
    <mergeCell ref="C53:E53"/>
    <mergeCell ref="G54:H54"/>
    <mergeCell ref="F31:G31"/>
    <mergeCell ref="F26:G26"/>
    <mergeCell ref="F27:G27"/>
    <mergeCell ref="F28:G28"/>
    <mergeCell ref="F29:G29"/>
    <mergeCell ref="F30:G30"/>
  </mergeCells>
  <pageMargins left="0.70866141732283472" right="0.70866141732283472" top="0.74803149606299213" bottom="0.74803149606299213" header="0.31496062992125984" footer="0.31496062992125984"/>
  <pageSetup paperSize="9" scale="8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B98CC-AD02-42D5-BEB2-ADA55E628E41}">
  <sheetPr>
    <tabColor rgb="FFFF0000"/>
    <pageSetUpPr fitToPage="1"/>
  </sheetPr>
  <dimension ref="B1:N95"/>
  <sheetViews>
    <sheetView view="pageBreakPreview" topLeftCell="A10" zoomScale="70" zoomScaleNormal="70" zoomScaleSheetLayoutView="70" workbookViewId="0">
      <selection activeCell="F44" sqref="F44"/>
    </sheetView>
  </sheetViews>
  <sheetFormatPr defaultColWidth="9.140625" defaultRowHeight="14.25" x14ac:dyDescent="0.2"/>
  <cols>
    <col min="1" max="1" width="1.140625" style="6" customWidth="1"/>
    <col min="2" max="2" width="9.7109375" style="6" customWidth="1"/>
    <col min="3" max="3" width="15.140625" style="6" customWidth="1"/>
    <col min="4" max="4" width="53.85546875" style="6" customWidth="1"/>
    <col min="5" max="5" width="8.85546875" style="6" customWidth="1"/>
    <col min="6" max="6" width="7.5703125" style="6" customWidth="1"/>
    <col min="7" max="7" width="12.7109375" style="6" customWidth="1"/>
    <col min="8" max="8" width="27.85546875" style="6" customWidth="1"/>
    <col min="9" max="14" width="9.140625" style="88"/>
    <col min="15" max="16384" width="9.140625" style="6"/>
  </cols>
  <sheetData>
    <row r="1" spans="2:14" ht="18" x14ac:dyDescent="0.25">
      <c r="B1" s="2"/>
      <c r="C1" s="2"/>
      <c r="D1" s="8"/>
      <c r="E1" s="1"/>
      <c r="F1" s="1"/>
      <c r="G1" s="7"/>
    </row>
    <row r="2" spans="2:14" s="12" customFormat="1" ht="18" customHeight="1" x14ac:dyDescent="0.25">
      <c r="B2" s="424" t="str">
        <f>'SCHED 1A-1_JG_CH'!B2</f>
        <v xml:space="preserve">SCHEDULED MAINTENANCE OF FIRE PROTECTION AND EARLY WARNING SMOKE DETECTION  EQUIPMENT AT CLUSTER TWO (2) </v>
      </c>
      <c r="D2" s="2"/>
      <c r="E2" s="3"/>
      <c r="F2" s="3"/>
      <c r="G2" s="7"/>
      <c r="I2" s="89"/>
      <c r="J2" s="89"/>
      <c r="K2" s="89"/>
      <c r="L2" s="89"/>
      <c r="M2" s="89"/>
      <c r="N2" s="89"/>
    </row>
    <row r="3" spans="2:14" ht="15" customHeight="1" x14ac:dyDescent="0.25">
      <c r="B3" s="2" t="s">
        <v>9</v>
      </c>
      <c r="D3" s="87" t="str">
        <f>'SCHED 1A-1_JG_CH'!D3</f>
        <v>SCMU3-22/23-0518-HO</v>
      </c>
      <c r="E3" s="474" t="s">
        <v>10</v>
      </c>
      <c r="F3" s="475"/>
      <c r="G3" s="352" t="str">
        <f>'SCHED 1A-1_JG_CH'!G3</f>
        <v>JOE GQABI &amp; CHRIS HANI</v>
      </c>
    </row>
    <row r="4" spans="2:14" ht="15" customHeight="1" x14ac:dyDescent="0.2">
      <c r="B4" s="2" t="s">
        <v>8</v>
      </c>
      <c r="D4" s="2" t="s">
        <v>733</v>
      </c>
      <c r="E4" s="2"/>
      <c r="F4" s="2"/>
      <c r="G4" s="7"/>
    </row>
    <row r="5" spans="2:14" x14ac:dyDescent="0.2">
      <c r="B5" s="2"/>
      <c r="C5" s="2"/>
      <c r="E5" s="2"/>
      <c r="F5" s="2"/>
      <c r="G5" s="7"/>
    </row>
    <row r="6" spans="2:14" s="4" customFormat="1" ht="15" customHeight="1" x14ac:dyDescent="0.2">
      <c r="B6" s="4" t="s">
        <v>655</v>
      </c>
      <c r="D6" s="4" t="s">
        <v>696</v>
      </c>
      <c r="I6" s="90"/>
      <c r="J6" s="90"/>
      <c r="K6" s="90"/>
      <c r="L6" s="90"/>
      <c r="M6" s="90"/>
      <c r="N6" s="90"/>
    </row>
    <row r="7" spans="2:14" ht="6" customHeight="1" thickBot="1" x14ac:dyDescent="0.25">
      <c r="B7" s="5"/>
      <c r="C7" s="5"/>
      <c r="D7" s="5"/>
      <c r="E7" s="5"/>
      <c r="F7" s="5"/>
      <c r="G7" s="7"/>
    </row>
    <row r="8" spans="2:14" s="9" customFormat="1" ht="39" customHeight="1" thickBot="1" x14ac:dyDescent="0.3">
      <c r="B8" s="11" t="s">
        <v>12</v>
      </c>
      <c r="C8" s="11" t="s">
        <v>6</v>
      </c>
      <c r="D8" s="11" t="s">
        <v>0</v>
      </c>
      <c r="E8" s="11" t="s">
        <v>1</v>
      </c>
      <c r="F8" s="11" t="s">
        <v>4</v>
      </c>
      <c r="G8" s="11" t="s">
        <v>2</v>
      </c>
      <c r="H8" s="11" t="s">
        <v>5</v>
      </c>
      <c r="I8" s="91"/>
      <c r="J8" s="91"/>
      <c r="K8" s="91"/>
      <c r="L8" s="91"/>
      <c r="M8" s="91"/>
      <c r="N8" s="91"/>
    </row>
    <row r="9" spans="2:14" s="9" customFormat="1" ht="89.25" x14ac:dyDescent="0.25">
      <c r="B9" s="76">
        <v>2</v>
      </c>
      <c r="C9" s="29" t="s">
        <v>654</v>
      </c>
      <c r="D9" s="426" t="s">
        <v>1229</v>
      </c>
      <c r="E9" s="78"/>
      <c r="F9" s="78"/>
      <c r="G9" s="79"/>
      <c r="H9" s="80"/>
      <c r="I9" s="91"/>
      <c r="J9" s="91"/>
      <c r="K9" s="91"/>
      <c r="L9" s="91"/>
      <c r="M9" s="91"/>
      <c r="N9" s="91"/>
    </row>
    <row r="10" spans="2:14" s="9" customFormat="1" ht="20.25" customHeight="1" x14ac:dyDescent="0.2">
      <c r="B10" s="19">
        <v>2.1</v>
      </c>
      <c r="C10" s="19"/>
      <c r="D10" s="345" t="str">
        <f>'SCHED 1A-1_JG_CH'!D10</f>
        <v xml:space="preserve">Frontier </v>
      </c>
      <c r="E10" s="19" t="s">
        <v>1228</v>
      </c>
      <c r="F10" s="19">
        <v>40</v>
      </c>
      <c r="G10" s="66"/>
      <c r="H10" s="23"/>
      <c r="I10" s="91"/>
      <c r="J10" s="91"/>
      <c r="K10" s="19">
        <v>84</v>
      </c>
      <c r="L10" s="91"/>
      <c r="M10" s="91"/>
      <c r="N10" s="91"/>
    </row>
    <row r="11" spans="2:14" s="9" customFormat="1" ht="20.25" customHeight="1" x14ac:dyDescent="0.2">
      <c r="B11" s="19">
        <f>B10+0.1</f>
        <v>2.2000000000000002</v>
      </c>
      <c r="C11" s="19"/>
      <c r="D11" s="345" t="str">
        <f>'SCHED 1A-1_JG_CH'!D11</f>
        <v>Komani</v>
      </c>
      <c r="E11" s="19" t="s">
        <v>1228</v>
      </c>
      <c r="F11" s="19">
        <v>40</v>
      </c>
      <c r="G11" s="66"/>
      <c r="H11" s="23"/>
      <c r="I11" s="91"/>
      <c r="J11" s="91"/>
      <c r="K11" s="19">
        <v>127</v>
      </c>
      <c r="L11" s="91"/>
      <c r="M11" s="91"/>
      <c r="N11" s="91"/>
    </row>
    <row r="12" spans="2:14" s="9" customFormat="1" ht="20.25" customHeight="1" x14ac:dyDescent="0.2">
      <c r="B12" s="19">
        <f t="shared" ref="B12:B18" si="0">B11+0.1</f>
        <v>2.3000000000000003</v>
      </c>
      <c r="C12" s="19"/>
      <c r="D12" s="345" t="str">
        <f>'SCHED 1A-1_JG_CH'!D12</f>
        <v>Glen Grey</v>
      </c>
      <c r="E12" s="19" t="s">
        <v>1228</v>
      </c>
      <c r="F12" s="19">
        <v>40</v>
      </c>
      <c r="G12" s="66"/>
      <c r="H12" s="23"/>
      <c r="I12" s="91"/>
      <c r="J12" s="91"/>
      <c r="K12" s="19">
        <v>74</v>
      </c>
      <c r="L12" s="91"/>
      <c r="M12" s="91"/>
      <c r="N12" s="91"/>
    </row>
    <row r="13" spans="2:14" s="9" customFormat="1" ht="20.25" customHeight="1" x14ac:dyDescent="0.2">
      <c r="B13" s="19">
        <f t="shared" si="0"/>
        <v>2.4000000000000004</v>
      </c>
      <c r="C13" s="19"/>
      <c r="D13" s="345" t="str">
        <f>'SCHED 1A-1_JG_CH'!D13</f>
        <v>Ngonyama</v>
      </c>
      <c r="E13" s="19" t="s">
        <v>1228</v>
      </c>
      <c r="F13" s="19">
        <v>10</v>
      </c>
      <c r="G13" s="66"/>
      <c r="H13" s="23"/>
      <c r="I13" s="91"/>
      <c r="J13" s="91"/>
      <c r="K13" s="19">
        <v>14</v>
      </c>
      <c r="L13" s="91"/>
      <c r="M13" s="91"/>
      <c r="N13" s="91"/>
    </row>
    <row r="14" spans="2:14" s="9" customFormat="1" ht="20.25" customHeight="1" x14ac:dyDescent="0.2">
      <c r="B14" s="19">
        <f t="shared" si="0"/>
        <v>2.5000000000000004</v>
      </c>
      <c r="C14" s="19"/>
      <c r="D14" s="345" t="str">
        <f>'SCHED 1A-1_JG_CH'!D14</f>
        <v>Dordrecht</v>
      </c>
      <c r="E14" s="19" t="s">
        <v>1228</v>
      </c>
      <c r="F14" s="19">
        <v>20</v>
      </c>
      <c r="G14" s="66"/>
      <c r="H14" s="23"/>
      <c r="I14" s="91"/>
      <c r="J14" s="91"/>
      <c r="K14" s="19">
        <v>32</v>
      </c>
      <c r="L14" s="91"/>
      <c r="M14" s="91"/>
      <c r="N14" s="91"/>
    </row>
    <row r="15" spans="2:14" s="9" customFormat="1" ht="20.25" customHeight="1" x14ac:dyDescent="0.2">
      <c r="B15" s="19">
        <f t="shared" si="0"/>
        <v>2.6000000000000005</v>
      </c>
      <c r="C15" s="19"/>
      <c r="D15" s="345" t="str">
        <f>'SCHED 1A-1_JG_CH'!D15</f>
        <v>Elliot</v>
      </c>
      <c r="E15" s="19" t="s">
        <v>1228</v>
      </c>
      <c r="F15" s="19">
        <v>20</v>
      </c>
      <c r="G15" s="66"/>
      <c r="H15" s="23"/>
      <c r="I15" s="91"/>
      <c r="J15" s="91"/>
      <c r="K15" s="19">
        <v>48</v>
      </c>
      <c r="L15" s="91"/>
      <c r="M15" s="91"/>
      <c r="N15" s="91"/>
    </row>
    <row r="16" spans="2:14" s="9" customFormat="1" ht="20.25" customHeight="1" x14ac:dyDescent="0.2">
      <c r="B16" s="19">
        <f t="shared" si="0"/>
        <v>2.7000000000000006</v>
      </c>
      <c r="C16" s="19"/>
      <c r="D16" s="345" t="str">
        <f>'SCHED 1A-1_JG_CH'!D16</f>
        <v>Cala</v>
      </c>
      <c r="E16" s="19" t="s">
        <v>1228</v>
      </c>
      <c r="F16" s="19">
        <v>20</v>
      </c>
      <c r="G16" s="66"/>
      <c r="H16" s="23"/>
      <c r="I16" s="91"/>
      <c r="J16" s="91"/>
      <c r="K16" s="19">
        <v>37</v>
      </c>
      <c r="L16" s="91"/>
      <c r="M16" s="91"/>
      <c r="N16" s="91"/>
    </row>
    <row r="17" spans="2:14" s="9" customFormat="1" ht="20.25" customHeight="1" x14ac:dyDescent="0.2">
      <c r="B17" s="19">
        <f t="shared" si="0"/>
        <v>2.8000000000000007</v>
      </c>
      <c r="C17" s="19"/>
      <c r="D17" s="345" t="str">
        <f>'SCHED 1A-1_JG_CH'!D17</f>
        <v>Indwe</v>
      </c>
      <c r="E17" s="19" t="s">
        <v>1228</v>
      </c>
      <c r="F17" s="19">
        <v>20</v>
      </c>
      <c r="G17" s="66"/>
      <c r="H17" s="23"/>
      <c r="I17" s="91"/>
      <c r="J17" s="91"/>
      <c r="K17" s="19">
        <v>34</v>
      </c>
      <c r="L17" s="91"/>
      <c r="M17" s="91"/>
      <c r="N17" s="91"/>
    </row>
    <row r="18" spans="2:14" s="9" customFormat="1" ht="20.25" customHeight="1" x14ac:dyDescent="0.2">
      <c r="B18" s="19">
        <f t="shared" si="0"/>
        <v>2.9000000000000008</v>
      </c>
      <c r="C18" s="19"/>
      <c r="D18" s="345" t="str">
        <f>'SCHED 1A-1_JG_CH'!D18</f>
        <v>Kuyasa</v>
      </c>
      <c r="E18" s="19" t="s">
        <v>1228</v>
      </c>
      <c r="F18" s="19">
        <v>10</v>
      </c>
      <c r="G18" s="66"/>
      <c r="H18" s="23"/>
      <c r="I18" s="91"/>
      <c r="J18" s="91"/>
      <c r="K18" s="19">
        <v>6</v>
      </c>
      <c r="L18" s="91"/>
      <c r="M18" s="91"/>
      <c r="N18" s="91"/>
    </row>
    <row r="19" spans="2:14" s="9" customFormat="1" ht="20.25" customHeight="1" x14ac:dyDescent="0.2">
      <c r="B19" s="349">
        <v>2.1</v>
      </c>
      <c r="C19" s="19"/>
      <c r="D19" s="345" t="str">
        <f>'SCHED 1A-1_JG_CH'!D19</f>
        <v>All Saints</v>
      </c>
      <c r="E19" s="19" t="s">
        <v>1228</v>
      </c>
      <c r="F19" s="19">
        <v>20</v>
      </c>
      <c r="G19" s="66"/>
      <c r="H19" s="23"/>
      <c r="I19" s="91"/>
      <c r="J19" s="91"/>
      <c r="K19" s="19">
        <v>56</v>
      </c>
      <c r="L19" s="91"/>
      <c r="M19" s="91"/>
      <c r="N19" s="91"/>
    </row>
    <row r="20" spans="2:14" s="9" customFormat="1" ht="20.25" customHeight="1" x14ac:dyDescent="0.2">
      <c r="B20" s="349">
        <f>B19+0.01</f>
        <v>2.11</v>
      </c>
      <c r="C20" s="19"/>
      <c r="D20" s="345" t="str">
        <f>'SCHED 1A-1_JG_CH'!D20</f>
        <v>Ngcobo CHC</v>
      </c>
      <c r="E20" s="19" t="s">
        <v>1228</v>
      </c>
      <c r="F20" s="19">
        <v>10</v>
      </c>
      <c r="G20" s="66"/>
      <c r="H20" s="23"/>
      <c r="I20" s="91"/>
      <c r="J20" s="91"/>
      <c r="K20" s="19">
        <v>8</v>
      </c>
      <c r="L20" s="91"/>
      <c r="M20" s="91"/>
      <c r="N20" s="91"/>
    </row>
    <row r="21" spans="2:14" s="9" customFormat="1" ht="20.25" customHeight="1" x14ac:dyDescent="0.2">
      <c r="B21" s="349">
        <f t="shared" ref="B21:B42" si="1">B20+0.01</f>
        <v>2.1199999999999997</v>
      </c>
      <c r="C21" s="19"/>
      <c r="D21" s="345" t="str">
        <f>'SCHED 1A-1_JG_CH'!D21</f>
        <v xml:space="preserve">Mjanyana </v>
      </c>
      <c r="E21" s="19" t="s">
        <v>1228</v>
      </c>
      <c r="F21" s="19">
        <v>40</v>
      </c>
      <c r="G21" s="66"/>
      <c r="H21" s="23"/>
      <c r="I21" s="91"/>
      <c r="J21" s="91"/>
      <c r="K21" s="19">
        <v>95</v>
      </c>
      <c r="L21" s="91"/>
      <c r="M21" s="91"/>
      <c r="N21" s="91"/>
    </row>
    <row r="22" spans="2:14" s="9" customFormat="1" ht="20.25" customHeight="1" x14ac:dyDescent="0.2">
      <c r="B22" s="349">
        <f t="shared" si="1"/>
        <v>2.1299999999999994</v>
      </c>
      <c r="C22" s="19"/>
      <c r="D22" s="345" t="str">
        <f>'SCHED 1A-1_JG_CH'!D22</f>
        <v>Molteno</v>
      </c>
      <c r="E22" s="19" t="s">
        <v>1228</v>
      </c>
      <c r="F22" s="19">
        <v>20</v>
      </c>
      <c r="G22" s="66"/>
      <c r="H22" s="23"/>
      <c r="I22" s="91"/>
      <c r="J22" s="91"/>
      <c r="K22" s="19">
        <v>36</v>
      </c>
      <c r="L22" s="91"/>
      <c r="M22" s="91"/>
      <c r="N22" s="91"/>
    </row>
    <row r="23" spans="2:14" s="9" customFormat="1" ht="20.25" customHeight="1" x14ac:dyDescent="0.2">
      <c r="B23" s="349">
        <f t="shared" si="1"/>
        <v>2.1399999999999992</v>
      </c>
      <c r="C23" s="19"/>
      <c r="D23" s="345" t="str">
        <f>'SCHED 1A-1_JG_CH'!D23</f>
        <v>Thornill</v>
      </c>
      <c r="E23" s="19" t="s">
        <v>1228</v>
      </c>
      <c r="F23" s="19">
        <v>10</v>
      </c>
      <c r="G23" s="66"/>
      <c r="H23" s="23"/>
      <c r="I23" s="91"/>
      <c r="J23" s="91"/>
      <c r="K23" s="19">
        <v>10</v>
      </c>
      <c r="L23" s="91"/>
      <c r="M23" s="91"/>
      <c r="N23" s="91"/>
    </row>
    <row r="24" spans="2:14" s="9" customFormat="1" ht="20.25" customHeight="1" x14ac:dyDescent="0.2">
      <c r="B24" s="349">
        <f t="shared" si="1"/>
        <v>2.149999999999999</v>
      </c>
      <c r="C24" s="19"/>
      <c r="D24" s="345" t="str">
        <f>'SCHED 1A-1_JG_CH'!D24</f>
        <v>Nomzamo</v>
      </c>
      <c r="E24" s="19" t="s">
        <v>1228</v>
      </c>
      <c r="F24" s="19">
        <v>10</v>
      </c>
      <c r="G24" s="66"/>
      <c r="H24" s="23"/>
      <c r="I24" s="91"/>
      <c r="J24" s="91"/>
      <c r="K24" s="19">
        <v>6</v>
      </c>
      <c r="L24" s="91"/>
      <c r="M24" s="91"/>
      <c r="N24" s="91"/>
    </row>
    <row r="25" spans="2:14" s="9" customFormat="1" ht="20.25" customHeight="1" x14ac:dyDescent="0.2">
      <c r="B25" s="349">
        <f t="shared" si="1"/>
        <v>2.1599999999999988</v>
      </c>
      <c r="C25" s="19"/>
      <c r="D25" s="345" t="str">
        <f>'SCHED 1A-1_JG_CH'!D25</f>
        <v>Sterkstroom</v>
      </c>
      <c r="E25" s="19" t="s">
        <v>1228</v>
      </c>
      <c r="F25" s="19">
        <v>10</v>
      </c>
      <c r="G25" s="66"/>
      <c r="H25" s="23"/>
      <c r="I25" s="91"/>
      <c r="J25" s="91"/>
      <c r="K25" s="19">
        <v>17</v>
      </c>
      <c r="L25" s="91"/>
      <c r="M25" s="91"/>
      <c r="N25" s="91"/>
    </row>
    <row r="26" spans="2:14" s="9" customFormat="1" ht="20.25" customHeight="1" x14ac:dyDescent="0.2">
      <c r="B26" s="349">
        <f t="shared" si="1"/>
        <v>2.1699999999999986</v>
      </c>
      <c r="C26" s="19"/>
      <c r="D26" s="345" t="str">
        <f>'SCHED 1A-1_JG_CH'!D26</f>
        <v>Whittlesea</v>
      </c>
      <c r="E26" s="19" t="s">
        <v>1228</v>
      </c>
      <c r="F26" s="19">
        <v>10</v>
      </c>
      <c r="G26" s="66"/>
      <c r="H26" s="23"/>
      <c r="I26" s="91"/>
      <c r="J26" s="91"/>
      <c r="K26" s="19">
        <v>14</v>
      </c>
      <c r="L26" s="91"/>
      <c r="M26" s="91"/>
      <c r="N26" s="91"/>
    </row>
    <row r="27" spans="2:14" s="9" customFormat="1" ht="20.25" customHeight="1" x14ac:dyDescent="0.2">
      <c r="B27" s="349">
        <f t="shared" si="1"/>
        <v>2.1799999999999984</v>
      </c>
      <c r="C27" s="19"/>
      <c r="D27" s="345" t="str">
        <f>'SCHED 1A-1_JG_CH'!D27</f>
        <v>Marjie Venter</v>
      </c>
      <c r="E27" s="19" t="s">
        <v>1228</v>
      </c>
      <c r="F27" s="19">
        <v>20</v>
      </c>
      <c r="G27" s="66"/>
      <c r="H27" s="23"/>
      <c r="I27" s="91"/>
      <c r="J27" s="91"/>
      <c r="K27" s="19">
        <v>27</v>
      </c>
      <c r="L27" s="91"/>
      <c r="M27" s="91"/>
      <c r="N27" s="91"/>
    </row>
    <row r="28" spans="2:14" s="9" customFormat="1" ht="20.25" customHeight="1" x14ac:dyDescent="0.2">
      <c r="B28" s="349">
        <f t="shared" si="1"/>
        <v>2.1899999999999982</v>
      </c>
      <c r="C28" s="19"/>
      <c r="D28" s="345" t="str">
        <f>'SCHED 1A-1_JG_CH'!D28</f>
        <v>Hewu</v>
      </c>
      <c r="E28" s="19" t="s">
        <v>1228</v>
      </c>
      <c r="F28" s="19">
        <v>20</v>
      </c>
      <c r="G28" s="66"/>
      <c r="H28" s="23"/>
      <c r="I28" s="91"/>
      <c r="J28" s="91"/>
      <c r="K28" s="19">
        <v>50</v>
      </c>
      <c r="L28" s="91"/>
      <c r="M28" s="91"/>
      <c r="N28" s="91"/>
    </row>
    <row r="29" spans="2:14" s="9" customFormat="1" ht="20.25" customHeight="1" x14ac:dyDescent="0.2">
      <c r="B29" s="349">
        <f t="shared" si="1"/>
        <v>2.199999999999998</v>
      </c>
      <c r="C29" s="19"/>
      <c r="D29" s="345" t="str">
        <f>'SCHED 1A-1_JG_CH'!D29</f>
        <v>Cradock</v>
      </c>
      <c r="E29" s="19" t="s">
        <v>1228</v>
      </c>
      <c r="F29" s="19">
        <v>20</v>
      </c>
      <c r="G29" s="66"/>
      <c r="H29" s="23"/>
      <c r="I29" s="91"/>
      <c r="J29" s="91"/>
      <c r="K29" s="19">
        <v>64</v>
      </c>
      <c r="L29" s="91"/>
      <c r="M29" s="91"/>
      <c r="N29" s="91"/>
    </row>
    <row r="30" spans="2:14" s="9" customFormat="1" ht="20.25" customHeight="1" x14ac:dyDescent="0.2">
      <c r="B30" s="349">
        <f t="shared" si="1"/>
        <v>2.2099999999999977</v>
      </c>
      <c r="C30" s="19"/>
      <c r="D30" s="345" t="str">
        <f>'SCHED 1A-1_JG_CH'!D30</f>
        <v>Cofimvaba</v>
      </c>
      <c r="E30" s="19" t="s">
        <v>1228</v>
      </c>
      <c r="F30" s="19">
        <v>40</v>
      </c>
      <c r="G30" s="66"/>
      <c r="H30" s="23"/>
      <c r="I30" s="91"/>
      <c r="J30" s="91"/>
      <c r="K30" s="19">
        <v>66</v>
      </c>
      <c r="L30" s="91"/>
      <c r="M30" s="91"/>
      <c r="N30" s="91"/>
    </row>
    <row r="31" spans="2:14" s="9" customFormat="1" ht="20.25" customHeight="1" x14ac:dyDescent="0.2">
      <c r="B31" s="349">
        <f t="shared" si="1"/>
        <v>2.2199999999999975</v>
      </c>
      <c r="C31" s="19"/>
      <c r="D31" s="345" t="str">
        <f>'SCHED 1A-1_JG_CH'!D31</f>
        <v>Wilhelm Stahl</v>
      </c>
      <c r="E31" s="19" t="s">
        <v>1228</v>
      </c>
      <c r="F31" s="19">
        <v>20</v>
      </c>
      <c r="G31" s="66"/>
      <c r="H31" s="23"/>
      <c r="I31" s="91"/>
      <c r="J31" s="91"/>
      <c r="K31" s="19">
        <v>43</v>
      </c>
      <c r="L31" s="91"/>
      <c r="M31" s="91"/>
      <c r="N31" s="91"/>
    </row>
    <row r="32" spans="2:14" s="9" customFormat="1" ht="20.25" customHeight="1" x14ac:dyDescent="0.2">
      <c r="B32" s="349">
        <f t="shared" si="1"/>
        <v>2.2299999999999973</v>
      </c>
      <c r="C32" s="19"/>
      <c r="D32" s="345" t="str">
        <f>'SCHED 1A-1_JG_CH'!D32</f>
        <v>Zwelakhe</v>
      </c>
      <c r="E32" s="19" t="s">
        <v>1228</v>
      </c>
      <c r="F32" s="19">
        <v>10</v>
      </c>
      <c r="G32" s="66"/>
      <c r="H32" s="23"/>
      <c r="I32" s="91"/>
      <c r="J32" s="91"/>
      <c r="K32" s="19">
        <v>10</v>
      </c>
      <c r="L32" s="91"/>
      <c r="M32" s="91"/>
      <c r="N32" s="91"/>
    </row>
    <row r="33" spans="2:14" s="9" customFormat="1" ht="20.25" customHeight="1" x14ac:dyDescent="0.2">
      <c r="B33" s="349"/>
      <c r="C33" s="19"/>
      <c r="D33" s="345"/>
      <c r="E33" s="19"/>
      <c r="F33" s="19"/>
      <c r="G33" s="66"/>
      <c r="H33" s="23"/>
      <c r="I33" s="91"/>
      <c r="J33" s="91"/>
      <c r="K33" s="19"/>
      <c r="L33" s="91"/>
      <c r="M33" s="91"/>
      <c r="N33" s="91"/>
    </row>
    <row r="34" spans="2:14" s="9" customFormat="1" ht="20.25" customHeight="1" x14ac:dyDescent="0.2">
      <c r="B34" s="349">
        <f>B32+0.01</f>
        <v>2.2399999999999971</v>
      </c>
      <c r="C34" s="19"/>
      <c r="D34" s="345" t="s">
        <v>1211</v>
      </c>
      <c r="E34" s="19" t="s">
        <v>1228</v>
      </c>
      <c r="F34" s="19">
        <v>20</v>
      </c>
      <c r="G34" s="66"/>
      <c r="H34" s="23"/>
      <c r="I34" s="91"/>
      <c r="J34" s="91"/>
      <c r="K34" s="19">
        <v>53</v>
      </c>
      <c r="L34" s="91"/>
      <c r="M34" s="91"/>
      <c r="N34" s="91"/>
    </row>
    <row r="35" spans="2:14" s="9" customFormat="1" ht="20.25" customHeight="1" x14ac:dyDescent="0.2">
      <c r="B35" s="349">
        <f t="shared" si="1"/>
        <v>2.2499999999999969</v>
      </c>
      <c r="C35" s="19"/>
      <c r="D35" s="345" t="s">
        <v>1212</v>
      </c>
      <c r="E35" s="19" t="s">
        <v>1228</v>
      </c>
      <c r="F35" s="19">
        <v>10</v>
      </c>
      <c r="G35" s="66"/>
      <c r="H35" s="23"/>
      <c r="I35" s="91"/>
      <c r="J35" s="91"/>
      <c r="K35" s="19">
        <v>18</v>
      </c>
      <c r="L35" s="91"/>
      <c r="M35" s="91"/>
      <c r="N35" s="91"/>
    </row>
    <row r="36" spans="2:14" s="9" customFormat="1" ht="20.25" customHeight="1" x14ac:dyDescent="0.25">
      <c r="B36" s="349">
        <f t="shared" si="1"/>
        <v>2.2599999999999967</v>
      </c>
      <c r="C36" s="19"/>
      <c r="D36" s="123" t="s">
        <v>1213</v>
      </c>
      <c r="E36" s="19" t="s">
        <v>1228</v>
      </c>
      <c r="F36" s="19">
        <v>20</v>
      </c>
      <c r="G36" s="66"/>
      <c r="H36" s="23"/>
      <c r="I36" s="91"/>
      <c r="J36" s="91"/>
      <c r="K36" s="19">
        <v>59</v>
      </c>
      <c r="L36" s="91"/>
      <c r="M36" s="91"/>
      <c r="N36" s="91"/>
    </row>
    <row r="37" spans="2:14" s="9" customFormat="1" ht="20.25" customHeight="1" x14ac:dyDescent="0.25">
      <c r="B37" s="349">
        <f t="shared" si="1"/>
        <v>2.2699999999999965</v>
      </c>
      <c r="C37" s="19"/>
      <c r="D37" s="123" t="s">
        <v>1214</v>
      </c>
      <c r="E37" s="19" t="s">
        <v>1228</v>
      </c>
      <c r="F37" s="19">
        <v>20</v>
      </c>
      <c r="G37" s="66"/>
      <c r="H37" s="23"/>
      <c r="I37" s="91"/>
      <c r="J37" s="91"/>
      <c r="K37" s="19">
        <v>27</v>
      </c>
      <c r="L37" s="91"/>
      <c r="M37" s="91"/>
      <c r="N37" s="91"/>
    </row>
    <row r="38" spans="2:14" s="9" customFormat="1" ht="20.25" customHeight="1" x14ac:dyDescent="0.25">
      <c r="B38" s="349">
        <f t="shared" si="1"/>
        <v>2.2799999999999963</v>
      </c>
      <c r="C38" s="19"/>
      <c r="D38" s="123" t="s">
        <v>1215</v>
      </c>
      <c r="E38" s="19" t="s">
        <v>1228</v>
      </c>
      <c r="F38" s="19">
        <v>10</v>
      </c>
      <c r="G38" s="66"/>
      <c r="H38" s="23"/>
      <c r="I38" s="91"/>
      <c r="J38" s="91"/>
      <c r="K38" s="19">
        <v>8</v>
      </c>
      <c r="L38" s="91"/>
      <c r="M38" s="91"/>
      <c r="N38" s="91"/>
    </row>
    <row r="39" spans="2:14" s="9" customFormat="1" ht="20.25" customHeight="1" x14ac:dyDescent="0.25">
      <c r="B39" s="349">
        <f t="shared" si="1"/>
        <v>2.289999999999996</v>
      </c>
      <c r="C39" s="19"/>
      <c r="D39" s="123" t="s">
        <v>1216</v>
      </c>
      <c r="E39" s="19" t="s">
        <v>1228</v>
      </c>
      <c r="F39" s="19">
        <v>10</v>
      </c>
      <c r="G39" s="66"/>
      <c r="H39" s="23"/>
      <c r="I39" s="91"/>
      <c r="J39" s="91"/>
      <c r="K39" s="19">
        <v>8</v>
      </c>
      <c r="L39" s="91"/>
      <c r="M39" s="91"/>
      <c r="N39" s="91"/>
    </row>
    <row r="40" spans="2:14" s="398" customFormat="1" ht="20.25" customHeight="1" x14ac:dyDescent="0.25">
      <c r="B40" s="349">
        <f t="shared" si="1"/>
        <v>2.2999999999999958</v>
      </c>
      <c r="C40" s="19"/>
      <c r="D40" s="123" t="s">
        <v>1217</v>
      </c>
      <c r="E40" s="19" t="s">
        <v>1228</v>
      </c>
      <c r="F40" s="19">
        <v>10</v>
      </c>
      <c r="G40" s="66"/>
      <c r="H40" s="23"/>
      <c r="I40" s="397"/>
      <c r="J40" s="397"/>
      <c r="K40" s="78">
        <v>11</v>
      </c>
      <c r="L40" s="397"/>
      <c r="M40" s="397"/>
      <c r="N40" s="397"/>
    </row>
    <row r="41" spans="2:14" s="398" customFormat="1" ht="20.25" customHeight="1" x14ac:dyDescent="0.25">
      <c r="B41" s="349">
        <f t="shared" si="1"/>
        <v>2.3099999999999956</v>
      </c>
      <c r="C41" s="19"/>
      <c r="D41" s="123" t="s">
        <v>1218</v>
      </c>
      <c r="E41" s="19" t="s">
        <v>1228</v>
      </c>
      <c r="F41" s="19">
        <v>20</v>
      </c>
      <c r="G41" s="66"/>
      <c r="H41" s="23"/>
      <c r="I41" s="397"/>
      <c r="J41" s="397"/>
      <c r="K41" s="78">
        <v>51</v>
      </c>
      <c r="L41" s="397"/>
      <c r="M41" s="397"/>
      <c r="N41" s="397"/>
    </row>
    <row r="42" spans="2:14" s="398" customFormat="1" ht="20.25" customHeight="1" x14ac:dyDescent="0.25">
      <c r="B42" s="349">
        <f t="shared" si="1"/>
        <v>2.3199999999999954</v>
      </c>
      <c r="C42" s="19"/>
      <c r="D42" s="123" t="s">
        <v>1219</v>
      </c>
      <c r="E42" s="19" t="s">
        <v>1228</v>
      </c>
      <c r="F42" s="19">
        <v>40</v>
      </c>
      <c r="G42" s="66"/>
      <c r="H42" s="23"/>
      <c r="I42" s="397"/>
      <c r="J42" s="397"/>
      <c r="K42" s="78">
        <v>80</v>
      </c>
      <c r="L42" s="397"/>
      <c r="M42" s="397"/>
      <c r="N42" s="397"/>
    </row>
    <row r="43" spans="2:14" s="398" customFormat="1" ht="20.25" customHeight="1" x14ac:dyDescent="0.25">
      <c r="B43" s="353"/>
      <c r="C43" s="21"/>
      <c r="D43"/>
      <c r="E43" s="21"/>
      <c r="F43" s="21"/>
      <c r="G43" s="84"/>
      <c r="H43" s="25"/>
      <c r="I43" s="397"/>
      <c r="J43" s="397"/>
      <c r="K43" s="454"/>
      <c r="L43" s="397"/>
      <c r="M43" s="397"/>
      <c r="N43" s="397"/>
    </row>
    <row r="44" spans="2:14" s="398" customFormat="1" ht="20.25" customHeight="1" x14ac:dyDescent="0.25">
      <c r="B44" s="349">
        <v>2.33</v>
      </c>
      <c r="C44" s="19"/>
      <c r="D44" s="123" t="s">
        <v>1261</v>
      </c>
      <c r="E44" s="19" t="s">
        <v>1228</v>
      </c>
      <c r="F44" s="19">
        <f>198*5</f>
        <v>990</v>
      </c>
      <c r="G44" s="66"/>
      <c r="H44" s="23"/>
      <c r="I44" s="397"/>
      <c r="J44" s="397"/>
      <c r="K44" s="78">
        <v>80</v>
      </c>
      <c r="L44" s="397"/>
      <c r="M44" s="397"/>
      <c r="N44" s="397"/>
    </row>
    <row r="45" spans="2:14" s="9" customFormat="1" ht="6" customHeight="1" thickBot="1" x14ac:dyDescent="0.3">
      <c r="B45" s="206"/>
      <c r="C45" s="206"/>
      <c r="D45" s="210"/>
      <c r="E45" s="206"/>
      <c r="F45" s="206"/>
      <c r="G45" s="425"/>
      <c r="H45" s="425"/>
      <c r="I45" s="91"/>
      <c r="J45" s="91"/>
      <c r="K45" s="91"/>
      <c r="L45" s="91"/>
      <c r="M45" s="91"/>
      <c r="N45" s="91"/>
    </row>
    <row r="46" spans="2:14" s="9" customFormat="1" ht="20.25" customHeight="1" thickBot="1" x14ac:dyDescent="0.3">
      <c r="B46" s="26" t="s">
        <v>7</v>
      </c>
      <c r="C46" s="26"/>
      <c r="D46" s="26"/>
      <c r="E46" s="26"/>
      <c r="F46" s="26"/>
      <c r="G46" s="27"/>
      <c r="H46" s="28"/>
      <c r="I46" s="91"/>
      <c r="J46" s="91"/>
      <c r="K46" s="91"/>
      <c r="L46" s="91"/>
      <c r="M46" s="91"/>
      <c r="N46" s="91"/>
    </row>
    <row r="47" spans="2:14" ht="5.25" customHeight="1" x14ac:dyDescent="0.2">
      <c r="B47" s="5"/>
      <c r="C47" s="5"/>
      <c r="D47" s="5"/>
      <c r="E47" s="5"/>
      <c r="F47" s="5"/>
      <c r="G47" s="7"/>
      <c r="H47" s="7"/>
    </row>
    <row r="48" spans="2:14" x14ac:dyDescent="0.2">
      <c r="B48" s="5"/>
      <c r="C48" s="5"/>
      <c r="D48" s="5"/>
      <c r="E48" s="5"/>
      <c r="F48" s="5"/>
      <c r="G48" s="7"/>
      <c r="H48" s="7"/>
    </row>
    <row r="49" spans="2:8" x14ac:dyDescent="0.2">
      <c r="B49" s="5"/>
      <c r="C49" s="5"/>
      <c r="D49" s="5"/>
      <c r="E49" s="5"/>
      <c r="F49" s="5"/>
      <c r="G49" s="7"/>
      <c r="H49" s="7"/>
    </row>
    <row r="50" spans="2:8" x14ac:dyDescent="0.2">
      <c r="B50" s="5"/>
      <c r="C50" s="5"/>
      <c r="D50" s="5"/>
      <c r="E50" s="5"/>
      <c r="F50" s="5"/>
      <c r="G50" s="7"/>
      <c r="H50" s="7"/>
    </row>
    <row r="51" spans="2:8" x14ac:dyDescent="0.2">
      <c r="B51" s="5"/>
      <c r="C51" s="5"/>
      <c r="D51" s="5"/>
      <c r="E51" s="5"/>
      <c r="F51" s="5"/>
      <c r="G51" s="7"/>
      <c r="H51" s="7"/>
    </row>
    <row r="52" spans="2:8" x14ac:dyDescent="0.2">
      <c r="B52" s="5"/>
      <c r="C52" s="5"/>
      <c r="D52" s="5"/>
      <c r="E52" s="5"/>
      <c r="F52" s="5"/>
      <c r="G52" s="7"/>
      <c r="H52" s="7"/>
    </row>
    <row r="53" spans="2:8" x14ac:dyDescent="0.2">
      <c r="B53" s="5"/>
      <c r="C53" s="5"/>
      <c r="D53" s="5"/>
      <c r="E53" s="5"/>
      <c r="F53" s="5"/>
      <c r="G53" s="7"/>
      <c r="H53" s="7"/>
    </row>
    <row r="54" spans="2:8" x14ac:dyDescent="0.2">
      <c r="B54" s="5"/>
      <c r="C54" s="5"/>
      <c r="D54" s="5"/>
      <c r="E54" s="5"/>
      <c r="F54" s="5"/>
      <c r="G54" s="7"/>
      <c r="H54" s="7"/>
    </row>
    <row r="55" spans="2:8" x14ac:dyDescent="0.2">
      <c r="B55" s="5"/>
      <c r="C55" s="5"/>
      <c r="D55" s="5"/>
      <c r="E55" s="5"/>
      <c r="F55" s="5"/>
      <c r="G55" s="7"/>
      <c r="H55" s="7"/>
    </row>
    <row r="56" spans="2:8" x14ac:dyDescent="0.2">
      <c r="B56" s="5"/>
      <c r="C56" s="5"/>
      <c r="D56" s="5"/>
      <c r="E56" s="5"/>
      <c r="F56" s="5"/>
      <c r="G56" s="7"/>
      <c r="H56" s="7"/>
    </row>
    <row r="57" spans="2:8" x14ac:dyDescent="0.2">
      <c r="B57" s="5"/>
      <c r="C57" s="5"/>
      <c r="D57" s="5"/>
      <c r="E57" s="5"/>
      <c r="F57" s="5"/>
      <c r="G57" s="7"/>
      <c r="H57" s="7"/>
    </row>
    <row r="58" spans="2:8" x14ac:dyDescent="0.2">
      <c r="B58" s="5"/>
      <c r="C58" s="5"/>
      <c r="D58" s="5"/>
      <c r="E58" s="5"/>
      <c r="F58" s="5"/>
      <c r="G58" s="7"/>
      <c r="H58" s="7"/>
    </row>
    <row r="59" spans="2:8" x14ac:dyDescent="0.2">
      <c r="B59" s="5"/>
      <c r="C59" s="5"/>
      <c r="D59" s="5"/>
      <c r="E59" s="5"/>
      <c r="F59" s="5"/>
      <c r="G59" s="7"/>
      <c r="H59" s="7"/>
    </row>
    <row r="60" spans="2:8" x14ac:dyDescent="0.2">
      <c r="B60" s="5"/>
      <c r="C60" s="5"/>
      <c r="D60" s="5"/>
      <c r="E60" s="5"/>
      <c r="F60" s="5"/>
      <c r="G60" s="7"/>
      <c r="H60" s="7"/>
    </row>
    <row r="61" spans="2:8" x14ac:dyDescent="0.2">
      <c r="B61" s="5"/>
      <c r="C61" s="5"/>
      <c r="D61" s="5"/>
      <c r="E61" s="5"/>
      <c r="F61" s="5"/>
      <c r="G61" s="7"/>
      <c r="H61" s="7"/>
    </row>
    <row r="62" spans="2:8" x14ac:dyDescent="0.2">
      <c r="B62" s="5"/>
      <c r="C62" s="5"/>
      <c r="D62" s="5"/>
      <c r="E62" s="5"/>
      <c r="F62" s="5"/>
      <c r="G62" s="7"/>
      <c r="H62" s="7"/>
    </row>
    <row r="63" spans="2:8" x14ac:dyDescent="0.2">
      <c r="B63" s="5"/>
      <c r="C63" s="5"/>
      <c r="D63" s="5"/>
      <c r="E63" s="5"/>
      <c r="F63" s="5"/>
      <c r="G63" s="7"/>
      <c r="H63" s="7"/>
    </row>
    <row r="64" spans="2:8" x14ac:dyDescent="0.2">
      <c r="B64" s="5"/>
      <c r="C64" s="5"/>
      <c r="D64" s="5"/>
      <c r="E64" s="5"/>
      <c r="F64" s="5"/>
      <c r="G64" s="7"/>
      <c r="H64" s="7"/>
    </row>
    <row r="65" spans="2:8" x14ac:dyDescent="0.2">
      <c r="B65" s="5"/>
      <c r="C65" s="5"/>
      <c r="D65" s="5"/>
      <c r="E65" s="5"/>
      <c r="F65" s="5"/>
      <c r="G65" s="7"/>
      <c r="H65" s="7"/>
    </row>
    <row r="66" spans="2:8" x14ac:dyDescent="0.2">
      <c r="B66" s="5"/>
      <c r="C66" s="5"/>
      <c r="D66" s="5"/>
      <c r="E66" s="5"/>
      <c r="F66" s="5"/>
      <c r="G66" s="7"/>
      <c r="H66" s="7"/>
    </row>
    <row r="67" spans="2:8" x14ac:dyDescent="0.2">
      <c r="B67" s="5"/>
      <c r="C67" s="5"/>
      <c r="D67" s="5"/>
      <c r="E67" s="5"/>
      <c r="F67" s="5"/>
      <c r="G67" s="7"/>
      <c r="H67" s="7"/>
    </row>
    <row r="68" spans="2:8" x14ac:dyDescent="0.2">
      <c r="B68" s="5"/>
      <c r="C68" s="5"/>
      <c r="D68" s="5"/>
      <c r="E68" s="5"/>
      <c r="F68" s="5"/>
      <c r="G68" s="7"/>
      <c r="H68" s="7"/>
    </row>
    <row r="69" spans="2:8" x14ac:dyDescent="0.2">
      <c r="B69" s="5"/>
      <c r="C69" s="5"/>
      <c r="D69" s="5"/>
      <c r="E69" s="5"/>
      <c r="F69" s="5"/>
      <c r="G69" s="7"/>
      <c r="H69" s="7"/>
    </row>
    <row r="70" spans="2:8" x14ac:dyDescent="0.2">
      <c r="B70" s="5"/>
      <c r="C70" s="5"/>
      <c r="D70" s="5"/>
      <c r="E70" s="5"/>
      <c r="F70" s="5"/>
      <c r="G70" s="7"/>
      <c r="H70" s="7"/>
    </row>
    <row r="71" spans="2:8" x14ac:dyDescent="0.2">
      <c r="B71" s="5"/>
      <c r="C71" s="5"/>
      <c r="D71" s="5"/>
      <c r="E71" s="5"/>
      <c r="F71" s="5"/>
      <c r="G71" s="7"/>
      <c r="H71" s="7"/>
    </row>
    <row r="72" spans="2:8" x14ac:dyDescent="0.2">
      <c r="B72" s="5"/>
      <c r="C72" s="5"/>
      <c r="D72" s="5"/>
      <c r="E72" s="5"/>
      <c r="F72" s="5"/>
      <c r="G72" s="7"/>
      <c r="H72" s="7"/>
    </row>
    <row r="73" spans="2:8" x14ac:dyDescent="0.2">
      <c r="B73" s="5"/>
      <c r="C73" s="5"/>
      <c r="D73" s="5"/>
      <c r="E73" s="5"/>
      <c r="F73" s="5"/>
      <c r="G73" s="7"/>
      <c r="H73" s="7"/>
    </row>
    <row r="74" spans="2:8" x14ac:dyDescent="0.2">
      <c r="B74" s="5"/>
      <c r="C74" s="5"/>
      <c r="D74" s="5"/>
      <c r="E74" s="5"/>
      <c r="F74" s="5"/>
      <c r="G74" s="7"/>
      <c r="H74" s="7"/>
    </row>
    <row r="75" spans="2:8" x14ac:dyDescent="0.2">
      <c r="B75" s="5"/>
      <c r="C75" s="5"/>
      <c r="D75" s="5"/>
      <c r="E75" s="5"/>
      <c r="F75" s="5"/>
      <c r="G75" s="7"/>
      <c r="H75" s="7"/>
    </row>
    <row r="76" spans="2:8" x14ac:dyDescent="0.2">
      <c r="B76" s="5"/>
      <c r="C76" s="5"/>
      <c r="D76" s="5"/>
      <c r="E76" s="5"/>
      <c r="F76" s="5"/>
      <c r="G76" s="7"/>
      <c r="H76" s="7"/>
    </row>
    <row r="77" spans="2:8" x14ac:dyDescent="0.2">
      <c r="B77" s="5"/>
      <c r="C77" s="5"/>
      <c r="D77" s="5"/>
      <c r="E77" s="5"/>
      <c r="F77" s="5"/>
      <c r="G77" s="7"/>
      <c r="H77" s="7"/>
    </row>
    <row r="78" spans="2:8" x14ac:dyDescent="0.2">
      <c r="B78" s="5"/>
      <c r="C78" s="5"/>
      <c r="D78" s="5"/>
      <c r="E78" s="5"/>
      <c r="F78" s="5"/>
      <c r="G78" s="7"/>
      <c r="H78" s="7"/>
    </row>
    <row r="79" spans="2:8" x14ac:dyDescent="0.2">
      <c r="B79" s="5"/>
      <c r="C79" s="5"/>
      <c r="D79" s="5"/>
      <c r="E79" s="5"/>
      <c r="F79" s="5"/>
      <c r="G79" s="7"/>
      <c r="H79" s="7"/>
    </row>
    <row r="80" spans="2:8" x14ac:dyDescent="0.2">
      <c r="B80" s="5"/>
      <c r="C80" s="5"/>
      <c r="D80" s="5"/>
      <c r="E80" s="5"/>
      <c r="F80" s="5"/>
    </row>
    <row r="81" spans="2:6" x14ac:dyDescent="0.2">
      <c r="B81" s="5"/>
      <c r="C81" s="5"/>
      <c r="D81" s="5"/>
      <c r="E81" s="5"/>
      <c r="F81" s="5"/>
    </row>
    <row r="82" spans="2:6" x14ac:dyDescent="0.2">
      <c r="B82" s="5"/>
      <c r="C82" s="5"/>
      <c r="D82" s="5"/>
      <c r="E82" s="5"/>
      <c r="F82" s="5"/>
    </row>
    <row r="83" spans="2:6" x14ac:dyDescent="0.2">
      <c r="B83" s="5"/>
      <c r="C83" s="5"/>
      <c r="D83" s="5"/>
      <c r="E83" s="5"/>
      <c r="F83" s="5"/>
    </row>
    <row r="84" spans="2:6" x14ac:dyDescent="0.2">
      <c r="B84" s="5"/>
      <c r="C84" s="5"/>
      <c r="D84" s="5"/>
      <c r="E84" s="5"/>
      <c r="F84" s="5"/>
    </row>
    <row r="85" spans="2:6" x14ac:dyDescent="0.2">
      <c r="B85" s="5"/>
      <c r="C85" s="5"/>
      <c r="D85" s="5"/>
      <c r="E85" s="5"/>
      <c r="F85" s="5"/>
    </row>
    <row r="86" spans="2:6" x14ac:dyDescent="0.2">
      <c r="B86" s="5"/>
      <c r="C86" s="5"/>
      <c r="D86" s="5"/>
      <c r="E86" s="5"/>
      <c r="F86" s="5"/>
    </row>
    <row r="87" spans="2:6" x14ac:dyDescent="0.2">
      <c r="B87" s="5"/>
      <c r="C87" s="5"/>
      <c r="D87" s="5"/>
      <c r="E87" s="5"/>
      <c r="F87" s="5"/>
    </row>
    <row r="88" spans="2:6" x14ac:dyDescent="0.2">
      <c r="B88" s="5"/>
      <c r="C88" s="5"/>
      <c r="D88" s="5"/>
      <c r="E88" s="5"/>
      <c r="F88" s="5"/>
    </row>
    <row r="89" spans="2:6" x14ac:dyDescent="0.2">
      <c r="B89" s="5"/>
      <c r="C89" s="5"/>
      <c r="D89" s="5"/>
      <c r="E89" s="5"/>
      <c r="F89" s="5"/>
    </row>
    <row r="90" spans="2:6" x14ac:dyDescent="0.2">
      <c r="B90" s="5"/>
      <c r="C90" s="5"/>
      <c r="D90" s="5"/>
      <c r="E90" s="5"/>
      <c r="F90" s="5"/>
    </row>
    <row r="91" spans="2:6" x14ac:dyDescent="0.2">
      <c r="B91" s="5"/>
      <c r="C91" s="5"/>
      <c r="D91" s="5"/>
      <c r="E91" s="5"/>
      <c r="F91" s="5"/>
    </row>
    <row r="92" spans="2:6" x14ac:dyDescent="0.2">
      <c r="B92" s="5"/>
      <c r="C92" s="5"/>
      <c r="D92" s="5"/>
      <c r="E92" s="5"/>
      <c r="F92" s="5"/>
    </row>
    <row r="93" spans="2:6" x14ac:dyDescent="0.2">
      <c r="B93" s="5"/>
      <c r="C93" s="5"/>
      <c r="D93" s="5"/>
      <c r="E93" s="5"/>
      <c r="F93" s="5"/>
    </row>
    <row r="94" spans="2:6" x14ac:dyDescent="0.2">
      <c r="B94" s="5"/>
      <c r="C94" s="5"/>
      <c r="D94" s="5"/>
      <c r="E94" s="5"/>
      <c r="F94" s="5"/>
    </row>
    <row r="95" spans="2:6" x14ac:dyDescent="0.2">
      <c r="B95" s="5"/>
      <c r="C95" s="5"/>
      <c r="D95" s="5"/>
      <c r="E95" s="5"/>
      <c r="F95" s="5"/>
    </row>
  </sheetData>
  <mergeCells count="1">
    <mergeCell ref="E3:F3"/>
  </mergeCells>
  <phoneticPr fontId="32" type="noConversion"/>
  <pageMargins left="0.7" right="0.7" top="0.75" bottom="0.75" header="0.3" footer="0.3"/>
  <pageSetup paperSize="9" scale="64" firstPageNumber="3" orientation="portrait" useFirstPageNumber="1" r:id="rId1"/>
  <headerFooter>
    <oddFooter>&amp;R&amp;"Arial,Regular"&amp;P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M57"/>
  <sheetViews>
    <sheetView view="pageBreakPreview" topLeftCell="A13" zoomScale="60" zoomScaleNormal="100" workbookViewId="0">
      <selection activeCell="A45" sqref="A45"/>
    </sheetView>
  </sheetViews>
  <sheetFormatPr defaultRowHeight="15" x14ac:dyDescent="0.25"/>
  <cols>
    <col min="1" max="1" width="12" bestFit="1" customWidth="1"/>
    <col min="4" max="4" width="14.5703125" customWidth="1"/>
    <col min="6" max="6" width="8.85546875" customWidth="1"/>
    <col min="7" max="7" width="11" customWidth="1"/>
    <col min="8" max="8" width="14.140625" customWidth="1"/>
    <col min="9" max="9" width="16.425781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7</v>
      </c>
      <c r="I9" s="513"/>
    </row>
    <row r="10" spans="1:13" x14ac:dyDescent="0.25">
      <c r="A10" s="99" t="s">
        <v>71</v>
      </c>
      <c r="B10" s="97"/>
      <c r="E10" s="100"/>
      <c r="F10" s="510" t="s">
        <v>72</v>
      </c>
      <c r="G10" s="511"/>
      <c r="H10" s="514" t="s">
        <v>134</v>
      </c>
      <c r="I10" s="515"/>
    </row>
    <row r="11" spans="1:13" x14ac:dyDescent="0.25">
      <c r="A11" s="99" t="s">
        <v>73</v>
      </c>
      <c r="B11" s="97"/>
      <c r="E11" s="100"/>
      <c r="F11" s="510" t="s">
        <v>74</v>
      </c>
      <c r="G11" s="511"/>
      <c r="H11" s="516" t="s">
        <v>131</v>
      </c>
      <c r="I11" s="515"/>
    </row>
    <row r="12" spans="1:13" x14ac:dyDescent="0.25">
      <c r="A12" s="99" t="s">
        <v>75</v>
      </c>
      <c r="B12" s="97"/>
      <c r="E12" s="100"/>
      <c r="F12" s="510" t="s">
        <v>76</v>
      </c>
      <c r="G12" s="511"/>
      <c r="H12" s="516">
        <v>43238</v>
      </c>
      <c r="I12" s="515"/>
    </row>
    <row r="13" spans="1:13" x14ac:dyDescent="0.25">
      <c r="A13" s="99" t="s">
        <v>77</v>
      </c>
      <c r="B13" s="97"/>
      <c r="E13" s="100"/>
      <c r="F13" s="510" t="s">
        <v>78</v>
      </c>
      <c r="G13" s="511"/>
      <c r="H13" s="516" t="s">
        <v>112</v>
      </c>
      <c r="I13" s="515"/>
      <c r="M13" t="s">
        <v>79</v>
      </c>
    </row>
    <row r="14" spans="1:13" x14ac:dyDescent="0.25">
      <c r="A14" s="101"/>
      <c r="B14" s="102"/>
      <c r="C14" s="102"/>
      <c r="D14" s="102"/>
      <c r="E14" s="103"/>
      <c r="F14" s="510" t="s">
        <v>80</v>
      </c>
      <c r="G14" s="511"/>
      <c r="H14" s="516" t="s">
        <v>81</v>
      </c>
      <c r="I14" s="515"/>
    </row>
    <row r="15" spans="1:13" x14ac:dyDescent="0.25">
      <c r="A15" s="523" t="s">
        <v>135</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2" x14ac:dyDescent="0.25">
      <c r="A17" s="104" t="s">
        <v>83</v>
      </c>
      <c r="B17" s="105" t="s">
        <v>84</v>
      </c>
      <c r="C17" s="105"/>
      <c r="D17" s="106"/>
      <c r="E17" s="107" t="s">
        <v>85</v>
      </c>
      <c r="F17" s="107" t="s">
        <v>86</v>
      </c>
      <c r="G17" s="107" t="s">
        <v>87</v>
      </c>
      <c r="H17" s="107" t="s">
        <v>88</v>
      </c>
      <c r="I17" s="108" t="s">
        <v>89</v>
      </c>
    </row>
    <row r="18" spans="1:12" x14ac:dyDescent="0.25">
      <c r="A18" s="109"/>
      <c r="B18" s="517"/>
      <c r="C18" s="518"/>
      <c r="D18" s="519"/>
      <c r="E18" s="110"/>
      <c r="F18" s="111"/>
      <c r="G18" s="110"/>
      <c r="H18" s="112"/>
      <c r="I18" s="113">
        <f>SUM(G18*H18)</f>
        <v>0</v>
      </c>
    </row>
    <row r="19" spans="1:12" x14ac:dyDescent="0.25">
      <c r="A19" s="114"/>
      <c r="B19" s="486"/>
      <c r="C19" s="475"/>
      <c r="D19" s="487"/>
      <c r="E19" s="115"/>
      <c r="F19" s="100"/>
      <c r="G19" s="115"/>
      <c r="H19" s="116"/>
      <c r="I19" s="113">
        <f t="shared" ref="I19:I20" si="0">SUM(G19*H19)</f>
        <v>0</v>
      </c>
    </row>
    <row r="20" spans="1:12" x14ac:dyDescent="0.25">
      <c r="A20" s="114"/>
      <c r="B20" s="520"/>
      <c r="C20" s="521"/>
      <c r="D20" s="522"/>
      <c r="E20" s="115"/>
      <c r="F20" s="100"/>
      <c r="G20" s="117"/>
      <c r="H20" s="118"/>
      <c r="I20" s="119">
        <f t="shared" si="0"/>
        <v>0</v>
      </c>
    </row>
    <row r="21" spans="1:12" x14ac:dyDescent="0.25">
      <c r="A21" s="488" t="s">
        <v>90</v>
      </c>
      <c r="B21" s="484"/>
      <c r="C21" s="484"/>
      <c r="D21" s="484"/>
      <c r="E21" s="484"/>
      <c r="F21" s="484"/>
      <c r="G21" s="484"/>
      <c r="H21" s="485"/>
      <c r="I21" s="113">
        <f>SUM(I18:I20)</f>
        <v>0</v>
      </c>
    </row>
    <row r="22" spans="1:12" x14ac:dyDescent="0.25">
      <c r="A22" s="494" t="s">
        <v>91</v>
      </c>
      <c r="B22" s="495"/>
      <c r="C22" s="495"/>
      <c r="D22" s="495"/>
      <c r="E22" s="495"/>
      <c r="F22" s="495"/>
      <c r="G22" s="495"/>
      <c r="H22" s="495"/>
      <c r="I22" s="496"/>
    </row>
    <row r="23" spans="1:12" x14ac:dyDescent="0.25">
      <c r="A23" s="120" t="s">
        <v>92</v>
      </c>
      <c r="B23" s="121" t="s">
        <v>84</v>
      </c>
      <c r="C23" s="121"/>
      <c r="D23" s="121"/>
      <c r="E23" s="122"/>
      <c r="F23" s="492" t="s">
        <v>87</v>
      </c>
      <c r="G23" s="493"/>
      <c r="H23" s="123" t="s">
        <v>88</v>
      </c>
      <c r="I23" s="124" t="s">
        <v>89</v>
      </c>
    </row>
    <row r="24" spans="1:12" x14ac:dyDescent="0.25">
      <c r="A24" s="125"/>
      <c r="B24" s="497"/>
      <c r="C24" s="498"/>
      <c r="D24" s="498"/>
      <c r="E24" s="499"/>
      <c r="F24" s="517"/>
      <c r="G24" s="519"/>
      <c r="H24" s="128"/>
      <c r="I24" s="129"/>
    </row>
    <row r="25" spans="1:12" x14ac:dyDescent="0.25">
      <c r="A25" s="125"/>
      <c r="B25" s="500"/>
      <c r="C25" s="501"/>
      <c r="D25" s="501"/>
      <c r="E25" s="502"/>
      <c r="F25" s="486"/>
      <c r="G25" s="487"/>
      <c r="H25" s="128"/>
      <c r="I25" s="129"/>
    </row>
    <row r="26" spans="1:12" x14ac:dyDescent="0.25">
      <c r="A26" s="125"/>
      <c r="B26" s="500"/>
      <c r="C26" s="501"/>
      <c r="D26" s="501"/>
      <c r="E26" s="502"/>
      <c r="F26" s="486"/>
      <c r="G26" s="487"/>
      <c r="H26" s="128"/>
      <c r="I26" s="129"/>
    </row>
    <row r="27" spans="1:12" x14ac:dyDescent="0.25">
      <c r="A27" s="125"/>
      <c r="B27" s="500"/>
      <c r="C27" s="501"/>
      <c r="D27" s="501"/>
      <c r="E27" s="502"/>
      <c r="F27" s="486"/>
      <c r="G27" s="487"/>
      <c r="H27" s="128"/>
      <c r="I27" s="129"/>
    </row>
    <row r="28" spans="1:12" x14ac:dyDescent="0.25">
      <c r="A28" s="125"/>
      <c r="B28" s="500"/>
      <c r="C28" s="501"/>
      <c r="D28" s="501"/>
      <c r="E28" s="502"/>
      <c r="F28" s="486"/>
      <c r="G28" s="487"/>
      <c r="H28" s="128"/>
      <c r="I28" s="129"/>
    </row>
    <row r="29" spans="1:12" x14ac:dyDescent="0.25">
      <c r="A29" s="125"/>
      <c r="B29" s="486"/>
      <c r="C29" s="475"/>
      <c r="D29" s="475"/>
      <c r="E29" s="487"/>
      <c r="F29" s="506"/>
      <c r="G29" s="508"/>
      <c r="H29" s="128"/>
      <c r="I29" s="129"/>
    </row>
    <row r="30" spans="1:12" x14ac:dyDescent="0.25">
      <c r="A30" s="125"/>
      <c r="B30" s="486"/>
      <c r="C30" s="475"/>
      <c r="D30" s="475"/>
      <c r="E30" s="487"/>
      <c r="F30" s="506"/>
      <c r="G30" s="508"/>
      <c r="H30" s="128"/>
      <c r="I30" s="129"/>
    </row>
    <row r="31" spans="1:12" x14ac:dyDescent="0.25">
      <c r="A31" s="125"/>
      <c r="B31" s="503"/>
      <c r="C31" s="504"/>
      <c r="D31" s="504"/>
      <c r="E31" s="505"/>
      <c r="F31" s="535"/>
      <c r="G31" s="537"/>
      <c r="H31" s="128"/>
      <c r="I31" s="129"/>
      <c r="L31" s="130"/>
    </row>
    <row r="32" spans="1:12" x14ac:dyDescent="0.25">
      <c r="A32" s="488" t="s">
        <v>94</v>
      </c>
      <c r="B32" s="484"/>
      <c r="C32" s="484"/>
      <c r="D32" s="484"/>
      <c r="E32" s="484"/>
      <c r="F32" s="484"/>
      <c r="G32" s="484"/>
      <c r="H32" s="485"/>
      <c r="I32" s="131">
        <f>SUM(I24:I31)</f>
        <v>0</v>
      </c>
    </row>
    <row r="33" spans="1:9" x14ac:dyDescent="0.25">
      <c r="A33" s="494" t="s">
        <v>95</v>
      </c>
      <c r="B33" s="495"/>
      <c r="C33" s="495"/>
      <c r="D33" s="495"/>
      <c r="E33" s="495"/>
      <c r="F33" s="495"/>
      <c r="G33" s="495"/>
      <c r="H33" s="495"/>
      <c r="I33" s="496"/>
    </row>
    <row r="34" spans="1:9" x14ac:dyDescent="0.25">
      <c r="A34" s="120" t="s">
        <v>96</v>
      </c>
      <c r="B34" s="492" t="s">
        <v>97</v>
      </c>
      <c r="C34" s="538"/>
      <c r="D34" s="493"/>
      <c r="E34" s="492" t="s">
        <v>85</v>
      </c>
      <c r="F34" s="493"/>
      <c r="G34" s="122" t="s">
        <v>87</v>
      </c>
      <c r="H34" s="123" t="s">
        <v>88</v>
      </c>
      <c r="I34" s="124" t="s">
        <v>89</v>
      </c>
    </row>
    <row r="35" spans="1:9" x14ac:dyDescent="0.25">
      <c r="A35" s="125">
        <v>1</v>
      </c>
      <c r="B35" s="529" t="s">
        <v>98</v>
      </c>
      <c r="C35" s="530"/>
      <c r="D35" s="531"/>
      <c r="E35" s="517" t="s">
        <v>99</v>
      </c>
      <c r="F35" s="519"/>
      <c r="G35" s="157">
        <v>1.5</v>
      </c>
      <c r="H35" s="155">
        <v>450</v>
      </c>
      <c r="I35" s="132">
        <f>SUM(G35*H35)</f>
        <v>675</v>
      </c>
    </row>
    <row r="36" spans="1:9" x14ac:dyDescent="0.25">
      <c r="A36" s="125">
        <v>2</v>
      </c>
      <c r="B36" s="506" t="s">
        <v>100</v>
      </c>
      <c r="C36" s="507"/>
      <c r="D36" s="508"/>
      <c r="E36" s="486" t="s">
        <v>99</v>
      </c>
      <c r="F36" s="487"/>
      <c r="G36" s="126"/>
      <c r="H36" s="156">
        <v>350</v>
      </c>
      <c r="I36" s="129">
        <f t="shared" ref="I36:I40" si="1">SUM(G36*H36)</f>
        <v>0</v>
      </c>
    </row>
    <row r="37" spans="1:9" x14ac:dyDescent="0.25">
      <c r="A37" s="125">
        <v>3</v>
      </c>
      <c r="B37" s="506" t="s">
        <v>101</v>
      </c>
      <c r="C37" s="507"/>
      <c r="D37" s="508"/>
      <c r="E37" s="486" t="s">
        <v>99</v>
      </c>
      <c r="F37" s="487"/>
      <c r="G37" s="126"/>
      <c r="H37" s="156">
        <v>300</v>
      </c>
      <c r="I37" s="129">
        <f t="shared" si="1"/>
        <v>0</v>
      </c>
    </row>
    <row r="38" spans="1:9" x14ac:dyDescent="0.25">
      <c r="A38" s="125">
        <v>4</v>
      </c>
      <c r="B38" s="506" t="s">
        <v>102</v>
      </c>
      <c r="C38" s="507"/>
      <c r="D38" s="508"/>
      <c r="E38" s="486" t="s">
        <v>99</v>
      </c>
      <c r="F38" s="487"/>
      <c r="G38" s="126">
        <v>1.5</v>
      </c>
      <c r="H38" s="156">
        <v>200</v>
      </c>
      <c r="I38" s="129">
        <f t="shared" si="1"/>
        <v>300</v>
      </c>
    </row>
    <row r="39" spans="1:9" x14ac:dyDescent="0.25">
      <c r="A39" s="125">
        <v>5</v>
      </c>
      <c r="B39" s="506" t="s">
        <v>103</v>
      </c>
      <c r="C39" s="507"/>
      <c r="D39" s="508"/>
      <c r="E39" s="486" t="s">
        <v>99</v>
      </c>
      <c r="F39" s="487"/>
      <c r="G39" s="126"/>
      <c r="H39" s="158">
        <v>200</v>
      </c>
      <c r="I39" s="129">
        <f t="shared" si="1"/>
        <v>0</v>
      </c>
    </row>
    <row r="40" spans="1:9" x14ac:dyDescent="0.25">
      <c r="A40" s="125">
        <v>6</v>
      </c>
      <c r="B40" s="506" t="s">
        <v>40</v>
      </c>
      <c r="C40" s="507"/>
      <c r="D40" s="508"/>
      <c r="E40" s="486" t="s">
        <v>99</v>
      </c>
      <c r="F40" s="487"/>
      <c r="G40" s="126"/>
      <c r="H40" s="158">
        <v>140</v>
      </c>
      <c r="I40" s="129">
        <f t="shared" si="1"/>
        <v>0</v>
      </c>
    </row>
    <row r="41" spans="1:9" x14ac:dyDescent="0.25">
      <c r="A41" s="125"/>
      <c r="B41" s="506"/>
      <c r="C41" s="507"/>
      <c r="D41" s="508"/>
      <c r="E41" s="133"/>
      <c r="F41" s="100"/>
      <c r="G41" s="100"/>
      <c r="H41" s="116"/>
      <c r="I41" s="129"/>
    </row>
    <row r="42" spans="1:9" x14ac:dyDescent="0.25">
      <c r="A42" s="114"/>
      <c r="B42" s="506"/>
      <c r="C42" s="507"/>
      <c r="D42" s="508"/>
      <c r="F42" s="100"/>
      <c r="G42" s="100"/>
      <c r="H42" s="116"/>
      <c r="I42" s="129"/>
    </row>
    <row r="43" spans="1:9" x14ac:dyDescent="0.25">
      <c r="A43" s="134"/>
      <c r="B43" s="535"/>
      <c r="C43" s="536"/>
      <c r="D43" s="537"/>
      <c r="E43" s="102"/>
      <c r="F43" s="103"/>
      <c r="G43" s="100"/>
      <c r="H43" s="118"/>
      <c r="I43" s="129"/>
    </row>
    <row r="44" spans="1:9" x14ac:dyDescent="0.25">
      <c r="A44" s="488" t="s">
        <v>104</v>
      </c>
      <c r="B44" s="484"/>
      <c r="C44" s="484"/>
      <c r="D44" s="484"/>
      <c r="E44" s="484"/>
      <c r="F44" s="484"/>
      <c r="G44" s="484"/>
      <c r="H44" s="485"/>
      <c r="I44" s="135">
        <f>SUM(I35:I43)</f>
        <v>975</v>
      </c>
    </row>
    <row r="45" spans="1:9" x14ac:dyDescent="0.25">
      <c r="A45" s="494" t="s">
        <v>105</v>
      </c>
      <c r="B45" s="495"/>
      <c r="C45" s="495"/>
      <c r="D45" s="495"/>
      <c r="E45" s="495"/>
      <c r="F45" s="495"/>
      <c r="G45" s="495"/>
      <c r="H45" s="495"/>
      <c r="I45" s="496"/>
    </row>
    <row r="46" spans="1:9" x14ac:dyDescent="0.25">
      <c r="A46" s="120" t="s">
        <v>106</v>
      </c>
      <c r="B46" s="492" t="s">
        <v>107</v>
      </c>
      <c r="C46" s="538"/>
      <c r="D46" s="493"/>
      <c r="E46" s="492" t="s">
        <v>108</v>
      </c>
      <c r="F46" s="493"/>
      <c r="G46" s="136" t="s">
        <v>109</v>
      </c>
      <c r="H46" s="136" t="s">
        <v>88</v>
      </c>
      <c r="I46" s="137" t="s">
        <v>89</v>
      </c>
    </row>
    <row r="47" spans="1:9" x14ac:dyDescent="0.25">
      <c r="A47" s="125">
        <v>1</v>
      </c>
      <c r="B47" s="497" t="s">
        <v>133</v>
      </c>
      <c r="C47" s="498"/>
      <c r="D47" s="499"/>
      <c r="E47" s="517"/>
      <c r="F47" s="519"/>
      <c r="G47" s="126"/>
      <c r="H47" s="138"/>
      <c r="I47" s="129"/>
    </row>
    <row r="48" spans="1:9" x14ac:dyDescent="0.25">
      <c r="A48" s="125"/>
      <c r="B48" s="500" t="s">
        <v>129</v>
      </c>
      <c r="C48" s="501"/>
      <c r="D48" s="502"/>
      <c r="E48" s="486">
        <v>1</v>
      </c>
      <c r="F48" s="487"/>
      <c r="G48" s="126">
        <v>48.8</v>
      </c>
      <c r="H48" s="138">
        <v>5</v>
      </c>
      <c r="I48" s="129">
        <f>H48*G48</f>
        <v>244</v>
      </c>
    </row>
    <row r="49" spans="1:12" x14ac:dyDescent="0.25">
      <c r="A49" s="139"/>
      <c r="B49" s="503"/>
      <c r="C49" s="504"/>
      <c r="D49" s="505"/>
      <c r="E49" s="520"/>
      <c r="F49" s="522"/>
      <c r="G49" s="126"/>
      <c r="H49" s="138"/>
      <c r="I49" s="129"/>
    </row>
    <row r="50" spans="1:12" x14ac:dyDescent="0.25">
      <c r="A50" s="484" t="s">
        <v>110</v>
      </c>
      <c r="B50" s="484"/>
      <c r="C50" s="484"/>
      <c r="D50" s="484"/>
      <c r="E50" s="484"/>
      <c r="F50" s="484"/>
      <c r="G50" s="484"/>
      <c r="H50" s="485"/>
      <c r="I50" s="140">
        <f>SUM(I47:I49)</f>
        <v>244</v>
      </c>
    </row>
    <row r="51" spans="1:12" x14ac:dyDescent="0.25">
      <c r="A51" s="141"/>
      <c r="B51" s="142"/>
      <c r="C51" s="142"/>
      <c r="D51" s="142"/>
      <c r="E51" s="142"/>
      <c r="F51" s="143"/>
      <c r="G51" s="144"/>
      <c r="H51" s="144"/>
      <c r="I51" s="145"/>
      <c r="L51" s="97"/>
    </row>
    <row r="52" spans="1:12" x14ac:dyDescent="0.25">
      <c r="A52" s="532"/>
      <c r="B52" s="533"/>
      <c r="C52" s="533"/>
      <c r="D52" s="533"/>
      <c r="E52" s="533"/>
      <c r="F52" s="146"/>
      <c r="G52" s="534" t="s">
        <v>111</v>
      </c>
      <c r="H52" s="533"/>
      <c r="I52" s="147">
        <f>I50+I44+I32+I21</f>
        <v>1219</v>
      </c>
    </row>
    <row r="53" spans="1:12" x14ac:dyDescent="0.25">
      <c r="A53" s="532"/>
      <c r="B53" s="533"/>
      <c r="C53" s="533"/>
      <c r="D53" s="533"/>
      <c r="E53" s="533"/>
      <c r="F53" s="100"/>
      <c r="G53" s="148"/>
      <c r="H53" s="149"/>
      <c r="I53" s="150"/>
    </row>
    <row r="54" spans="1:12" ht="15.75" thickBot="1" x14ac:dyDescent="0.3">
      <c r="A54" s="532"/>
      <c r="B54" s="533"/>
      <c r="C54" s="533"/>
      <c r="D54" s="533"/>
      <c r="E54" s="533"/>
      <c r="F54" s="100"/>
      <c r="G54" s="482" t="s">
        <v>154</v>
      </c>
      <c r="H54" s="483"/>
      <c r="I54" s="159">
        <f>I52+I53</f>
        <v>1219</v>
      </c>
    </row>
    <row r="55" spans="1:12" ht="16.5" thickTop="1" thickBot="1" x14ac:dyDescent="0.3">
      <c r="A55" s="151"/>
      <c r="B55" s="152"/>
      <c r="C55" s="539"/>
      <c r="D55" s="540"/>
      <c r="E55" s="540"/>
      <c r="F55" s="540"/>
      <c r="G55" s="153"/>
      <c r="H55" s="153"/>
      <c r="I55" s="154"/>
    </row>
    <row r="57" spans="1:12" x14ac:dyDescent="0.25">
      <c r="A57" s="97"/>
      <c r="B57" s="97"/>
    </row>
  </sheetData>
  <mergeCells count="76">
    <mergeCell ref="F11:G11"/>
    <mergeCell ref="H11:I11"/>
    <mergeCell ref="A9:E9"/>
    <mergeCell ref="F9:G9"/>
    <mergeCell ref="H9:I9"/>
    <mergeCell ref="F10:G10"/>
    <mergeCell ref="H10:I10"/>
    <mergeCell ref="A21:H21"/>
    <mergeCell ref="F12:G12"/>
    <mergeCell ref="H12:I12"/>
    <mergeCell ref="F13:G13"/>
    <mergeCell ref="H13:I13"/>
    <mergeCell ref="F14:G14"/>
    <mergeCell ref="H14:I14"/>
    <mergeCell ref="A15:I15"/>
    <mergeCell ref="A16:I16"/>
    <mergeCell ref="B18:D18"/>
    <mergeCell ref="B19:D19"/>
    <mergeCell ref="B20:D20"/>
    <mergeCell ref="B34:D34"/>
    <mergeCell ref="E34:F34"/>
    <mergeCell ref="A22:I22"/>
    <mergeCell ref="B24:E24"/>
    <mergeCell ref="B25:E25"/>
    <mergeCell ref="B26:E26"/>
    <mergeCell ref="B27:E27"/>
    <mergeCell ref="B28:E28"/>
    <mergeCell ref="B29:E29"/>
    <mergeCell ref="B30:E30"/>
    <mergeCell ref="B31:E31"/>
    <mergeCell ref="A32:H32"/>
    <mergeCell ref="A33:I33"/>
    <mergeCell ref="F23:G23"/>
    <mergeCell ref="F24:G24"/>
    <mergeCell ref="F25:G25"/>
    <mergeCell ref="B35:D35"/>
    <mergeCell ref="E35:F35"/>
    <mergeCell ref="B36:D36"/>
    <mergeCell ref="E36:F36"/>
    <mergeCell ref="B37:D37"/>
    <mergeCell ref="E37:F37"/>
    <mergeCell ref="B46:D46"/>
    <mergeCell ref="E46:F46"/>
    <mergeCell ref="B38:D38"/>
    <mergeCell ref="E38:F38"/>
    <mergeCell ref="B39:D39"/>
    <mergeCell ref="E39:F39"/>
    <mergeCell ref="B40:D40"/>
    <mergeCell ref="E40:F40"/>
    <mergeCell ref="B41:D41"/>
    <mergeCell ref="B42:D42"/>
    <mergeCell ref="B43:D43"/>
    <mergeCell ref="A44:H44"/>
    <mergeCell ref="A45:I45"/>
    <mergeCell ref="B47:D47"/>
    <mergeCell ref="E47:F47"/>
    <mergeCell ref="B48:D48"/>
    <mergeCell ref="E48:F48"/>
    <mergeCell ref="B49:D49"/>
    <mergeCell ref="E49:F49"/>
    <mergeCell ref="A54:B54"/>
    <mergeCell ref="C54:E54"/>
    <mergeCell ref="C55:F55"/>
    <mergeCell ref="A50:H50"/>
    <mergeCell ref="A52:B52"/>
    <mergeCell ref="C52:E52"/>
    <mergeCell ref="G52:H52"/>
    <mergeCell ref="A53:B53"/>
    <mergeCell ref="C53:E53"/>
    <mergeCell ref="G54:H54"/>
    <mergeCell ref="F31:G31"/>
    <mergeCell ref="F26:G26"/>
    <mergeCell ref="F27:G27"/>
    <mergeCell ref="F28:G28"/>
    <mergeCell ref="F29:G29"/>
    <mergeCell ref="F30:G30"/>
  </mergeCells>
  <pageMargins left="0.70866141732283472" right="0.70866141732283472" top="0.74803149606299213" bottom="0.74803149606299213" header="0.31496062992125984" footer="0.31496062992125984"/>
  <pageSetup paperSize="9" scale="83"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M57"/>
  <sheetViews>
    <sheetView view="pageBreakPreview" topLeftCell="A13" zoomScale="60" zoomScaleNormal="100" workbookViewId="0">
      <selection activeCell="A45" sqref="A45"/>
    </sheetView>
  </sheetViews>
  <sheetFormatPr defaultRowHeight="15" x14ac:dyDescent="0.25"/>
  <cols>
    <col min="1" max="1" width="12" bestFit="1" customWidth="1"/>
    <col min="4" max="4" width="14.5703125" customWidth="1"/>
    <col min="6" max="6" width="8.85546875" customWidth="1"/>
    <col min="7" max="7" width="11" customWidth="1"/>
    <col min="8" max="8" width="14.140625" customWidth="1"/>
    <col min="9" max="9" width="16.425781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8</v>
      </c>
      <c r="I9" s="513"/>
    </row>
    <row r="10" spans="1:13" x14ac:dyDescent="0.25">
      <c r="A10" s="99" t="s">
        <v>71</v>
      </c>
      <c r="B10" s="97"/>
      <c r="E10" s="100"/>
      <c r="F10" s="510" t="s">
        <v>72</v>
      </c>
      <c r="G10" s="511"/>
      <c r="H10" s="514" t="s">
        <v>136</v>
      </c>
      <c r="I10" s="515"/>
    </row>
    <row r="11" spans="1:13" x14ac:dyDescent="0.25">
      <c r="A11" s="99" t="s">
        <v>73</v>
      </c>
      <c r="B11" s="97"/>
      <c r="E11" s="100"/>
      <c r="F11" s="510" t="s">
        <v>74</v>
      </c>
      <c r="G11" s="511"/>
      <c r="H11" s="516" t="s">
        <v>137</v>
      </c>
      <c r="I11" s="515"/>
    </row>
    <row r="12" spans="1:13" x14ac:dyDescent="0.25">
      <c r="A12" s="99" t="s">
        <v>75</v>
      </c>
      <c r="B12" s="97"/>
      <c r="E12" s="100"/>
      <c r="F12" s="510" t="s">
        <v>76</v>
      </c>
      <c r="G12" s="511"/>
      <c r="H12" s="516">
        <v>43191</v>
      </c>
      <c r="I12" s="515"/>
    </row>
    <row r="13" spans="1:13" x14ac:dyDescent="0.25">
      <c r="A13" s="99" t="s">
        <v>77</v>
      </c>
      <c r="B13" s="97"/>
      <c r="E13" s="100"/>
      <c r="F13" s="510" t="s">
        <v>78</v>
      </c>
      <c r="G13" s="511"/>
      <c r="H13" s="516" t="s">
        <v>112</v>
      </c>
      <c r="I13" s="515"/>
      <c r="M13" t="s">
        <v>79</v>
      </c>
    </row>
    <row r="14" spans="1:13" x14ac:dyDescent="0.25">
      <c r="A14" s="101"/>
      <c r="B14" s="102"/>
      <c r="C14" s="102"/>
      <c r="D14" s="102"/>
      <c r="E14" s="103"/>
      <c r="F14" s="510" t="s">
        <v>80</v>
      </c>
      <c r="G14" s="511"/>
      <c r="H14" s="516" t="s">
        <v>81</v>
      </c>
      <c r="I14" s="515"/>
    </row>
    <row r="15" spans="1:13" x14ac:dyDescent="0.25">
      <c r="A15" s="523" t="s">
        <v>138</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2" x14ac:dyDescent="0.25">
      <c r="A17" s="104" t="s">
        <v>83</v>
      </c>
      <c r="B17" s="105" t="s">
        <v>84</v>
      </c>
      <c r="C17" s="105"/>
      <c r="D17" s="106"/>
      <c r="E17" s="107" t="s">
        <v>85</v>
      </c>
      <c r="F17" s="107" t="s">
        <v>86</v>
      </c>
      <c r="G17" s="107" t="s">
        <v>87</v>
      </c>
      <c r="H17" s="107" t="s">
        <v>88</v>
      </c>
      <c r="I17" s="108" t="s">
        <v>89</v>
      </c>
    </row>
    <row r="18" spans="1:12" x14ac:dyDescent="0.25">
      <c r="A18" s="109"/>
      <c r="B18" s="517"/>
      <c r="C18" s="518"/>
      <c r="D18" s="519"/>
      <c r="E18" s="110"/>
      <c r="F18" s="111"/>
      <c r="G18" s="110"/>
      <c r="H18" s="112"/>
      <c r="I18" s="113">
        <f>SUM(G18*H18)</f>
        <v>0</v>
      </c>
    </row>
    <row r="19" spans="1:12" x14ac:dyDescent="0.25">
      <c r="A19" s="114"/>
      <c r="B19" s="486"/>
      <c r="C19" s="475"/>
      <c r="D19" s="487"/>
      <c r="E19" s="115"/>
      <c r="F19" s="100"/>
      <c r="G19" s="115"/>
      <c r="H19" s="116"/>
      <c r="I19" s="113">
        <f t="shared" ref="I19:I20" si="0">SUM(G19*H19)</f>
        <v>0</v>
      </c>
    </row>
    <row r="20" spans="1:12" x14ac:dyDescent="0.25">
      <c r="A20" s="114"/>
      <c r="B20" s="520"/>
      <c r="C20" s="521"/>
      <c r="D20" s="522"/>
      <c r="E20" s="115"/>
      <c r="F20" s="100"/>
      <c r="G20" s="117"/>
      <c r="H20" s="118"/>
      <c r="I20" s="119">
        <f t="shared" si="0"/>
        <v>0</v>
      </c>
    </row>
    <row r="21" spans="1:12" x14ac:dyDescent="0.25">
      <c r="A21" s="488" t="s">
        <v>90</v>
      </c>
      <c r="B21" s="484"/>
      <c r="C21" s="484"/>
      <c r="D21" s="484"/>
      <c r="E21" s="484"/>
      <c r="F21" s="484"/>
      <c r="G21" s="484"/>
      <c r="H21" s="485"/>
      <c r="I21" s="113">
        <f>SUM(I18:I20)</f>
        <v>0</v>
      </c>
    </row>
    <row r="22" spans="1:12" x14ac:dyDescent="0.25">
      <c r="A22" s="494" t="s">
        <v>91</v>
      </c>
      <c r="B22" s="495"/>
      <c r="C22" s="495"/>
      <c r="D22" s="495"/>
      <c r="E22" s="495"/>
      <c r="F22" s="495"/>
      <c r="G22" s="495"/>
      <c r="H22" s="495"/>
      <c r="I22" s="496"/>
    </row>
    <row r="23" spans="1:12" x14ac:dyDescent="0.25">
      <c r="A23" s="120" t="s">
        <v>92</v>
      </c>
      <c r="B23" s="121" t="s">
        <v>84</v>
      </c>
      <c r="C23" s="121"/>
      <c r="D23" s="121"/>
      <c r="E23" s="122"/>
      <c r="F23" s="123" t="s">
        <v>87</v>
      </c>
      <c r="G23" s="122" t="s">
        <v>159</v>
      </c>
      <c r="H23" s="123" t="s">
        <v>88</v>
      </c>
      <c r="I23" s="124" t="s">
        <v>89</v>
      </c>
    </row>
    <row r="24" spans="1:12" x14ac:dyDescent="0.25">
      <c r="A24" s="125"/>
      <c r="B24" s="497"/>
      <c r="C24" s="498"/>
      <c r="D24" s="498"/>
      <c r="E24" s="499"/>
      <c r="F24" s="110"/>
      <c r="G24" s="111"/>
      <c r="H24" s="128"/>
      <c r="I24" s="129"/>
    </row>
    <row r="25" spans="1:12" x14ac:dyDescent="0.25">
      <c r="A25" s="125"/>
      <c r="B25" s="500"/>
      <c r="C25" s="501"/>
      <c r="D25" s="501"/>
      <c r="E25" s="502"/>
      <c r="F25" s="115"/>
      <c r="G25" s="100"/>
      <c r="H25" s="128"/>
      <c r="I25" s="129"/>
    </row>
    <row r="26" spans="1:12" x14ac:dyDescent="0.25">
      <c r="A26" s="125"/>
      <c r="B26" s="500"/>
      <c r="C26" s="501"/>
      <c r="D26" s="501"/>
      <c r="E26" s="502"/>
      <c r="F26" s="115"/>
      <c r="G26" s="100"/>
      <c r="H26" s="128"/>
      <c r="I26" s="129"/>
    </row>
    <row r="27" spans="1:12" x14ac:dyDescent="0.25">
      <c r="A27" s="125"/>
      <c r="B27" s="500"/>
      <c r="C27" s="501"/>
      <c r="D27" s="501"/>
      <c r="E27" s="502"/>
      <c r="F27" s="115"/>
      <c r="G27" s="100"/>
      <c r="H27" s="128"/>
      <c r="I27" s="129"/>
    </row>
    <row r="28" spans="1:12" x14ac:dyDescent="0.25">
      <c r="A28" s="125"/>
      <c r="B28" s="500"/>
      <c r="C28" s="501"/>
      <c r="D28" s="501"/>
      <c r="E28" s="502"/>
      <c r="F28" s="115"/>
      <c r="G28" s="100"/>
      <c r="H28" s="128"/>
      <c r="I28" s="129"/>
    </row>
    <row r="29" spans="1:12" x14ac:dyDescent="0.25">
      <c r="A29" s="125"/>
      <c r="B29" s="486"/>
      <c r="C29" s="475"/>
      <c r="D29" s="475"/>
      <c r="E29" s="487"/>
      <c r="F29" s="115"/>
      <c r="G29" s="100"/>
      <c r="H29" s="128"/>
      <c r="I29" s="129"/>
    </row>
    <row r="30" spans="1:12" x14ac:dyDescent="0.25">
      <c r="A30" s="125"/>
      <c r="B30" s="486"/>
      <c r="C30" s="475"/>
      <c r="D30" s="475"/>
      <c r="E30" s="487"/>
      <c r="F30" s="115"/>
      <c r="G30" s="100"/>
      <c r="H30" s="128"/>
      <c r="I30" s="129"/>
    </row>
    <row r="31" spans="1:12" x14ac:dyDescent="0.25">
      <c r="A31" s="125"/>
      <c r="B31" s="503"/>
      <c r="C31" s="504"/>
      <c r="D31" s="504"/>
      <c r="E31" s="505"/>
      <c r="F31" s="117"/>
      <c r="G31" s="103"/>
      <c r="H31" s="128"/>
      <c r="I31" s="129"/>
      <c r="L31" s="130"/>
    </row>
    <row r="32" spans="1:12" x14ac:dyDescent="0.25">
      <c r="A32" s="488" t="s">
        <v>94</v>
      </c>
      <c r="B32" s="484"/>
      <c r="C32" s="484"/>
      <c r="D32" s="484"/>
      <c r="E32" s="484"/>
      <c r="F32" s="484"/>
      <c r="G32" s="484"/>
      <c r="H32" s="485"/>
      <c r="I32" s="131">
        <f>SUM(I24:I31)</f>
        <v>0</v>
      </c>
    </row>
    <row r="33" spans="1:9" x14ac:dyDescent="0.25">
      <c r="A33" s="494" t="s">
        <v>95</v>
      </c>
      <c r="B33" s="495"/>
      <c r="C33" s="495"/>
      <c r="D33" s="495"/>
      <c r="E33" s="495"/>
      <c r="F33" s="495"/>
      <c r="G33" s="495"/>
      <c r="H33" s="495"/>
      <c r="I33" s="496"/>
    </row>
    <row r="34" spans="1:9" x14ac:dyDescent="0.25">
      <c r="A34" s="120" t="s">
        <v>96</v>
      </c>
      <c r="B34" s="492" t="s">
        <v>97</v>
      </c>
      <c r="C34" s="538"/>
      <c r="D34" s="493"/>
      <c r="E34" s="492" t="s">
        <v>85</v>
      </c>
      <c r="F34" s="493"/>
      <c r="G34" s="122" t="s">
        <v>87</v>
      </c>
      <c r="H34" s="123" t="s">
        <v>88</v>
      </c>
      <c r="I34" s="124" t="s">
        <v>89</v>
      </c>
    </row>
    <row r="35" spans="1:9" x14ac:dyDescent="0.25">
      <c r="A35" s="125">
        <v>1</v>
      </c>
      <c r="B35" s="529" t="s">
        <v>98</v>
      </c>
      <c r="C35" s="530"/>
      <c r="D35" s="531"/>
      <c r="E35" s="517" t="s">
        <v>99</v>
      </c>
      <c r="F35" s="519"/>
      <c r="G35" s="157">
        <v>2.5</v>
      </c>
      <c r="H35" s="155">
        <v>450</v>
      </c>
      <c r="I35" s="132">
        <f>SUM(G35*H35)</f>
        <v>1125</v>
      </c>
    </row>
    <row r="36" spans="1:9" x14ac:dyDescent="0.25">
      <c r="A36" s="125">
        <v>2</v>
      </c>
      <c r="B36" s="506" t="s">
        <v>100</v>
      </c>
      <c r="C36" s="507"/>
      <c r="D36" s="508"/>
      <c r="E36" s="486" t="s">
        <v>99</v>
      </c>
      <c r="F36" s="487"/>
      <c r="G36" s="126"/>
      <c r="H36" s="156">
        <v>350</v>
      </c>
      <c r="I36" s="129">
        <f t="shared" ref="I36:I40" si="1">SUM(G36*H36)</f>
        <v>0</v>
      </c>
    </row>
    <row r="37" spans="1:9" x14ac:dyDescent="0.25">
      <c r="A37" s="125">
        <v>3</v>
      </c>
      <c r="B37" s="506" t="s">
        <v>101</v>
      </c>
      <c r="C37" s="507"/>
      <c r="D37" s="508"/>
      <c r="E37" s="486" t="s">
        <v>99</v>
      </c>
      <c r="F37" s="487"/>
      <c r="G37" s="126"/>
      <c r="H37" s="156">
        <v>300</v>
      </c>
      <c r="I37" s="129">
        <f t="shared" si="1"/>
        <v>0</v>
      </c>
    </row>
    <row r="38" spans="1:9" x14ac:dyDescent="0.25">
      <c r="A38" s="125">
        <v>4</v>
      </c>
      <c r="B38" s="506" t="s">
        <v>102</v>
      </c>
      <c r="C38" s="507"/>
      <c r="D38" s="508"/>
      <c r="E38" s="486" t="s">
        <v>99</v>
      </c>
      <c r="F38" s="487"/>
      <c r="G38" s="126">
        <v>2.5</v>
      </c>
      <c r="H38" s="156">
        <v>200</v>
      </c>
      <c r="I38" s="129">
        <f t="shared" si="1"/>
        <v>500</v>
      </c>
    </row>
    <row r="39" spans="1:9" x14ac:dyDescent="0.25">
      <c r="A39" s="125">
        <v>5</v>
      </c>
      <c r="B39" s="506" t="s">
        <v>103</v>
      </c>
      <c r="C39" s="507"/>
      <c r="D39" s="508"/>
      <c r="E39" s="486" t="s">
        <v>99</v>
      </c>
      <c r="F39" s="487"/>
      <c r="G39" s="126"/>
      <c r="H39" s="158">
        <v>200</v>
      </c>
      <c r="I39" s="129">
        <f t="shared" si="1"/>
        <v>0</v>
      </c>
    </row>
    <row r="40" spans="1:9" x14ac:dyDescent="0.25">
      <c r="A40" s="125">
        <v>6</v>
      </c>
      <c r="B40" s="506" t="s">
        <v>40</v>
      </c>
      <c r="C40" s="507"/>
      <c r="D40" s="508"/>
      <c r="E40" s="486" t="s">
        <v>99</v>
      </c>
      <c r="F40" s="487"/>
      <c r="G40" s="126"/>
      <c r="H40" s="158">
        <v>140</v>
      </c>
      <c r="I40" s="129">
        <f t="shared" si="1"/>
        <v>0</v>
      </c>
    </row>
    <row r="41" spans="1:9" x14ac:dyDescent="0.25">
      <c r="A41" s="125"/>
      <c r="B41" s="506"/>
      <c r="C41" s="507"/>
      <c r="D41" s="508"/>
      <c r="E41" s="133"/>
      <c r="F41" s="100"/>
      <c r="G41" s="100"/>
      <c r="H41" s="116"/>
      <c r="I41" s="129"/>
    </row>
    <row r="42" spans="1:9" x14ac:dyDescent="0.25">
      <c r="A42" s="114"/>
      <c r="B42" s="506"/>
      <c r="C42" s="507"/>
      <c r="D42" s="508"/>
      <c r="F42" s="100"/>
      <c r="G42" s="100"/>
      <c r="H42" s="116"/>
      <c r="I42" s="129"/>
    </row>
    <row r="43" spans="1:9" x14ac:dyDescent="0.25">
      <c r="A43" s="134"/>
      <c r="B43" s="535"/>
      <c r="C43" s="536"/>
      <c r="D43" s="537"/>
      <c r="E43" s="102"/>
      <c r="F43" s="103"/>
      <c r="G43" s="100"/>
      <c r="H43" s="118"/>
      <c r="I43" s="129"/>
    </row>
    <row r="44" spans="1:9" x14ac:dyDescent="0.25">
      <c r="A44" s="488" t="s">
        <v>104</v>
      </c>
      <c r="B44" s="484"/>
      <c r="C44" s="484"/>
      <c r="D44" s="484"/>
      <c r="E44" s="484"/>
      <c r="F44" s="484"/>
      <c r="G44" s="484"/>
      <c r="H44" s="485"/>
      <c r="I44" s="135">
        <f>SUM(I35:I43)</f>
        <v>1625</v>
      </c>
    </row>
    <row r="45" spans="1:9" x14ac:dyDescent="0.25">
      <c r="A45" s="494" t="s">
        <v>105</v>
      </c>
      <c r="B45" s="495"/>
      <c r="C45" s="495"/>
      <c r="D45" s="495"/>
      <c r="E45" s="495"/>
      <c r="F45" s="495"/>
      <c r="G45" s="495"/>
      <c r="H45" s="495"/>
      <c r="I45" s="496"/>
    </row>
    <row r="46" spans="1:9" x14ac:dyDescent="0.25">
      <c r="A46" s="120" t="s">
        <v>106</v>
      </c>
      <c r="B46" s="492" t="s">
        <v>107</v>
      </c>
      <c r="C46" s="538"/>
      <c r="D46" s="493"/>
      <c r="E46" s="492" t="s">
        <v>108</v>
      </c>
      <c r="F46" s="493"/>
      <c r="G46" s="136" t="s">
        <v>109</v>
      </c>
      <c r="H46" s="136" t="s">
        <v>88</v>
      </c>
      <c r="I46" s="137" t="s">
        <v>89</v>
      </c>
    </row>
    <row r="47" spans="1:9" x14ac:dyDescent="0.25">
      <c r="A47" s="125">
        <v>1</v>
      </c>
      <c r="B47" s="497" t="s">
        <v>139</v>
      </c>
      <c r="C47" s="498"/>
      <c r="D47" s="499"/>
      <c r="E47" s="517"/>
      <c r="F47" s="519"/>
      <c r="G47" s="126"/>
      <c r="H47" s="138"/>
      <c r="I47" s="129"/>
    </row>
    <row r="48" spans="1:9" x14ac:dyDescent="0.25">
      <c r="A48" s="125"/>
      <c r="B48" s="500" t="s">
        <v>117</v>
      </c>
      <c r="C48" s="501"/>
      <c r="D48" s="502"/>
      <c r="E48" s="486">
        <v>1</v>
      </c>
      <c r="F48" s="487"/>
      <c r="G48" s="126">
        <v>81.400000000000006</v>
      </c>
      <c r="H48" s="138">
        <v>5</v>
      </c>
      <c r="I48" s="129">
        <f>H48*G48</f>
        <v>407</v>
      </c>
    </row>
    <row r="49" spans="1:12" x14ac:dyDescent="0.25">
      <c r="A49" s="139"/>
      <c r="B49" s="503"/>
      <c r="C49" s="504"/>
      <c r="D49" s="505"/>
      <c r="E49" s="520"/>
      <c r="F49" s="522"/>
      <c r="G49" s="126"/>
      <c r="H49" s="138"/>
      <c r="I49" s="129"/>
    </row>
    <row r="50" spans="1:12" x14ac:dyDescent="0.25">
      <c r="A50" s="484" t="s">
        <v>110</v>
      </c>
      <c r="B50" s="484"/>
      <c r="C50" s="484"/>
      <c r="D50" s="484"/>
      <c r="E50" s="484"/>
      <c r="F50" s="484"/>
      <c r="G50" s="484"/>
      <c r="H50" s="485"/>
      <c r="I50" s="140">
        <f>SUM(I47:I49)</f>
        <v>407</v>
      </c>
    </row>
    <row r="51" spans="1:12" x14ac:dyDescent="0.25">
      <c r="A51" s="141"/>
      <c r="B51" s="142"/>
      <c r="C51" s="142"/>
      <c r="D51" s="142"/>
      <c r="E51" s="142"/>
      <c r="F51" s="143"/>
      <c r="G51" s="144"/>
      <c r="H51" s="144"/>
      <c r="I51" s="145"/>
      <c r="L51" s="97"/>
    </row>
    <row r="52" spans="1:12" x14ac:dyDescent="0.25">
      <c r="A52" s="532"/>
      <c r="B52" s="533"/>
      <c r="C52" s="533"/>
      <c r="D52" s="533"/>
      <c r="E52" s="533"/>
      <c r="F52" s="146"/>
      <c r="G52" s="534" t="s">
        <v>111</v>
      </c>
      <c r="H52" s="533"/>
      <c r="I52" s="147">
        <f>I50+I44+I32+I21</f>
        <v>2032</v>
      </c>
    </row>
    <row r="53" spans="1:12" x14ac:dyDescent="0.25">
      <c r="A53" s="532"/>
      <c r="B53" s="533"/>
      <c r="C53" s="533"/>
      <c r="D53" s="533"/>
      <c r="E53" s="533"/>
      <c r="F53" s="100"/>
      <c r="G53" s="148"/>
      <c r="H53" s="149"/>
      <c r="I53" s="150"/>
    </row>
    <row r="54" spans="1:12" ht="15.75" thickBot="1" x14ac:dyDescent="0.3">
      <c r="A54" s="532"/>
      <c r="B54" s="533"/>
      <c r="C54" s="533"/>
      <c r="D54" s="533"/>
      <c r="E54" s="533"/>
      <c r="F54" s="100"/>
      <c r="G54" s="482" t="s">
        <v>154</v>
      </c>
      <c r="H54" s="483"/>
      <c r="I54" s="159">
        <f>I52+I53</f>
        <v>2032</v>
      </c>
    </row>
    <row r="55" spans="1:12" ht="16.5" thickTop="1" thickBot="1" x14ac:dyDescent="0.3">
      <c r="A55" s="151"/>
      <c r="B55" s="152"/>
      <c r="C55" s="539"/>
      <c r="D55" s="540"/>
      <c r="E55" s="540"/>
      <c r="F55" s="540"/>
      <c r="G55" s="153"/>
      <c r="H55" s="153"/>
      <c r="I55" s="154"/>
    </row>
    <row r="57" spans="1:12" x14ac:dyDescent="0.25">
      <c r="A57" s="97"/>
      <c r="B57" s="97"/>
    </row>
  </sheetData>
  <mergeCells count="67">
    <mergeCell ref="F11:G11"/>
    <mergeCell ref="H11:I11"/>
    <mergeCell ref="A9:E9"/>
    <mergeCell ref="F9:G9"/>
    <mergeCell ref="H9:I9"/>
    <mergeCell ref="F10:G10"/>
    <mergeCell ref="H10:I10"/>
    <mergeCell ref="A21:H21"/>
    <mergeCell ref="F12:G12"/>
    <mergeCell ref="H12:I12"/>
    <mergeCell ref="F13:G13"/>
    <mergeCell ref="H13:I13"/>
    <mergeCell ref="F14:G14"/>
    <mergeCell ref="H14:I14"/>
    <mergeCell ref="A15:I15"/>
    <mergeCell ref="A16:I16"/>
    <mergeCell ref="B18:D18"/>
    <mergeCell ref="B19:D19"/>
    <mergeCell ref="B20:D20"/>
    <mergeCell ref="B34:D34"/>
    <mergeCell ref="E34:F34"/>
    <mergeCell ref="A22:I22"/>
    <mergeCell ref="B24:E24"/>
    <mergeCell ref="B25:E25"/>
    <mergeCell ref="B26:E26"/>
    <mergeCell ref="B27:E27"/>
    <mergeCell ref="B28:E28"/>
    <mergeCell ref="B29:E29"/>
    <mergeCell ref="B30:E30"/>
    <mergeCell ref="B31:E31"/>
    <mergeCell ref="A32:H32"/>
    <mergeCell ref="A33:I33"/>
    <mergeCell ref="B35:D35"/>
    <mergeCell ref="E35:F35"/>
    <mergeCell ref="B36:D36"/>
    <mergeCell ref="E36:F36"/>
    <mergeCell ref="B37:D37"/>
    <mergeCell ref="E37:F37"/>
    <mergeCell ref="B46:D46"/>
    <mergeCell ref="E46:F46"/>
    <mergeCell ref="B38:D38"/>
    <mergeCell ref="E38:F38"/>
    <mergeCell ref="B39:D39"/>
    <mergeCell ref="E39:F39"/>
    <mergeCell ref="B40:D40"/>
    <mergeCell ref="E40:F40"/>
    <mergeCell ref="B41:D41"/>
    <mergeCell ref="B42:D42"/>
    <mergeCell ref="B43:D43"/>
    <mergeCell ref="A44:H44"/>
    <mergeCell ref="A45:I45"/>
    <mergeCell ref="B47:D47"/>
    <mergeCell ref="E47:F47"/>
    <mergeCell ref="B48:D48"/>
    <mergeCell ref="E48:F48"/>
    <mergeCell ref="B49:D49"/>
    <mergeCell ref="E49:F49"/>
    <mergeCell ref="A54:B54"/>
    <mergeCell ref="C54:E54"/>
    <mergeCell ref="C55:F55"/>
    <mergeCell ref="A50:H50"/>
    <mergeCell ref="A52:B52"/>
    <mergeCell ref="C52:E52"/>
    <mergeCell ref="G52:H52"/>
    <mergeCell ref="A53:B53"/>
    <mergeCell ref="C53:E53"/>
    <mergeCell ref="G54:H54"/>
  </mergeCells>
  <pageMargins left="0.70866141732283472" right="0.70866141732283472" top="0.74803149606299213" bottom="0.74803149606299213" header="0.31496062992125984" footer="0.31496062992125984"/>
  <pageSetup paperSize="9" scale="83"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M57"/>
  <sheetViews>
    <sheetView view="pageBreakPreview" topLeftCell="A16" zoomScale="60" zoomScaleNormal="100" workbookViewId="0">
      <selection activeCell="A45" sqref="A45"/>
    </sheetView>
  </sheetViews>
  <sheetFormatPr defaultRowHeight="15" x14ac:dyDescent="0.25"/>
  <cols>
    <col min="1" max="1" width="12" bestFit="1" customWidth="1"/>
    <col min="4" max="4" width="14.5703125" customWidth="1"/>
    <col min="6" max="6" width="8.85546875" customWidth="1"/>
    <col min="7" max="7" width="11" customWidth="1"/>
    <col min="8" max="8" width="14.140625" customWidth="1"/>
    <col min="9" max="9" width="16.425781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9</v>
      </c>
      <c r="I9" s="513"/>
    </row>
    <row r="10" spans="1:13" x14ac:dyDescent="0.25">
      <c r="A10" s="99" t="s">
        <v>71</v>
      </c>
      <c r="B10" s="97"/>
      <c r="E10" s="100"/>
      <c r="F10" s="510" t="s">
        <v>72</v>
      </c>
      <c r="G10" s="511"/>
      <c r="H10" s="514">
        <v>43618</v>
      </c>
      <c r="I10" s="515"/>
    </row>
    <row r="11" spans="1:13" x14ac:dyDescent="0.25">
      <c r="A11" s="99" t="s">
        <v>73</v>
      </c>
      <c r="B11" s="97"/>
      <c r="E11" s="100"/>
      <c r="F11" s="510" t="s">
        <v>74</v>
      </c>
      <c r="G11" s="511"/>
      <c r="H11" s="516" t="s">
        <v>118</v>
      </c>
      <c r="I11" s="515"/>
    </row>
    <row r="12" spans="1:13" x14ac:dyDescent="0.25">
      <c r="A12" s="99" t="s">
        <v>75</v>
      </c>
      <c r="B12" s="97"/>
      <c r="E12" s="100"/>
      <c r="F12" s="510" t="s">
        <v>76</v>
      </c>
      <c r="G12" s="511"/>
      <c r="H12" s="516">
        <v>42608</v>
      </c>
      <c r="I12" s="515"/>
    </row>
    <row r="13" spans="1:13" x14ac:dyDescent="0.25">
      <c r="A13" s="99" t="s">
        <v>77</v>
      </c>
      <c r="B13" s="97"/>
      <c r="E13" s="100"/>
      <c r="F13" s="510" t="s">
        <v>78</v>
      </c>
      <c r="G13" s="511"/>
      <c r="H13" s="516" t="s">
        <v>112</v>
      </c>
      <c r="I13" s="515"/>
      <c r="M13" t="s">
        <v>79</v>
      </c>
    </row>
    <row r="14" spans="1:13" x14ac:dyDescent="0.25">
      <c r="A14" s="101"/>
      <c r="B14" s="102"/>
      <c r="C14" s="102"/>
      <c r="D14" s="102"/>
      <c r="E14" s="103"/>
      <c r="F14" s="510" t="s">
        <v>80</v>
      </c>
      <c r="G14" s="511"/>
      <c r="H14" s="516" t="s">
        <v>81</v>
      </c>
      <c r="I14" s="515"/>
    </row>
    <row r="15" spans="1:13" x14ac:dyDescent="0.25">
      <c r="A15" s="523" t="s">
        <v>157</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2" x14ac:dyDescent="0.25">
      <c r="A17" s="104" t="s">
        <v>83</v>
      </c>
      <c r="B17" s="105" t="s">
        <v>84</v>
      </c>
      <c r="C17" s="105"/>
      <c r="D17" s="106"/>
      <c r="E17" s="107" t="s">
        <v>85</v>
      </c>
      <c r="F17" s="107" t="s">
        <v>86</v>
      </c>
      <c r="G17" s="107" t="s">
        <v>87</v>
      </c>
      <c r="H17" s="107" t="s">
        <v>88</v>
      </c>
      <c r="I17" s="108" t="s">
        <v>89</v>
      </c>
    </row>
    <row r="18" spans="1:12" x14ac:dyDescent="0.25">
      <c r="A18" s="109"/>
      <c r="B18" s="517"/>
      <c r="C18" s="518"/>
      <c r="D18" s="519"/>
      <c r="E18" s="110"/>
      <c r="F18" s="111"/>
      <c r="G18" s="110"/>
      <c r="H18" s="112"/>
      <c r="I18" s="113">
        <f>SUM(G18*H18)</f>
        <v>0</v>
      </c>
    </row>
    <row r="19" spans="1:12" x14ac:dyDescent="0.25">
      <c r="A19" s="114"/>
      <c r="B19" s="486"/>
      <c r="C19" s="475"/>
      <c r="D19" s="487"/>
      <c r="E19" s="115"/>
      <c r="F19" s="100"/>
      <c r="G19" s="115"/>
      <c r="H19" s="116"/>
      <c r="I19" s="113">
        <f t="shared" ref="I19:I20" si="0">SUM(G19*H19)</f>
        <v>0</v>
      </c>
    </row>
    <row r="20" spans="1:12" x14ac:dyDescent="0.25">
      <c r="A20" s="114"/>
      <c r="B20" s="520"/>
      <c r="C20" s="521"/>
      <c r="D20" s="522"/>
      <c r="E20" s="115"/>
      <c r="F20" s="100"/>
      <c r="G20" s="117"/>
      <c r="H20" s="118"/>
      <c r="I20" s="119">
        <f t="shared" si="0"/>
        <v>0</v>
      </c>
    </row>
    <row r="21" spans="1:12" x14ac:dyDescent="0.25">
      <c r="A21" s="488" t="s">
        <v>90</v>
      </c>
      <c r="B21" s="484"/>
      <c r="C21" s="484"/>
      <c r="D21" s="484"/>
      <c r="E21" s="484"/>
      <c r="F21" s="484"/>
      <c r="G21" s="484"/>
      <c r="H21" s="485"/>
      <c r="I21" s="113">
        <f>SUM(I18:I20)</f>
        <v>0</v>
      </c>
    </row>
    <row r="22" spans="1:12" x14ac:dyDescent="0.25">
      <c r="A22" s="494" t="s">
        <v>91</v>
      </c>
      <c r="B22" s="495"/>
      <c r="C22" s="495"/>
      <c r="D22" s="495"/>
      <c r="E22" s="495"/>
      <c r="F22" s="495"/>
      <c r="G22" s="495"/>
      <c r="H22" s="495"/>
      <c r="I22" s="496"/>
    </row>
    <row r="23" spans="1:12" x14ac:dyDescent="0.25">
      <c r="A23" s="120" t="s">
        <v>92</v>
      </c>
      <c r="B23" s="121" t="s">
        <v>84</v>
      </c>
      <c r="C23" s="121"/>
      <c r="D23" s="121"/>
      <c r="E23" s="122"/>
      <c r="F23" s="165" t="s">
        <v>87</v>
      </c>
      <c r="G23" s="122" t="s">
        <v>158</v>
      </c>
      <c r="H23" s="123" t="s">
        <v>88</v>
      </c>
      <c r="I23" s="124" t="s">
        <v>89</v>
      </c>
    </row>
    <row r="24" spans="1:12" x14ac:dyDescent="0.25">
      <c r="A24" s="125">
        <v>1</v>
      </c>
      <c r="B24" s="497" t="s">
        <v>142</v>
      </c>
      <c r="C24" s="498"/>
      <c r="D24" s="498"/>
      <c r="E24" s="499"/>
      <c r="F24" s="157">
        <v>1</v>
      </c>
      <c r="G24" s="166">
        <v>0.15</v>
      </c>
      <c r="H24" s="128">
        <v>239.13</v>
      </c>
      <c r="I24" s="129">
        <f>H24*F24*1.15</f>
        <v>274.99949999999995</v>
      </c>
    </row>
    <row r="25" spans="1:12" x14ac:dyDescent="0.25">
      <c r="A25" s="125">
        <v>2</v>
      </c>
      <c r="B25" s="500" t="s">
        <v>143</v>
      </c>
      <c r="C25" s="501"/>
      <c r="D25" s="501"/>
      <c r="E25" s="502"/>
      <c r="F25" s="126">
        <v>1</v>
      </c>
      <c r="G25" s="162">
        <v>0.15</v>
      </c>
      <c r="H25" s="128">
        <v>52.17</v>
      </c>
      <c r="I25" s="129">
        <f>H25*F25*1.15</f>
        <v>59.9955</v>
      </c>
    </row>
    <row r="26" spans="1:12" x14ac:dyDescent="0.25">
      <c r="A26" s="125"/>
      <c r="B26" s="500"/>
      <c r="C26" s="501"/>
      <c r="D26" s="501"/>
      <c r="E26" s="502"/>
      <c r="F26" s="115"/>
      <c r="G26" s="161"/>
      <c r="H26" s="128"/>
      <c r="I26" s="129"/>
    </row>
    <row r="27" spans="1:12" x14ac:dyDescent="0.25">
      <c r="A27" s="125"/>
      <c r="B27" s="500"/>
      <c r="C27" s="501"/>
      <c r="D27" s="501"/>
      <c r="E27" s="502"/>
      <c r="F27" s="115"/>
      <c r="G27" s="161"/>
      <c r="H27" s="128"/>
      <c r="I27" s="129"/>
    </row>
    <row r="28" spans="1:12" x14ac:dyDescent="0.25">
      <c r="A28" s="125"/>
      <c r="B28" s="500"/>
      <c r="C28" s="501"/>
      <c r="D28" s="501"/>
      <c r="E28" s="502"/>
      <c r="F28" s="115"/>
      <c r="G28" s="161"/>
      <c r="H28" s="128"/>
      <c r="I28" s="129"/>
    </row>
    <row r="29" spans="1:12" x14ac:dyDescent="0.25">
      <c r="A29" s="125"/>
      <c r="B29" s="486"/>
      <c r="C29" s="475"/>
      <c r="D29" s="475"/>
      <c r="E29" s="487"/>
      <c r="F29" s="115"/>
      <c r="G29" s="161"/>
      <c r="H29" s="128"/>
      <c r="I29" s="129"/>
    </row>
    <row r="30" spans="1:12" x14ac:dyDescent="0.25">
      <c r="A30" s="125"/>
      <c r="B30" s="486"/>
      <c r="C30" s="475"/>
      <c r="D30" s="475"/>
      <c r="E30" s="487"/>
      <c r="F30" s="115"/>
      <c r="G30" s="100"/>
      <c r="H30" s="128"/>
      <c r="I30" s="129"/>
    </row>
    <row r="31" spans="1:12" x14ac:dyDescent="0.25">
      <c r="A31" s="125"/>
      <c r="B31" s="503"/>
      <c r="C31" s="504"/>
      <c r="D31" s="504"/>
      <c r="E31" s="505"/>
      <c r="F31" s="117"/>
      <c r="G31" s="163"/>
      <c r="H31" s="128"/>
      <c r="I31" s="129"/>
      <c r="L31" s="130"/>
    </row>
    <row r="32" spans="1:12" x14ac:dyDescent="0.25">
      <c r="A32" s="488" t="s">
        <v>94</v>
      </c>
      <c r="B32" s="484"/>
      <c r="C32" s="484"/>
      <c r="D32" s="484"/>
      <c r="E32" s="484"/>
      <c r="F32" s="484"/>
      <c r="G32" s="484"/>
      <c r="H32" s="485"/>
      <c r="I32" s="131">
        <f>SUM(I24:I31)</f>
        <v>334.99499999999995</v>
      </c>
    </row>
    <row r="33" spans="1:9" x14ac:dyDescent="0.25">
      <c r="A33" s="494" t="s">
        <v>95</v>
      </c>
      <c r="B33" s="495"/>
      <c r="C33" s="495"/>
      <c r="D33" s="495"/>
      <c r="E33" s="495"/>
      <c r="F33" s="495"/>
      <c r="G33" s="495"/>
      <c r="H33" s="495"/>
      <c r="I33" s="496"/>
    </row>
    <row r="34" spans="1:9" x14ac:dyDescent="0.25">
      <c r="A34" s="120" t="s">
        <v>96</v>
      </c>
      <c r="B34" s="492" t="s">
        <v>97</v>
      </c>
      <c r="C34" s="538"/>
      <c r="D34" s="493"/>
      <c r="E34" s="492" t="s">
        <v>85</v>
      </c>
      <c r="F34" s="493"/>
      <c r="G34" s="122" t="s">
        <v>87</v>
      </c>
      <c r="H34" s="123" t="s">
        <v>88</v>
      </c>
      <c r="I34" s="124" t="s">
        <v>89</v>
      </c>
    </row>
    <row r="35" spans="1:9" x14ac:dyDescent="0.25">
      <c r="A35" s="125">
        <v>1</v>
      </c>
      <c r="B35" s="529" t="s">
        <v>98</v>
      </c>
      <c r="C35" s="530"/>
      <c r="D35" s="531"/>
      <c r="E35" s="517" t="s">
        <v>99</v>
      </c>
      <c r="F35" s="519"/>
      <c r="G35" s="157">
        <v>2</v>
      </c>
      <c r="H35" s="155">
        <v>450</v>
      </c>
      <c r="I35" s="132">
        <f>SUM(G35*H35)</f>
        <v>900</v>
      </c>
    </row>
    <row r="36" spans="1:9" x14ac:dyDescent="0.25">
      <c r="A36" s="125">
        <v>2</v>
      </c>
      <c r="B36" s="506" t="s">
        <v>100</v>
      </c>
      <c r="C36" s="507"/>
      <c r="D36" s="508"/>
      <c r="E36" s="486" t="s">
        <v>99</v>
      </c>
      <c r="F36" s="487"/>
      <c r="G36" s="126"/>
      <c r="H36" s="156">
        <v>350</v>
      </c>
      <c r="I36" s="129">
        <f t="shared" ref="I36:I40" si="1">SUM(G36*H36)</f>
        <v>0</v>
      </c>
    </row>
    <row r="37" spans="1:9" x14ac:dyDescent="0.25">
      <c r="A37" s="125">
        <v>3</v>
      </c>
      <c r="B37" s="506" t="s">
        <v>101</v>
      </c>
      <c r="C37" s="507"/>
      <c r="D37" s="508"/>
      <c r="E37" s="486" t="s">
        <v>99</v>
      </c>
      <c r="F37" s="487"/>
      <c r="G37" s="126"/>
      <c r="H37" s="156">
        <v>300</v>
      </c>
      <c r="I37" s="129">
        <f t="shared" si="1"/>
        <v>0</v>
      </c>
    </row>
    <row r="38" spans="1:9" x14ac:dyDescent="0.25">
      <c r="A38" s="125">
        <v>4</v>
      </c>
      <c r="B38" s="506" t="s">
        <v>102</v>
      </c>
      <c r="C38" s="507"/>
      <c r="D38" s="508"/>
      <c r="E38" s="486" t="s">
        <v>99</v>
      </c>
      <c r="F38" s="487"/>
      <c r="G38" s="126">
        <v>2</v>
      </c>
      <c r="H38" s="156">
        <v>200</v>
      </c>
      <c r="I38" s="129">
        <f t="shared" si="1"/>
        <v>400</v>
      </c>
    </row>
    <row r="39" spans="1:9" x14ac:dyDescent="0.25">
      <c r="A39" s="125">
        <v>5</v>
      </c>
      <c r="B39" s="506" t="s">
        <v>103</v>
      </c>
      <c r="C39" s="507"/>
      <c r="D39" s="508"/>
      <c r="E39" s="486" t="s">
        <v>99</v>
      </c>
      <c r="F39" s="487"/>
      <c r="G39" s="126"/>
      <c r="H39" s="158">
        <v>200</v>
      </c>
      <c r="I39" s="129">
        <f t="shared" si="1"/>
        <v>0</v>
      </c>
    </row>
    <row r="40" spans="1:9" x14ac:dyDescent="0.25">
      <c r="A40" s="125">
        <v>6</v>
      </c>
      <c r="B40" s="506" t="s">
        <v>40</v>
      </c>
      <c r="C40" s="507"/>
      <c r="D40" s="508"/>
      <c r="E40" s="486" t="s">
        <v>99</v>
      </c>
      <c r="F40" s="487"/>
      <c r="G40" s="126"/>
      <c r="H40" s="158">
        <v>140</v>
      </c>
      <c r="I40" s="129">
        <f t="shared" si="1"/>
        <v>0</v>
      </c>
    </row>
    <row r="41" spans="1:9" x14ac:dyDescent="0.25">
      <c r="A41" s="125"/>
      <c r="B41" s="506"/>
      <c r="C41" s="507"/>
      <c r="D41" s="508"/>
      <c r="E41" s="133"/>
      <c r="F41" s="100"/>
      <c r="G41" s="100"/>
      <c r="H41" s="116"/>
      <c r="I41" s="129"/>
    </row>
    <row r="42" spans="1:9" x14ac:dyDescent="0.25">
      <c r="A42" s="114"/>
      <c r="B42" s="506"/>
      <c r="C42" s="507"/>
      <c r="D42" s="508"/>
      <c r="F42" s="100"/>
      <c r="G42" s="100"/>
      <c r="H42" s="116"/>
      <c r="I42" s="129"/>
    </row>
    <row r="43" spans="1:9" x14ac:dyDescent="0.25">
      <c r="A43" s="134"/>
      <c r="B43" s="535"/>
      <c r="C43" s="536"/>
      <c r="D43" s="537"/>
      <c r="E43" s="102"/>
      <c r="F43" s="103"/>
      <c r="G43" s="100"/>
      <c r="H43" s="118"/>
      <c r="I43" s="129"/>
    </row>
    <row r="44" spans="1:9" x14ac:dyDescent="0.25">
      <c r="A44" s="488" t="s">
        <v>104</v>
      </c>
      <c r="B44" s="484"/>
      <c r="C44" s="484"/>
      <c r="D44" s="484"/>
      <c r="E44" s="484"/>
      <c r="F44" s="484"/>
      <c r="G44" s="484"/>
      <c r="H44" s="485"/>
      <c r="I44" s="135">
        <f>SUM(I35:I43)</f>
        <v>1300</v>
      </c>
    </row>
    <row r="45" spans="1:9" x14ac:dyDescent="0.25">
      <c r="A45" s="494" t="s">
        <v>105</v>
      </c>
      <c r="B45" s="495"/>
      <c r="C45" s="495"/>
      <c r="D45" s="495"/>
      <c r="E45" s="495"/>
      <c r="F45" s="495"/>
      <c r="G45" s="495"/>
      <c r="H45" s="495"/>
      <c r="I45" s="496"/>
    </row>
    <row r="46" spans="1:9" x14ac:dyDescent="0.25">
      <c r="A46" s="120" t="s">
        <v>106</v>
      </c>
      <c r="B46" s="492" t="s">
        <v>107</v>
      </c>
      <c r="C46" s="538"/>
      <c r="D46" s="493"/>
      <c r="E46" s="492" t="s">
        <v>108</v>
      </c>
      <c r="F46" s="493"/>
      <c r="G46" s="136" t="s">
        <v>109</v>
      </c>
      <c r="H46" s="136" t="s">
        <v>88</v>
      </c>
      <c r="I46" s="137" t="s">
        <v>89</v>
      </c>
    </row>
    <row r="47" spans="1:9" x14ac:dyDescent="0.25">
      <c r="A47" s="125">
        <v>1</v>
      </c>
      <c r="B47" s="497" t="s">
        <v>140</v>
      </c>
      <c r="C47" s="498"/>
      <c r="D47" s="499"/>
      <c r="E47" s="517"/>
      <c r="F47" s="519"/>
      <c r="G47" s="126"/>
      <c r="H47" s="138"/>
      <c r="I47" s="129"/>
    </row>
    <row r="48" spans="1:9" x14ac:dyDescent="0.25">
      <c r="A48" s="125"/>
      <c r="B48" s="500" t="s">
        <v>141</v>
      </c>
      <c r="C48" s="501"/>
      <c r="D48" s="502"/>
      <c r="E48" s="486">
        <v>1</v>
      </c>
      <c r="F48" s="487"/>
      <c r="G48" s="126">
        <v>47</v>
      </c>
      <c r="H48" s="138">
        <v>5</v>
      </c>
      <c r="I48" s="129">
        <f>H48*G48</f>
        <v>235</v>
      </c>
    </row>
    <row r="49" spans="1:12" x14ac:dyDescent="0.25">
      <c r="A49" s="139"/>
      <c r="B49" s="503"/>
      <c r="C49" s="504"/>
      <c r="D49" s="505"/>
      <c r="E49" s="520"/>
      <c r="F49" s="522"/>
      <c r="G49" s="126"/>
      <c r="H49" s="138"/>
      <c r="I49" s="129"/>
    </row>
    <row r="50" spans="1:12" x14ac:dyDescent="0.25">
      <c r="A50" s="484" t="s">
        <v>110</v>
      </c>
      <c r="B50" s="484"/>
      <c r="C50" s="484"/>
      <c r="D50" s="484"/>
      <c r="E50" s="484"/>
      <c r="F50" s="484"/>
      <c r="G50" s="484"/>
      <c r="H50" s="485"/>
      <c r="I50" s="140">
        <f>SUM(I47:I49)</f>
        <v>235</v>
      </c>
    </row>
    <row r="51" spans="1:12" x14ac:dyDescent="0.25">
      <c r="A51" s="141"/>
      <c r="B51" s="142"/>
      <c r="C51" s="142"/>
      <c r="D51" s="142"/>
      <c r="E51" s="142"/>
      <c r="F51" s="143"/>
      <c r="G51" s="144"/>
      <c r="H51" s="144"/>
      <c r="I51" s="145"/>
      <c r="L51" s="97"/>
    </row>
    <row r="52" spans="1:12" x14ac:dyDescent="0.25">
      <c r="A52" s="532"/>
      <c r="B52" s="533"/>
      <c r="C52" s="533"/>
      <c r="D52" s="533"/>
      <c r="E52" s="533"/>
      <c r="F52" s="146"/>
      <c r="G52" s="534" t="s">
        <v>111</v>
      </c>
      <c r="H52" s="533"/>
      <c r="I52" s="147">
        <f>I50+I44+I32+I21</f>
        <v>1869.9949999999999</v>
      </c>
    </row>
    <row r="53" spans="1:12" x14ac:dyDescent="0.25">
      <c r="A53" s="532"/>
      <c r="B53" s="533"/>
      <c r="C53" s="533"/>
      <c r="D53" s="533"/>
      <c r="E53" s="533"/>
      <c r="F53" s="100"/>
      <c r="G53" s="148"/>
      <c r="H53" s="149"/>
      <c r="I53" s="150"/>
    </row>
    <row r="54" spans="1:12" ht="15.75" thickBot="1" x14ac:dyDescent="0.3">
      <c r="A54" s="532"/>
      <c r="B54" s="533"/>
      <c r="C54" s="533"/>
      <c r="D54" s="533"/>
      <c r="E54" s="533"/>
      <c r="F54" s="100"/>
      <c r="G54" s="482" t="s">
        <v>154</v>
      </c>
      <c r="H54" s="483"/>
      <c r="I54" s="159">
        <f>I52+I53</f>
        <v>1869.9949999999999</v>
      </c>
    </row>
    <row r="55" spans="1:12" ht="16.5" thickTop="1" thickBot="1" x14ac:dyDescent="0.3">
      <c r="A55" s="151"/>
      <c r="B55" s="152"/>
      <c r="C55" s="539"/>
      <c r="D55" s="540"/>
      <c r="E55" s="540"/>
      <c r="F55" s="540"/>
      <c r="G55" s="153"/>
      <c r="H55" s="153"/>
      <c r="I55" s="154"/>
    </row>
    <row r="57" spans="1:12" x14ac:dyDescent="0.25">
      <c r="A57" s="97"/>
      <c r="B57" s="97"/>
    </row>
  </sheetData>
  <mergeCells count="67">
    <mergeCell ref="F11:G11"/>
    <mergeCell ref="H11:I11"/>
    <mergeCell ref="A9:E9"/>
    <mergeCell ref="F9:G9"/>
    <mergeCell ref="H9:I9"/>
    <mergeCell ref="F10:G10"/>
    <mergeCell ref="H10:I10"/>
    <mergeCell ref="A21:H21"/>
    <mergeCell ref="F12:G12"/>
    <mergeCell ref="H12:I12"/>
    <mergeCell ref="F13:G13"/>
    <mergeCell ref="H13:I13"/>
    <mergeCell ref="F14:G14"/>
    <mergeCell ref="H14:I14"/>
    <mergeCell ref="A15:I15"/>
    <mergeCell ref="A16:I16"/>
    <mergeCell ref="B18:D18"/>
    <mergeCell ref="B19:D19"/>
    <mergeCell ref="B20:D20"/>
    <mergeCell ref="B34:D34"/>
    <mergeCell ref="E34:F34"/>
    <mergeCell ref="A22:I22"/>
    <mergeCell ref="B24:E24"/>
    <mergeCell ref="B25:E25"/>
    <mergeCell ref="B26:E26"/>
    <mergeCell ref="B27:E27"/>
    <mergeCell ref="B28:E28"/>
    <mergeCell ref="B29:E29"/>
    <mergeCell ref="B30:E30"/>
    <mergeCell ref="B31:E31"/>
    <mergeCell ref="A32:H32"/>
    <mergeCell ref="A33:I33"/>
    <mergeCell ref="B35:D35"/>
    <mergeCell ref="E35:F35"/>
    <mergeCell ref="B36:D36"/>
    <mergeCell ref="E36:F36"/>
    <mergeCell ref="B37:D37"/>
    <mergeCell ref="E37:F37"/>
    <mergeCell ref="B46:D46"/>
    <mergeCell ref="E46:F46"/>
    <mergeCell ref="B38:D38"/>
    <mergeCell ref="E38:F38"/>
    <mergeCell ref="B39:D39"/>
    <mergeCell ref="E39:F39"/>
    <mergeCell ref="B40:D40"/>
    <mergeCell ref="E40:F40"/>
    <mergeCell ref="B41:D41"/>
    <mergeCell ref="B42:D42"/>
    <mergeCell ref="B43:D43"/>
    <mergeCell ref="A44:H44"/>
    <mergeCell ref="A45:I45"/>
    <mergeCell ref="B47:D47"/>
    <mergeCell ref="E47:F47"/>
    <mergeCell ref="B48:D48"/>
    <mergeCell ref="E48:F48"/>
    <mergeCell ref="B49:D49"/>
    <mergeCell ref="E49:F49"/>
    <mergeCell ref="A54:B54"/>
    <mergeCell ref="C54:E54"/>
    <mergeCell ref="C55:F55"/>
    <mergeCell ref="A50:H50"/>
    <mergeCell ref="A52:B52"/>
    <mergeCell ref="C52:E52"/>
    <mergeCell ref="G52:H52"/>
    <mergeCell ref="A53:B53"/>
    <mergeCell ref="C53:E53"/>
    <mergeCell ref="G54:H54"/>
  </mergeCells>
  <pageMargins left="0.70866141732283472" right="0.70866141732283472" top="0.74803149606299213" bottom="0.74803149606299213" header="0.31496062992125984" footer="0.31496062992125984"/>
  <pageSetup paperSize="9" scale="83"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M57"/>
  <sheetViews>
    <sheetView view="pageBreakPreview" zoomScale="60" zoomScaleNormal="100" workbookViewId="0">
      <selection activeCell="A45" sqref="A45"/>
    </sheetView>
  </sheetViews>
  <sheetFormatPr defaultRowHeight="15" x14ac:dyDescent="0.25"/>
  <cols>
    <col min="1" max="1" width="12" bestFit="1" customWidth="1"/>
    <col min="4" max="4" width="14.570312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10</v>
      </c>
      <c r="I9" s="513"/>
    </row>
    <row r="10" spans="1:13" x14ac:dyDescent="0.25">
      <c r="A10" s="99" t="s">
        <v>71</v>
      </c>
      <c r="B10" s="97"/>
      <c r="E10" s="100"/>
      <c r="F10" s="510" t="s">
        <v>72</v>
      </c>
      <c r="G10" s="511"/>
      <c r="H10" s="514">
        <v>43619</v>
      </c>
      <c r="I10" s="515"/>
    </row>
    <row r="11" spans="1:13" x14ac:dyDescent="0.25">
      <c r="A11" s="99" t="s">
        <v>73</v>
      </c>
      <c r="B11" s="97"/>
      <c r="E11" s="100"/>
      <c r="F11" s="510" t="s">
        <v>74</v>
      </c>
      <c r="G11" s="511"/>
      <c r="H11" s="516" t="s">
        <v>144</v>
      </c>
      <c r="I11" s="515"/>
    </row>
    <row r="12" spans="1:13" x14ac:dyDescent="0.25">
      <c r="A12" s="99" t="s">
        <v>75</v>
      </c>
      <c r="B12" s="97"/>
      <c r="E12" s="100"/>
      <c r="F12" s="510" t="s">
        <v>76</v>
      </c>
      <c r="G12" s="511"/>
      <c r="H12" s="516">
        <v>42600</v>
      </c>
      <c r="I12" s="515"/>
    </row>
    <row r="13" spans="1:13" x14ac:dyDescent="0.25">
      <c r="A13" s="99" t="s">
        <v>77</v>
      </c>
      <c r="B13" s="97"/>
      <c r="E13" s="100"/>
      <c r="F13" s="510" t="s">
        <v>78</v>
      </c>
      <c r="G13" s="511"/>
      <c r="H13" s="516" t="s">
        <v>112</v>
      </c>
      <c r="I13" s="515"/>
      <c r="M13" t="s">
        <v>79</v>
      </c>
    </row>
    <row r="14" spans="1:13" x14ac:dyDescent="0.25">
      <c r="A14" s="101"/>
      <c r="B14" s="102"/>
      <c r="C14" s="102"/>
      <c r="D14" s="102"/>
      <c r="E14" s="103"/>
      <c r="F14" s="510" t="s">
        <v>80</v>
      </c>
      <c r="G14" s="511"/>
      <c r="H14" s="516" t="s">
        <v>81</v>
      </c>
      <c r="I14" s="515"/>
    </row>
    <row r="15" spans="1:13" x14ac:dyDescent="0.25">
      <c r="A15" s="523" t="s">
        <v>145</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2" x14ac:dyDescent="0.25">
      <c r="A17" s="104" t="s">
        <v>83</v>
      </c>
      <c r="B17" s="105" t="s">
        <v>84</v>
      </c>
      <c r="C17" s="105"/>
      <c r="D17" s="106"/>
      <c r="E17" s="107" t="s">
        <v>85</v>
      </c>
      <c r="F17" s="107" t="s">
        <v>86</v>
      </c>
      <c r="G17" s="107" t="s">
        <v>87</v>
      </c>
      <c r="H17" s="107" t="s">
        <v>88</v>
      </c>
      <c r="I17" s="108" t="s">
        <v>89</v>
      </c>
    </row>
    <row r="18" spans="1:12" x14ac:dyDescent="0.25">
      <c r="A18" s="109"/>
      <c r="B18" s="517"/>
      <c r="C18" s="518"/>
      <c r="D18" s="519"/>
      <c r="E18" s="110"/>
      <c r="F18" s="111"/>
      <c r="G18" s="110"/>
      <c r="H18" s="112"/>
      <c r="I18" s="113">
        <f>SUM(G18*H18)</f>
        <v>0</v>
      </c>
    </row>
    <row r="19" spans="1:12" x14ac:dyDescent="0.25">
      <c r="A19" s="114"/>
      <c r="B19" s="486"/>
      <c r="C19" s="475"/>
      <c r="D19" s="487"/>
      <c r="E19" s="115"/>
      <c r="F19" s="100"/>
      <c r="G19" s="115"/>
      <c r="H19" s="116"/>
      <c r="I19" s="113">
        <f t="shared" ref="I19:I20" si="0">SUM(G19*H19)</f>
        <v>0</v>
      </c>
    </row>
    <row r="20" spans="1:12" x14ac:dyDescent="0.25">
      <c r="A20" s="114"/>
      <c r="B20" s="520"/>
      <c r="C20" s="521"/>
      <c r="D20" s="522"/>
      <c r="E20" s="115"/>
      <c r="F20" s="100"/>
      <c r="G20" s="117"/>
      <c r="H20" s="118"/>
      <c r="I20" s="119">
        <f t="shared" si="0"/>
        <v>0</v>
      </c>
    </row>
    <row r="21" spans="1:12" x14ac:dyDescent="0.25">
      <c r="A21" s="488" t="s">
        <v>90</v>
      </c>
      <c r="B21" s="484"/>
      <c r="C21" s="484"/>
      <c r="D21" s="484"/>
      <c r="E21" s="484"/>
      <c r="F21" s="484"/>
      <c r="G21" s="484"/>
      <c r="H21" s="485"/>
      <c r="I21" s="113">
        <f>SUM(I18:I20)</f>
        <v>0</v>
      </c>
    </row>
    <row r="22" spans="1:12" x14ac:dyDescent="0.25">
      <c r="A22" s="494" t="s">
        <v>91</v>
      </c>
      <c r="B22" s="495"/>
      <c r="C22" s="495"/>
      <c r="D22" s="495"/>
      <c r="E22" s="495"/>
      <c r="F22" s="495"/>
      <c r="G22" s="495"/>
      <c r="H22" s="495"/>
      <c r="I22" s="496"/>
    </row>
    <row r="23" spans="1:12" x14ac:dyDescent="0.25">
      <c r="A23" s="120" t="s">
        <v>92</v>
      </c>
      <c r="B23" s="492" t="s">
        <v>84</v>
      </c>
      <c r="C23" s="538"/>
      <c r="D23" s="538"/>
      <c r="E23" s="493"/>
      <c r="F23" s="165" t="s">
        <v>87</v>
      </c>
      <c r="G23" s="122" t="s">
        <v>159</v>
      </c>
      <c r="H23" s="123" t="s">
        <v>88</v>
      </c>
      <c r="I23" s="124" t="s">
        <v>89</v>
      </c>
    </row>
    <row r="24" spans="1:12" x14ac:dyDescent="0.25">
      <c r="A24" s="125">
        <v>1</v>
      </c>
      <c r="B24" s="497" t="s">
        <v>146</v>
      </c>
      <c r="C24" s="498"/>
      <c r="D24" s="498"/>
      <c r="E24" s="499"/>
      <c r="F24" s="157">
        <v>4</v>
      </c>
      <c r="G24" s="166">
        <v>0.15</v>
      </c>
      <c r="H24" s="179">
        <v>3346</v>
      </c>
      <c r="I24" s="129">
        <f>H24*F24*1.15</f>
        <v>15391.599999999999</v>
      </c>
    </row>
    <row r="25" spans="1:12" x14ac:dyDescent="0.25">
      <c r="A25" s="125">
        <v>2</v>
      </c>
      <c r="B25" s="500" t="s">
        <v>147</v>
      </c>
      <c r="C25" s="501"/>
      <c r="D25" s="501"/>
      <c r="E25" s="502"/>
      <c r="F25" s="126">
        <v>4</v>
      </c>
      <c r="G25" s="127">
        <v>0.15</v>
      </c>
      <c r="H25" s="179">
        <v>2213</v>
      </c>
      <c r="I25" s="129">
        <f>H25*F25*1.15</f>
        <v>10179.799999999999</v>
      </c>
    </row>
    <row r="26" spans="1:12" x14ac:dyDescent="0.25">
      <c r="A26" s="125"/>
      <c r="B26" s="500"/>
      <c r="C26" s="501"/>
      <c r="D26" s="501"/>
      <c r="E26" s="502"/>
      <c r="F26" s="126"/>
      <c r="G26" s="161"/>
      <c r="H26" s="128"/>
      <c r="I26" s="129"/>
    </row>
    <row r="27" spans="1:12" x14ac:dyDescent="0.25">
      <c r="A27" s="125"/>
      <c r="B27" s="500"/>
      <c r="C27" s="501"/>
      <c r="D27" s="501"/>
      <c r="E27" s="502"/>
      <c r="F27" s="126"/>
      <c r="G27" s="161"/>
      <c r="H27" s="128"/>
      <c r="I27" s="129"/>
    </row>
    <row r="28" spans="1:12" x14ac:dyDescent="0.25">
      <c r="A28" s="125"/>
      <c r="B28" s="500"/>
      <c r="C28" s="501"/>
      <c r="D28" s="501"/>
      <c r="E28" s="502"/>
      <c r="F28" s="126"/>
      <c r="G28" s="161"/>
      <c r="H28" s="128"/>
      <c r="I28" s="129"/>
    </row>
    <row r="29" spans="1:12" x14ac:dyDescent="0.25">
      <c r="A29" s="125"/>
      <c r="B29" s="486"/>
      <c r="C29" s="475"/>
      <c r="D29" s="475"/>
      <c r="E29" s="487"/>
      <c r="F29" s="115"/>
      <c r="G29" s="162"/>
      <c r="H29" s="128"/>
      <c r="I29" s="129"/>
    </row>
    <row r="30" spans="1:12" x14ac:dyDescent="0.25">
      <c r="A30" s="125"/>
      <c r="B30" s="486"/>
      <c r="C30" s="475"/>
      <c r="D30" s="475"/>
      <c r="E30" s="487"/>
      <c r="F30" s="115"/>
      <c r="G30" s="162"/>
      <c r="H30" s="128"/>
      <c r="I30" s="129"/>
    </row>
    <row r="31" spans="1:12" x14ac:dyDescent="0.25">
      <c r="A31" s="125"/>
      <c r="B31" s="503"/>
      <c r="C31" s="504"/>
      <c r="D31" s="504"/>
      <c r="E31" s="505"/>
      <c r="F31" s="160"/>
      <c r="G31" s="162"/>
      <c r="H31" s="128"/>
      <c r="I31" s="129"/>
      <c r="L31" s="130"/>
    </row>
    <row r="32" spans="1:12" x14ac:dyDescent="0.25">
      <c r="A32" s="488" t="s">
        <v>94</v>
      </c>
      <c r="B32" s="484"/>
      <c r="C32" s="484"/>
      <c r="D32" s="484"/>
      <c r="E32" s="484"/>
      <c r="F32" s="484"/>
      <c r="G32" s="484"/>
      <c r="H32" s="485"/>
      <c r="I32" s="131">
        <f>SUM(I24:I31)</f>
        <v>25571.399999999998</v>
      </c>
    </row>
    <row r="33" spans="1:9" x14ac:dyDescent="0.25">
      <c r="A33" s="494" t="s">
        <v>95</v>
      </c>
      <c r="B33" s="495"/>
      <c r="C33" s="495"/>
      <c r="D33" s="495"/>
      <c r="E33" s="495"/>
      <c r="F33" s="495"/>
      <c r="G33" s="495"/>
      <c r="H33" s="495"/>
      <c r="I33" s="496"/>
    </row>
    <row r="34" spans="1:9" x14ac:dyDescent="0.25">
      <c r="A34" s="120" t="s">
        <v>96</v>
      </c>
      <c r="B34" s="492" t="s">
        <v>97</v>
      </c>
      <c r="C34" s="538"/>
      <c r="D34" s="493"/>
      <c r="E34" s="492" t="s">
        <v>85</v>
      </c>
      <c r="F34" s="493"/>
      <c r="G34" s="122" t="s">
        <v>87</v>
      </c>
      <c r="H34" s="123" t="s">
        <v>88</v>
      </c>
      <c r="I34" s="124" t="s">
        <v>89</v>
      </c>
    </row>
    <row r="35" spans="1:9" x14ac:dyDescent="0.25">
      <c r="A35" s="125">
        <v>1</v>
      </c>
      <c r="B35" s="529" t="s">
        <v>98</v>
      </c>
      <c r="C35" s="530"/>
      <c r="D35" s="531"/>
      <c r="E35" s="517" t="s">
        <v>99</v>
      </c>
      <c r="F35" s="519"/>
      <c r="G35" s="157">
        <v>4</v>
      </c>
      <c r="H35" s="155">
        <v>450</v>
      </c>
      <c r="I35" s="132">
        <f>SUM(G35*H35)</f>
        <v>1800</v>
      </c>
    </row>
    <row r="36" spans="1:9" x14ac:dyDescent="0.25">
      <c r="A36" s="125">
        <v>2</v>
      </c>
      <c r="B36" s="506" t="s">
        <v>100</v>
      </c>
      <c r="C36" s="507"/>
      <c r="D36" s="508"/>
      <c r="E36" s="486" t="s">
        <v>99</v>
      </c>
      <c r="F36" s="487"/>
      <c r="G36" s="126"/>
      <c r="H36" s="156">
        <v>350</v>
      </c>
      <c r="I36" s="129">
        <f t="shared" ref="I36:I40" si="1">SUM(G36*H36)</f>
        <v>0</v>
      </c>
    </row>
    <row r="37" spans="1:9" x14ac:dyDescent="0.25">
      <c r="A37" s="125">
        <v>3</v>
      </c>
      <c r="B37" s="506" t="s">
        <v>101</v>
      </c>
      <c r="C37" s="507"/>
      <c r="D37" s="508"/>
      <c r="E37" s="486" t="s">
        <v>99</v>
      </c>
      <c r="F37" s="487"/>
      <c r="G37" s="126"/>
      <c r="H37" s="156">
        <v>300</v>
      </c>
      <c r="I37" s="129">
        <f t="shared" si="1"/>
        <v>0</v>
      </c>
    </row>
    <row r="38" spans="1:9" x14ac:dyDescent="0.25">
      <c r="A38" s="125">
        <v>4</v>
      </c>
      <c r="B38" s="506" t="s">
        <v>102</v>
      </c>
      <c r="C38" s="507"/>
      <c r="D38" s="508"/>
      <c r="E38" s="486" t="s">
        <v>99</v>
      </c>
      <c r="F38" s="487"/>
      <c r="G38" s="126">
        <v>4</v>
      </c>
      <c r="H38" s="156">
        <v>200</v>
      </c>
      <c r="I38" s="129">
        <f t="shared" si="1"/>
        <v>800</v>
      </c>
    </row>
    <row r="39" spans="1:9" x14ac:dyDescent="0.25">
      <c r="A39" s="125">
        <v>5</v>
      </c>
      <c r="B39" s="506" t="s">
        <v>103</v>
      </c>
      <c r="C39" s="507"/>
      <c r="D39" s="508"/>
      <c r="E39" s="486" t="s">
        <v>99</v>
      </c>
      <c r="F39" s="487"/>
      <c r="G39" s="126"/>
      <c r="H39" s="158">
        <v>200</v>
      </c>
      <c r="I39" s="129">
        <f t="shared" si="1"/>
        <v>0</v>
      </c>
    </row>
    <row r="40" spans="1:9" x14ac:dyDescent="0.25">
      <c r="A40" s="125">
        <v>6</v>
      </c>
      <c r="B40" s="506" t="s">
        <v>40</v>
      </c>
      <c r="C40" s="507"/>
      <c r="D40" s="508"/>
      <c r="E40" s="486" t="s">
        <v>99</v>
      </c>
      <c r="F40" s="487"/>
      <c r="G40" s="126"/>
      <c r="H40" s="158">
        <v>140</v>
      </c>
      <c r="I40" s="129">
        <f t="shared" si="1"/>
        <v>0</v>
      </c>
    </row>
    <row r="41" spans="1:9" x14ac:dyDescent="0.25">
      <c r="A41" s="125"/>
      <c r="B41" s="506"/>
      <c r="C41" s="507"/>
      <c r="D41" s="508"/>
      <c r="E41" s="133"/>
      <c r="F41" s="100"/>
      <c r="G41" s="100"/>
      <c r="H41" s="116"/>
      <c r="I41" s="129"/>
    </row>
    <row r="42" spans="1:9" x14ac:dyDescent="0.25">
      <c r="A42" s="114"/>
      <c r="B42" s="506"/>
      <c r="C42" s="507"/>
      <c r="D42" s="508"/>
      <c r="F42" s="100"/>
      <c r="G42" s="100"/>
      <c r="H42" s="116"/>
      <c r="I42" s="129"/>
    </row>
    <row r="43" spans="1:9" x14ac:dyDescent="0.25">
      <c r="A43" s="134"/>
      <c r="B43" s="535"/>
      <c r="C43" s="536"/>
      <c r="D43" s="537"/>
      <c r="E43" s="102"/>
      <c r="F43" s="103"/>
      <c r="G43" s="100"/>
      <c r="H43" s="118"/>
      <c r="I43" s="129"/>
    </row>
    <row r="44" spans="1:9" x14ac:dyDescent="0.25">
      <c r="A44" s="488" t="s">
        <v>104</v>
      </c>
      <c r="B44" s="484"/>
      <c r="C44" s="484"/>
      <c r="D44" s="484"/>
      <c r="E44" s="484"/>
      <c r="F44" s="484"/>
      <c r="G44" s="484"/>
      <c r="H44" s="485"/>
      <c r="I44" s="135">
        <f>SUM(I35:I43)</f>
        <v>2600</v>
      </c>
    </row>
    <row r="45" spans="1:9" x14ac:dyDescent="0.25">
      <c r="A45" s="494" t="s">
        <v>105</v>
      </c>
      <c r="B45" s="495"/>
      <c r="C45" s="495"/>
      <c r="D45" s="495"/>
      <c r="E45" s="495"/>
      <c r="F45" s="495"/>
      <c r="G45" s="495"/>
      <c r="H45" s="495"/>
      <c r="I45" s="496"/>
    </row>
    <row r="46" spans="1:9" x14ac:dyDescent="0.25">
      <c r="A46" s="120" t="s">
        <v>106</v>
      </c>
      <c r="B46" s="492" t="s">
        <v>107</v>
      </c>
      <c r="C46" s="538"/>
      <c r="D46" s="493"/>
      <c r="E46" s="492" t="s">
        <v>108</v>
      </c>
      <c r="F46" s="493"/>
      <c r="G46" s="136" t="s">
        <v>109</v>
      </c>
      <c r="H46" s="136" t="s">
        <v>88</v>
      </c>
      <c r="I46" s="137" t="s">
        <v>89</v>
      </c>
    </row>
    <row r="47" spans="1:9" x14ac:dyDescent="0.25">
      <c r="A47" s="125">
        <v>1</v>
      </c>
      <c r="B47" s="497" t="s">
        <v>148</v>
      </c>
      <c r="C47" s="498"/>
      <c r="D47" s="499"/>
      <c r="E47" s="517"/>
      <c r="F47" s="519"/>
      <c r="G47" s="126"/>
      <c r="H47" s="138"/>
      <c r="I47" s="129"/>
    </row>
    <row r="48" spans="1:9" x14ac:dyDescent="0.25">
      <c r="A48" s="125"/>
      <c r="B48" s="500" t="s">
        <v>162</v>
      </c>
      <c r="C48" s="501"/>
      <c r="D48" s="502"/>
      <c r="E48" s="486">
        <v>1</v>
      </c>
      <c r="F48" s="487"/>
      <c r="G48" s="126">
        <v>23</v>
      </c>
      <c r="H48" s="138">
        <v>5</v>
      </c>
      <c r="I48" s="129">
        <f>H48*G48</f>
        <v>115</v>
      </c>
    </row>
    <row r="49" spans="1:12" x14ac:dyDescent="0.25">
      <c r="A49" s="139"/>
      <c r="B49" s="503"/>
      <c r="C49" s="504"/>
      <c r="D49" s="505"/>
      <c r="E49" s="520"/>
      <c r="F49" s="522"/>
      <c r="G49" s="126"/>
      <c r="H49" s="138"/>
      <c r="I49" s="129"/>
    </row>
    <row r="50" spans="1:12" x14ac:dyDescent="0.25">
      <c r="A50" s="488" t="s">
        <v>110</v>
      </c>
      <c r="B50" s="484"/>
      <c r="C50" s="484"/>
      <c r="D50" s="484"/>
      <c r="E50" s="484"/>
      <c r="F50" s="484"/>
      <c r="G50" s="484"/>
      <c r="H50" s="485"/>
      <c r="I50" s="140">
        <f>SUM(I47:I49)</f>
        <v>115</v>
      </c>
    </row>
    <row r="51" spans="1:12" x14ac:dyDescent="0.25">
      <c r="A51" s="141"/>
      <c r="B51" s="142"/>
      <c r="C51" s="142"/>
      <c r="D51" s="142"/>
      <c r="E51" s="142"/>
      <c r="F51" s="143"/>
      <c r="G51" s="144"/>
      <c r="H51" s="144"/>
      <c r="I51" s="145"/>
      <c r="L51" s="97"/>
    </row>
    <row r="52" spans="1:12" x14ac:dyDescent="0.25">
      <c r="A52" s="532"/>
      <c r="B52" s="533"/>
      <c r="C52" s="533"/>
      <c r="D52" s="533"/>
      <c r="E52" s="533"/>
      <c r="F52" s="146"/>
      <c r="G52" s="534" t="s">
        <v>111</v>
      </c>
      <c r="H52" s="533"/>
      <c r="I52" s="147">
        <f>I50+I44+I32+I21</f>
        <v>28286.399999999998</v>
      </c>
    </row>
    <row r="53" spans="1:12" x14ac:dyDescent="0.25">
      <c r="A53" s="532"/>
      <c r="B53" s="533"/>
      <c r="C53" s="533"/>
      <c r="D53" s="533"/>
      <c r="E53" s="533"/>
      <c r="F53" s="100"/>
      <c r="G53" s="148"/>
      <c r="H53" s="149"/>
      <c r="I53" s="150"/>
    </row>
    <row r="54" spans="1:12" ht="15.75" thickBot="1" x14ac:dyDescent="0.3">
      <c r="A54" s="532"/>
      <c r="B54" s="533"/>
      <c r="C54" s="533"/>
      <c r="D54" s="533"/>
      <c r="E54" s="533"/>
      <c r="F54" s="100"/>
      <c r="G54" s="482" t="s">
        <v>154</v>
      </c>
      <c r="H54" s="483"/>
      <c r="I54" s="159">
        <f>I52+I53</f>
        <v>28286.399999999998</v>
      </c>
    </row>
    <row r="55" spans="1:12" ht="16.5" thickTop="1" thickBot="1" x14ac:dyDescent="0.3">
      <c r="A55" s="151"/>
      <c r="B55" s="152"/>
      <c r="C55" s="539"/>
      <c r="D55" s="540"/>
      <c r="E55" s="540"/>
      <c r="F55" s="540"/>
      <c r="G55" s="153"/>
      <c r="H55" s="153"/>
      <c r="I55" s="154"/>
    </row>
    <row r="57" spans="1:12" x14ac:dyDescent="0.25">
      <c r="A57" s="97"/>
      <c r="B57" s="97"/>
    </row>
  </sheetData>
  <mergeCells count="68">
    <mergeCell ref="B23:E23"/>
    <mergeCell ref="F11:G11"/>
    <mergeCell ref="H11:I11"/>
    <mergeCell ref="A9:E9"/>
    <mergeCell ref="F9:G9"/>
    <mergeCell ref="H9:I9"/>
    <mergeCell ref="F10:G10"/>
    <mergeCell ref="H10:I10"/>
    <mergeCell ref="A21:H21"/>
    <mergeCell ref="F12:G12"/>
    <mergeCell ref="H12:I12"/>
    <mergeCell ref="F13:G13"/>
    <mergeCell ref="H13:I13"/>
    <mergeCell ref="F14:G14"/>
    <mergeCell ref="H14:I14"/>
    <mergeCell ref="A15:I15"/>
    <mergeCell ref="A16:I16"/>
    <mergeCell ref="B18:D18"/>
    <mergeCell ref="B19:D19"/>
    <mergeCell ref="B20:D20"/>
    <mergeCell ref="B34:D34"/>
    <mergeCell ref="E34:F34"/>
    <mergeCell ref="A22:I22"/>
    <mergeCell ref="B24:E24"/>
    <mergeCell ref="B25:E25"/>
    <mergeCell ref="B26:E26"/>
    <mergeCell ref="B27:E27"/>
    <mergeCell ref="B28:E28"/>
    <mergeCell ref="B29:E29"/>
    <mergeCell ref="B30:E30"/>
    <mergeCell ref="B31:E31"/>
    <mergeCell ref="A32:H32"/>
    <mergeCell ref="A33:I33"/>
    <mergeCell ref="B43:D43"/>
    <mergeCell ref="A44:H44"/>
    <mergeCell ref="A45:I45"/>
    <mergeCell ref="B35:D35"/>
    <mergeCell ref="E35:F35"/>
    <mergeCell ref="B36:D36"/>
    <mergeCell ref="E36:F36"/>
    <mergeCell ref="B37:D37"/>
    <mergeCell ref="E37:F37"/>
    <mergeCell ref="E39:F39"/>
    <mergeCell ref="B40:D40"/>
    <mergeCell ref="E40:F40"/>
    <mergeCell ref="B41:D41"/>
    <mergeCell ref="B42:D42"/>
    <mergeCell ref="C55:F55"/>
    <mergeCell ref="A50:H50"/>
    <mergeCell ref="A52:B52"/>
    <mergeCell ref="C52:E52"/>
    <mergeCell ref="G52:H52"/>
    <mergeCell ref="A53:B53"/>
    <mergeCell ref="C53:E53"/>
    <mergeCell ref="G54:H54"/>
    <mergeCell ref="A54:B54"/>
    <mergeCell ref="C54:E54"/>
    <mergeCell ref="B47:D47"/>
    <mergeCell ref="E47:F47"/>
    <mergeCell ref="B48:D48"/>
    <mergeCell ref="E48:F48"/>
    <mergeCell ref="B49:D49"/>
    <mergeCell ref="E49:F49"/>
    <mergeCell ref="B46:D46"/>
    <mergeCell ref="E46:F46"/>
    <mergeCell ref="B38:D38"/>
    <mergeCell ref="E38:F38"/>
    <mergeCell ref="B39:D39"/>
  </mergeCells>
  <pageMargins left="0.70866141732283472" right="0.70866141732283472" top="0.74803149606299213" bottom="0.74803149606299213" header="0.31496062992125984" footer="0.31496062992125984"/>
  <pageSetup paperSize="9" scale="82"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59"/>
  <sheetViews>
    <sheetView topLeftCell="A16" workbookViewId="0">
      <selection activeCell="A45" sqref="A45"/>
    </sheetView>
  </sheetViews>
  <sheetFormatPr defaultRowHeight="15" x14ac:dyDescent="0.25"/>
  <cols>
    <col min="1" max="1" width="12" bestFit="1" customWidth="1"/>
    <col min="4" max="4" width="14.570312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c r="L7" t="s">
        <v>79</v>
      </c>
    </row>
    <row r="8" spans="1:13" x14ac:dyDescent="0.25">
      <c r="A8" s="95"/>
      <c r="H8" s="97"/>
      <c r="I8" s="98"/>
    </row>
    <row r="9" spans="1:13" x14ac:dyDescent="0.25">
      <c r="A9" s="494" t="s">
        <v>161</v>
      </c>
      <c r="B9" s="495"/>
      <c r="C9" s="495"/>
      <c r="D9" s="495"/>
      <c r="E9" s="509"/>
      <c r="F9" s="510" t="s">
        <v>160</v>
      </c>
      <c r="G9" s="511"/>
      <c r="H9" s="512">
        <v>11</v>
      </c>
      <c r="I9" s="513"/>
    </row>
    <row r="10" spans="1:13" x14ac:dyDescent="0.25">
      <c r="A10" s="99" t="s">
        <v>71</v>
      </c>
      <c r="B10" s="97"/>
      <c r="E10" s="100"/>
      <c r="F10" s="510" t="s">
        <v>72</v>
      </c>
      <c r="G10" s="511"/>
      <c r="H10" s="514" t="s">
        <v>167</v>
      </c>
      <c r="I10" s="515"/>
    </row>
    <row r="11" spans="1:13" x14ac:dyDescent="0.25">
      <c r="A11" s="99" t="s">
        <v>73</v>
      </c>
      <c r="B11" s="97"/>
      <c r="E11" s="100"/>
      <c r="F11" s="510" t="s">
        <v>74</v>
      </c>
      <c r="G11" s="511"/>
      <c r="H11" s="516" t="s">
        <v>113</v>
      </c>
      <c r="I11" s="515"/>
    </row>
    <row r="12" spans="1:13" x14ac:dyDescent="0.25">
      <c r="A12" s="99" t="s">
        <v>75</v>
      </c>
      <c r="B12" s="97"/>
      <c r="E12" s="100"/>
      <c r="F12" s="510" t="s">
        <v>76</v>
      </c>
      <c r="G12" s="511"/>
      <c r="H12" s="516">
        <v>43269</v>
      </c>
      <c r="I12" s="515"/>
    </row>
    <row r="13" spans="1:13" x14ac:dyDescent="0.25">
      <c r="A13" s="99" t="s">
        <v>77</v>
      </c>
      <c r="B13" s="97"/>
      <c r="E13" s="100"/>
      <c r="F13" s="547" t="s">
        <v>78</v>
      </c>
      <c r="G13" s="485"/>
      <c r="H13" s="548" t="s">
        <v>168</v>
      </c>
      <c r="I13" s="549"/>
    </row>
    <row r="14" spans="1:13" x14ac:dyDescent="0.25">
      <c r="A14" s="99"/>
      <c r="B14" s="97"/>
      <c r="E14" s="100"/>
      <c r="F14" s="510" t="s">
        <v>80</v>
      </c>
      <c r="G14" s="511"/>
      <c r="H14" s="516" t="s">
        <v>81</v>
      </c>
      <c r="I14" s="515"/>
      <c r="M14" t="s">
        <v>79</v>
      </c>
    </row>
    <row r="15" spans="1:13" x14ac:dyDescent="0.25">
      <c r="A15" s="523" t="s">
        <v>169</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2" x14ac:dyDescent="0.25">
      <c r="A17" s="104" t="s">
        <v>83</v>
      </c>
      <c r="B17" s="105" t="s">
        <v>170</v>
      </c>
      <c r="C17" s="105"/>
      <c r="D17" s="106"/>
      <c r="E17" s="107" t="s">
        <v>85</v>
      </c>
      <c r="F17" s="107" t="s">
        <v>86</v>
      </c>
      <c r="G17" s="107" t="s">
        <v>87</v>
      </c>
      <c r="H17" s="107" t="s">
        <v>88</v>
      </c>
      <c r="I17" s="108" t="s">
        <v>89</v>
      </c>
    </row>
    <row r="18" spans="1:12" x14ac:dyDescent="0.25">
      <c r="A18" s="109"/>
      <c r="B18" s="517"/>
      <c r="C18" s="518"/>
      <c r="D18" s="519"/>
      <c r="E18" s="110"/>
      <c r="F18" s="111"/>
      <c r="G18" s="110"/>
      <c r="H18" s="112"/>
      <c r="I18" s="113">
        <f>SUM(G18*H18)</f>
        <v>0</v>
      </c>
    </row>
    <row r="19" spans="1:12" x14ac:dyDescent="0.25">
      <c r="A19" s="114"/>
      <c r="B19" s="486"/>
      <c r="C19" s="475"/>
      <c r="D19" s="487"/>
      <c r="E19" s="115"/>
      <c r="F19" s="100"/>
      <c r="G19" s="115"/>
      <c r="H19" s="116"/>
      <c r="I19" s="113">
        <f t="shared" ref="I19:I20" si="0">SUM(G19*H19)</f>
        <v>0</v>
      </c>
    </row>
    <row r="20" spans="1:12" x14ac:dyDescent="0.25">
      <c r="A20" s="114"/>
      <c r="B20" s="520"/>
      <c r="C20" s="521"/>
      <c r="D20" s="522"/>
      <c r="E20" s="115"/>
      <c r="F20" s="100"/>
      <c r="G20" s="117"/>
      <c r="H20" s="118"/>
      <c r="I20" s="119">
        <f t="shared" si="0"/>
        <v>0</v>
      </c>
    </row>
    <row r="21" spans="1:12" x14ac:dyDescent="0.25">
      <c r="A21" s="488" t="s">
        <v>90</v>
      </c>
      <c r="B21" s="484"/>
      <c r="C21" s="484"/>
      <c r="D21" s="484"/>
      <c r="E21" s="484"/>
      <c r="F21" s="484"/>
      <c r="G21" s="484"/>
      <c r="H21" s="485"/>
      <c r="I21" s="113">
        <f>SUM(I18:I20)</f>
        <v>0</v>
      </c>
    </row>
    <row r="22" spans="1:12" x14ac:dyDescent="0.25">
      <c r="A22" s="494" t="s">
        <v>91</v>
      </c>
      <c r="B22" s="495"/>
      <c r="C22" s="495"/>
      <c r="D22" s="495"/>
      <c r="E22" s="495"/>
      <c r="F22" s="495"/>
      <c r="G22" s="495"/>
      <c r="H22" s="495"/>
      <c r="I22" s="496"/>
    </row>
    <row r="23" spans="1:12" x14ac:dyDescent="0.25">
      <c r="A23" s="120" t="s">
        <v>92</v>
      </c>
      <c r="B23" s="492" t="s">
        <v>170</v>
      </c>
      <c r="C23" s="538"/>
      <c r="D23" s="538"/>
      <c r="E23" s="538"/>
      <c r="F23" s="122"/>
      <c r="G23" s="180" t="s">
        <v>87</v>
      </c>
      <c r="H23" s="136" t="s">
        <v>88</v>
      </c>
      <c r="I23" s="137" t="s">
        <v>89</v>
      </c>
    </row>
    <row r="24" spans="1:12" x14ac:dyDescent="0.25">
      <c r="A24" s="125"/>
      <c r="B24" s="497"/>
      <c r="C24" s="498"/>
      <c r="D24" s="498"/>
      <c r="E24" s="498"/>
      <c r="F24" s="183"/>
      <c r="G24" s="183"/>
      <c r="H24" s="188"/>
      <c r="I24" s="129"/>
    </row>
    <row r="25" spans="1:12" x14ac:dyDescent="0.25">
      <c r="A25" s="125"/>
      <c r="B25" s="500"/>
      <c r="C25" s="501"/>
      <c r="D25" s="501"/>
      <c r="E25" s="501"/>
      <c r="F25" s="161"/>
      <c r="G25" s="126"/>
      <c r="H25" s="188"/>
      <c r="I25" s="129"/>
    </row>
    <row r="26" spans="1:12" x14ac:dyDescent="0.25">
      <c r="A26" s="125"/>
      <c r="B26" s="500"/>
      <c r="C26" s="501"/>
      <c r="D26" s="501"/>
      <c r="E26" s="501"/>
      <c r="F26" s="161"/>
      <c r="G26" s="161"/>
      <c r="H26" s="188"/>
      <c r="I26" s="129"/>
    </row>
    <row r="27" spans="1:12" x14ac:dyDescent="0.25">
      <c r="A27" s="125"/>
      <c r="B27" s="500"/>
      <c r="C27" s="501"/>
      <c r="D27" s="501"/>
      <c r="E27" s="501"/>
      <c r="F27" s="161"/>
      <c r="G27" s="161"/>
      <c r="H27" s="188"/>
      <c r="I27" s="129"/>
    </row>
    <row r="28" spans="1:12" x14ac:dyDescent="0.25">
      <c r="A28" s="125"/>
      <c r="B28" s="500"/>
      <c r="C28" s="501"/>
      <c r="D28" s="501"/>
      <c r="E28" s="501"/>
      <c r="F28" s="161"/>
      <c r="G28" s="161"/>
      <c r="H28" s="188"/>
      <c r="I28" s="129"/>
    </row>
    <row r="29" spans="1:12" x14ac:dyDescent="0.25">
      <c r="A29" s="125"/>
      <c r="B29" s="486"/>
      <c r="C29" s="475"/>
      <c r="D29" s="475"/>
      <c r="E29" s="475"/>
      <c r="F29" s="100"/>
      <c r="G29" s="162"/>
      <c r="H29" s="188"/>
      <c r="I29" s="129"/>
    </row>
    <row r="30" spans="1:12" x14ac:dyDescent="0.25">
      <c r="A30" s="125"/>
      <c r="B30" s="486"/>
      <c r="C30" s="475"/>
      <c r="D30" s="475"/>
      <c r="E30" s="475"/>
      <c r="F30" s="100"/>
      <c r="G30" s="162"/>
      <c r="H30" s="188"/>
      <c r="I30" s="129"/>
    </row>
    <row r="31" spans="1:12" x14ac:dyDescent="0.25">
      <c r="A31" s="125"/>
      <c r="B31" s="503"/>
      <c r="C31" s="504"/>
      <c r="D31" s="504"/>
      <c r="E31" s="504"/>
      <c r="F31" s="103"/>
      <c r="G31" s="162"/>
      <c r="H31" s="128"/>
      <c r="I31" s="129"/>
      <c r="L31" s="130"/>
    </row>
    <row r="32" spans="1:12" x14ac:dyDescent="0.25">
      <c r="A32" s="547" t="s">
        <v>171</v>
      </c>
      <c r="B32" s="484"/>
      <c r="C32" s="484"/>
      <c r="D32" s="484"/>
      <c r="E32" s="484"/>
      <c r="F32" s="484"/>
      <c r="G32" s="484"/>
      <c r="H32" s="485"/>
      <c r="I32" s="189">
        <f>SUM(I24:I31)</f>
        <v>0</v>
      </c>
      <c r="L32" s="130"/>
    </row>
    <row r="33" spans="1:12" x14ac:dyDescent="0.25">
      <c r="A33" s="488" t="s">
        <v>172</v>
      </c>
      <c r="B33" s="484"/>
      <c r="C33" s="484"/>
      <c r="D33" s="484"/>
      <c r="E33" s="484"/>
      <c r="F33" s="484"/>
      <c r="G33" s="484"/>
      <c r="H33" s="485"/>
      <c r="I33" s="190">
        <f>I32*0.15</f>
        <v>0</v>
      </c>
      <c r="L33" s="130"/>
    </row>
    <row r="34" spans="1:12" x14ac:dyDescent="0.25">
      <c r="A34" s="488" t="s">
        <v>173</v>
      </c>
      <c r="B34" s="484"/>
      <c r="C34" s="484"/>
      <c r="D34" s="484"/>
      <c r="E34" s="484"/>
      <c r="F34" s="484"/>
      <c r="G34" s="484"/>
      <c r="H34" s="485"/>
      <c r="I34" s="131">
        <f>I32+I33</f>
        <v>0</v>
      </c>
    </row>
    <row r="35" spans="1:12" x14ac:dyDescent="0.25">
      <c r="A35" s="494" t="s">
        <v>95</v>
      </c>
      <c r="B35" s="495"/>
      <c r="C35" s="495"/>
      <c r="D35" s="495"/>
      <c r="E35" s="495"/>
      <c r="F35" s="495"/>
      <c r="G35" s="495"/>
      <c r="H35" s="495"/>
      <c r="I35" s="496"/>
    </row>
    <row r="36" spans="1:12" x14ac:dyDescent="0.25">
      <c r="A36" s="120" t="s">
        <v>96</v>
      </c>
      <c r="B36" s="492" t="s">
        <v>97</v>
      </c>
      <c r="C36" s="538"/>
      <c r="D36" s="493"/>
      <c r="E36" s="492" t="s">
        <v>85</v>
      </c>
      <c r="F36" s="493"/>
      <c r="G36" s="164" t="s">
        <v>87</v>
      </c>
      <c r="H36" s="136" t="s">
        <v>88</v>
      </c>
      <c r="I36" s="137" t="s">
        <v>89</v>
      </c>
    </row>
    <row r="37" spans="1:12" x14ac:dyDescent="0.25">
      <c r="A37" s="125">
        <v>1</v>
      </c>
      <c r="B37" s="529" t="s">
        <v>98</v>
      </c>
      <c r="C37" s="530"/>
      <c r="D37" s="531"/>
      <c r="E37" s="517" t="s">
        <v>99</v>
      </c>
      <c r="F37" s="519"/>
      <c r="G37" s="157">
        <v>2</v>
      </c>
      <c r="H37" s="155">
        <v>450</v>
      </c>
      <c r="I37" s="132">
        <f>SUM(G37*H37)</f>
        <v>900</v>
      </c>
    </row>
    <row r="38" spans="1:12" x14ac:dyDescent="0.25">
      <c r="A38" s="125">
        <v>2</v>
      </c>
      <c r="B38" s="506" t="s">
        <v>100</v>
      </c>
      <c r="C38" s="507"/>
      <c r="D38" s="508"/>
      <c r="E38" s="486" t="s">
        <v>99</v>
      </c>
      <c r="F38" s="487"/>
      <c r="G38" s="126"/>
      <c r="H38" s="156">
        <v>350</v>
      </c>
      <c r="I38" s="129">
        <f t="shared" ref="I38:I42" si="1">SUM(G38*H38)</f>
        <v>0</v>
      </c>
    </row>
    <row r="39" spans="1:12" x14ac:dyDescent="0.25">
      <c r="A39" s="125">
        <v>3</v>
      </c>
      <c r="B39" s="506" t="s">
        <v>101</v>
      </c>
      <c r="C39" s="507"/>
      <c r="D39" s="508"/>
      <c r="E39" s="486" t="s">
        <v>99</v>
      </c>
      <c r="F39" s="487"/>
      <c r="G39" s="126"/>
      <c r="H39" s="156">
        <v>300</v>
      </c>
      <c r="I39" s="129">
        <f t="shared" si="1"/>
        <v>0</v>
      </c>
    </row>
    <row r="40" spans="1:12" x14ac:dyDescent="0.25">
      <c r="A40" s="125">
        <v>4</v>
      </c>
      <c r="B40" s="506" t="s">
        <v>102</v>
      </c>
      <c r="C40" s="507"/>
      <c r="D40" s="508"/>
      <c r="E40" s="486" t="s">
        <v>99</v>
      </c>
      <c r="F40" s="487"/>
      <c r="G40" s="126">
        <v>2</v>
      </c>
      <c r="H40" s="156">
        <v>200</v>
      </c>
      <c r="I40" s="129">
        <f t="shared" si="1"/>
        <v>400</v>
      </c>
    </row>
    <row r="41" spans="1:12" x14ac:dyDescent="0.25">
      <c r="A41" s="125">
        <v>5</v>
      </c>
      <c r="B41" s="506" t="s">
        <v>103</v>
      </c>
      <c r="C41" s="507"/>
      <c r="D41" s="508"/>
      <c r="E41" s="486" t="s">
        <v>99</v>
      </c>
      <c r="F41" s="487"/>
      <c r="G41" s="126"/>
      <c r="H41" s="158">
        <v>200</v>
      </c>
      <c r="I41" s="129">
        <f t="shared" si="1"/>
        <v>0</v>
      </c>
    </row>
    <row r="42" spans="1:12" x14ac:dyDescent="0.25">
      <c r="A42" s="125">
        <v>6</v>
      </c>
      <c r="B42" s="506" t="s">
        <v>40</v>
      </c>
      <c r="C42" s="507"/>
      <c r="D42" s="508"/>
      <c r="E42" s="486" t="s">
        <v>99</v>
      </c>
      <c r="F42" s="487"/>
      <c r="G42" s="126"/>
      <c r="H42" s="158">
        <v>140</v>
      </c>
      <c r="I42" s="129">
        <f t="shared" si="1"/>
        <v>0</v>
      </c>
    </row>
    <row r="43" spans="1:12" x14ac:dyDescent="0.25">
      <c r="A43" s="125"/>
      <c r="B43" s="506"/>
      <c r="C43" s="507"/>
      <c r="D43" s="508"/>
      <c r="E43" s="133"/>
      <c r="F43" s="100"/>
      <c r="G43" s="100"/>
      <c r="H43" s="116"/>
      <c r="I43" s="129"/>
    </row>
    <row r="44" spans="1:12" x14ac:dyDescent="0.25">
      <c r="A44" s="114"/>
      <c r="B44" s="506"/>
      <c r="C44" s="507"/>
      <c r="D44" s="508"/>
      <c r="F44" s="100"/>
      <c r="G44" s="100"/>
      <c r="H44" s="116"/>
      <c r="I44" s="129"/>
    </row>
    <row r="45" spans="1:12" x14ac:dyDescent="0.25">
      <c r="A45" s="134"/>
      <c r="B45" s="535"/>
      <c r="C45" s="536"/>
      <c r="D45" s="537"/>
      <c r="E45" s="102"/>
      <c r="F45" s="103"/>
      <c r="G45" s="100"/>
      <c r="H45" s="118"/>
      <c r="I45" s="129"/>
    </row>
    <row r="46" spans="1:12" x14ac:dyDescent="0.25">
      <c r="A46" s="488" t="s">
        <v>104</v>
      </c>
      <c r="B46" s="484"/>
      <c r="C46" s="484"/>
      <c r="D46" s="484"/>
      <c r="E46" s="484"/>
      <c r="F46" s="484"/>
      <c r="G46" s="484"/>
      <c r="H46" s="485"/>
      <c r="I46" s="135">
        <f>SUM(I37:I45)</f>
        <v>1300</v>
      </c>
    </row>
    <row r="47" spans="1:12" x14ac:dyDescent="0.25">
      <c r="A47" s="494" t="s">
        <v>105</v>
      </c>
      <c r="B47" s="495"/>
      <c r="C47" s="495"/>
      <c r="D47" s="495"/>
      <c r="E47" s="495"/>
      <c r="F47" s="495"/>
      <c r="G47" s="495"/>
      <c r="H47" s="495"/>
      <c r="I47" s="496"/>
    </row>
    <row r="48" spans="1:12" x14ac:dyDescent="0.25">
      <c r="A48" s="120" t="s">
        <v>106</v>
      </c>
      <c r="B48" s="492" t="s">
        <v>107</v>
      </c>
      <c r="C48" s="538"/>
      <c r="D48" s="493"/>
      <c r="E48" s="492" t="s">
        <v>108</v>
      </c>
      <c r="F48" s="493"/>
      <c r="G48" s="136" t="s">
        <v>109</v>
      </c>
      <c r="H48" s="136" t="s">
        <v>88</v>
      </c>
      <c r="I48" s="137" t="s">
        <v>89</v>
      </c>
    </row>
    <row r="49" spans="1:12" x14ac:dyDescent="0.25">
      <c r="A49" s="125">
        <v>1</v>
      </c>
      <c r="B49" s="497" t="s">
        <v>174</v>
      </c>
      <c r="C49" s="498"/>
      <c r="D49" s="499"/>
      <c r="E49" s="517"/>
      <c r="F49" s="519"/>
      <c r="G49" s="126"/>
      <c r="H49" s="138"/>
      <c r="I49" s="129"/>
    </row>
    <row r="50" spans="1:12" x14ac:dyDescent="0.25">
      <c r="A50" s="125"/>
      <c r="B50" s="500" t="s">
        <v>117</v>
      </c>
      <c r="C50" s="501"/>
      <c r="D50" s="502"/>
      <c r="E50" s="486">
        <v>1</v>
      </c>
      <c r="F50" s="487"/>
      <c r="G50" s="126">
        <v>77.400000000000006</v>
      </c>
      <c r="H50" s="138">
        <v>5</v>
      </c>
      <c r="I50" s="129">
        <f>H50*G50</f>
        <v>387</v>
      </c>
    </row>
    <row r="51" spans="1:12" x14ac:dyDescent="0.25">
      <c r="A51" s="139"/>
      <c r="B51" s="503"/>
      <c r="C51" s="504"/>
      <c r="D51" s="505"/>
      <c r="E51" s="520"/>
      <c r="F51" s="522"/>
      <c r="G51" s="126"/>
      <c r="H51" s="138"/>
      <c r="I51" s="129"/>
    </row>
    <row r="52" spans="1:12" x14ac:dyDescent="0.25">
      <c r="A52" s="488" t="s">
        <v>110</v>
      </c>
      <c r="B52" s="484"/>
      <c r="C52" s="484"/>
      <c r="D52" s="484"/>
      <c r="E52" s="484"/>
      <c r="F52" s="484"/>
      <c r="G52" s="484"/>
      <c r="H52" s="485"/>
      <c r="I52" s="140">
        <f>SUM(I49:I51)</f>
        <v>387</v>
      </c>
    </row>
    <row r="53" spans="1:12" x14ac:dyDescent="0.25">
      <c r="A53" s="141"/>
      <c r="B53" s="142"/>
      <c r="C53" s="142"/>
      <c r="D53" s="142"/>
      <c r="E53" s="142"/>
      <c r="F53" s="143"/>
      <c r="G53" s="144"/>
      <c r="H53" s="144"/>
      <c r="I53" s="145"/>
      <c r="L53" s="97"/>
    </row>
    <row r="54" spans="1:12" x14ac:dyDescent="0.25">
      <c r="A54" s="532"/>
      <c r="B54" s="533"/>
      <c r="C54" s="533"/>
      <c r="D54" s="533"/>
      <c r="E54" s="533"/>
      <c r="F54" s="146"/>
      <c r="G54" s="534" t="s">
        <v>111</v>
      </c>
      <c r="H54" s="533"/>
      <c r="I54" s="147">
        <f>I52+I46+I34</f>
        <v>1687</v>
      </c>
    </row>
    <row r="55" spans="1:12" x14ac:dyDescent="0.25">
      <c r="A55" s="532"/>
      <c r="B55" s="533"/>
      <c r="C55" s="533"/>
      <c r="D55" s="533"/>
      <c r="E55" s="533"/>
      <c r="F55" s="100"/>
      <c r="G55" s="148"/>
      <c r="H55" s="149"/>
      <c r="I55" s="150"/>
    </row>
    <row r="56" spans="1:12" ht="15.75" thickBot="1" x14ac:dyDescent="0.3">
      <c r="A56" s="532"/>
      <c r="B56" s="533"/>
      <c r="C56" s="533"/>
      <c r="D56" s="533"/>
      <c r="E56" s="533"/>
      <c r="F56" s="100"/>
      <c r="G56" s="482" t="s">
        <v>154</v>
      </c>
      <c r="H56" s="483"/>
      <c r="I56" s="159">
        <f>I54+I55</f>
        <v>1687</v>
      </c>
    </row>
    <row r="57" spans="1:12" ht="16.5" thickTop="1" thickBot="1" x14ac:dyDescent="0.3">
      <c r="A57" s="151"/>
      <c r="B57" s="152"/>
      <c r="C57" s="539"/>
      <c r="D57" s="540"/>
      <c r="E57" s="540"/>
      <c r="F57" s="540"/>
      <c r="G57" s="153"/>
      <c r="H57" s="153"/>
      <c r="I57" s="154"/>
    </row>
    <row r="59" spans="1:12" x14ac:dyDescent="0.25">
      <c r="A59" s="97"/>
      <c r="B59" s="97"/>
    </row>
  </sheetData>
  <mergeCells count="70">
    <mergeCell ref="F11:G11"/>
    <mergeCell ref="H11:I11"/>
    <mergeCell ref="A9:E9"/>
    <mergeCell ref="F9:G9"/>
    <mergeCell ref="H9:I9"/>
    <mergeCell ref="F10:G10"/>
    <mergeCell ref="H10:I10"/>
    <mergeCell ref="A21:H21"/>
    <mergeCell ref="F12:G12"/>
    <mergeCell ref="H12:I12"/>
    <mergeCell ref="F13:G13"/>
    <mergeCell ref="H13:I13"/>
    <mergeCell ref="F14:G14"/>
    <mergeCell ref="H14:I14"/>
    <mergeCell ref="A15:I15"/>
    <mergeCell ref="A16:I16"/>
    <mergeCell ref="B18:D18"/>
    <mergeCell ref="B19:D19"/>
    <mergeCell ref="B20:D20"/>
    <mergeCell ref="A33:H33"/>
    <mergeCell ref="A22:I22"/>
    <mergeCell ref="B23:E23"/>
    <mergeCell ref="B24:E24"/>
    <mergeCell ref="B25:E25"/>
    <mergeCell ref="B26:E26"/>
    <mergeCell ref="B27:E27"/>
    <mergeCell ref="B28:E28"/>
    <mergeCell ref="B29:E29"/>
    <mergeCell ref="B30:E30"/>
    <mergeCell ref="B31:E31"/>
    <mergeCell ref="A32:H32"/>
    <mergeCell ref="A34:H34"/>
    <mergeCell ref="A35:I35"/>
    <mergeCell ref="B36:D36"/>
    <mergeCell ref="E36:F36"/>
    <mergeCell ref="B37:D37"/>
    <mergeCell ref="E37:F37"/>
    <mergeCell ref="B38:D38"/>
    <mergeCell ref="E38:F38"/>
    <mergeCell ref="B39:D39"/>
    <mergeCell ref="E39:F39"/>
    <mergeCell ref="B40:D40"/>
    <mergeCell ref="E40:F40"/>
    <mergeCell ref="B49:D49"/>
    <mergeCell ref="E49:F49"/>
    <mergeCell ref="B41:D41"/>
    <mergeCell ref="E41:F41"/>
    <mergeCell ref="B42:D42"/>
    <mergeCell ref="E42:F42"/>
    <mergeCell ref="B43:D43"/>
    <mergeCell ref="B44:D44"/>
    <mergeCell ref="B45:D45"/>
    <mergeCell ref="A46:H46"/>
    <mergeCell ref="A47:I47"/>
    <mergeCell ref="B48:D48"/>
    <mergeCell ref="E48:F48"/>
    <mergeCell ref="C57:F57"/>
    <mergeCell ref="B50:D50"/>
    <mergeCell ref="E50:F50"/>
    <mergeCell ref="B51:D51"/>
    <mergeCell ref="E51:F51"/>
    <mergeCell ref="A52:H52"/>
    <mergeCell ref="A54:B54"/>
    <mergeCell ref="C54:E54"/>
    <mergeCell ref="G54:H54"/>
    <mergeCell ref="A55:B55"/>
    <mergeCell ref="C55:E55"/>
    <mergeCell ref="A56:B56"/>
    <mergeCell ref="C56:E56"/>
    <mergeCell ref="G56:H56"/>
  </mergeCells>
  <pageMargins left="0.7" right="0.7" top="0.75" bottom="0.75" header="0.3" footer="0.3"/>
  <pageSetup scale="80"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59"/>
  <sheetViews>
    <sheetView topLeftCell="A25" workbookViewId="0">
      <selection activeCell="A45" sqref="A45"/>
    </sheetView>
  </sheetViews>
  <sheetFormatPr defaultRowHeight="15" x14ac:dyDescent="0.25"/>
  <cols>
    <col min="1" max="1" width="12" bestFit="1" customWidth="1"/>
    <col min="4" max="4" width="14.570312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12</v>
      </c>
      <c r="I9" s="513"/>
    </row>
    <row r="10" spans="1:13" x14ac:dyDescent="0.25">
      <c r="A10" s="99" t="s">
        <v>71</v>
      </c>
      <c r="B10" s="97"/>
      <c r="E10" s="100"/>
      <c r="F10" s="510" t="s">
        <v>72</v>
      </c>
      <c r="G10" s="511"/>
      <c r="H10" s="514" t="s">
        <v>175</v>
      </c>
      <c r="I10" s="515"/>
    </row>
    <row r="11" spans="1:13" x14ac:dyDescent="0.25">
      <c r="A11" s="99" t="s">
        <v>73</v>
      </c>
      <c r="B11" s="97"/>
      <c r="E11" s="100"/>
      <c r="F11" s="510" t="s">
        <v>74</v>
      </c>
      <c r="G11" s="511"/>
      <c r="H11" s="516" t="s">
        <v>59</v>
      </c>
      <c r="I11" s="515"/>
    </row>
    <row r="12" spans="1:13" x14ac:dyDescent="0.25">
      <c r="A12" s="99" t="s">
        <v>75</v>
      </c>
      <c r="B12" s="97"/>
      <c r="E12" s="100"/>
      <c r="F12" s="510" t="s">
        <v>76</v>
      </c>
      <c r="G12" s="511"/>
      <c r="H12" s="516">
        <v>43444</v>
      </c>
      <c r="I12" s="515"/>
    </row>
    <row r="13" spans="1:13" x14ac:dyDescent="0.25">
      <c r="A13" s="99" t="s">
        <v>77</v>
      </c>
      <c r="B13" s="97"/>
      <c r="E13" s="100"/>
      <c r="F13" s="181" t="s">
        <v>78</v>
      </c>
      <c r="G13" s="182"/>
      <c r="H13" s="548" t="s">
        <v>112</v>
      </c>
      <c r="I13" s="549"/>
    </row>
    <row r="14" spans="1:13" x14ac:dyDescent="0.25">
      <c r="A14" s="99"/>
      <c r="B14" s="97"/>
      <c r="E14" s="100"/>
      <c r="F14" s="510" t="s">
        <v>80</v>
      </c>
      <c r="G14" s="511"/>
      <c r="H14" s="516" t="s">
        <v>81</v>
      </c>
      <c r="I14" s="515"/>
      <c r="M14" t="s">
        <v>79</v>
      </c>
    </row>
    <row r="15" spans="1:13" x14ac:dyDescent="0.25">
      <c r="A15" s="523" t="s">
        <v>176</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2" x14ac:dyDescent="0.25">
      <c r="A17" s="104" t="s">
        <v>83</v>
      </c>
      <c r="B17" s="105" t="s">
        <v>170</v>
      </c>
      <c r="C17" s="105"/>
      <c r="D17" s="106"/>
      <c r="E17" s="107" t="s">
        <v>85</v>
      </c>
      <c r="F17" s="107" t="s">
        <v>86</v>
      </c>
      <c r="G17" s="107" t="s">
        <v>87</v>
      </c>
      <c r="H17" s="107" t="s">
        <v>88</v>
      </c>
      <c r="I17" s="108" t="s">
        <v>89</v>
      </c>
    </row>
    <row r="18" spans="1:12" x14ac:dyDescent="0.25">
      <c r="A18" s="109"/>
      <c r="B18" s="517"/>
      <c r="C18" s="518"/>
      <c r="D18" s="519"/>
      <c r="E18" s="110"/>
      <c r="F18" s="111"/>
      <c r="G18" s="110"/>
      <c r="H18" s="112"/>
      <c r="I18" s="113">
        <f>SUM(G18*H18)</f>
        <v>0</v>
      </c>
    </row>
    <row r="19" spans="1:12" x14ac:dyDescent="0.25">
      <c r="A19" s="114"/>
      <c r="B19" s="486"/>
      <c r="C19" s="475"/>
      <c r="D19" s="487"/>
      <c r="E19" s="115"/>
      <c r="F19" s="100"/>
      <c r="G19" s="115"/>
      <c r="H19" s="116"/>
      <c r="I19" s="113">
        <f t="shared" ref="I19:I20" si="0">SUM(G19*H19)</f>
        <v>0</v>
      </c>
    </row>
    <row r="20" spans="1:12" x14ac:dyDescent="0.25">
      <c r="A20" s="114"/>
      <c r="B20" s="520"/>
      <c r="C20" s="521"/>
      <c r="D20" s="522"/>
      <c r="E20" s="115"/>
      <c r="F20" s="100"/>
      <c r="G20" s="117"/>
      <c r="H20" s="118"/>
      <c r="I20" s="119">
        <f t="shared" si="0"/>
        <v>0</v>
      </c>
    </row>
    <row r="21" spans="1:12" x14ac:dyDescent="0.25">
      <c r="A21" s="488" t="s">
        <v>90</v>
      </c>
      <c r="B21" s="484"/>
      <c r="C21" s="484"/>
      <c r="D21" s="484"/>
      <c r="E21" s="484"/>
      <c r="F21" s="484"/>
      <c r="G21" s="484"/>
      <c r="H21" s="485"/>
      <c r="I21" s="113">
        <f>SUM(I18:I20)</f>
        <v>0</v>
      </c>
    </row>
    <row r="22" spans="1:12" x14ac:dyDescent="0.25">
      <c r="A22" s="494" t="s">
        <v>91</v>
      </c>
      <c r="B22" s="495"/>
      <c r="C22" s="495"/>
      <c r="D22" s="495"/>
      <c r="E22" s="495"/>
      <c r="F22" s="495"/>
      <c r="G22" s="495"/>
      <c r="H22" s="495"/>
      <c r="I22" s="496"/>
    </row>
    <row r="23" spans="1:12" x14ac:dyDescent="0.25">
      <c r="A23" s="120" t="s">
        <v>92</v>
      </c>
      <c r="B23" s="492" t="s">
        <v>170</v>
      </c>
      <c r="C23" s="538"/>
      <c r="D23" s="538"/>
      <c r="E23" s="538"/>
      <c r="F23" s="122"/>
      <c r="G23" s="180" t="s">
        <v>87</v>
      </c>
      <c r="H23" s="136" t="s">
        <v>88</v>
      </c>
      <c r="I23" s="137" t="s">
        <v>89</v>
      </c>
    </row>
    <row r="24" spans="1:12" x14ac:dyDescent="0.25">
      <c r="A24" s="125">
        <v>1</v>
      </c>
      <c r="B24" s="497" t="s">
        <v>177</v>
      </c>
      <c r="C24" s="498"/>
      <c r="D24" s="498"/>
      <c r="E24" s="498"/>
      <c r="F24" s="183"/>
      <c r="G24" s="183">
        <v>1</v>
      </c>
      <c r="H24" s="188">
        <v>172.17</v>
      </c>
      <c r="I24" s="129">
        <f>H24*G24</f>
        <v>172.17</v>
      </c>
    </row>
    <row r="25" spans="1:12" x14ac:dyDescent="0.25">
      <c r="A25" s="125">
        <v>2</v>
      </c>
      <c r="B25" s="500" t="s">
        <v>178</v>
      </c>
      <c r="C25" s="501"/>
      <c r="D25" s="501"/>
      <c r="E25" s="501"/>
      <c r="F25" s="161"/>
      <c r="G25" s="126">
        <v>1</v>
      </c>
      <c r="H25" s="188">
        <v>665.1</v>
      </c>
      <c r="I25" s="129">
        <f>H25*G25</f>
        <v>665.1</v>
      </c>
    </row>
    <row r="26" spans="1:12" x14ac:dyDescent="0.25">
      <c r="A26" s="125"/>
      <c r="B26" s="500"/>
      <c r="C26" s="501"/>
      <c r="D26" s="501"/>
      <c r="E26" s="501"/>
      <c r="F26" s="161"/>
      <c r="G26" s="161"/>
      <c r="H26" s="188"/>
      <c r="I26" s="129"/>
    </row>
    <row r="27" spans="1:12" x14ac:dyDescent="0.25">
      <c r="A27" s="125"/>
      <c r="B27" s="500"/>
      <c r="C27" s="501"/>
      <c r="D27" s="501"/>
      <c r="E27" s="501"/>
      <c r="F27" s="161"/>
      <c r="G27" s="161"/>
      <c r="H27" s="188"/>
      <c r="I27" s="129"/>
    </row>
    <row r="28" spans="1:12" x14ac:dyDescent="0.25">
      <c r="A28" s="125"/>
      <c r="B28" s="500"/>
      <c r="C28" s="501"/>
      <c r="D28" s="501"/>
      <c r="E28" s="501"/>
      <c r="F28" s="161"/>
      <c r="G28" s="161"/>
      <c r="H28" s="188"/>
      <c r="I28" s="129"/>
    </row>
    <row r="29" spans="1:12" x14ac:dyDescent="0.25">
      <c r="A29" s="125"/>
      <c r="B29" s="486"/>
      <c r="C29" s="475"/>
      <c r="D29" s="475"/>
      <c r="E29" s="475"/>
      <c r="F29" s="100"/>
      <c r="G29" s="162"/>
      <c r="H29" s="188"/>
      <c r="I29" s="129"/>
    </row>
    <row r="30" spans="1:12" x14ac:dyDescent="0.25">
      <c r="A30" s="125"/>
      <c r="B30" s="486"/>
      <c r="C30" s="475"/>
      <c r="D30" s="475"/>
      <c r="E30" s="475"/>
      <c r="F30" s="100"/>
      <c r="G30" s="162"/>
      <c r="H30" s="188"/>
      <c r="I30" s="129"/>
    </row>
    <row r="31" spans="1:12" x14ac:dyDescent="0.25">
      <c r="A31" s="125"/>
      <c r="B31" s="503"/>
      <c r="C31" s="504"/>
      <c r="D31" s="504"/>
      <c r="E31" s="504"/>
      <c r="F31" s="103"/>
      <c r="G31" s="162"/>
      <c r="H31" s="128"/>
      <c r="I31" s="129"/>
      <c r="L31" s="130"/>
    </row>
    <row r="32" spans="1:12" x14ac:dyDescent="0.25">
      <c r="A32" s="547" t="s">
        <v>171</v>
      </c>
      <c r="B32" s="484"/>
      <c r="C32" s="484"/>
      <c r="D32" s="484"/>
      <c r="E32" s="484"/>
      <c r="F32" s="484"/>
      <c r="G32" s="484"/>
      <c r="H32" s="485"/>
      <c r="I32" s="189">
        <f>SUM(I24:I31)</f>
        <v>837.27</v>
      </c>
      <c r="L32" s="130"/>
    </row>
    <row r="33" spans="1:12" x14ac:dyDescent="0.25">
      <c r="A33" s="488" t="s">
        <v>172</v>
      </c>
      <c r="B33" s="484"/>
      <c r="C33" s="484"/>
      <c r="D33" s="484"/>
      <c r="E33" s="484"/>
      <c r="F33" s="484"/>
      <c r="G33" s="484"/>
      <c r="H33" s="485"/>
      <c r="I33" s="190">
        <f>I32*0.15</f>
        <v>125.59049999999999</v>
      </c>
      <c r="L33" s="130"/>
    </row>
    <row r="34" spans="1:12" x14ac:dyDescent="0.25">
      <c r="A34" s="488" t="s">
        <v>173</v>
      </c>
      <c r="B34" s="484"/>
      <c r="C34" s="484"/>
      <c r="D34" s="484"/>
      <c r="E34" s="484"/>
      <c r="F34" s="484"/>
      <c r="G34" s="484"/>
      <c r="H34" s="485"/>
      <c r="I34" s="131">
        <f>I32+I33</f>
        <v>962.8605</v>
      </c>
    </row>
    <row r="35" spans="1:12" x14ac:dyDescent="0.25">
      <c r="A35" s="494" t="s">
        <v>95</v>
      </c>
      <c r="B35" s="495"/>
      <c r="C35" s="495"/>
      <c r="D35" s="495"/>
      <c r="E35" s="495"/>
      <c r="F35" s="495"/>
      <c r="G35" s="495"/>
      <c r="H35" s="495"/>
      <c r="I35" s="496"/>
    </row>
    <row r="36" spans="1:12" x14ac:dyDescent="0.25">
      <c r="A36" s="120" t="s">
        <v>96</v>
      </c>
      <c r="B36" s="492" t="s">
        <v>97</v>
      </c>
      <c r="C36" s="538"/>
      <c r="D36" s="493"/>
      <c r="E36" s="492" t="s">
        <v>85</v>
      </c>
      <c r="F36" s="493"/>
      <c r="G36" s="164" t="s">
        <v>87</v>
      </c>
      <c r="H36" s="136" t="s">
        <v>88</v>
      </c>
      <c r="I36" s="137" t="s">
        <v>89</v>
      </c>
    </row>
    <row r="37" spans="1:12" x14ac:dyDescent="0.25">
      <c r="A37" s="125">
        <v>1</v>
      </c>
      <c r="B37" s="529" t="s">
        <v>98</v>
      </c>
      <c r="C37" s="530"/>
      <c r="D37" s="531"/>
      <c r="E37" s="517" t="s">
        <v>99</v>
      </c>
      <c r="F37" s="519"/>
      <c r="G37" s="157">
        <v>9</v>
      </c>
      <c r="H37" s="155">
        <v>450</v>
      </c>
      <c r="I37" s="132">
        <f>SUM(G37*H37)</f>
        <v>4050</v>
      </c>
    </row>
    <row r="38" spans="1:12" x14ac:dyDescent="0.25">
      <c r="A38" s="125">
        <v>2</v>
      </c>
      <c r="B38" s="506" t="s">
        <v>100</v>
      </c>
      <c r="C38" s="507"/>
      <c r="D38" s="508"/>
      <c r="E38" s="486" t="s">
        <v>99</v>
      </c>
      <c r="F38" s="487"/>
      <c r="G38" s="126"/>
      <c r="H38" s="156">
        <v>350</v>
      </c>
      <c r="I38" s="129">
        <f t="shared" ref="I38:I42" si="1">SUM(G38*H38)</f>
        <v>0</v>
      </c>
    </row>
    <row r="39" spans="1:12" x14ac:dyDescent="0.25">
      <c r="A39" s="125">
        <v>3</v>
      </c>
      <c r="B39" s="506" t="s">
        <v>101</v>
      </c>
      <c r="C39" s="507"/>
      <c r="D39" s="508"/>
      <c r="E39" s="486" t="s">
        <v>99</v>
      </c>
      <c r="F39" s="487"/>
      <c r="G39" s="126"/>
      <c r="H39" s="156">
        <v>300</v>
      </c>
      <c r="I39" s="129">
        <f t="shared" si="1"/>
        <v>0</v>
      </c>
    </row>
    <row r="40" spans="1:12" x14ac:dyDescent="0.25">
      <c r="A40" s="125">
        <v>4</v>
      </c>
      <c r="B40" s="506" t="s">
        <v>102</v>
      </c>
      <c r="C40" s="507"/>
      <c r="D40" s="508"/>
      <c r="E40" s="486" t="s">
        <v>99</v>
      </c>
      <c r="F40" s="487"/>
      <c r="G40" s="126">
        <v>9</v>
      </c>
      <c r="H40" s="156">
        <v>200</v>
      </c>
      <c r="I40" s="129">
        <f t="shared" si="1"/>
        <v>1800</v>
      </c>
    </row>
    <row r="41" spans="1:12" x14ac:dyDescent="0.25">
      <c r="A41" s="125">
        <v>5</v>
      </c>
      <c r="B41" s="506" t="s">
        <v>103</v>
      </c>
      <c r="C41" s="507"/>
      <c r="D41" s="508"/>
      <c r="E41" s="486" t="s">
        <v>99</v>
      </c>
      <c r="F41" s="487"/>
      <c r="G41" s="126"/>
      <c r="H41" s="158">
        <v>200</v>
      </c>
      <c r="I41" s="129">
        <f t="shared" si="1"/>
        <v>0</v>
      </c>
    </row>
    <row r="42" spans="1:12" x14ac:dyDescent="0.25">
      <c r="A42" s="125">
        <v>6</v>
      </c>
      <c r="B42" s="506" t="s">
        <v>40</v>
      </c>
      <c r="C42" s="507"/>
      <c r="D42" s="508"/>
      <c r="E42" s="486" t="s">
        <v>99</v>
      </c>
      <c r="F42" s="487"/>
      <c r="G42" s="126"/>
      <c r="H42" s="158">
        <v>140</v>
      </c>
      <c r="I42" s="129">
        <f t="shared" si="1"/>
        <v>0</v>
      </c>
    </row>
    <row r="43" spans="1:12" x14ac:dyDescent="0.25">
      <c r="A43" s="125"/>
      <c r="B43" s="506"/>
      <c r="C43" s="507"/>
      <c r="D43" s="508"/>
      <c r="E43" s="133"/>
      <c r="F43" s="100"/>
      <c r="G43" s="100"/>
      <c r="H43" s="116"/>
      <c r="I43" s="129"/>
    </row>
    <row r="44" spans="1:12" x14ac:dyDescent="0.25">
      <c r="A44" s="114"/>
      <c r="B44" s="506"/>
      <c r="C44" s="507"/>
      <c r="D44" s="508"/>
      <c r="F44" s="100"/>
      <c r="G44" s="100"/>
      <c r="H44" s="116"/>
      <c r="I44" s="129"/>
    </row>
    <row r="45" spans="1:12" x14ac:dyDescent="0.25">
      <c r="A45" s="134"/>
      <c r="B45" s="535"/>
      <c r="C45" s="536"/>
      <c r="D45" s="537"/>
      <c r="E45" s="102"/>
      <c r="F45" s="103"/>
      <c r="G45" s="100"/>
      <c r="H45" s="118"/>
      <c r="I45" s="129"/>
    </row>
    <row r="46" spans="1:12" x14ac:dyDescent="0.25">
      <c r="A46" s="488" t="s">
        <v>104</v>
      </c>
      <c r="B46" s="484"/>
      <c r="C46" s="484"/>
      <c r="D46" s="484"/>
      <c r="E46" s="484"/>
      <c r="F46" s="484"/>
      <c r="G46" s="484"/>
      <c r="H46" s="485"/>
      <c r="I46" s="135">
        <f>SUM(I37:I45)</f>
        <v>5850</v>
      </c>
    </row>
    <row r="47" spans="1:12" x14ac:dyDescent="0.25">
      <c r="A47" s="494" t="s">
        <v>105</v>
      </c>
      <c r="B47" s="495"/>
      <c r="C47" s="495"/>
      <c r="D47" s="495"/>
      <c r="E47" s="495"/>
      <c r="F47" s="495"/>
      <c r="G47" s="495"/>
      <c r="H47" s="495"/>
      <c r="I47" s="496"/>
    </row>
    <row r="48" spans="1:12" x14ac:dyDescent="0.25">
      <c r="A48" s="120" t="s">
        <v>106</v>
      </c>
      <c r="B48" s="492" t="s">
        <v>107</v>
      </c>
      <c r="C48" s="538"/>
      <c r="D48" s="493"/>
      <c r="E48" s="492" t="s">
        <v>108</v>
      </c>
      <c r="F48" s="493"/>
      <c r="G48" s="136" t="s">
        <v>109</v>
      </c>
      <c r="H48" s="136" t="s">
        <v>88</v>
      </c>
      <c r="I48" s="137" t="s">
        <v>89</v>
      </c>
    </row>
    <row r="49" spans="1:12" x14ac:dyDescent="0.25">
      <c r="A49" s="125">
        <v>1</v>
      </c>
      <c r="B49" s="497" t="s">
        <v>179</v>
      </c>
      <c r="C49" s="498"/>
      <c r="D49" s="499"/>
      <c r="E49" s="517"/>
      <c r="F49" s="519"/>
      <c r="G49" s="126"/>
      <c r="H49" s="138"/>
      <c r="I49" s="129"/>
    </row>
    <row r="50" spans="1:12" x14ac:dyDescent="0.25">
      <c r="A50" s="125"/>
      <c r="B50" s="500" t="s">
        <v>180</v>
      </c>
      <c r="C50" s="501"/>
      <c r="D50" s="502"/>
      <c r="E50" s="486">
        <v>1</v>
      </c>
      <c r="F50" s="487"/>
      <c r="G50" s="126">
        <v>73.599999999999994</v>
      </c>
      <c r="H50" s="138">
        <v>5</v>
      </c>
      <c r="I50" s="129">
        <f>H50*G50</f>
        <v>368</v>
      </c>
    </row>
    <row r="51" spans="1:12" x14ac:dyDescent="0.25">
      <c r="A51" s="139"/>
      <c r="B51" s="503"/>
      <c r="C51" s="504"/>
      <c r="D51" s="505"/>
      <c r="E51" s="520"/>
      <c r="F51" s="522"/>
      <c r="G51" s="126"/>
      <c r="H51" s="138"/>
      <c r="I51" s="129"/>
    </row>
    <row r="52" spans="1:12" x14ac:dyDescent="0.25">
      <c r="A52" s="488" t="s">
        <v>110</v>
      </c>
      <c r="B52" s="484"/>
      <c r="C52" s="484"/>
      <c r="D52" s="484"/>
      <c r="E52" s="484"/>
      <c r="F52" s="484"/>
      <c r="G52" s="484"/>
      <c r="H52" s="485"/>
      <c r="I52" s="140">
        <f>SUM(I49:I51)</f>
        <v>368</v>
      </c>
    </row>
    <row r="53" spans="1:12" x14ac:dyDescent="0.25">
      <c r="A53" s="141"/>
      <c r="B53" s="142"/>
      <c r="C53" s="142"/>
      <c r="D53" s="142"/>
      <c r="E53" s="142"/>
      <c r="F53" s="143"/>
      <c r="G53" s="144"/>
      <c r="H53" s="144"/>
      <c r="I53" s="145"/>
      <c r="L53" s="97"/>
    </row>
    <row r="54" spans="1:12" x14ac:dyDescent="0.25">
      <c r="A54" s="532"/>
      <c r="B54" s="533"/>
      <c r="C54" s="533"/>
      <c r="D54" s="533"/>
      <c r="E54" s="533"/>
      <c r="F54" s="146"/>
      <c r="G54" s="534" t="s">
        <v>111</v>
      </c>
      <c r="H54" s="533"/>
      <c r="I54" s="147">
        <f>I52+I46+I34+I21</f>
        <v>7180.8604999999998</v>
      </c>
    </row>
    <row r="55" spans="1:12" x14ac:dyDescent="0.25">
      <c r="A55" s="532"/>
      <c r="B55" s="533"/>
      <c r="C55" s="533"/>
      <c r="D55" s="533"/>
      <c r="E55" s="533"/>
      <c r="F55" s="100"/>
      <c r="G55" s="148"/>
      <c r="H55" s="149"/>
      <c r="I55" s="150"/>
    </row>
    <row r="56" spans="1:12" ht="15.75" thickBot="1" x14ac:dyDescent="0.3">
      <c r="A56" s="532"/>
      <c r="B56" s="533"/>
      <c r="C56" s="533"/>
      <c r="D56" s="533"/>
      <c r="E56" s="533"/>
      <c r="F56" s="100"/>
      <c r="G56" s="482" t="s">
        <v>154</v>
      </c>
      <c r="H56" s="483"/>
      <c r="I56" s="159">
        <f>I54+I55</f>
        <v>7180.8604999999998</v>
      </c>
    </row>
    <row r="57" spans="1:12" ht="16.5" thickTop="1" thickBot="1" x14ac:dyDescent="0.3">
      <c r="A57" s="151"/>
      <c r="B57" s="152"/>
      <c r="C57" s="539"/>
      <c r="D57" s="540"/>
      <c r="E57" s="540"/>
      <c r="F57" s="540"/>
      <c r="G57" s="153"/>
      <c r="H57" s="153"/>
      <c r="I57" s="154"/>
    </row>
    <row r="59" spans="1:12" x14ac:dyDescent="0.25">
      <c r="A59" s="97"/>
      <c r="B59" s="97"/>
    </row>
  </sheetData>
  <mergeCells count="69">
    <mergeCell ref="F11:G11"/>
    <mergeCell ref="H11:I11"/>
    <mergeCell ref="A9:E9"/>
    <mergeCell ref="F9:G9"/>
    <mergeCell ref="H9:I9"/>
    <mergeCell ref="F10:G10"/>
    <mergeCell ref="H10:I10"/>
    <mergeCell ref="B23:E23"/>
    <mergeCell ref="F12:G12"/>
    <mergeCell ref="H12:I12"/>
    <mergeCell ref="F14:G14"/>
    <mergeCell ref="H14:I14"/>
    <mergeCell ref="A15:I15"/>
    <mergeCell ref="A16:I16"/>
    <mergeCell ref="B18:D18"/>
    <mergeCell ref="B19:D19"/>
    <mergeCell ref="B20:D20"/>
    <mergeCell ref="A21:H21"/>
    <mergeCell ref="A22:I22"/>
    <mergeCell ref="H13:I13"/>
    <mergeCell ref="A35:I35"/>
    <mergeCell ref="B24:E24"/>
    <mergeCell ref="B25:E25"/>
    <mergeCell ref="B26:E26"/>
    <mergeCell ref="B27:E27"/>
    <mergeCell ref="B28:E28"/>
    <mergeCell ref="B29:E29"/>
    <mergeCell ref="B30:E30"/>
    <mergeCell ref="B31:E31"/>
    <mergeCell ref="A32:H32"/>
    <mergeCell ref="A33:H33"/>
    <mergeCell ref="A34:H34"/>
    <mergeCell ref="B36:D36"/>
    <mergeCell ref="E36:F36"/>
    <mergeCell ref="B37:D37"/>
    <mergeCell ref="E37:F37"/>
    <mergeCell ref="B38:D38"/>
    <mergeCell ref="E38:F38"/>
    <mergeCell ref="B39:D39"/>
    <mergeCell ref="E39:F39"/>
    <mergeCell ref="B40:D40"/>
    <mergeCell ref="E40:F40"/>
    <mergeCell ref="B41:D41"/>
    <mergeCell ref="E41:F41"/>
    <mergeCell ref="B50:D50"/>
    <mergeCell ref="E50:F50"/>
    <mergeCell ref="B42:D42"/>
    <mergeCell ref="E42:F42"/>
    <mergeCell ref="B43:D43"/>
    <mergeCell ref="B44:D44"/>
    <mergeCell ref="B45:D45"/>
    <mergeCell ref="A46:H46"/>
    <mergeCell ref="A47:I47"/>
    <mergeCell ref="B48:D48"/>
    <mergeCell ref="E48:F48"/>
    <mergeCell ref="B49:D49"/>
    <mergeCell ref="E49:F49"/>
    <mergeCell ref="C57:F57"/>
    <mergeCell ref="B51:D51"/>
    <mergeCell ref="E51:F51"/>
    <mergeCell ref="A52:H52"/>
    <mergeCell ref="A54:B54"/>
    <mergeCell ref="C54:E54"/>
    <mergeCell ref="G54:H54"/>
    <mergeCell ref="A55:B55"/>
    <mergeCell ref="C55:E55"/>
    <mergeCell ref="A56:B56"/>
    <mergeCell ref="C56:E56"/>
    <mergeCell ref="G56:H56"/>
  </mergeCells>
  <pageMargins left="0.7" right="0.7" top="0.75" bottom="0.75" header="0.3" footer="0.3"/>
  <pageSetup scale="80"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59"/>
  <sheetViews>
    <sheetView topLeftCell="A16" workbookViewId="0">
      <selection activeCell="A45" sqref="A45"/>
    </sheetView>
  </sheetViews>
  <sheetFormatPr defaultRowHeight="15" x14ac:dyDescent="0.25"/>
  <cols>
    <col min="1" max="1" width="12" bestFit="1" customWidth="1"/>
    <col min="4" max="4" width="20.71093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13</v>
      </c>
      <c r="I9" s="513"/>
    </row>
    <row r="10" spans="1:13" x14ac:dyDescent="0.25">
      <c r="A10" s="99" t="s">
        <v>71</v>
      </c>
      <c r="B10" s="97"/>
      <c r="D10" s="191"/>
      <c r="E10" s="100"/>
      <c r="F10" s="510" t="s">
        <v>72</v>
      </c>
      <c r="G10" s="511"/>
      <c r="H10" s="514" t="s">
        <v>181</v>
      </c>
      <c r="I10" s="515"/>
    </row>
    <row r="11" spans="1:13" x14ac:dyDescent="0.25">
      <c r="A11" s="99" t="s">
        <v>73</v>
      </c>
      <c r="B11" s="97"/>
      <c r="E11" s="100"/>
      <c r="F11" s="510" t="s">
        <v>74</v>
      </c>
      <c r="G11" s="511"/>
      <c r="H11" s="516" t="s">
        <v>182</v>
      </c>
      <c r="I11" s="515"/>
    </row>
    <row r="12" spans="1:13" x14ac:dyDescent="0.25">
      <c r="A12" s="99" t="s">
        <v>75</v>
      </c>
      <c r="B12" s="97"/>
      <c r="E12" s="100"/>
      <c r="F12" s="510" t="s">
        <v>76</v>
      </c>
      <c r="G12" s="511"/>
      <c r="H12" s="516">
        <v>43856</v>
      </c>
      <c r="I12" s="515"/>
    </row>
    <row r="13" spans="1:13" x14ac:dyDescent="0.25">
      <c r="A13" s="99" t="s">
        <v>77</v>
      </c>
      <c r="B13" s="97"/>
      <c r="E13" s="100"/>
      <c r="F13" s="181" t="s">
        <v>78</v>
      </c>
      <c r="G13" s="182"/>
      <c r="H13" s="548" t="s">
        <v>112</v>
      </c>
      <c r="I13" s="549"/>
    </row>
    <row r="14" spans="1:13" x14ac:dyDescent="0.25">
      <c r="A14" s="99"/>
      <c r="B14" s="97"/>
      <c r="E14" s="100"/>
      <c r="F14" s="510" t="s">
        <v>80</v>
      </c>
      <c r="G14" s="511"/>
      <c r="H14" s="516" t="s">
        <v>81</v>
      </c>
      <c r="I14" s="515"/>
      <c r="M14" t="s">
        <v>79</v>
      </c>
    </row>
    <row r="15" spans="1:13" x14ac:dyDescent="0.25">
      <c r="A15" s="523" t="s">
        <v>215</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2" x14ac:dyDescent="0.25">
      <c r="A17" s="104" t="s">
        <v>83</v>
      </c>
      <c r="B17" s="105" t="s">
        <v>170</v>
      </c>
      <c r="C17" s="105"/>
      <c r="D17" s="106"/>
      <c r="E17" s="107" t="s">
        <v>85</v>
      </c>
      <c r="F17" s="107" t="s">
        <v>86</v>
      </c>
      <c r="G17" s="107" t="s">
        <v>87</v>
      </c>
      <c r="H17" s="107" t="s">
        <v>88</v>
      </c>
      <c r="I17" s="108" t="s">
        <v>89</v>
      </c>
    </row>
    <row r="18" spans="1:12" x14ac:dyDescent="0.25">
      <c r="A18" s="109"/>
      <c r="B18" s="517"/>
      <c r="C18" s="518"/>
      <c r="D18" s="519"/>
      <c r="E18" s="110"/>
      <c r="F18" s="111"/>
      <c r="G18" s="110"/>
      <c r="H18" s="112"/>
      <c r="I18" s="113">
        <f>SUM(G18*H18)</f>
        <v>0</v>
      </c>
    </row>
    <row r="19" spans="1:12" x14ac:dyDescent="0.25">
      <c r="A19" s="114"/>
      <c r="B19" s="486"/>
      <c r="C19" s="475"/>
      <c r="D19" s="487"/>
      <c r="E19" s="115"/>
      <c r="F19" s="100"/>
      <c r="G19" s="115"/>
      <c r="H19" s="116"/>
      <c r="I19" s="113">
        <f t="shared" ref="I19:I20" si="0">SUM(G19*H19)</f>
        <v>0</v>
      </c>
    </row>
    <row r="20" spans="1:12" x14ac:dyDescent="0.25">
      <c r="A20" s="114"/>
      <c r="B20" s="520"/>
      <c r="C20" s="521"/>
      <c r="D20" s="522"/>
      <c r="E20" s="115"/>
      <c r="F20" s="100"/>
      <c r="G20" s="117"/>
      <c r="H20" s="118"/>
      <c r="I20" s="119">
        <f t="shared" si="0"/>
        <v>0</v>
      </c>
    </row>
    <row r="21" spans="1:12" x14ac:dyDescent="0.25">
      <c r="A21" s="488" t="s">
        <v>90</v>
      </c>
      <c r="B21" s="484"/>
      <c r="C21" s="484"/>
      <c r="D21" s="484"/>
      <c r="E21" s="484"/>
      <c r="F21" s="484"/>
      <c r="G21" s="484"/>
      <c r="H21" s="485"/>
      <c r="I21" s="113">
        <f>SUM(I18:I20)</f>
        <v>0</v>
      </c>
    </row>
    <row r="22" spans="1:12" x14ac:dyDescent="0.25">
      <c r="A22" s="494" t="s">
        <v>91</v>
      </c>
      <c r="B22" s="495"/>
      <c r="C22" s="495"/>
      <c r="D22" s="495"/>
      <c r="E22" s="495"/>
      <c r="F22" s="495"/>
      <c r="G22" s="495"/>
      <c r="H22" s="495"/>
      <c r="I22" s="496"/>
    </row>
    <row r="23" spans="1:12" x14ac:dyDescent="0.25">
      <c r="A23" s="120" t="s">
        <v>92</v>
      </c>
      <c r="B23" s="492" t="s">
        <v>170</v>
      </c>
      <c r="C23" s="538"/>
      <c r="D23" s="538"/>
      <c r="E23" s="538"/>
      <c r="F23" s="122"/>
      <c r="G23" s="180" t="s">
        <v>87</v>
      </c>
      <c r="H23" s="136" t="s">
        <v>88</v>
      </c>
      <c r="I23" s="137" t="s">
        <v>89</v>
      </c>
    </row>
    <row r="24" spans="1:12" x14ac:dyDescent="0.25">
      <c r="A24" s="125">
        <v>1</v>
      </c>
      <c r="B24" s="497" t="s">
        <v>183</v>
      </c>
      <c r="C24" s="498"/>
      <c r="D24" s="498"/>
      <c r="E24" s="498"/>
      <c r="F24" s="183"/>
      <c r="G24" s="183">
        <v>1</v>
      </c>
      <c r="H24" s="188">
        <v>110</v>
      </c>
      <c r="I24" s="129">
        <f>H24*G24</f>
        <v>110</v>
      </c>
    </row>
    <row r="25" spans="1:12" x14ac:dyDescent="0.25">
      <c r="A25" s="125"/>
      <c r="B25" s="500"/>
      <c r="C25" s="501"/>
      <c r="D25" s="501"/>
      <c r="E25" s="501"/>
      <c r="F25" s="161"/>
      <c r="G25" s="126"/>
      <c r="H25" s="188"/>
      <c r="I25" s="129"/>
    </row>
    <row r="26" spans="1:12" x14ac:dyDescent="0.25">
      <c r="A26" s="125"/>
      <c r="B26" s="500"/>
      <c r="C26" s="501"/>
      <c r="D26" s="501"/>
      <c r="E26" s="501"/>
      <c r="F26" s="161"/>
      <c r="G26" s="161"/>
      <c r="H26" s="188"/>
      <c r="I26" s="129"/>
    </row>
    <row r="27" spans="1:12" x14ac:dyDescent="0.25">
      <c r="A27" s="125"/>
      <c r="B27" s="500"/>
      <c r="C27" s="501"/>
      <c r="D27" s="501"/>
      <c r="E27" s="501"/>
      <c r="F27" s="161"/>
      <c r="G27" s="161"/>
      <c r="H27" s="188"/>
      <c r="I27" s="129"/>
    </row>
    <row r="28" spans="1:12" x14ac:dyDescent="0.25">
      <c r="A28" s="125"/>
      <c r="B28" s="500"/>
      <c r="C28" s="501"/>
      <c r="D28" s="501"/>
      <c r="E28" s="501"/>
      <c r="F28" s="161"/>
      <c r="G28" s="161"/>
      <c r="H28" s="188"/>
      <c r="I28" s="129"/>
    </row>
    <row r="29" spans="1:12" x14ac:dyDescent="0.25">
      <c r="A29" s="125"/>
      <c r="B29" s="486"/>
      <c r="C29" s="475"/>
      <c r="D29" s="475"/>
      <c r="E29" s="475"/>
      <c r="F29" s="100"/>
      <c r="G29" s="162"/>
      <c r="H29" s="188"/>
      <c r="I29" s="129"/>
    </row>
    <row r="30" spans="1:12" x14ac:dyDescent="0.25">
      <c r="A30" s="125"/>
      <c r="B30" s="486"/>
      <c r="C30" s="475"/>
      <c r="D30" s="475"/>
      <c r="E30" s="475"/>
      <c r="F30" s="100"/>
      <c r="G30" s="162"/>
      <c r="H30" s="188"/>
      <c r="I30" s="129"/>
    </row>
    <row r="31" spans="1:12" x14ac:dyDescent="0.25">
      <c r="A31" s="125"/>
      <c r="B31" s="503"/>
      <c r="C31" s="504"/>
      <c r="D31" s="504"/>
      <c r="E31" s="504"/>
      <c r="F31" s="103"/>
      <c r="G31" s="162"/>
      <c r="H31" s="128"/>
      <c r="I31" s="129"/>
      <c r="L31" s="130"/>
    </row>
    <row r="32" spans="1:12" x14ac:dyDescent="0.25">
      <c r="A32" s="547" t="s">
        <v>171</v>
      </c>
      <c r="B32" s="484"/>
      <c r="C32" s="484"/>
      <c r="D32" s="484"/>
      <c r="E32" s="484"/>
      <c r="F32" s="484"/>
      <c r="G32" s="484"/>
      <c r="H32" s="485"/>
      <c r="I32" s="189">
        <f>SUM(I24:I31)</f>
        <v>110</v>
      </c>
      <c r="L32" s="130"/>
    </row>
    <row r="33" spans="1:12" x14ac:dyDescent="0.25">
      <c r="A33" s="488" t="s">
        <v>172</v>
      </c>
      <c r="B33" s="484"/>
      <c r="C33" s="484"/>
      <c r="D33" s="484"/>
      <c r="E33" s="484"/>
      <c r="F33" s="484"/>
      <c r="G33" s="484"/>
      <c r="H33" s="485"/>
      <c r="I33" s="190">
        <f>I32*0.15</f>
        <v>16.5</v>
      </c>
      <c r="L33" s="130"/>
    </row>
    <row r="34" spans="1:12" x14ac:dyDescent="0.25">
      <c r="A34" s="488" t="s">
        <v>173</v>
      </c>
      <c r="B34" s="484"/>
      <c r="C34" s="484"/>
      <c r="D34" s="484"/>
      <c r="E34" s="484"/>
      <c r="F34" s="484"/>
      <c r="G34" s="484"/>
      <c r="H34" s="485"/>
      <c r="I34" s="131">
        <f>I32+I33</f>
        <v>126.5</v>
      </c>
    </row>
    <row r="35" spans="1:12" x14ac:dyDescent="0.25">
      <c r="A35" s="494" t="s">
        <v>95</v>
      </c>
      <c r="B35" s="495"/>
      <c r="C35" s="495"/>
      <c r="D35" s="495"/>
      <c r="E35" s="495"/>
      <c r="F35" s="495"/>
      <c r="G35" s="495"/>
      <c r="H35" s="495"/>
      <c r="I35" s="496"/>
    </row>
    <row r="36" spans="1:12" x14ac:dyDescent="0.25">
      <c r="A36" s="120" t="s">
        <v>96</v>
      </c>
      <c r="B36" s="492" t="s">
        <v>97</v>
      </c>
      <c r="C36" s="538"/>
      <c r="D36" s="493"/>
      <c r="E36" s="492" t="s">
        <v>85</v>
      </c>
      <c r="F36" s="493"/>
      <c r="G36" s="164" t="s">
        <v>87</v>
      </c>
      <c r="H36" s="136" t="s">
        <v>88</v>
      </c>
      <c r="I36" s="137" t="s">
        <v>89</v>
      </c>
    </row>
    <row r="37" spans="1:12" x14ac:dyDescent="0.25">
      <c r="A37" s="125">
        <v>1</v>
      </c>
      <c r="B37" s="529" t="s">
        <v>98</v>
      </c>
      <c r="C37" s="530"/>
      <c r="D37" s="531"/>
      <c r="E37" s="517" t="s">
        <v>99</v>
      </c>
      <c r="F37" s="519"/>
      <c r="G37" s="157">
        <v>2</v>
      </c>
      <c r="H37" s="155">
        <v>450</v>
      </c>
      <c r="I37" s="132">
        <f>SUM(G37*H37)</f>
        <v>900</v>
      </c>
    </row>
    <row r="38" spans="1:12" x14ac:dyDescent="0.25">
      <c r="A38" s="125">
        <v>2</v>
      </c>
      <c r="B38" s="506" t="s">
        <v>100</v>
      </c>
      <c r="C38" s="507"/>
      <c r="D38" s="508"/>
      <c r="E38" s="486" t="s">
        <v>99</v>
      </c>
      <c r="F38" s="487"/>
      <c r="G38" s="126"/>
      <c r="H38" s="156">
        <v>350</v>
      </c>
      <c r="I38" s="129">
        <f t="shared" ref="I38:I42" si="1">SUM(G38*H38)</f>
        <v>0</v>
      </c>
    </row>
    <row r="39" spans="1:12" x14ac:dyDescent="0.25">
      <c r="A39" s="125">
        <v>3</v>
      </c>
      <c r="B39" s="506" t="s">
        <v>101</v>
      </c>
      <c r="C39" s="507"/>
      <c r="D39" s="508"/>
      <c r="E39" s="486" t="s">
        <v>99</v>
      </c>
      <c r="F39" s="487"/>
      <c r="G39" s="126"/>
      <c r="H39" s="156">
        <v>300</v>
      </c>
      <c r="I39" s="129">
        <f t="shared" si="1"/>
        <v>0</v>
      </c>
    </row>
    <row r="40" spans="1:12" x14ac:dyDescent="0.25">
      <c r="A40" s="125">
        <v>4</v>
      </c>
      <c r="B40" s="506" t="s">
        <v>102</v>
      </c>
      <c r="C40" s="507"/>
      <c r="D40" s="508"/>
      <c r="E40" s="486" t="s">
        <v>99</v>
      </c>
      <c r="F40" s="487"/>
      <c r="G40" s="126">
        <v>2</v>
      </c>
      <c r="H40" s="156">
        <v>200</v>
      </c>
      <c r="I40" s="129">
        <f t="shared" si="1"/>
        <v>400</v>
      </c>
    </row>
    <row r="41" spans="1:12" x14ac:dyDescent="0.25">
      <c r="A41" s="125">
        <v>5</v>
      </c>
      <c r="B41" s="506" t="s">
        <v>103</v>
      </c>
      <c r="C41" s="507"/>
      <c r="D41" s="508"/>
      <c r="E41" s="486" t="s">
        <v>99</v>
      </c>
      <c r="F41" s="487"/>
      <c r="G41" s="126"/>
      <c r="H41" s="158">
        <v>200</v>
      </c>
      <c r="I41" s="129">
        <f t="shared" si="1"/>
        <v>0</v>
      </c>
    </row>
    <row r="42" spans="1:12" x14ac:dyDescent="0.25">
      <c r="A42" s="125">
        <v>6</v>
      </c>
      <c r="B42" s="506" t="s">
        <v>40</v>
      </c>
      <c r="C42" s="507"/>
      <c r="D42" s="508"/>
      <c r="E42" s="486" t="s">
        <v>99</v>
      </c>
      <c r="F42" s="487"/>
      <c r="G42" s="126"/>
      <c r="H42" s="158">
        <v>140</v>
      </c>
      <c r="I42" s="129">
        <f t="shared" si="1"/>
        <v>0</v>
      </c>
    </row>
    <row r="43" spans="1:12" x14ac:dyDescent="0.25">
      <c r="A43" s="125"/>
      <c r="B43" s="506"/>
      <c r="C43" s="507"/>
      <c r="D43" s="508"/>
      <c r="E43" s="133"/>
      <c r="F43" s="100"/>
      <c r="G43" s="100"/>
      <c r="H43" s="116"/>
      <c r="I43" s="129"/>
    </row>
    <row r="44" spans="1:12" x14ac:dyDescent="0.25">
      <c r="A44" s="114"/>
      <c r="B44" s="506"/>
      <c r="C44" s="507"/>
      <c r="D44" s="508"/>
      <c r="F44" s="100"/>
      <c r="G44" s="100"/>
      <c r="H44" s="116"/>
      <c r="I44" s="129"/>
    </row>
    <row r="45" spans="1:12" x14ac:dyDescent="0.25">
      <c r="A45" s="134"/>
      <c r="B45" s="535"/>
      <c r="C45" s="536"/>
      <c r="D45" s="537"/>
      <c r="E45" s="102"/>
      <c r="F45" s="103"/>
      <c r="G45" s="100"/>
      <c r="H45" s="118"/>
      <c r="I45" s="129"/>
    </row>
    <row r="46" spans="1:12" x14ac:dyDescent="0.25">
      <c r="A46" s="488" t="s">
        <v>104</v>
      </c>
      <c r="B46" s="484"/>
      <c r="C46" s="484"/>
      <c r="D46" s="484"/>
      <c r="E46" s="484"/>
      <c r="F46" s="484"/>
      <c r="G46" s="484"/>
      <c r="H46" s="485"/>
      <c r="I46" s="135">
        <f>SUM(I37:I45)</f>
        <v>1300</v>
      </c>
    </row>
    <row r="47" spans="1:12" x14ac:dyDescent="0.25">
      <c r="A47" s="494" t="s">
        <v>105</v>
      </c>
      <c r="B47" s="495"/>
      <c r="C47" s="495"/>
      <c r="D47" s="495"/>
      <c r="E47" s="495"/>
      <c r="F47" s="495"/>
      <c r="G47" s="495"/>
      <c r="H47" s="495"/>
      <c r="I47" s="496"/>
    </row>
    <row r="48" spans="1:12" x14ac:dyDescent="0.25">
      <c r="A48" s="120" t="s">
        <v>106</v>
      </c>
      <c r="B48" s="492" t="s">
        <v>107</v>
      </c>
      <c r="C48" s="538"/>
      <c r="D48" s="493"/>
      <c r="E48" s="492" t="s">
        <v>108</v>
      </c>
      <c r="F48" s="493"/>
      <c r="G48" s="136" t="s">
        <v>109</v>
      </c>
      <c r="H48" s="136" t="s">
        <v>88</v>
      </c>
      <c r="I48" s="137" t="s">
        <v>89</v>
      </c>
    </row>
    <row r="49" spans="1:12" x14ac:dyDescent="0.25">
      <c r="A49" s="125">
        <v>1</v>
      </c>
      <c r="B49" s="497" t="s">
        <v>184</v>
      </c>
      <c r="C49" s="498"/>
      <c r="D49" s="499"/>
      <c r="E49" s="517"/>
      <c r="F49" s="519"/>
      <c r="G49" s="126"/>
      <c r="H49" s="138"/>
      <c r="I49" s="129"/>
    </row>
    <row r="50" spans="1:12" x14ac:dyDescent="0.25">
      <c r="A50" s="125"/>
      <c r="B50" s="500" t="s">
        <v>126</v>
      </c>
      <c r="C50" s="501"/>
      <c r="D50" s="502"/>
      <c r="E50" s="486">
        <v>1</v>
      </c>
      <c r="F50" s="487"/>
      <c r="G50" s="126">
        <v>1.9</v>
      </c>
      <c r="H50" s="138">
        <v>5</v>
      </c>
      <c r="I50" s="129">
        <f>H50*G50</f>
        <v>9.5</v>
      </c>
    </row>
    <row r="51" spans="1:12" x14ac:dyDescent="0.25">
      <c r="A51" s="139"/>
      <c r="B51" s="503"/>
      <c r="C51" s="504"/>
      <c r="D51" s="505"/>
      <c r="E51" s="520"/>
      <c r="F51" s="522"/>
      <c r="G51" s="126"/>
      <c r="H51" s="138"/>
      <c r="I51" s="129"/>
    </row>
    <row r="52" spans="1:12" x14ac:dyDescent="0.25">
      <c r="A52" s="488" t="s">
        <v>110</v>
      </c>
      <c r="B52" s="484"/>
      <c r="C52" s="484"/>
      <c r="D52" s="484"/>
      <c r="E52" s="484"/>
      <c r="F52" s="484"/>
      <c r="G52" s="484"/>
      <c r="H52" s="485"/>
      <c r="I52" s="140">
        <f>SUM(I49:I51)</f>
        <v>9.5</v>
      </c>
    </row>
    <row r="53" spans="1:12" x14ac:dyDescent="0.25">
      <c r="A53" s="141"/>
      <c r="B53" s="142"/>
      <c r="C53" s="142"/>
      <c r="D53" s="142"/>
      <c r="E53" s="142"/>
      <c r="F53" s="143"/>
      <c r="G53" s="144"/>
      <c r="H53" s="144"/>
      <c r="I53" s="145"/>
      <c r="L53" s="97"/>
    </row>
    <row r="54" spans="1:12" x14ac:dyDescent="0.25">
      <c r="A54" s="532"/>
      <c r="B54" s="533"/>
      <c r="C54" s="533"/>
      <c r="D54" s="533"/>
      <c r="E54" s="533"/>
      <c r="F54" s="146"/>
      <c r="G54" s="534" t="s">
        <v>111</v>
      </c>
      <c r="H54" s="533"/>
      <c r="I54" s="147">
        <f>I52+I46+I34+I21</f>
        <v>1436</v>
      </c>
    </row>
    <row r="55" spans="1:12" x14ac:dyDescent="0.25">
      <c r="A55" s="532"/>
      <c r="B55" s="533"/>
      <c r="C55" s="533"/>
      <c r="D55" s="533"/>
      <c r="E55" s="533"/>
      <c r="F55" s="100"/>
      <c r="G55" s="148"/>
      <c r="H55" s="149"/>
      <c r="I55" s="150"/>
    </row>
    <row r="56" spans="1:12" ht="15.75" thickBot="1" x14ac:dyDescent="0.3">
      <c r="A56" s="532"/>
      <c r="B56" s="533"/>
      <c r="C56" s="533"/>
      <c r="D56" s="533"/>
      <c r="E56" s="533"/>
      <c r="F56" s="100"/>
      <c r="G56" s="482" t="s">
        <v>154</v>
      </c>
      <c r="H56" s="483"/>
      <c r="I56" s="159">
        <f>I54+I55</f>
        <v>1436</v>
      </c>
    </row>
    <row r="57" spans="1:12" ht="16.5" thickTop="1" thickBot="1" x14ac:dyDescent="0.3">
      <c r="A57" s="151"/>
      <c r="B57" s="152"/>
      <c r="C57" s="539"/>
      <c r="D57" s="540"/>
      <c r="E57" s="540"/>
      <c r="F57" s="540"/>
      <c r="G57" s="153"/>
      <c r="H57" s="153"/>
      <c r="I57" s="154"/>
    </row>
    <row r="59" spans="1:12" x14ac:dyDescent="0.25">
      <c r="A59" s="97"/>
      <c r="B59" s="97"/>
    </row>
  </sheetData>
  <mergeCells count="69">
    <mergeCell ref="F11:G11"/>
    <mergeCell ref="H11:I11"/>
    <mergeCell ref="A9:E9"/>
    <mergeCell ref="F9:G9"/>
    <mergeCell ref="H9:I9"/>
    <mergeCell ref="F10:G10"/>
    <mergeCell ref="H10:I10"/>
    <mergeCell ref="B23:E23"/>
    <mergeCell ref="F12:G12"/>
    <mergeCell ref="H12:I12"/>
    <mergeCell ref="F14:G14"/>
    <mergeCell ref="H14:I14"/>
    <mergeCell ref="A15:I15"/>
    <mergeCell ref="A16:I16"/>
    <mergeCell ref="B18:D18"/>
    <mergeCell ref="B19:D19"/>
    <mergeCell ref="B20:D20"/>
    <mergeCell ref="A21:H21"/>
    <mergeCell ref="A22:I22"/>
    <mergeCell ref="H13:I13"/>
    <mergeCell ref="A35:I35"/>
    <mergeCell ref="B24:E24"/>
    <mergeCell ref="B25:E25"/>
    <mergeCell ref="B26:E26"/>
    <mergeCell ref="B27:E27"/>
    <mergeCell ref="B28:E28"/>
    <mergeCell ref="B29:E29"/>
    <mergeCell ref="B30:E30"/>
    <mergeCell ref="B31:E31"/>
    <mergeCell ref="A32:H32"/>
    <mergeCell ref="A33:H33"/>
    <mergeCell ref="A34:H34"/>
    <mergeCell ref="B36:D36"/>
    <mergeCell ref="E36:F36"/>
    <mergeCell ref="B37:D37"/>
    <mergeCell ref="E37:F37"/>
    <mergeCell ref="B38:D38"/>
    <mergeCell ref="E38:F38"/>
    <mergeCell ref="B39:D39"/>
    <mergeCell ref="E39:F39"/>
    <mergeCell ref="B40:D40"/>
    <mergeCell ref="E40:F40"/>
    <mergeCell ref="B41:D41"/>
    <mergeCell ref="E41:F41"/>
    <mergeCell ref="B50:D50"/>
    <mergeCell ref="E50:F50"/>
    <mergeCell ref="B42:D42"/>
    <mergeCell ref="E42:F42"/>
    <mergeCell ref="B43:D43"/>
    <mergeCell ref="B44:D44"/>
    <mergeCell ref="B45:D45"/>
    <mergeCell ref="A46:H46"/>
    <mergeCell ref="A47:I47"/>
    <mergeCell ref="B48:D48"/>
    <mergeCell ref="E48:F48"/>
    <mergeCell ref="B49:D49"/>
    <mergeCell ref="E49:F49"/>
    <mergeCell ref="C57:F57"/>
    <mergeCell ref="B51:D51"/>
    <mergeCell ref="E51:F51"/>
    <mergeCell ref="A52:H52"/>
    <mergeCell ref="A54:B54"/>
    <mergeCell ref="C54:E54"/>
    <mergeCell ref="G54:H54"/>
    <mergeCell ref="A55:B55"/>
    <mergeCell ref="C55:E55"/>
    <mergeCell ref="A56:B56"/>
    <mergeCell ref="C56:E56"/>
    <mergeCell ref="G56:H56"/>
  </mergeCells>
  <pageMargins left="0.7" right="0.7" top="0.75" bottom="0.75" header="0.3" footer="0.3"/>
  <pageSetup scale="80"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59"/>
  <sheetViews>
    <sheetView topLeftCell="A28" workbookViewId="0">
      <selection activeCell="A45" sqref="A45"/>
    </sheetView>
  </sheetViews>
  <sheetFormatPr defaultRowHeight="15" x14ac:dyDescent="0.25"/>
  <cols>
    <col min="1" max="1" width="12" bestFit="1" customWidth="1"/>
    <col min="4" max="4" width="20.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14</v>
      </c>
      <c r="I9" s="513"/>
    </row>
    <row r="10" spans="1:13" x14ac:dyDescent="0.25">
      <c r="A10" s="99" t="s">
        <v>71</v>
      </c>
      <c r="B10" s="97"/>
      <c r="E10" s="100"/>
      <c r="F10" s="510" t="s">
        <v>72</v>
      </c>
      <c r="G10" s="511"/>
      <c r="H10" s="514" t="s">
        <v>198</v>
      </c>
      <c r="I10" s="515"/>
    </row>
    <row r="11" spans="1:13" x14ac:dyDescent="0.25">
      <c r="A11" s="99" t="s">
        <v>73</v>
      </c>
      <c r="B11" s="97"/>
      <c r="E11" s="100"/>
      <c r="F11" s="510" t="s">
        <v>74</v>
      </c>
      <c r="G11" s="511"/>
      <c r="H11" s="516" t="s">
        <v>186</v>
      </c>
      <c r="I11" s="515"/>
    </row>
    <row r="12" spans="1:13" x14ac:dyDescent="0.25">
      <c r="A12" s="99" t="s">
        <v>75</v>
      </c>
      <c r="B12" s="97"/>
      <c r="E12" s="100"/>
      <c r="F12" s="510" t="s">
        <v>76</v>
      </c>
      <c r="G12" s="511"/>
      <c r="H12" s="516">
        <v>43167</v>
      </c>
      <c r="I12" s="515"/>
    </row>
    <row r="13" spans="1:13" x14ac:dyDescent="0.25">
      <c r="A13" s="99" t="s">
        <v>77</v>
      </c>
      <c r="B13" s="97"/>
      <c r="E13" s="100"/>
      <c r="F13" s="181" t="s">
        <v>78</v>
      </c>
      <c r="G13" s="182"/>
      <c r="H13" s="548" t="s">
        <v>112</v>
      </c>
      <c r="I13" s="549"/>
    </row>
    <row r="14" spans="1:13" x14ac:dyDescent="0.25">
      <c r="A14" s="99"/>
      <c r="B14" s="97"/>
      <c r="E14" s="100"/>
      <c r="F14" s="510" t="s">
        <v>80</v>
      </c>
      <c r="G14" s="511"/>
      <c r="H14" s="516" t="s">
        <v>81</v>
      </c>
      <c r="I14" s="515"/>
      <c r="M14" t="s">
        <v>79</v>
      </c>
    </row>
    <row r="15" spans="1:13" x14ac:dyDescent="0.25">
      <c r="A15" s="523" t="s">
        <v>187</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2" x14ac:dyDescent="0.25">
      <c r="A17" s="104" t="s">
        <v>83</v>
      </c>
      <c r="B17" s="105" t="s">
        <v>84</v>
      </c>
      <c r="C17" s="105"/>
      <c r="D17" s="106"/>
      <c r="E17" s="107" t="s">
        <v>85</v>
      </c>
      <c r="F17" s="107" t="s">
        <v>86</v>
      </c>
      <c r="G17" s="107" t="s">
        <v>87</v>
      </c>
      <c r="H17" s="107" t="s">
        <v>88</v>
      </c>
      <c r="I17" s="108" t="s">
        <v>89</v>
      </c>
    </row>
    <row r="18" spans="1:12" x14ac:dyDescent="0.25">
      <c r="A18" s="109"/>
      <c r="B18" s="517"/>
      <c r="C18" s="518"/>
      <c r="D18" s="519"/>
      <c r="E18" s="110"/>
      <c r="F18" s="111"/>
      <c r="G18" s="110"/>
      <c r="H18" s="112"/>
      <c r="I18" s="113">
        <f>SUM(G18*H18)</f>
        <v>0</v>
      </c>
    </row>
    <row r="19" spans="1:12" x14ac:dyDescent="0.25">
      <c r="A19" s="114"/>
      <c r="B19" s="486"/>
      <c r="C19" s="475"/>
      <c r="D19" s="487"/>
      <c r="E19" s="115"/>
      <c r="F19" s="100"/>
      <c r="G19" s="115"/>
      <c r="H19" s="116"/>
      <c r="I19" s="113">
        <f t="shared" ref="I19:I20" si="0">SUM(G19*H19)</f>
        <v>0</v>
      </c>
    </row>
    <row r="20" spans="1:12" x14ac:dyDescent="0.25">
      <c r="A20" s="114"/>
      <c r="B20" s="520"/>
      <c r="C20" s="521"/>
      <c r="D20" s="522"/>
      <c r="E20" s="115"/>
      <c r="F20" s="100"/>
      <c r="G20" s="117"/>
      <c r="H20" s="118"/>
      <c r="I20" s="119">
        <f t="shared" si="0"/>
        <v>0</v>
      </c>
    </row>
    <row r="21" spans="1:12" x14ac:dyDescent="0.25">
      <c r="A21" s="488" t="s">
        <v>90</v>
      </c>
      <c r="B21" s="484"/>
      <c r="C21" s="484"/>
      <c r="D21" s="484"/>
      <c r="E21" s="484"/>
      <c r="F21" s="484"/>
      <c r="G21" s="484"/>
      <c r="H21" s="485"/>
      <c r="I21" s="113">
        <f>SUM(I18:I20)</f>
        <v>0</v>
      </c>
    </row>
    <row r="22" spans="1:12" x14ac:dyDescent="0.25">
      <c r="A22" s="494" t="s">
        <v>91</v>
      </c>
      <c r="B22" s="495"/>
      <c r="C22" s="495"/>
      <c r="D22" s="495"/>
      <c r="E22" s="495"/>
      <c r="F22" s="495"/>
      <c r="G22" s="495"/>
      <c r="H22" s="495"/>
      <c r="I22" s="496"/>
    </row>
    <row r="23" spans="1:12" x14ac:dyDescent="0.25">
      <c r="A23" s="120" t="s">
        <v>92</v>
      </c>
      <c r="B23" s="492" t="s">
        <v>170</v>
      </c>
      <c r="C23" s="538"/>
      <c r="D23" s="538"/>
      <c r="E23" s="538"/>
      <c r="F23" s="122"/>
      <c r="G23" s="180" t="s">
        <v>87</v>
      </c>
      <c r="H23" s="136" t="s">
        <v>88</v>
      </c>
      <c r="I23" s="137" t="s">
        <v>89</v>
      </c>
    </row>
    <row r="24" spans="1:12" x14ac:dyDescent="0.25">
      <c r="A24" s="125">
        <v>1</v>
      </c>
      <c r="B24" s="497" t="s">
        <v>188</v>
      </c>
      <c r="C24" s="498"/>
      <c r="D24" s="498"/>
      <c r="E24" s="498"/>
      <c r="F24" s="183"/>
      <c r="G24" s="183">
        <v>1</v>
      </c>
      <c r="H24" s="188">
        <v>254.18</v>
      </c>
      <c r="I24" s="129">
        <f>H24*G24</f>
        <v>254.18</v>
      </c>
    </row>
    <row r="25" spans="1:12" x14ac:dyDescent="0.25">
      <c r="A25" s="125">
        <v>2</v>
      </c>
      <c r="B25" s="500" t="s">
        <v>189</v>
      </c>
      <c r="C25" s="501"/>
      <c r="D25" s="501"/>
      <c r="E25" s="501"/>
      <c r="F25" s="161"/>
      <c r="G25" s="126">
        <v>1</v>
      </c>
      <c r="H25" s="188">
        <v>250.12</v>
      </c>
      <c r="I25" s="129">
        <f>H25*G25</f>
        <v>250.12</v>
      </c>
    </row>
    <row r="26" spans="1:12" x14ac:dyDescent="0.25">
      <c r="A26" s="125">
        <v>3</v>
      </c>
      <c r="B26" s="500" t="s">
        <v>190</v>
      </c>
      <c r="C26" s="501"/>
      <c r="D26" s="501"/>
      <c r="E26" s="501"/>
      <c r="F26" s="161"/>
      <c r="G26" s="161">
        <v>15</v>
      </c>
      <c r="H26" s="188">
        <v>39.81</v>
      </c>
      <c r="I26" s="129">
        <f>H26*G26</f>
        <v>597.15000000000009</v>
      </c>
    </row>
    <row r="27" spans="1:12" x14ac:dyDescent="0.25">
      <c r="A27" s="125">
        <v>4</v>
      </c>
      <c r="B27" s="500" t="s">
        <v>191</v>
      </c>
      <c r="C27" s="501"/>
      <c r="D27" s="501"/>
      <c r="E27" s="501"/>
      <c r="F27" s="161"/>
      <c r="G27" s="161">
        <v>1</v>
      </c>
      <c r="H27" s="188">
        <v>1646.25</v>
      </c>
      <c r="I27" s="129">
        <f t="shared" ref="I27:I30" si="1">H27*G27</f>
        <v>1646.25</v>
      </c>
    </row>
    <row r="28" spans="1:12" x14ac:dyDescent="0.25">
      <c r="A28" s="125">
        <v>5</v>
      </c>
      <c r="B28" s="500" t="s">
        <v>192</v>
      </c>
      <c r="C28" s="501"/>
      <c r="D28" s="501"/>
      <c r="E28" s="501"/>
      <c r="F28" s="161"/>
      <c r="G28" s="161">
        <v>2</v>
      </c>
      <c r="H28" s="188">
        <v>18.899999999999999</v>
      </c>
      <c r="I28" s="129">
        <f t="shared" si="1"/>
        <v>37.799999999999997</v>
      </c>
    </row>
    <row r="29" spans="1:12" x14ac:dyDescent="0.25">
      <c r="A29" s="125"/>
      <c r="B29" s="486"/>
      <c r="C29" s="475"/>
      <c r="D29" s="475"/>
      <c r="E29" s="475"/>
      <c r="F29" s="100"/>
      <c r="G29" s="161"/>
      <c r="H29" s="188"/>
      <c r="I29" s="129">
        <f t="shared" si="1"/>
        <v>0</v>
      </c>
    </row>
    <row r="30" spans="1:12" x14ac:dyDescent="0.25">
      <c r="A30" s="125"/>
      <c r="B30" s="486"/>
      <c r="C30" s="475"/>
      <c r="D30" s="475"/>
      <c r="E30" s="475"/>
      <c r="F30" s="100"/>
      <c r="G30" s="161"/>
      <c r="H30" s="188"/>
      <c r="I30" s="129">
        <f t="shared" si="1"/>
        <v>0</v>
      </c>
    </row>
    <row r="31" spans="1:12" x14ac:dyDescent="0.25">
      <c r="A31" s="125"/>
      <c r="B31" s="503"/>
      <c r="C31" s="504"/>
      <c r="D31" s="504"/>
      <c r="E31" s="504"/>
      <c r="F31" s="103"/>
      <c r="G31" s="162"/>
      <c r="H31" s="128"/>
      <c r="I31" s="129"/>
      <c r="L31" s="130"/>
    </row>
    <row r="32" spans="1:12" x14ac:dyDescent="0.25">
      <c r="A32" s="547" t="s">
        <v>171</v>
      </c>
      <c r="B32" s="484"/>
      <c r="C32" s="484"/>
      <c r="D32" s="484"/>
      <c r="E32" s="484"/>
      <c r="F32" s="484"/>
      <c r="G32" s="484"/>
      <c r="H32" s="485"/>
      <c r="I32" s="189">
        <f>SUM(I24:I31)</f>
        <v>2785.5</v>
      </c>
      <c r="L32" s="130"/>
    </row>
    <row r="33" spans="1:12" x14ac:dyDescent="0.25">
      <c r="A33" s="488" t="s">
        <v>172</v>
      </c>
      <c r="B33" s="484"/>
      <c r="C33" s="484"/>
      <c r="D33" s="484"/>
      <c r="E33" s="484"/>
      <c r="F33" s="484"/>
      <c r="G33" s="484"/>
      <c r="H33" s="485"/>
      <c r="I33" s="190">
        <f>I32*0.15</f>
        <v>417.82499999999999</v>
      </c>
      <c r="L33" s="130"/>
    </row>
    <row r="34" spans="1:12" x14ac:dyDescent="0.25">
      <c r="A34" s="488" t="s">
        <v>173</v>
      </c>
      <c r="B34" s="484"/>
      <c r="C34" s="484"/>
      <c r="D34" s="484"/>
      <c r="E34" s="484"/>
      <c r="F34" s="484"/>
      <c r="G34" s="484"/>
      <c r="H34" s="485"/>
      <c r="I34" s="131">
        <f>I32+I33</f>
        <v>3203.3249999999998</v>
      </c>
    </row>
    <row r="35" spans="1:12" x14ac:dyDescent="0.25">
      <c r="A35" s="494" t="s">
        <v>95</v>
      </c>
      <c r="B35" s="495"/>
      <c r="C35" s="495"/>
      <c r="D35" s="495"/>
      <c r="E35" s="495"/>
      <c r="F35" s="495"/>
      <c r="G35" s="495"/>
      <c r="H35" s="495"/>
      <c r="I35" s="496"/>
    </row>
    <row r="36" spans="1:12" x14ac:dyDescent="0.25">
      <c r="A36" s="120" t="s">
        <v>96</v>
      </c>
      <c r="B36" s="492" t="s">
        <v>97</v>
      </c>
      <c r="C36" s="538"/>
      <c r="D36" s="493"/>
      <c r="E36" s="492" t="s">
        <v>85</v>
      </c>
      <c r="F36" s="493"/>
      <c r="G36" s="122" t="s">
        <v>87</v>
      </c>
      <c r="H36" s="123" t="s">
        <v>88</v>
      </c>
      <c r="I36" s="124" t="s">
        <v>89</v>
      </c>
    </row>
    <row r="37" spans="1:12" x14ac:dyDescent="0.25">
      <c r="A37" s="125">
        <v>1</v>
      </c>
      <c r="B37" s="529" t="s">
        <v>98</v>
      </c>
      <c r="C37" s="530"/>
      <c r="D37" s="531"/>
      <c r="E37" s="517" t="s">
        <v>99</v>
      </c>
      <c r="F37" s="519"/>
      <c r="G37" s="157">
        <v>6</v>
      </c>
      <c r="H37" s="155">
        <v>450</v>
      </c>
      <c r="I37" s="132">
        <f>SUM(G37*H37)</f>
        <v>2700</v>
      </c>
    </row>
    <row r="38" spans="1:12" x14ac:dyDescent="0.25">
      <c r="A38" s="125">
        <v>2</v>
      </c>
      <c r="B38" s="506" t="s">
        <v>100</v>
      </c>
      <c r="C38" s="507"/>
      <c r="D38" s="508"/>
      <c r="E38" s="486" t="s">
        <v>99</v>
      </c>
      <c r="F38" s="487"/>
      <c r="G38" s="126"/>
      <c r="H38" s="156">
        <v>350</v>
      </c>
      <c r="I38" s="129">
        <f t="shared" ref="I38:I42" si="2">SUM(G38*H38)</f>
        <v>0</v>
      </c>
    </row>
    <row r="39" spans="1:12" x14ac:dyDescent="0.25">
      <c r="A39" s="125">
        <v>3</v>
      </c>
      <c r="B39" s="506" t="s">
        <v>101</v>
      </c>
      <c r="C39" s="507"/>
      <c r="D39" s="508"/>
      <c r="E39" s="486" t="s">
        <v>99</v>
      </c>
      <c r="F39" s="487"/>
      <c r="G39" s="126"/>
      <c r="H39" s="156">
        <v>300</v>
      </c>
      <c r="I39" s="129">
        <f t="shared" si="2"/>
        <v>0</v>
      </c>
    </row>
    <row r="40" spans="1:12" x14ac:dyDescent="0.25">
      <c r="A40" s="125">
        <v>4</v>
      </c>
      <c r="B40" s="506" t="s">
        <v>102</v>
      </c>
      <c r="C40" s="507"/>
      <c r="D40" s="508"/>
      <c r="E40" s="486" t="s">
        <v>99</v>
      </c>
      <c r="F40" s="487"/>
      <c r="G40" s="126">
        <v>6</v>
      </c>
      <c r="H40" s="156">
        <v>200</v>
      </c>
      <c r="I40" s="129">
        <f t="shared" si="2"/>
        <v>1200</v>
      </c>
    </row>
    <row r="41" spans="1:12" x14ac:dyDescent="0.25">
      <c r="A41" s="125">
        <v>5</v>
      </c>
      <c r="B41" s="506" t="s">
        <v>103</v>
      </c>
      <c r="C41" s="507"/>
      <c r="D41" s="508"/>
      <c r="E41" s="486" t="s">
        <v>99</v>
      </c>
      <c r="F41" s="487"/>
      <c r="G41" s="126"/>
      <c r="H41" s="158">
        <v>200</v>
      </c>
      <c r="I41" s="129">
        <f t="shared" si="2"/>
        <v>0</v>
      </c>
    </row>
    <row r="42" spans="1:12" x14ac:dyDescent="0.25">
      <c r="A42" s="125">
        <v>6</v>
      </c>
      <c r="B42" s="506" t="s">
        <v>40</v>
      </c>
      <c r="C42" s="507"/>
      <c r="D42" s="508"/>
      <c r="E42" s="486" t="s">
        <v>99</v>
      </c>
      <c r="F42" s="487"/>
      <c r="G42" s="126"/>
      <c r="H42" s="158">
        <v>140</v>
      </c>
      <c r="I42" s="129">
        <f t="shared" si="2"/>
        <v>0</v>
      </c>
    </row>
    <row r="43" spans="1:12" x14ac:dyDescent="0.25">
      <c r="A43" s="125"/>
      <c r="B43" s="506"/>
      <c r="C43" s="507"/>
      <c r="D43" s="508"/>
      <c r="E43" s="133"/>
      <c r="F43" s="100"/>
      <c r="G43" s="100"/>
      <c r="H43" s="116"/>
      <c r="I43" s="129"/>
    </row>
    <row r="44" spans="1:12" x14ac:dyDescent="0.25">
      <c r="A44" s="114"/>
      <c r="B44" s="506"/>
      <c r="C44" s="507"/>
      <c r="D44" s="508"/>
      <c r="F44" s="100"/>
      <c r="G44" s="100"/>
      <c r="H44" s="116"/>
      <c r="I44" s="129"/>
    </row>
    <row r="45" spans="1:12" x14ac:dyDescent="0.25">
      <c r="A45" s="134"/>
      <c r="B45" s="535"/>
      <c r="C45" s="536"/>
      <c r="D45" s="537"/>
      <c r="E45" s="102"/>
      <c r="F45" s="103"/>
      <c r="G45" s="100"/>
      <c r="H45" s="118"/>
      <c r="I45" s="129"/>
    </row>
    <row r="46" spans="1:12" x14ac:dyDescent="0.25">
      <c r="A46" s="488" t="s">
        <v>104</v>
      </c>
      <c r="B46" s="484"/>
      <c r="C46" s="484"/>
      <c r="D46" s="484"/>
      <c r="E46" s="484"/>
      <c r="F46" s="484"/>
      <c r="G46" s="484"/>
      <c r="H46" s="485"/>
      <c r="I46" s="135">
        <f>SUM(I37:I45)</f>
        <v>3900</v>
      </c>
    </row>
    <row r="47" spans="1:12" x14ac:dyDescent="0.25">
      <c r="A47" s="494" t="s">
        <v>105</v>
      </c>
      <c r="B47" s="495"/>
      <c r="C47" s="495"/>
      <c r="D47" s="495"/>
      <c r="E47" s="495"/>
      <c r="F47" s="495"/>
      <c r="G47" s="495"/>
      <c r="H47" s="495"/>
      <c r="I47" s="496"/>
    </row>
    <row r="48" spans="1:12" x14ac:dyDescent="0.25">
      <c r="A48" s="120" t="s">
        <v>106</v>
      </c>
      <c r="B48" s="492" t="s">
        <v>107</v>
      </c>
      <c r="C48" s="538"/>
      <c r="D48" s="493"/>
      <c r="E48" s="492" t="s">
        <v>108</v>
      </c>
      <c r="F48" s="493"/>
      <c r="G48" s="136" t="s">
        <v>109</v>
      </c>
      <c r="H48" s="136" t="s">
        <v>88</v>
      </c>
      <c r="I48" s="137" t="s">
        <v>89</v>
      </c>
    </row>
    <row r="49" spans="1:12" x14ac:dyDescent="0.25">
      <c r="A49" s="125">
        <v>1</v>
      </c>
      <c r="B49" s="497" t="s">
        <v>216</v>
      </c>
      <c r="C49" s="498"/>
      <c r="D49" s="499"/>
      <c r="E49" s="517"/>
      <c r="F49" s="519"/>
      <c r="G49" s="126"/>
      <c r="H49" s="138"/>
      <c r="I49" s="129"/>
    </row>
    <row r="50" spans="1:12" x14ac:dyDescent="0.25">
      <c r="A50" s="125"/>
      <c r="B50" s="500" t="s">
        <v>126</v>
      </c>
      <c r="C50" s="501"/>
      <c r="D50" s="502"/>
      <c r="E50" s="486">
        <v>1</v>
      </c>
      <c r="F50" s="487"/>
      <c r="G50" s="126">
        <v>28.6</v>
      </c>
      <c r="H50" s="138">
        <v>5</v>
      </c>
      <c r="I50" s="129">
        <f>H50*G50</f>
        <v>143</v>
      </c>
    </row>
    <row r="51" spans="1:12" x14ac:dyDescent="0.25">
      <c r="A51" s="139"/>
      <c r="B51" s="503"/>
      <c r="C51" s="504"/>
      <c r="D51" s="505"/>
      <c r="E51" s="520"/>
      <c r="F51" s="522"/>
      <c r="G51" s="126"/>
      <c r="H51" s="138"/>
      <c r="I51" s="129"/>
    </row>
    <row r="52" spans="1:12" x14ac:dyDescent="0.25">
      <c r="A52" s="488" t="s">
        <v>110</v>
      </c>
      <c r="B52" s="484"/>
      <c r="C52" s="484"/>
      <c r="D52" s="484"/>
      <c r="E52" s="484"/>
      <c r="F52" s="484"/>
      <c r="G52" s="484"/>
      <c r="H52" s="485"/>
      <c r="I52" s="140">
        <f>SUM(I49:I51)</f>
        <v>143</v>
      </c>
    </row>
    <row r="53" spans="1:12" x14ac:dyDescent="0.25">
      <c r="A53" s="141"/>
      <c r="B53" s="142"/>
      <c r="C53" s="142"/>
      <c r="D53" s="142"/>
      <c r="E53" s="142"/>
      <c r="F53" s="143"/>
      <c r="G53" s="144"/>
      <c r="H53" s="144"/>
      <c r="I53" s="145"/>
      <c r="L53" s="97"/>
    </row>
    <row r="54" spans="1:12" x14ac:dyDescent="0.25">
      <c r="A54" s="532"/>
      <c r="B54" s="533"/>
      <c r="C54" s="533"/>
      <c r="D54" s="533"/>
      <c r="E54" s="533"/>
      <c r="F54" s="146"/>
      <c r="G54" s="534" t="s">
        <v>111</v>
      </c>
      <c r="H54" s="533"/>
      <c r="I54" s="147">
        <f>I52+I46+I34+I21</f>
        <v>7246.3249999999998</v>
      </c>
    </row>
    <row r="55" spans="1:12" x14ac:dyDescent="0.25">
      <c r="A55" s="532"/>
      <c r="B55" s="533"/>
      <c r="C55" s="533"/>
      <c r="D55" s="533"/>
      <c r="E55" s="533"/>
      <c r="F55" s="100"/>
      <c r="G55" s="148"/>
      <c r="H55" s="149"/>
      <c r="I55" s="150"/>
    </row>
    <row r="56" spans="1:12" ht="15.75" thickBot="1" x14ac:dyDescent="0.3">
      <c r="A56" s="532"/>
      <c r="B56" s="533"/>
      <c r="C56" s="533"/>
      <c r="D56" s="533"/>
      <c r="E56" s="533"/>
      <c r="F56" s="100"/>
      <c r="G56" s="482" t="s">
        <v>154</v>
      </c>
      <c r="H56" s="483"/>
      <c r="I56" s="159">
        <f>I54+I55</f>
        <v>7246.3249999999998</v>
      </c>
    </row>
    <row r="57" spans="1:12" ht="16.5" thickTop="1" thickBot="1" x14ac:dyDescent="0.3">
      <c r="A57" s="151"/>
      <c r="B57" s="152"/>
      <c r="C57" s="539"/>
      <c r="D57" s="540"/>
      <c r="E57" s="540"/>
      <c r="F57" s="540"/>
      <c r="G57" s="153"/>
      <c r="H57" s="153"/>
      <c r="I57" s="154"/>
    </row>
    <row r="59" spans="1:12" x14ac:dyDescent="0.25">
      <c r="A59" s="97"/>
      <c r="B59" s="97"/>
    </row>
  </sheetData>
  <mergeCells count="69">
    <mergeCell ref="F11:G11"/>
    <mergeCell ref="H11:I11"/>
    <mergeCell ref="A9:E9"/>
    <mergeCell ref="F9:G9"/>
    <mergeCell ref="H9:I9"/>
    <mergeCell ref="F10:G10"/>
    <mergeCell ref="H10:I10"/>
    <mergeCell ref="B23:E23"/>
    <mergeCell ref="F12:G12"/>
    <mergeCell ref="H12:I12"/>
    <mergeCell ref="F14:G14"/>
    <mergeCell ref="H14:I14"/>
    <mergeCell ref="A15:I15"/>
    <mergeCell ref="A16:I16"/>
    <mergeCell ref="B18:D18"/>
    <mergeCell ref="B19:D19"/>
    <mergeCell ref="B20:D20"/>
    <mergeCell ref="A21:H21"/>
    <mergeCell ref="A22:I22"/>
    <mergeCell ref="H13:I13"/>
    <mergeCell ref="A35:I35"/>
    <mergeCell ref="B24:E24"/>
    <mergeCell ref="B25:E25"/>
    <mergeCell ref="B26:E26"/>
    <mergeCell ref="B27:E27"/>
    <mergeCell ref="B28:E28"/>
    <mergeCell ref="B29:E29"/>
    <mergeCell ref="B30:E30"/>
    <mergeCell ref="B31:E31"/>
    <mergeCell ref="A32:H32"/>
    <mergeCell ref="A33:H33"/>
    <mergeCell ref="A34:H34"/>
    <mergeCell ref="B36:D36"/>
    <mergeCell ref="E36:F36"/>
    <mergeCell ref="B37:D37"/>
    <mergeCell ref="E37:F37"/>
    <mergeCell ref="B38:D38"/>
    <mergeCell ref="E38:F38"/>
    <mergeCell ref="B39:D39"/>
    <mergeCell ref="E39:F39"/>
    <mergeCell ref="B40:D40"/>
    <mergeCell ref="E40:F40"/>
    <mergeCell ref="B41:D41"/>
    <mergeCell ref="E41:F41"/>
    <mergeCell ref="B50:D50"/>
    <mergeCell ref="E50:F50"/>
    <mergeCell ref="B42:D42"/>
    <mergeCell ref="E42:F42"/>
    <mergeCell ref="B43:D43"/>
    <mergeCell ref="B44:D44"/>
    <mergeCell ref="B45:D45"/>
    <mergeCell ref="A46:H46"/>
    <mergeCell ref="A47:I47"/>
    <mergeCell ref="B48:D48"/>
    <mergeCell ref="E48:F48"/>
    <mergeCell ref="B49:D49"/>
    <mergeCell ref="E49:F49"/>
    <mergeCell ref="C57:F57"/>
    <mergeCell ref="B51:D51"/>
    <mergeCell ref="E51:F51"/>
    <mergeCell ref="A52:H52"/>
    <mergeCell ref="A54:B54"/>
    <mergeCell ref="C54:E54"/>
    <mergeCell ref="G54:H54"/>
    <mergeCell ref="A55:B55"/>
    <mergeCell ref="C55:E55"/>
    <mergeCell ref="A56:B56"/>
    <mergeCell ref="C56:E56"/>
    <mergeCell ref="G56:H56"/>
  </mergeCells>
  <pageMargins left="0.7" right="0.7" top="0.75" bottom="0.75" header="0.3" footer="0.3"/>
  <pageSetup scale="80"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59"/>
  <sheetViews>
    <sheetView topLeftCell="A28" workbookViewId="0">
      <selection activeCell="A45" sqref="A45"/>
    </sheetView>
  </sheetViews>
  <sheetFormatPr defaultRowHeight="15" x14ac:dyDescent="0.25"/>
  <cols>
    <col min="1" max="1" width="12" bestFit="1" customWidth="1"/>
    <col min="4" max="4" width="20.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15</v>
      </c>
      <c r="I9" s="513"/>
    </row>
    <row r="10" spans="1:13" x14ac:dyDescent="0.25">
      <c r="A10" s="99" t="s">
        <v>71</v>
      </c>
      <c r="B10" s="97"/>
      <c r="E10" s="100"/>
      <c r="F10" s="510" t="s">
        <v>72</v>
      </c>
      <c r="G10" s="511"/>
      <c r="H10" s="514" t="s">
        <v>185</v>
      </c>
      <c r="I10" s="515"/>
    </row>
    <row r="11" spans="1:13" x14ac:dyDescent="0.25">
      <c r="A11" s="99" t="s">
        <v>73</v>
      </c>
      <c r="B11" s="97"/>
      <c r="E11" s="100"/>
      <c r="F11" s="510" t="s">
        <v>74</v>
      </c>
      <c r="G11" s="511"/>
      <c r="H11" s="516" t="s">
        <v>137</v>
      </c>
      <c r="I11" s="515"/>
    </row>
    <row r="12" spans="1:13" x14ac:dyDescent="0.25">
      <c r="A12" s="99" t="s">
        <v>75</v>
      </c>
      <c r="B12" s="97"/>
      <c r="E12" s="100"/>
      <c r="F12" s="510" t="s">
        <v>76</v>
      </c>
      <c r="G12" s="511"/>
      <c r="H12" s="516">
        <v>44769</v>
      </c>
      <c r="I12" s="515"/>
    </row>
    <row r="13" spans="1:13" x14ac:dyDescent="0.25">
      <c r="A13" s="99" t="s">
        <v>77</v>
      </c>
      <c r="B13" s="97"/>
      <c r="E13" s="100"/>
      <c r="F13" s="181" t="s">
        <v>78</v>
      </c>
      <c r="G13" s="182"/>
      <c r="H13" s="548" t="s">
        <v>112</v>
      </c>
      <c r="I13" s="549"/>
    </row>
    <row r="14" spans="1:13" x14ac:dyDescent="0.25">
      <c r="A14" s="99"/>
      <c r="B14" s="97"/>
      <c r="E14" s="100"/>
      <c r="F14" s="510" t="s">
        <v>80</v>
      </c>
      <c r="G14" s="511"/>
      <c r="H14" s="516" t="s">
        <v>81</v>
      </c>
      <c r="I14" s="515"/>
      <c r="M14" t="s">
        <v>79</v>
      </c>
    </row>
    <row r="15" spans="1:13" x14ac:dyDescent="0.25">
      <c r="A15" s="523" t="s">
        <v>193</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2" x14ac:dyDescent="0.25">
      <c r="A17" s="104" t="s">
        <v>83</v>
      </c>
      <c r="B17" s="105" t="s">
        <v>84</v>
      </c>
      <c r="C17" s="105"/>
      <c r="D17" s="106"/>
      <c r="E17" s="107" t="s">
        <v>85</v>
      </c>
      <c r="F17" s="107" t="s">
        <v>86</v>
      </c>
      <c r="G17" s="107" t="s">
        <v>87</v>
      </c>
      <c r="H17" s="107" t="s">
        <v>88</v>
      </c>
      <c r="I17" s="108" t="s">
        <v>89</v>
      </c>
    </row>
    <row r="18" spans="1:12" x14ac:dyDescent="0.25">
      <c r="A18" s="109"/>
      <c r="B18" s="517"/>
      <c r="C18" s="518"/>
      <c r="D18" s="519"/>
      <c r="E18" s="110"/>
      <c r="F18" s="111"/>
      <c r="G18" s="110"/>
      <c r="H18" s="112"/>
      <c r="I18" s="113">
        <f>SUM(G18*H18)</f>
        <v>0</v>
      </c>
    </row>
    <row r="19" spans="1:12" x14ac:dyDescent="0.25">
      <c r="A19" s="114"/>
      <c r="B19" s="486"/>
      <c r="C19" s="475"/>
      <c r="D19" s="487"/>
      <c r="E19" s="115"/>
      <c r="F19" s="100"/>
      <c r="G19" s="115"/>
      <c r="H19" s="116"/>
      <c r="I19" s="113">
        <f t="shared" ref="I19:I20" si="0">SUM(G19*H19)</f>
        <v>0</v>
      </c>
    </row>
    <row r="20" spans="1:12" x14ac:dyDescent="0.25">
      <c r="A20" s="114"/>
      <c r="B20" s="520"/>
      <c r="C20" s="521"/>
      <c r="D20" s="522"/>
      <c r="E20" s="115"/>
      <c r="F20" s="100"/>
      <c r="G20" s="117"/>
      <c r="H20" s="118"/>
      <c r="I20" s="119">
        <f t="shared" si="0"/>
        <v>0</v>
      </c>
    </row>
    <row r="21" spans="1:12" x14ac:dyDescent="0.25">
      <c r="A21" s="488" t="s">
        <v>90</v>
      </c>
      <c r="B21" s="484"/>
      <c r="C21" s="484"/>
      <c r="D21" s="484"/>
      <c r="E21" s="484"/>
      <c r="F21" s="484"/>
      <c r="G21" s="484"/>
      <c r="H21" s="485"/>
      <c r="I21" s="113">
        <f>SUM(I18:I20)</f>
        <v>0</v>
      </c>
    </row>
    <row r="22" spans="1:12" x14ac:dyDescent="0.25">
      <c r="A22" s="494" t="s">
        <v>91</v>
      </c>
      <c r="B22" s="495"/>
      <c r="C22" s="495"/>
      <c r="D22" s="495"/>
      <c r="E22" s="495"/>
      <c r="F22" s="495"/>
      <c r="G22" s="495"/>
      <c r="H22" s="495"/>
      <c r="I22" s="496"/>
    </row>
    <row r="23" spans="1:12" x14ac:dyDescent="0.25">
      <c r="A23" s="120" t="s">
        <v>92</v>
      </c>
      <c r="B23" s="492" t="s">
        <v>170</v>
      </c>
      <c r="C23" s="538"/>
      <c r="D23" s="538"/>
      <c r="E23" s="538"/>
      <c r="F23" s="122"/>
      <c r="G23" s="180" t="s">
        <v>87</v>
      </c>
      <c r="H23" s="136" t="s">
        <v>88</v>
      </c>
      <c r="I23" s="137" t="s">
        <v>89</v>
      </c>
    </row>
    <row r="24" spans="1:12" x14ac:dyDescent="0.25">
      <c r="A24" s="125">
        <v>1</v>
      </c>
      <c r="B24" s="497" t="s">
        <v>194</v>
      </c>
      <c r="C24" s="498"/>
      <c r="D24" s="498"/>
      <c r="E24" s="498"/>
      <c r="F24" s="183"/>
      <c r="G24" s="183">
        <v>1</v>
      </c>
      <c r="H24" s="188">
        <v>1430</v>
      </c>
      <c r="I24" s="129">
        <f>H24*G24</f>
        <v>1430</v>
      </c>
    </row>
    <row r="25" spans="1:12" x14ac:dyDescent="0.25">
      <c r="A25" s="125"/>
      <c r="B25" s="500"/>
      <c r="C25" s="501"/>
      <c r="D25" s="501"/>
      <c r="E25" s="501"/>
      <c r="F25" s="161"/>
      <c r="G25" s="126"/>
      <c r="H25" s="188"/>
      <c r="I25" s="129"/>
    </row>
    <row r="26" spans="1:12" x14ac:dyDescent="0.25">
      <c r="A26" s="125"/>
      <c r="B26" s="500"/>
      <c r="C26" s="501"/>
      <c r="D26" s="501"/>
      <c r="E26" s="501"/>
      <c r="F26" s="161"/>
      <c r="G26" s="161"/>
      <c r="H26" s="188"/>
      <c r="I26" s="129"/>
    </row>
    <row r="27" spans="1:12" x14ac:dyDescent="0.25">
      <c r="A27" s="125"/>
      <c r="B27" s="500"/>
      <c r="C27" s="501"/>
      <c r="D27" s="501"/>
      <c r="E27" s="501"/>
      <c r="F27" s="161"/>
      <c r="G27" s="161"/>
      <c r="H27" s="188"/>
      <c r="I27" s="129"/>
    </row>
    <row r="28" spans="1:12" x14ac:dyDescent="0.25">
      <c r="A28" s="125"/>
      <c r="B28" s="500"/>
      <c r="C28" s="501"/>
      <c r="D28" s="501"/>
      <c r="E28" s="501"/>
      <c r="F28" s="161"/>
      <c r="G28" s="161"/>
      <c r="H28" s="188"/>
      <c r="I28" s="129"/>
    </row>
    <row r="29" spans="1:12" x14ac:dyDescent="0.25">
      <c r="A29" s="125"/>
      <c r="B29" s="486"/>
      <c r="C29" s="475"/>
      <c r="D29" s="475"/>
      <c r="E29" s="475"/>
      <c r="F29" s="100"/>
      <c r="G29" s="161"/>
      <c r="H29" s="188"/>
      <c r="I29" s="129"/>
    </row>
    <row r="30" spans="1:12" x14ac:dyDescent="0.25">
      <c r="A30" s="125"/>
      <c r="B30" s="486"/>
      <c r="C30" s="475"/>
      <c r="D30" s="475"/>
      <c r="E30" s="475"/>
      <c r="F30" s="100"/>
      <c r="G30" s="161"/>
      <c r="H30" s="188"/>
      <c r="I30" s="129"/>
    </row>
    <row r="31" spans="1:12" x14ac:dyDescent="0.25">
      <c r="A31" s="125"/>
      <c r="B31" s="503"/>
      <c r="C31" s="504"/>
      <c r="D31" s="504"/>
      <c r="E31" s="504"/>
      <c r="F31" s="103"/>
      <c r="G31" s="162"/>
      <c r="H31" s="128"/>
      <c r="I31" s="129"/>
      <c r="L31" s="130"/>
    </row>
    <row r="32" spans="1:12" x14ac:dyDescent="0.25">
      <c r="A32" s="547" t="s">
        <v>171</v>
      </c>
      <c r="B32" s="484"/>
      <c r="C32" s="484"/>
      <c r="D32" s="484"/>
      <c r="E32" s="484"/>
      <c r="F32" s="484"/>
      <c r="G32" s="484"/>
      <c r="H32" s="485"/>
      <c r="I32" s="189">
        <f>SUM(I24:I31)</f>
        <v>1430</v>
      </c>
      <c r="L32" s="130"/>
    </row>
    <row r="33" spans="1:12" x14ac:dyDescent="0.25">
      <c r="A33" s="488" t="s">
        <v>172</v>
      </c>
      <c r="B33" s="484"/>
      <c r="C33" s="484"/>
      <c r="D33" s="484"/>
      <c r="E33" s="484"/>
      <c r="F33" s="484"/>
      <c r="G33" s="484"/>
      <c r="H33" s="485"/>
      <c r="I33" s="190">
        <f>I32*0.15</f>
        <v>214.5</v>
      </c>
      <c r="L33" s="130"/>
    </row>
    <row r="34" spans="1:12" x14ac:dyDescent="0.25">
      <c r="A34" s="488" t="s">
        <v>173</v>
      </c>
      <c r="B34" s="484"/>
      <c r="C34" s="484"/>
      <c r="D34" s="484"/>
      <c r="E34" s="484"/>
      <c r="F34" s="484"/>
      <c r="G34" s="484"/>
      <c r="H34" s="485"/>
      <c r="I34" s="131">
        <f>I32+I33</f>
        <v>1644.5</v>
      </c>
    </row>
    <row r="35" spans="1:12" x14ac:dyDescent="0.25">
      <c r="A35" s="494" t="s">
        <v>95</v>
      </c>
      <c r="B35" s="495"/>
      <c r="C35" s="495"/>
      <c r="D35" s="495"/>
      <c r="E35" s="495"/>
      <c r="F35" s="495"/>
      <c r="G35" s="495"/>
      <c r="H35" s="495"/>
      <c r="I35" s="496"/>
    </row>
    <row r="36" spans="1:12" x14ac:dyDescent="0.25">
      <c r="A36" s="120" t="s">
        <v>96</v>
      </c>
      <c r="B36" s="492" t="s">
        <v>97</v>
      </c>
      <c r="C36" s="538"/>
      <c r="D36" s="493"/>
      <c r="E36" s="492" t="s">
        <v>85</v>
      </c>
      <c r="F36" s="493"/>
      <c r="G36" s="122" t="s">
        <v>87</v>
      </c>
      <c r="H36" s="123" t="s">
        <v>88</v>
      </c>
      <c r="I36" s="124" t="s">
        <v>89</v>
      </c>
    </row>
    <row r="37" spans="1:12" x14ac:dyDescent="0.25">
      <c r="A37" s="125">
        <v>1</v>
      </c>
      <c r="B37" s="529" t="s">
        <v>98</v>
      </c>
      <c r="C37" s="530"/>
      <c r="D37" s="531"/>
      <c r="E37" s="517" t="s">
        <v>99</v>
      </c>
      <c r="F37" s="519"/>
      <c r="G37" s="157">
        <v>1</v>
      </c>
      <c r="H37" s="155">
        <v>450</v>
      </c>
      <c r="I37" s="132">
        <f>SUM(G37*H37)</f>
        <v>450</v>
      </c>
    </row>
    <row r="38" spans="1:12" x14ac:dyDescent="0.25">
      <c r="A38" s="125">
        <v>2</v>
      </c>
      <c r="B38" s="506" t="s">
        <v>100</v>
      </c>
      <c r="C38" s="507"/>
      <c r="D38" s="508"/>
      <c r="E38" s="486" t="s">
        <v>99</v>
      </c>
      <c r="F38" s="487"/>
      <c r="G38" s="126"/>
      <c r="H38" s="156">
        <v>350</v>
      </c>
      <c r="I38" s="129">
        <f t="shared" ref="I38:I42" si="1">SUM(G38*H38)</f>
        <v>0</v>
      </c>
    </row>
    <row r="39" spans="1:12" x14ac:dyDescent="0.25">
      <c r="A39" s="125">
        <v>3</v>
      </c>
      <c r="B39" s="506" t="s">
        <v>101</v>
      </c>
      <c r="C39" s="507"/>
      <c r="D39" s="508"/>
      <c r="E39" s="486" t="s">
        <v>99</v>
      </c>
      <c r="F39" s="487"/>
      <c r="G39" s="126"/>
      <c r="H39" s="156">
        <v>300</v>
      </c>
      <c r="I39" s="129">
        <f t="shared" si="1"/>
        <v>0</v>
      </c>
    </row>
    <row r="40" spans="1:12" x14ac:dyDescent="0.25">
      <c r="A40" s="125">
        <v>4</v>
      </c>
      <c r="B40" s="506" t="s">
        <v>102</v>
      </c>
      <c r="C40" s="507"/>
      <c r="D40" s="508"/>
      <c r="E40" s="486" t="s">
        <v>99</v>
      </c>
      <c r="F40" s="487"/>
      <c r="G40" s="126">
        <v>1</v>
      </c>
      <c r="H40" s="156">
        <v>200</v>
      </c>
      <c r="I40" s="129">
        <f t="shared" si="1"/>
        <v>200</v>
      </c>
    </row>
    <row r="41" spans="1:12" x14ac:dyDescent="0.25">
      <c r="A41" s="125">
        <v>5</v>
      </c>
      <c r="B41" s="506" t="s">
        <v>103</v>
      </c>
      <c r="C41" s="507"/>
      <c r="D41" s="508"/>
      <c r="E41" s="486" t="s">
        <v>99</v>
      </c>
      <c r="F41" s="487"/>
      <c r="G41" s="126"/>
      <c r="H41" s="158">
        <v>200</v>
      </c>
      <c r="I41" s="129">
        <f t="shared" si="1"/>
        <v>0</v>
      </c>
    </row>
    <row r="42" spans="1:12" x14ac:dyDescent="0.25">
      <c r="A42" s="125">
        <v>6</v>
      </c>
      <c r="B42" s="506" t="s">
        <v>40</v>
      </c>
      <c r="C42" s="507"/>
      <c r="D42" s="508"/>
      <c r="E42" s="486" t="s">
        <v>99</v>
      </c>
      <c r="F42" s="487"/>
      <c r="G42" s="126"/>
      <c r="H42" s="158">
        <v>140</v>
      </c>
      <c r="I42" s="129">
        <f t="shared" si="1"/>
        <v>0</v>
      </c>
    </row>
    <row r="43" spans="1:12" x14ac:dyDescent="0.25">
      <c r="A43" s="125"/>
      <c r="B43" s="506"/>
      <c r="C43" s="507"/>
      <c r="D43" s="508"/>
      <c r="E43" s="133"/>
      <c r="F43" s="100"/>
      <c r="G43" s="100"/>
      <c r="H43" s="116"/>
      <c r="I43" s="129"/>
    </row>
    <row r="44" spans="1:12" x14ac:dyDescent="0.25">
      <c r="A44" s="114"/>
      <c r="B44" s="506"/>
      <c r="C44" s="507"/>
      <c r="D44" s="508"/>
      <c r="F44" s="100"/>
      <c r="G44" s="100"/>
      <c r="H44" s="116"/>
      <c r="I44" s="129"/>
    </row>
    <row r="45" spans="1:12" x14ac:dyDescent="0.25">
      <c r="A45" s="134"/>
      <c r="B45" s="535"/>
      <c r="C45" s="536"/>
      <c r="D45" s="537"/>
      <c r="E45" s="102"/>
      <c r="F45" s="103"/>
      <c r="G45" s="100"/>
      <c r="H45" s="118"/>
      <c r="I45" s="129"/>
    </row>
    <row r="46" spans="1:12" x14ac:dyDescent="0.25">
      <c r="A46" s="488" t="s">
        <v>104</v>
      </c>
      <c r="B46" s="484"/>
      <c r="C46" s="484"/>
      <c r="D46" s="484"/>
      <c r="E46" s="484"/>
      <c r="F46" s="484"/>
      <c r="G46" s="484"/>
      <c r="H46" s="485"/>
      <c r="I46" s="135">
        <f>SUM(I37:I45)</f>
        <v>650</v>
      </c>
    </row>
    <row r="47" spans="1:12" x14ac:dyDescent="0.25">
      <c r="A47" s="494" t="s">
        <v>105</v>
      </c>
      <c r="B47" s="495"/>
      <c r="C47" s="495"/>
      <c r="D47" s="495"/>
      <c r="E47" s="495"/>
      <c r="F47" s="495"/>
      <c r="G47" s="495"/>
      <c r="H47" s="495"/>
      <c r="I47" s="496"/>
    </row>
    <row r="48" spans="1:12" x14ac:dyDescent="0.25">
      <c r="A48" s="120" t="s">
        <v>106</v>
      </c>
      <c r="B48" s="492" t="s">
        <v>107</v>
      </c>
      <c r="C48" s="538"/>
      <c r="D48" s="493"/>
      <c r="E48" s="492" t="s">
        <v>108</v>
      </c>
      <c r="F48" s="493"/>
      <c r="G48" s="136" t="s">
        <v>109</v>
      </c>
      <c r="H48" s="136" t="s">
        <v>88</v>
      </c>
      <c r="I48" s="137" t="s">
        <v>89</v>
      </c>
    </row>
    <row r="49" spans="1:12" x14ac:dyDescent="0.25">
      <c r="A49" s="125">
        <v>1</v>
      </c>
      <c r="B49" s="497" t="s">
        <v>195</v>
      </c>
      <c r="C49" s="498"/>
      <c r="D49" s="499"/>
      <c r="E49" s="517"/>
      <c r="F49" s="519"/>
      <c r="G49" s="126"/>
      <c r="H49" s="138"/>
      <c r="I49" s="129"/>
    </row>
    <row r="50" spans="1:12" x14ac:dyDescent="0.25">
      <c r="A50" s="125"/>
      <c r="B50" s="500" t="s">
        <v>126</v>
      </c>
      <c r="C50" s="501"/>
      <c r="D50" s="502"/>
      <c r="E50" s="486">
        <v>1</v>
      </c>
      <c r="F50" s="487"/>
      <c r="G50" s="126">
        <v>81.599999999999994</v>
      </c>
      <c r="H50" s="138">
        <v>5</v>
      </c>
      <c r="I50" s="129">
        <f>H50*G50</f>
        <v>408</v>
      </c>
    </row>
    <row r="51" spans="1:12" x14ac:dyDescent="0.25">
      <c r="A51" s="139"/>
      <c r="B51" s="503"/>
      <c r="C51" s="504"/>
      <c r="D51" s="505"/>
      <c r="E51" s="520"/>
      <c r="F51" s="522"/>
      <c r="G51" s="126"/>
      <c r="H51" s="138"/>
      <c r="I51" s="129"/>
    </row>
    <row r="52" spans="1:12" x14ac:dyDescent="0.25">
      <c r="A52" s="488" t="s">
        <v>110</v>
      </c>
      <c r="B52" s="484"/>
      <c r="C52" s="484"/>
      <c r="D52" s="484"/>
      <c r="E52" s="484"/>
      <c r="F52" s="484"/>
      <c r="G52" s="484"/>
      <c r="H52" s="485"/>
      <c r="I52" s="140">
        <f>SUM(I49:I51)</f>
        <v>408</v>
      </c>
    </row>
    <row r="53" spans="1:12" x14ac:dyDescent="0.25">
      <c r="A53" s="141"/>
      <c r="B53" s="142"/>
      <c r="C53" s="142"/>
      <c r="D53" s="142"/>
      <c r="E53" s="142"/>
      <c r="F53" s="143"/>
      <c r="G53" s="144"/>
      <c r="H53" s="144"/>
      <c r="I53" s="145"/>
      <c r="L53" s="97"/>
    </row>
    <row r="54" spans="1:12" x14ac:dyDescent="0.25">
      <c r="A54" s="532"/>
      <c r="B54" s="533"/>
      <c r="C54" s="533"/>
      <c r="D54" s="533"/>
      <c r="E54" s="533"/>
      <c r="F54" s="146"/>
      <c r="G54" s="534" t="s">
        <v>111</v>
      </c>
      <c r="H54" s="533"/>
      <c r="I54" s="147">
        <f>I52+I46+I34+I21</f>
        <v>2702.5</v>
      </c>
    </row>
    <row r="55" spans="1:12" x14ac:dyDescent="0.25">
      <c r="A55" s="532"/>
      <c r="B55" s="533"/>
      <c r="C55" s="533"/>
      <c r="D55" s="533"/>
      <c r="E55" s="533"/>
      <c r="F55" s="100"/>
      <c r="G55" s="148"/>
      <c r="H55" s="149"/>
      <c r="I55" s="150"/>
    </row>
    <row r="56" spans="1:12" ht="15.75" thickBot="1" x14ac:dyDescent="0.3">
      <c r="A56" s="532"/>
      <c r="B56" s="533"/>
      <c r="C56" s="533"/>
      <c r="D56" s="533"/>
      <c r="E56" s="533"/>
      <c r="F56" s="100"/>
      <c r="G56" s="482" t="s">
        <v>154</v>
      </c>
      <c r="H56" s="483"/>
      <c r="I56" s="159">
        <f>I54+I55</f>
        <v>2702.5</v>
      </c>
    </row>
    <row r="57" spans="1:12" ht="16.5" thickTop="1" thickBot="1" x14ac:dyDescent="0.3">
      <c r="A57" s="151"/>
      <c r="B57" s="152"/>
      <c r="C57" s="539"/>
      <c r="D57" s="540"/>
      <c r="E57" s="540"/>
      <c r="F57" s="540"/>
      <c r="G57" s="153"/>
      <c r="H57" s="153"/>
      <c r="I57" s="154"/>
    </row>
    <row r="59" spans="1:12" x14ac:dyDescent="0.25">
      <c r="A59" s="97"/>
      <c r="B59" s="97"/>
    </row>
  </sheetData>
  <mergeCells count="69">
    <mergeCell ref="F11:G11"/>
    <mergeCell ref="H11:I11"/>
    <mergeCell ref="A9:E9"/>
    <mergeCell ref="F9:G9"/>
    <mergeCell ref="H9:I9"/>
    <mergeCell ref="F10:G10"/>
    <mergeCell ref="H10:I10"/>
    <mergeCell ref="B23:E23"/>
    <mergeCell ref="F12:G12"/>
    <mergeCell ref="H12:I12"/>
    <mergeCell ref="F14:G14"/>
    <mergeCell ref="H14:I14"/>
    <mergeCell ref="A15:I15"/>
    <mergeCell ref="A16:I16"/>
    <mergeCell ref="B18:D18"/>
    <mergeCell ref="B19:D19"/>
    <mergeCell ref="B20:D20"/>
    <mergeCell ref="A21:H21"/>
    <mergeCell ref="A22:I22"/>
    <mergeCell ref="H13:I13"/>
    <mergeCell ref="A35:I35"/>
    <mergeCell ref="B24:E24"/>
    <mergeCell ref="B25:E25"/>
    <mergeCell ref="B26:E26"/>
    <mergeCell ref="B27:E27"/>
    <mergeCell ref="B28:E28"/>
    <mergeCell ref="B29:E29"/>
    <mergeCell ref="B30:E30"/>
    <mergeCell ref="B31:E31"/>
    <mergeCell ref="A32:H32"/>
    <mergeCell ref="A33:H33"/>
    <mergeCell ref="A34:H34"/>
    <mergeCell ref="B36:D36"/>
    <mergeCell ref="E36:F36"/>
    <mergeCell ref="B37:D37"/>
    <mergeCell ref="E37:F37"/>
    <mergeCell ref="B38:D38"/>
    <mergeCell ref="E38:F38"/>
    <mergeCell ref="B39:D39"/>
    <mergeCell ref="E39:F39"/>
    <mergeCell ref="B40:D40"/>
    <mergeCell ref="E40:F40"/>
    <mergeCell ref="B41:D41"/>
    <mergeCell ref="E41:F41"/>
    <mergeCell ref="B50:D50"/>
    <mergeCell ref="E50:F50"/>
    <mergeCell ref="B42:D42"/>
    <mergeCell ref="E42:F42"/>
    <mergeCell ref="B43:D43"/>
    <mergeCell ref="B44:D44"/>
    <mergeCell ref="B45:D45"/>
    <mergeCell ref="A46:H46"/>
    <mergeCell ref="A47:I47"/>
    <mergeCell ref="B48:D48"/>
    <mergeCell ref="E48:F48"/>
    <mergeCell ref="B49:D49"/>
    <mergeCell ref="E49:F49"/>
    <mergeCell ref="C57:F57"/>
    <mergeCell ref="B51:D51"/>
    <mergeCell ref="E51:F51"/>
    <mergeCell ref="A52:H52"/>
    <mergeCell ref="A54:B54"/>
    <mergeCell ref="C54:E54"/>
    <mergeCell ref="G54:H54"/>
    <mergeCell ref="A55:B55"/>
    <mergeCell ref="C55:E55"/>
    <mergeCell ref="A56:B56"/>
    <mergeCell ref="C56:E56"/>
    <mergeCell ref="G56:H56"/>
  </mergeCells>
  <pageMargins left="0.7" right="0.7" top="0.75" bottom="0.75" header="0.3" footer="0.3"/>
  <pageSetup scale="80"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59"/>
  <sheetViews>
    <sheetView topLeftCell="A31" workbookViewId="0">
      <selection activeCell="A45" sqref="A45"/>
    </sheetView>
  </sheetViews>
  <sheetFormatPr defaultRowHeight="15" x14ac:dyDescent="0.25"/>
  <cols>
    <col min="1" max="1" width="12" bestFit="1" customWidth="1"/>
    <col min="4" max="4" width="20.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16</v>
      </c>
      <c r="I9" s="513"/>
    </row>
    <row r="10" spans="1:13" x14ac:dyDescent="0.25">
      <c r="A10" s="99" t="s">
        <v>71</v>
      </c>
      <c r="B10" s="97"/>
      <c r="E10" s="100"/>
      <c r="F10" s="510" t="s">
        <v>72</v>
      </c>
      <c r="G10" s="511"/>
      <c r="H10" s="514">
        <v>43713</v>
      </c>
      <c r="I10" s="515"/>
    </row>
    <row r="11" spans="1:13" x14ac:dyDescent="0.25">
      <c r="A11" s="99" t="s">
        <v>73</v>
      </c>
      <c r="B11" s="97"/>
      <c r="E11" s="100"/>
      <c r="F11" s="510" t="s">
        <v>74</v>
      </c>
      <c r="G11" s="511"/>
      <c r="H11" s="516" t="s">
        <v>196</v>
      </c>
      <c r="I11" s="515"/>
    </row>
    <row r="12" spans="1:13" x14ac:dyDescent="0.25">
      <c r="A12" s="99" t="s">
        <v>75</v>
      </c>
      <c r="B12" s="97"/>
      <c r="E12" s="100"/>
      <c r="F12" s="510" t="s">
        <v>76</v>
      </c>
      <c r="G12" s="511"/>
      <c r="H12" s="516">
        <v>45596</v>
      </c>
      <c r="I12" s="515"/>
    </row>
    <row r="13" spans="1:13" x14ac:dyDescent="0.25">
      <c r="A13" s="99" t="s">
        <v>77</v>
      </c>
      <c r="B13" s="97"/>
      <c r="E13" s="100"/>
      <c r="F13" s="181" t="s">
        <v>78</v>
      </c>
      <c r="G13" s="182"/>
      <c r="H13" s="548" t="s">
        <v>112</v>
      </c>
      <c r="I13" s="549"/>
    </row>
    <row r="14" spans="1:13" x14ac:dyDescent="0.25">
      <c r="A14" s="99"/>
      <c r="B14" s="97"/>
      <c r="E14" s="100"/>
      <c r="F14" s="510" t="s">
        <v>80</v>
      </c>
      <c r="G14" s="511"/>
      <c r="H14" s="516" t="s">
        <v>81</v>
      </c>
      <c r="I14" s="515"/>
      <c r="M14" t="s">
        <v>79</v>
      </c>
    </row>
    <row r="15" spans="1:13" x14ac:dyDescent="0.25">
      <c r="A15" s="523" t="s">
        <v>197</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2" x14ac:dyDescent="0.25">
      <c r="A17" s="104" t="s">
        <v>83</v>
      </c>
      <c r="B17" s="544" t="s">
        <v>170</v>
      </c>
      <c r="C17" s="545"/>
      <c r="D17" s="546"/>
      <c r="E17" s="170" t="s">
        <v>85</v>
      </c>
      <c r="F17" s="170" t="s">
        <v>86</v>
      </c>
      <c r="G17" s="170" t="s">
        <v>87</v>
      </c>
      <c r="H17" s="170" t="s">
        <v>88</v>
      </c>
      <c r="I17" s="171" t="s">
        <v>89</v>
      </c>
    </row>
    <row r="18" spans="1:12" x14ac:dyDescent="0.25">
      <c r="A18" s="109"/>
      <c r="B18" s="517"/>
      <c r="C18" s="518"/>
      <c r="D18" s="519"/>
      <c r="E18" s="110"/>
      <c r="F18" s="111"/>
      <c r="G18" s="110"/>
      <c r="H18" s="112"/>
      <c r="I18" s="113">
        <f>SUM(G18*H18)</f>
        <v>0</v>
      </c>
    </row>
    <row r="19" spans="1:12" x14ac:dyDescent="0.25">
      <c r="A19" s="114"/>
      <c r="B19" s="486"/>
      <c r="C19" s="475"/>
      <c r="D19" s="487"/>
      <c r="E19" s="115"/>
      <c r="F19" s="100"/>
      <c r="G19" s="115"/>
      <c r="H19" s="116"/>
      <c r="I19" s="113">
        <f t="shared" ref="I19:I20" si="0">SUM(G19*H19)</f>
        <v>0</v>
      </c>
    </row>
    <row r="20" spans="1:12" x14ac:dyDescent="0.25">
      <c r="A20" s="114"/>
      <c r="B20" s="520"/>
      <c r="C20" s="521"/>
      <c r="D20" s="522"/>
      <c r="E20" s="115"/>
      <c r="F20" s="100"/>
      <c r="G20" s="117"/>
      <c r="H20" s="118"/>
      <c r="I20" s="119">
        <f t="shared" si="0"/>
        <v>0</v>
      </c>
    </row>
    <row r="21" spans="1:12" x14ac:dyDescent="0.25">
      <c r="A21" s="488" t="s">
        <v>90</v>
      </c>
      <c r="B21" s="484"/>
      <c r="C21" s="484"/>
      <c r="D21" s="484"/>
      <c r="E21" s="484"/>
      <c r="F21" s="484"/>
      <c r="G21" s="484"/>
      <c r="H21" s="485"/>
      <c r="I21" s="113">
        <f>SUM(I18:I20)</f>
        <v>0</v>
      </c>
    </row>
    <row r="22" spans="1:12" x14ac:dyDescent="0.25">
      <c r="A22" s="494" t="s">
        <v>91</v>
      </c>
      <c r="B22" s="495"/>
      <c r="C22" s="495"/>
      <c r="D22" s="495"/>
      <c r="E22" s="495"/>
      <c r="F22" s="495"/>
      <c r="G22" s="495"/>
      <c r="H22" s="495"/>
      <c r="I22" s="496"/>
    </row>
    <row r="23" spans="1:12" x14ac:dyDescent="0.25">
      <c r="A23" s="120" t="s">
        <v>92</v>
      </c>
      <c r="B23" s="492" t="s">
        <v>170</v>
      </c>
      <c r="C23" s="538"/>
      <c r="D23" s="538"/>
      <c r="E23" s="538"/>
      <c r="F23" s="122"/>
      <c r="G23" s="180" t="s">
        <v>87</v>
      </c>
      <c r="H23" s="136" t="s">
        <v>88</v>
      </c>
      <c r="I23" s="137" t="s">
        <v>89</v>
      </c>
      <c r="K23" s="142"/>
    </row>
    <row r="24" spans="1:12" x14ac:dyDescent="0.25">
      <c r="A24" s="125">
        <v>1</v>
      </c>
      <c r="B24" s="497" t="s">
        <v>194</v>
      </c>
      <c r="C24" s="498"/>
      <c r="D24" s="498"/>
      <c r="E24" s="498"/>
      <c r="F24" s="183"/>
      <c r="G24" s="183">
        <v>1</v>
      </c>
      <c r="H24" s="188">
        <v>1498.26</v>
      </c>
      <c r="I24" s="129">
        <f>H24*G24</f>
        <v>1498.26</v>
      </c>
    </row>
    <row r="25" spans="1:12" x14ac:dyDescent="0.25">
      <c r="A25" s="125"/>
      <c r="B25" s="500"/>
      <c r="C25" s="501"/>
      <c r="D25" s="501"/>
      <c r="E25" s="501"/>
      <c r="F25" s="161"/>
      <c r="G25" s="126"/>
      <c r="H25" s="188"/>
      <c r="I25" s="129"/>
    </row>
    <row r="26" spans="1:12" x14ac:dyDescent="0.25">
      <c r="A26" s="125"/>
      <c r="B26" s="500"/>
      <c r="C26" s="501"/>
      <c r="D26" s="501"/>
      <c r="E26" s="501"/>
      <c r="F26" s="161"/>
      <c r="G26" s="161"/>
      <c r="H26" s="188"/>
      <c r="I26" s="129"/>
    </row>
    <row r="27" spans="1:12" x14ac:dyDescent="0.25">
      <c r="A27" s="125"/>
      <c r="B27" s="500"/>
      <c r="C27" s="501"/>
      <c r="D27" s="501"/>
      <c r="E27" s="501"/>
      <c r="F27" s="161"/>
      <c r="G27" s="161"/>
      <c r="H27" s="188"/>
      <c r="I27" s="129"/>
    </row>
    <row r="28" spans="1:12" x14ac:dyDescent="0.25">
      <c r="A28" s="125"/>
      <c r="B28" s="500"/>
      <c r="C28" s="501"/>
      <c r="D28" s="501"/>
      <c r="E28" s="501"/>
      <c r="F28" s="161"/>
      <c r="G28" s="161"/>
      <c r="H28" s="188"/>
      <c r="I28" s="129"/>
    </row>
    <row r="29" spans="1:12" x14ac:dyDescent="0.25">
      <c r="A29" s="125"/>
      <c r="B29" s="486"/>
      <c r="C29" s="475"/>
      <c r="D29" s="475"/>
      <c r="E29" s="475"/>
      <c r="F29" s="100"/>
      <c r="G29" s="161"/>
      <c r="H29" s="188"/>
      <c r="I29" s="129"/>
    </row>
    <row r="30" spans="1:12" x14ac:dyDescent="0.25">
      <c r="A30" s="125"/>
      <c r="B30" s="486"/>
      <c r="C30" s="475"/>
      <c r="D30" s="475"/>
      <c r="E30" s="475"/>
      <c r="F30" s="100"/>
      <c r="G30" s="161"/>
      <c r="H30" s="188"/>
      <c r="I30" s="129"/>
    </row>
    <row r="31" spans="1:12" x14ac:dyDescent="0.25">
      <c r="A31" s="125"/>
      <c r="B31" s="503"/>
      <c r="C31" s="504"/>
      <c r="D31" s="504"/>
      <c r="E31" s="504"/>
      <c r="F31" s="103"/>
      <c r="G31" s="162"/>
      <c r="H31" s="128"/>
      <c r="I31" s="129"/>
      <c r="L31" s="130"/>
    </row>
    <row r="32" spans="1:12" x14ac:dyDescent="0.25">
      <c r="A32" s="547" t="s">
        <v>171</v>
      </c>
      <c r="B32" s="484"/>
      <c r="C32" s="484"/>
      <c r="D32" s="484"/>
      <c r="E32" s="484"/>
      <c r="F32" s="484"/>
      <c r="G32" s="484"/>
      <c r="H32" s="485"/>
      <c r="I32" s="189">
        <f>SUM(I24:I31)</f>
        <v>1498.26</v>
      </c>
      <c r="L32" s="130"/>
    </row>
    <row r="33" spans="1:12" x14ac:dyDescent="0.25">
      <c r="A33" s="488" t="s">
        <v>172</v>
      </c>
      <c r="B33" s="484"/>
      <c r="C33" s="484"/>
      <c r="D33" s="484"/>
      <c r="E33" s="484"/>
      <c r="F33" s="484"/>
      <c r="G33" s="484"/>
      <c r="H33" s="485"/>
      <c r="I33" s="190">
        <f>I32*0.15</f>
        <v>224.739</v>
      </c>
      <c r="L33" s="130"/>
    </row>
    <row r="34" spans="1:12" x14ac:dyDescent="0.25">
      <c r="A34" s="488" t="s">
        <v>173</v>
      </c>
      <c r="B34" s="484"/>
      <c r="C34" s="484"/>
      <c r="D34" s="484"/>
      <c r="E34" s="484"/>
      <c r="F34" s="484"/>
      <c r="G34" s="484"/>
      <c r="H34" s="485"/>
      <c r="I34" s="131">
        <f>I32+I33</f>
        <v>1722.999</v>
      </c>
    </row>
    <row r="35" spans="1:12" x14ac:dyDescent="0.25">
      <c r="A35" s="494" t="s">
        <v>95</v>
      </c>
      <c r="B35" s="495"/>
      <c r="C35" s="495"/>
      <c r="D35" s="495"/>
      <c r="E35" s="495"/>
      <c r="F35" s="495"/>
      <c r="G35" s="495"/>
      <c r="H35" s="495"/>
      <c r="I35" s="496"/>
    </row>
    <row r="36" spans="1:12" x14ac:dyDescent="0.25">
      <c r="A36" s="120" t="s">
        <v>96</v>
      </c>
      <c r="B36" s="492" t="s">
        <v>97</v>
      </c>
      <c r="C36" s="538"/>
      <c r="D36" s="493"/>
      <c r="E36" s="492" t="s">
        <v>85</v>
      </c>
      <c r="F36" s="493"/>
      <c r="G36" s="122" t="s">
        <v>87</v>
      </c>
      <c r="H36" s="123" t="s">
        <v>88</v>
      </c>
      <c r="I36" s="124" t="s">
        <v>89</v>
      </c>
    </row>
    <row r="37" spans="1:12" x14ac:dyDescent="0.25">
      <c r="A37" s="125">
        <v>1</v>
      </c>
      <c r="B37" s="529" t="s">
        <v>98</v>
      </c>
      <c r="C37" s="530"/>
      <c r="D37" s="531"/>
      <c r="E37" s="517" t="s">
        <v>99</v>
      </c>
      <c r="F37" s="519"/>
      <c r="G37" s="157">
        <v>3</v>
      </c>
      <c r="H37" s="155">
        <v>450</v>
      </c>
      <c r="I37" s="132">
        <f>SUM(G37*H37)</f>
        <v>1350</v>
      </c>
    </row>
    <row r="38" spans="1:12" x14ac:dyDescent="0.25">
      <c r="A38" s="125">
        <v>2</v>
      </c>
      <c r="B38" s="506" t="s">
        <v>100</v>
      </c>
      <c r="C38" s="507"/>
      <c r="D38" s="508"/>
      <c r="E38" s="486" t="s">
        <v>99</v>
      </c>
      <c r="F38" s="487"/>
      <c r="G38" s="126"/>
      <c r="H38" s="156">
        <v>350</v>
      </c>
      <c r="I38" s="129">
        <f t="shared" ref="I38:I42" si="1">SUM(G38*H38)</f>
        <v>0</v>
      </c>
    </row>
    <row r="39" spans="1:12" x14ac:dyDescent="0.25">
      <c r="A39" s="125">
        <v>3</v>
      </c>
      <c r="B39" s="506" t="s">
        <v>101</v>
      </c>
      <c r="C39" s="507"/>
      <c r="D39" s="508"/>
      <c r="E39" s="486" t="s">
        <v>99</v>
      </c>
      <c r="F39" s="487"/>
      <c r="G39" s="126"/>
      <c r="H39" s="156">
        <v>300</v>
      </c>
      <c r="I39" s="129">
        <f t="shared" si="1"/>
        <v>0</v>
      </c>
    </row>
    <row r="40" spans="1:12" x14ac:dyDescent="0.25">
      <c r="A40" s="125">
        <v>4</v>
      </c>
      <c r="B40" s="506" t="s">
        <v>102</v>
      </c>
      <c r="C40" s="507"/>
      <c r="D40" s="508"/>
      <c r="E40" s="486" t="s">
        <v>99</v>
      </c>
      <c r="F40" s="487"/>
      <c r="G40" s="126"/>
      <c r="H40" s="156">
        <v>200</v>
      </c>
      <c r="I40" s="129">
        <f t="shared" si="1"/>
        <v>0</v>
      </c>
    </row>
    <row r="41" spans="1:12" x14ac:dyDescent="0.25">
      <c r="A41" s="125">
        <v>5</v>
      </c>
      <c r="B41" s="506" t="s">
        <v>103</v>
      </c>
      <c r="C41" s="507"/>
      <c r="D41" s="508"/>
      <c r="E41" s="486" t="s">
        <v>99</v>
      </c>
      <c r="F41" s="487"/>
      <c r="G41" s="126"/>
      <c r="H41" s="158">
        <v>200</v>
      </c>
      <c r="I41" s="129">
        <f t="shared" si="1"/>
        <v>0</v>
      </c>
    </row>
    <row r="42" spans="1:12" x14ac:dyDescent="0.25">
      <c r="A42" s="125">
        <v>6</v>
      </c>
      <c r="B42" s="506" t="s">
        <v>40</v>
      </c>
      <c r="C42" s="507"/>
      <c r="D42" s="508"/>
      <c r="E42" s="486" t="s">
        <v>99</v>
      </c>
      <c r="F42" s="487"/>
      <c r="G42" s="126"/>
      <c r="H42" s="158">
        <v>140</v>
      </c>
      <c r="I42" s="129">
        <f t="shared" si="1"/>
        <v>0</v>
      </c>
    </row>
    <row r="43" spans="1:12" x14ac:dyDescent="0.25">
      <c r="A43" s="125"/>
      <c r="B43" s="506"/>
      <c r="C43" s="507"/>
      <c r="D43" s="508"/>
      <c r="E43" s="133"/>
      <c r="F43" s="100"/>
      <c r="G43" s="100"/>
      <c r="H43" s="116"/>
      <c r="I43" s="129"/>
    </row>
    <row r="44" spans="1:12" x14ac:dyDescent="0.25">
      <c r="A44" s="114"/>
      <c r="B44" s="506"/>
      <c r="C44" s="507"/>
      <c r="D44" s="508"/>
      <c r="F44" s="100"/>
      <c r="G44" s="100"/>
      <c r="H44" s="116"/>
      <c r="I44" s="129"/>
    </row>
    <row r="45" spans="1:12" x14ac:dyDescent="0.25">
      <c r="A45" s="134"/>
      <c r="B45" s="535"/>
      <c r="C45" s="536"/>
      <c r="D45" s="537"/>
      <c r="E45" s="102"/>
      <c r="F45" s="103"/>
      <c r="G45" s="100"/>
      <c r="H45" s="118"/>
      <c r="I45" s="129"/>
    </row>
    <row r="46" spans="1:12" x14ac:dyDescent="0.25">
      <c r="A46" s="488" t="s">
        <v>104</v>
      </c>
      <c r="B46" s="484"/>
      <c r="C46" s="484"/>
      <c r="D46" s="484"/>
      <c r="E46" s="484"/>
      <c r="F46" s="484"/>
      <c r="G46" s="484"/>
      <c r="H46" s="485"/>
      <c r="I46" s="135">
        <f>SUM(I37:I45)</f>
        <v>1350</v>
      </c>
    </row>
    <row r="47" spans="1:12" x14ac:dyDescent="0.25">
      <c r="A47" s="494" t="s">
        <v>105</v>
      </c>
      <c r="B47" s="495"/>
      <c r="C47" s="495"/>
      <c r="D47" s="495"/>
      <c r="E47" s="495"/>
      <c r="F47" s="495"/>
      <c r="G47" s="495"/>
      <c r="H47" s="495"/>
      <c r="I47" s="496"/>
    </row>
    <row r="48" spans="1:12" x14ac:dyDescent="0.25">
      <c r="A48" s="120" t="s">
        <v>106</v>
      </c>
      <c r="B48" s="492" t="s">
        <v>107</v>
      </c>
      <c r="C48" s="538"/>
      <c r="D48" s="493"/>
      <c r="E48" s="492" t="s">
        <v>108</v>
      </c>
      <c r="F48" s="493"/>
      <c r="G48" s="136" t="s">
        <v>109</v>
      </c>
      <c r="H48" s="136" t="s">
        <v>88</v>
      </c>
      <c r="I48" s="137" t="s">
        <v>89</v>
      </c>
    </row>
    <row r="49" spans="1:12" x14ac:dyDescent="0.25">
      <c r="A49" s="125">
        <v>1</v>
      </c>
      <c r="B49" s="497" t="s">
        <v>217</v>
      </c>
      <c r="C49" s="498"/>
      <c r="D49" s="499"/>
      <c r="E49" s="517"/>
      <c r="F49" s="519"/>
      <c r="G49" s="126"/>
      <c r="H49" s="138"/>
      <c r="I49" s="129"/>
    </row>
    <row r="50" spans="1:12" x14ac:dyDescent="0.25">
      <c r="A50" s="125"/>
      <c r="B50" s="500" t="s">
        <v>180</v>
      </c>
      <c r="C50" s="501"/>
      <c r="D50" s="502"/>
      <c r="E50" s="486">
        <v>1</v>
      </c>
      <c r="F50" s="487"/>
      <c r="G50" s="126">
        <v>4.8</v>
      </c>
      <c r="H50" s="138">
        <v>5</v>
      </c>
      <c r="I50" s="129">
        <f>H50*G50</f>
        <v>24</v>
      </c>
    </row>
    <row r="51" spans="1:12" x14ac:dyDescent="0.25">
      <c r="A51" s="139"/>
      <c r="B51" s="503"/>
      <c r="C51" s="504"/>
      <c r="D51" s="505"/>
      <c r="E51" s="520"/>
      <c r="F51" s="522"/>
      <c r="G51" s="126"/>
      <c r="H51" s="138"/>
      <c r="I51" s="129"/>
    </row>
    <row r="52" spans="1:12" x14ac:dyDescent="0.25">
      <c r="A52" s="488" t="s">
        <v>110</v>
      </c>
      <c r="B52" s="484"/>
      <c r="C52" s="484"/>
      <c r="D52" s="484"/>
      <c r="E52" s="484"/>
      <c r="F52" s="484"/>
      <c r="G52" s="484"/>
      <c r="H52" s="485"/>
      <c r="I52" s="140">
        <f>SUM(I49:I51)</f>
        <v>24</v>
      </c>
    </row>
    <row r="53" spans="1:12" x14ac:dyDescent="0.25">
      <c r="A53" s="141"/>
      <c r="B53" s="142"/>
      <c r="C53" s="142"/>
      <c r="D53" s="142"/>
      <c r="E53" s="142"/>
      <c r="F53" s="143"/>
      <c r="G53" s="144"/>
      <c r="H53" s="144"/>
      <c r="I53" s="145"/>
      <c r="L53" s="97"/>
    </row>
    <row r="54" spans="1:12" x14ac:dyDescent="0.25">
      <c r="A54" s="532"/>
      <c r="B54" s="533"/>
      <c r="C54" s="533"/>
      <c r="D54" s="533"/>
      <c r="E54" s="533"/>
      <c r="F54" s="146"/>
      <c r="G54" s="534" t="s">
        <v>111</v>
      </c>
      <c r="H54" s="533"/>
      <c r="I54" s="147">
        <f>I52+I46+I34+I21</f>
        <v>3096.9989999999998</v>
      </c>
    </row>
    <row r="55" spans="1:12" x14ac:dyDescent="0.25">
      <c r="A55" s="532"/>
      <c r="B55" s="533"/>
      <c r="C55" s="533"/>
      <c r="D55" s="533"/>
      <c r="E55" s="533"/>
      <c r="F55" s="100"/>
      <c r="G55" s="148"/>
      <c r="H55" s="149"/>
      <c r="I55" s="150"/>
    </row>
    <row r="56" spans="1:12" ht="15.75" thickBot="1" x14ac:dyDescent="0.3">
      <c r="A56" s="532"/>
      <c r="B56" s="533"/>
      <c r="C56" s="533"/>
      <c r="D56" s="533"/>
      <c r="E56" s="533"/>
      <c r="F56" s="100"/>
      <c r="G56" s="482" t="s">
        <v>154</v>
      </c>
      <c r="H56" s="483"/>
      <c r="I56" s="159">
        <f>I54+I55</f>
        <v>3096.9989999999998</v>
      </c>
    </row>
    <row r="57" spans="1:12" ht="16.5" thickTop="1" thickBot="1" x14ac:dyDescent="0.3">
      <c r="A57" s="151"/>
      <c r="B57" s="152"/>
      <c r="C57" s="539"/>
      <c r="D57" s="540"/>
      <c r="E57" s="540"/>
      <c r="F57" s="540"/>
      <c r="G57" s="153"/>
      <c r="H57" s="153"/>
      <c r="I57" s="154"/>
    </row>
    <row r="59" spans="1:12" x14ac:dyDescent="0.25">
      <c r="A59" s="97"/>
      <c r="B59" s="97"/>
    </row>
  </sheetData>
  <mergeCells count="70">
    <mergeCell ref="A16:I16"/>
    <mergeCell ref="A9:E9"/>
    <mergeCell ref="F9:G9"/>
    <mergeCell ref="H9:I9"/>
    <mergeCell ref="F10:G10"/>
    <mergeCell ref="H10:I10"/>
    <mergeCell ref="F11:G11"/>
    <mergeCell ref="H11:I11"/>
    <mergeCell ref="F12:G12"/>
    <mergeCell ref="H12:I12"/>
    <mergeCell ref="F14:G14"/>
    <mergeCell ref="H14:I14"/>
    <mergeCell ref="A15:I15"/>
    <mergeCell ref="H13:I13"/>
    <mergeCell ref="B28:E28"/>
    <mergeCell ref="B17:D17"/>
    <mergeCell ref="B18:D18"/>
    <mergeCell ref="B19:D19"/>
    <mergeCell ref="B20:D20"/>
    <mergeCell ref="A21:H21"/>
    <mergeCell ref="A22:I22"/>
    <mergeCell ref="B23:E23"/>
    <mergeCell ref="B24:E24"/>
    <mergeCell ref="B25:E25"/>
    <mergeCell ref="B26:E26"/>
    <mergeCell ref="B27:E27"/>
    <mergeCell ref="B38:D38"/>
    <mergeCell ref="E38:F38"/>
    <mergeCell ref="B29:E29"/>
    <mergeCell ref="B30:E30"/>
    <mergeCell ref="B31:E31"/>
    <mergeCell ref="A32:H32"/>
    <mergeCell ref="A33:H33"/>
    <mergeCell ref="A34:H34"/>
    <mergeCell ref="A35:I35"/>
    <mergeCell ref="B36:D36"/>
    <mergeCell ref="E36:F36"/>
    <mergeCell ref="B37:D37"/>
    <mergeCell ref="E37:F37"/>
    <mergeCell ref="B39:D39"/>
    <mergeCell ref="E39:F39"/>
    <mergeCell ref="B40:D40"/>
    <mergeCell ref="E40:F40"/>
    <mergeCell ref="B41:D41"/>
    <mergeCell ref="E41:F41"/>
    <mergeCell ref="B50:D50"/>
    <mergeCell ref="E50:F50"/>
    <mergeCell ref="B42:D42"/>
    <mergeCell ref="E42:F42"/>
    <mergeCell ref="B43:D43"/>
    <mergeCell ref="B44:D44"/>
    <mergeCell ref="B45:D45"/>
    <mergeCell ref="A46:H46"/>
    <mergeCell ref="A47:I47"/>
    <mergeCell ref="B48:D48"/>
    <mergeCell ref="E48:F48"/>
    <mergeCell ref="B49:D49"/>
    <mergeCell ref="E49:F49"/>
    <mergeCell ref="C57:F57"/>
    <mergeCell ref="B51:D51"/>
    <mergeCell ref="E51:F51"/>
    <mergeCell ref="A52:H52"/>
    <mergeCell ref="A54:B54"/>
    <mergeCell ref="C54:E54"/>
    <mergeCell ref="G54:H54"/>
    <mergeCell ref="A55:B55"/>
    <mergeCell ref="C55:E55"/>
    <mergeCell ref="A56:B56"/>
    <mergeCell ref="C56:E56"/>
    <mergeCell ref="G56:H56"/>
  </mergeCells>
  <pageMargins left="0.7" right="0.7" top="0.75" bottom="0.75" header="0.3" footer="0.3"/>
  <pageSetup scale="8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BC2A6-A259-4B8D-9466-ED1D1A5659E6}">
  <sheetPr>
    <tabColor theme="4" tint="0.39997558519241921"/>
    <pageSetUpPr fitToPage="1"/>
  </sheetPr>
  <dimension ref="B1:N97"/>
  <sheetViews>
    <sheetView view="pageBreakPreview" topLeftCell="A10" zoomScale="70" zoomScaleNormal="70" zoomScaleSheetLayoutView="70" workbookViewId="0">
      <selection activeCell="H16" sqref="H16"/>
    </sheetView>
  </sheetViews>
  <sheetFormatPr defaultColWidth="9.140625" defaultRowHeight="14.25" x14ac:dyDescent="0.2"/>
  <cols>
    <col min="1" max="1" width="1.140625" style="6" customWidth="1"/>
    <col min="2" max="2" width="9.7109375" style="6" customWidth="1"/>
    <col min="3" max="3" width="15.140625" style="6" customWidth="1"/>
    <col min="4" max="4" width="53.85546875" style="6" customWidth="1"/>
    <col min="5" max="5" width="8.85546875" style="6" customWidth="1"/>
    <col min="6" max="6" width="7.5703125" style="6" customWidth="1"/>
    <col min="7" max="7" width="12.7109375" style="6" customWidth="1"/>
    <col min="8" max="8" width="28.140625" style="6" customWidth="1"/>
    <col min="9" max="14" width="9.140625" style="88"/>
    <col min="15" max="16384" width="9.140625" style="6"/>
  </cols>
  <sheetData>
    <row r="1" spans="2:14" ht="18" x14ac:dyDescent="0.25">
      <c r="B1" s="2"/>
      <c r="C1" s="2"/>
      <c r="D1" s="8"/>
      <c r="E1" s="1"/>
      <c r="F1" s="1"/>
      <c r="G1" s="7"/>
    </row>
    <row r="2" spans="2:14" s="12" customFormat="1" ht="18" customHeight="1" x14ac:dyDescent="0.25">
      <c r="B2" s="424" t="str">
        <f>'SCHED 1A-2_JG_CH'!B2</f>
        <v xml:space="preserve">SCHEDULED MAINTENANCE OF FIRE PROTECTION AND EARLY WARNING SMOKE DETECTION  EQUIPMENT AT CLUSTER TWO (2) </v>
      </c>
      <c r="D2" s="2"/>
      <c r="E2" s="3"/>
      <c r="F2" s="3"/>
      <c r="G2" s="7"/>
      <c r="I2" s="89"/>
      <c r="J2" s="89"/>
      <c r="K2" s="89"/>
      <c r="L2" s="89"/>
      <c r="M2" s="89"/>
      <c r="N2" s="89"/>
    </row>
    <row r="3" spans="2:14" ht="15" customHeight="1" x14ac:dyDescent="0.25">
      <c r="B3" s="2" t="s">
        <v>9</v>
      </c>
      <c r="D3" s="87" t="str">
        <f>'SCHED 1A-1_JG_CH'!D3</f>
        <v>SCMU3-22/23-0518-HO</v>
      </c>
      <c r="E3" s="474" t="s">
        <v>10</v>
      </c>
      <c r="F3" s="475"/>
      <c r="G3" s="352" t="str">
        <f>'SCHED 1A-2_JG_CH'!G3</f>
        <v>JOE GQABI &amp; CHRIS HANI</v>
      </c>
    </row>
    <row r="4" spans="2:14" ht="15" customHeight="1" x14ac:dyDescent="0.2">
      <c r="B4" s="2" t="s">
        <v>8</v>
      </c>
      <c r="D4" s="2" t="s">
        <v>733</v>
      </c>
      <c r="E4" s="2"/>
      <c r="F4" s="2"/>
      <c r="G4" s="7"/>
    </row>
    <row r="5" spans="2:14" x14ac:dyDescent="0.2">
      <c r="B5" s="2"/>
      <c r="C5" s="2"/>
      <c r="E5" s="2"/>
      <c r="F5" s="2"/>
      <c r="G5" s="7"/>
    </row>
    <row r="6" spans="2:14" s="4" customFormat="1" ht="15" customHeight="1" x14ac:dyDescent="0.2">
      <c r="B6" s="4" t="s">
        <v>659</v>
      </c>
      <c r="D6" s="4" t="s">
        <v>696</v>
      </c>
      <c r="I6" s="90"/>
      <c r="J6" s="90"/>
      <c r="K6" s="90"/>
      <c r="L6" s="90"/>
      <c r="M6" s="90"/>
      <c r="N6" s="90"/>
    </row>
    <row r="7" spans="2:14" ht="6" customHeight="1" thickBot="1" x14ac:dyDescent="0.25">
      <c r="B7" s="5"/>
      <c r="C7" s="5"/>
      <c r="D7" s="5"/>
      <c r="E7" s="5"/>
      <c r="F7" s="5"/>
      <c r="G7" s="7"/>
    </row>
    <row r="8" spans="2:14" s="9" customFormat="1" ht="39" customHeight="1" thickBot="1" x14ac:dyDescent="0.3">
      <c r="B8" s="11" t="s">
        <v>12</v>
      </c>
      <c r="C8" s="11" t="s">
        <v>6</v>
      </c>
      <c r="D8" s="11" t="s">
        <v>0</v>
      </c>
      <c r="E8" s="11" t="s">
        <v>1</v>
      </c>
      <c r="F8" s="11" t="s">
        <v>4</v>
      </c>
      <c r="G8" s="11" t="s">
        <v>2</v>
      </c>
      <c r="H8" s="11" t="s">
        <v>5</v>
      </c>
      <c r="I8" s="91"/>
      <c r="J8" s="91"/>
      <c r="K8" s="91"/>
      <c r="L8" s="91"/>
      <c r="M8" s="91"/>
      <c r="N8" s="91"/>
    </row>
    <row r="9" spans="2:14" s="9" customFormat="1" ht="51" x14ac:dyDescent="0.25">
      <c r="B9" s="29">
        <v>3</v>
      </c>
      <c r="C9" s="29" t="s">
        <v>657</v>
      </c>
      <c r="D9" s="296" t="s">
        <v>658</v>
      </c>
      <c r="E9" s="78"/>
      <c r="F9" s="78"/>
      <c r="G9" s="79"/>
      <c r="H9" s="80"/>
      <c r="I9" s="91"/>
      <c r="J9" s="91"/>
      <c r="K9" s="91"/>
      <c r="L9" s="91"/>
      <c r="M9" s="91"/>
      <c r="N9" s="91"/>
    </row>
    <row r="10" spans="2:14" s="9" customFormat="1" ht="20.25" customHeight="1" x14ac:dyDescent="0.2">
      <c r="B10" s="19">
        <v>3.1</v>
      </c>
      <c r="C10" s="19"/>
      <c r="D10" s="345" t="str">
        <f>'SCHED 1A-2_JG_CH'!D10</f>
        <v xml:space="preserve">Frontier </v>
      </c>
      <c r="E10" s="19" t="s">
        <v>62</v>
      </c>
      <c r="F10" s="19">
        <v>1</v>
      </c>
      <c r="G10" s="66"/>
      <c r="H10" s="23"/>
      <c r="I10" s="91"/>
      <c r="J10" s="91"/>
      <c r="K10" s="91"/>
      <c r="L10" s="91"/>
      <c r="M10" s="91"/>
      <c r="N10" s="91"/>
    </row>
    <row r="11" spans="2:14" s="9" customFormat="1" ht="20.25" customHeight="1" x14ac:dyDescent="0.2">
      <c r="B11" s="19">
        <f>B10+0.1</f>
        <v>3.2</v>
      </c>
      <c r="C11" s="19"/>
      <c r="D11" s="345" t="str">
        <f>'SCHED 1A-2_JG_CH'!D11</f>
        <v>Komani</v>
      </c>
      <c r="E11" s="19" t="s">
        <v>62</v>
      </c>
      <c r="F11" s="19">
        <v>1</v>
      </c>
      <c r="G11" s="66"/>
      <c r="H11" s="23"/>
      <c r="I11" s="91"/>
      <c r="J11" s="91"/>
      <c r="K11" s="91"/>
      <c r="L11" s="91"/>
      <c r="M11" s="91"/>
      <c r="N11" s="91"/>
    </row>
    <row r="12" spans="2:14" s="9" customFormat="1" ht="20.25" customHeight="1" x14ac:dyDescent="0.2">
      <c r="B12" s="19">
        <f t="shared" ref="B12:B18" si="0">B11+0.1</f>
        <v>3.3000000000000003</v>
      </c>
      <c r="C12" s="19"/>
      <c r="D12" s="345" t="str">
        <f>'SCHED 1A-2_JG_CH'!D12</f>
        <v>Glen Grey</v>
      </c>
      <c r="E12" s="19" t="s">
        <v>62</v>
      </c>
      <c r="F12" s="19">
        <v>1</v>
      </c>
      <c r="G12" s="66"/>
      <c r="H12" s="23"/>
      <c r="I12" s="91"/>
      <c r="J12" s="91"/>
      <c r="K12" s="91"/>
      <c r="L12" s="91"/>
      <c r="M12" s="91"/>
      <c r="N12" s="91"/>
    </row>
    <row r="13" spans="2:14" s="9" customFormat="1" ht="20.25" customHeight="1" x14ac:dyDescent="0.2">
      <c r="B13" s="19">
        <f t="shared" si="0"/>
        <v>3.4000000000000004</v>
      </c>
      <c r="C13" s="19"/>
      <c r="D13" s="345" t="str">
        <f>'SCHED 1A-2_JG_CH'!D13</f>
        <v>Ngonyama</v>
      </c>
      <c r="E13" s="19" t="s">
        <v>62</v>
      </c>
      <c r="F13" s="19">
        <v>1</v>
      </c>
      <c r="G13" s="66"/>
      <c r="H13" s="23"/>
      <c r="I13" s="91"/>
      <c r="J13" s="91"/>
      <c r="K13" s="91"/>
      <c r="L13" s="91"/>
      <c r="M13" s="91"/>
      <c r="N13" s="91"/>
    </row>
    <row r="14" spans="2:14" s="9" customFormat="1" ht="20.25" customHeight="1" x14ac:dyDescent="0.2">
      <c r="B14" s="19">
        <f t="shared" si="0"/>
        <v>3.5000000000000004</v>
      </c>
      <c r="C14" s="19"/>
      <c r="D14" s="345" t="str">
        <f>'SCHED 1A-2_JG_CH'!D14</f>
        <v>Dordrecht</v>
      </c>
      <c r="E14" s="19" t="s">
        <v>62</v>
      </c>
      <c r="F14" s="19">
        <v>1</v>
      </c>
      <c r="G14" s="66"/>
      <c r="H14" s="23"/>
      <c r="I14" s="91"/>
      <c r="J14" s="91"/>
      <c r="K14" s="91"/>
      <c r="L14" s="91"/>
      <c r="M14" s="91"/>
      <c r="N14" s="91"/>
    </row>
    <row r="15" spans="2:14" s="9" customFormat="1" ht="20.25" customHeight="1" x14ac:dyDescent="0.2">
      <c r="B15" s="19">
        <f t="shared" si="0"/>
        <v>3.6000000000000005</v>
      </c>
      <c r="C15" s="19"/>
      <c r="D15" s="345" t="str">
        <f>'SCHED 1A-2_JG_CH'!D15</f>
        <v>Elliot</v>
      </c>
      <c r="E15" s="19" t="s">
        <v>62</v>
      </c>
      <c r="F15" s="19">
        <v>1</v>
      </c>
      <c r="G15" s="66"/>
      <c r="H15" s="23"/>
      <c r="I15" s="91"/>
      <c r="J15" s="91"/>
      <c r="K15" s="91"/>
      <c r="L15" s="91"/>
      <c r="M15" s="91"/>
      <c r="N15" s="91"/>
    </row>
    <row r="16" spans="2:14" s="9" customFormat="1" ht="20.25" customHeight="1" x14ac:dyDescent="0.2">
      <c r="B16" s="19">
        <f t="shared" si="0"/>
        <v>3.7000000000000006</v>
      </c>
      <c r="C16" s="19"/>
      <c r="D16" s="345" t="str">
        <f>'SCHED 1A-2_JG_CH'!D16</f>
        <v>Cala</v>
      </c>
      <c r="E16" s="19" t="s">
        <v>62</v>
      </c>
      <c r="F16" s="19">
        <v>1</v>
      </c>
      <c r="G16" s="66"/>
      <c r="H16" s="23"/>
      <c r="I16" s="91"/>
      <c r="J16" s="91"/>
      <c r="K16" s="91"/>
      <c r="L16" s="91"/>
      <c r="M16" s="91"/>
      <c r="N16" s="91"/>
    </row>
    <row r="17" spans="2:14" s="9" customFormat="1" ht="20.25" customHeight="1" x14ac:dyDescent="0.2">
      <c r="B17" s="19">
        <f t="shared" si="0"/>
        <v>3.8000000000000007</v>
      </c>
      <c r="C17" s="19"/>
      <c r="D17" s="345" t="str">
        <f>'SCHED 1A-2_JG_CH'!D17</f>
        <v>Indwe</v>
      </c>
      <c r="E17" s="19" t="s">
        <v>62</v>
      </c>
      <c r="F17" s="19">
        <v>1</v>
      </c>
      <c r="G17" s="66"/>
      <c r="H17" s="23"/>
      <c r="I17" s="91"/>
      <c r="J17" s="91"/>
      <c r="K17" s="91"/>
      <c r="L17" s="91"/>
      <c r="M17" s="91"/>
      <c r="N17" s="91"/>
    </row>
    <row r="18" spans="2:14" s="9" customFormat="1" ht="20.25" customHeight="1" x14ac:dyDescent="0.2">
      <c r="B18" s="19">
        <f t="shared" si="0"/>
        <v>3.9000000000000008</v>
      </c>
      <c r="C18" s="19"/>
      <c r="D18" s="345" t="str">
        <f>'SCHED 1A-2_JG_CH'!D18</f>
        <v>Kuyasa</v>
      </c>
      <c r="E18" s="19" t="s">
        <v>62</v>
      </c>
      <c r="F18" s="19">
        <v>1</v>
      </c>
      <c r="G18" s="66"/>
      <c r="H18" s="23"/>
      <c r="I18" s="91"/>
      <c r="J18" s="91"/>
      <c r="K18" s="91"/>
      <c r="L18" s="91"/>
      <c r="M18" s="91"/>
      <c r="N18" s="91"/>
    </row>
    <row r="19" spans="2:14" s="9" customFormat="1" ht="20.25" customHeight="1" x14ac:dyDescent="0.2">
      <c r="B19" s="349">
        <v>3.1</v>
      </c>
      <c r="C19" s="19"/>
      <c r="D19" s="345" t="str">
        <f>'SCHED 1A-2_JG_CH'!D19</f>
        <v>All Saints</v>
      </c>
      <c r="E19" s="19" t="s">
        <v>62</v>
      </c>
      <c r="F19" s="19">
        <v>1</v>
      </c>
      <c r="G19" s="66"/>
      <c r="H19" s="23"/>
      <c r="I19" s="91"/>
      <c r="J19" s="91"/>
      <c r="K19" s="91"/>
      <c r="L19" s="91"/>
      <c r="M19" s="91"/>
      <c r="N19" s="91"/>
    </row>
    <row r="20" spans="2:14" s="9" customFormat="1" ht="20.25" customHeight="1" x14ac:dyDescent="0.2">
      <c r="B20" s="349">
        <f>B19+0.01</f>
        <v>3.11</v>
      </c>
      <c r="C20" s="19"/>
      <c r="D20" s="345" t="str">
        <f>'SCHED 1A-2_JG_CH'!D20</f>
        <v>Ngcobo CHC</v>
      </c>
      <c r="E20" s="19" t="s">
        <v>62</v>
      </c>
      <c r="F20" s="19">
        <v>1</v>
      </c>
      <c r="G20" s="66"/>
      <c r="H20" s="23"/>
      <c r="I20" s="91"/>
      <c r="J20" s="91"/>
      <c r="K20" s="91"/>
      <c r="L20" s="91"/>
      <c r="M20" s="91"/>
      <c r="N20" s="91"/>
    </row>
    <row r="21" spans="2:14" s="9" customFormat="1" ht="20.25" customHeight="1" x14ac:dyDescent="0.2">
      <c r="B21" s="349">
        <f t="shared" ref="B21:B32" si="1">B20+0.01</f>
        <v>3.1199999999999997</v>
      </c>
      <c r="C21" s="19"/>
      <c r="D21" s="345" t="str">
        <f>'SCHED 1A-2_JG_CH'!D21</f>
        <v xml:space="preserve">Mjanyana </v>
      </c>
      <c r="E21" s="19" t="s">
        <v>62</v>
      </c>
      <c r="F21" s="19">
        <v>1</v>
      </c>
      <c r="G21" s="66"/>
      <c r="H21" s="23"/>
      <c r="I21" s="91"/>
      <c r="J21" s="91"/>
      <c r="K21" s="91"/>
      <c r="L21" s="91"/>
      <c r="M21" s="91"/>
      <c r="N21" s="91"/>
    </row>
    <row r="22" spans="2:14" s="9" customFormat="1" ht="20.25" customHeight="1" x14ac:dyDescent="0.2">
      <c r="B22" s="349">
        <f t="shared" si="1"/>
        <v>3.1299999999999994</v>
      </c>
      <c r="C22" s="19"/>
      <c r="D22" s="345" t="str">
        <f>'SCHED 1A-2_JG_CH'!D22</f>
        <v>Molteno</v>
      </c>
      <c r="E22" s="19" t="s">
        <v>62</v>
      </c>
      <c r="F22" s="19">
        <v>1</v>
      </c>
      <c r="G22" s="66"/>
      <c r="H22" s="23"/>
      <c r="I22" s="91"/>
      <c r="J22" s="91"/>
      <c r="K22" s="91"/>
      <c r="L22" s="91"/>
      <c r="M22" s="91"/>
      <c r="N22" s="91"/>
    </row>
    <row r="23" spans="2:14" s="9" customFormat="1" ht="20.25" customHeight="1" x14ac:dyDescent="0.2">
      <c r="B23" s="349">
        <f t="shared" si="1"/>
        <v>3.1399999999999992</v>
      </c>
      <c r="C23" s="19"/>
      <c r="D23" s="345" t="str">
        <f>'SCHED 1A-2_JG_CH'!D23</f>
        <v>Thornill</v>
      </c>
      <c r="E23" s="19" t="s">
        <v>62</v>
      </c>
      <c r="F23" s="19">
        <v>1</v>
      </c>
      <c r="G23" s="66"/>
      <c r="H23" s="23"/>
      <c r="I23" s="91"/>
      <c r="J23" s="91"/>
      <c r="K23" s="91"/>
      <c r="L23" s="91"/>
      <c r="M23" s="91"/>
      <c r="N23" s="91"/>
    </row>
    <row r="24" spans="2:14" s="9" customFormat="1" ht="20.25" customHeight="1" x14ac:dyDescent="0.2">
      <c r="B24" s="349">
        <f t="shared" si="1"/>
        <v>3.149999999999999</v>
      </c>
      <c r="C24" s="19"/>
      <c r="D24" s="345" t="str">
        <f>'SCHED 1A-2_JG_CH'!D24</f>
        <v>Nomzamo</v>
      </c>
      <c r="E24" s="19" t="s">
        <v>62</v>
      </c>
      <c r="F24" s="19">
        <v>1</v>
      </c>
      <c r="G24" s="66"/>
      <c r="H24" s="23"/>
      <c r="I24" s="91"/>
      <c r="J24" s="91"/>
      <c r="K24" s="91"/>
      <c r="L24" s="91"/>
      <c r="M24" s="91"/>
      <c r="N24" s="91"/>
    </row>
    <row r="25" spans="2:14" s="9" customFormat="1" ht="20.25" customHeight="1" x14ac:dyDescent="0.2">
      <c r="B25" s="349">
        <f t="shared" si="1"/>
        <v>3.1599999999999988</v>
      </c>
      <c r="C25" s="19"/>
      <c r="D25" s="345" t="str">
        <f>'SCHED 1A-2_JG_CH'!D25</f>
        <v>Sterkstroom</v>
      </c>
      <c r="E25" s="19" t="s">
        <v>62</v>
      </c>
      <c r="F25" s="19">
        <v>1</v>
      </c>
      <c r="G25" s="66"/>
      <c r="H25" s="23"/>
      <c r="I25" s="91"/>
      <c r="J25" s="91"/>
      <c r="K25" s="91"/>
      <c r="L25" s="91"/>
      <c r="M25" s="91"/>
      <c r="N25" s="91"/>
    </row>
    <row r="26" spans="2:14" s="9" customFormat="1" ht="20.25" customHeight="1" x14ac:dyDescent="0.2">
      <c r="B26" s="349">
        <f t="shared" si="1"/>
        <v>3.1699999999999986</v>
      </c>
      <c r="C26" s="19"/>
      <c r="D26" s="345" t="str">
        <f>'SCHED 1A-2_JG_CH'!D26</f>
        <v>Whittlesea</v>
      </c>
      <c r="E26" s="19" t="s">
        <v>62</v>
      </c>
      <c r="F26" s="19">
        <v>1</v>
      </c>
      <c r="G26" s="66"/>
      <c r="H26" s="23"/>
      <c r="I26" s="91"/>
      <c r="J26" s="91"/>
      <c r="K26" s="91"/>
      <c r="L26" s="91"/>
      <c r="M26" s="91"/>
      <c r="N26" s="91"/>
    </row>
    <row r="27" spans="2:14" s="9" customFormat="1" ht="20.25" customHeight="1" x14ac:dyDescent="0.2">
      <c r="B27" s="349">
        <f t="shared" si="1"/>
        <v>3.1799999999999984</v>
      </c>
      <c r="C27" s="19"/>
      <c r="D27" s="345" t="str">
        <f>'SCHED 1A-2_JG_CH'!D27</f>
        <v>Marjie Venter</v>
      </c>
      <c r="E27" s="19" t="s">
        <v>62</v>
      </c>
      <c r="F27" s="19">
        <v>1</v>
      </c>
      <c r="G27" s="66"/>
      <c r="H27" s="23"/>
      <c r="I27" s="91"/>
      <c r="J27" s="91"/>
      <c r="K27" s="91"/>
      <c r="L27" s="91"/>
      <c r="M27" s="91"/>
      <c r="N27" s="91"/>
    </row>
    <row r="28" spans="2:14" s="9" customFormat="1" ht="20.25" customHeight="1" x14ac:dyDescent="0.2">
      <c r="B28" s="349">
        <f t="shared" si="1"/>
        <v>3.1899999999999982</v>
      </c>
      <c r="C28" s="19"/>
      <c r="D28" s="345" t="str">
        <f>'SCHED 1A-2_JG_CH'!D28</f>
        <v>Hewu</v>
      </c>
      <c r="E28" s="19" t="s">
        <v>62</v>
      </c>
      <c r="F28" s="19">
        <v>1</v>
      </c>
      <c r="G28" s="66"/>
      <c r="H28" s="23"/>
      <c r="I28" s="91"/>
      <c r="J28" s="91"/>
      <c r="K28" s="91"/>
      <c r="L28" s="91"/>
      <c r="M28" s="91"/>
      <c r="N28" s="91"/>
    </row>
    <row r="29" spans="2:14" s="9" customFormat="1" ht="20.25" customHeight="1" x14ac:dyDescent="0.2">
      <c r="B29" s="349">
        <f t="shared" si="1"/>
        <v>3.199999999999998</v>
      </c>
      <c r="C29" s="19"/>
      <c r="D29" s="345" t="str">
        <f>'SCHED 1A-2_JG_CH'!D29</f>
        <v>Cradock</v>
      </c>
      <c r="E29" s="19" t="s">
        <v>62</v>
      </c>
      <c r="F29" s="19">
        <v>1</v>
      </c>
      <c r="G29" s="66"/>
      <c r="H29" s="23"/>
      <c r="I29" s="91"/>
      <c r="J29" s="91"/>
      <c r="K29" s="91"/>
      <c r="L29" s="91"/>
      <c r="M29" s="91"/>
      <c r="N29" s="91"/>
    </row>
    <row r="30" spans="2:14" s="9" customFormat="1" ht="20.25" customHeight="1" x14ac:dyDescent="0.2">
      <c r="B30" s="349">
        <f t="shared" si="1"/>
        <v>3.2099999999999977</v>
      </c>
      <c r="C30" s="19"/>
      <c r="D30" s="345" t="str">
        <f>'SCHED 1A-2_JG_CH'!D30</f>
        <v>Cofimvaba</v>
      </c>
      <c r="E30" s="19" t="s">
        <v>62</v>
      </c>
      <c r="F30" s="19">
        <v>1</v>
      </c>
      <c r="G30" s="66"/>
      <c r="H30" s="23"/>
      <c r="I30" s="91"/>
      <c r="J30" s="91"/>
      <c r="K30" s="91"/>
      <c r="L30" s="91"/>
      <c r="M30" s="91"/>
      <c r="N30" s="91"/>
    </row>
    <row r="31" spans="2:14" s="9" customFormat="1" ht="20.25" customHeight="1" x14ac:dyDescent="0.2">
      <c r="B31" s="349">
        <f t="shared" si="1"/>
        <v>3.2199999999999975</v>
      </c>
      <c r="C31" s="19"/>
      <c r="D31" s="345" t="str">
        <f>'SCHED 1A-2_JG_CH'!D31</f>
        <v>Wilhelm Stahl</v>
      </c>
      <c r="E31" s="19" t="s">
        <v>62</v>
      </c>
      <c r="F31" s="19">
        <v>1</v>
      </c>
      <c r="G31" s="66"/>
      <c r="H31" s="23"/>
      <c r="I31" s="91"/>
      <c r="J31" s="91"/>
      <c r="K31" s="91"/>
      <c r="L31" s="91"/>
      <c r="M31" s="91"/>
      <c r="N31" s="91"/>
    </row>
    <row r="32" spans="2:14" s="9" customFormat="1" ht="20.25" customHeight="1" x14ac:dyDescent="0.2">
      <c r="B32" s="349">
        <f t="shared" si="1"/>
        <v>3.2299999999999973</v>
      </c>
      <c r="C32" s="19"/>
      <c r="D32" s="345" t="str">
        <f>'SCHED 1A-2_JG_CH'!D32</f>
        <v>Zwelakhe</v>
      </c>
      <c r="E32" s="19" t="s">
        <v>62</v>
      </c>
      <c r="F32" s="19">
        <v>1</v>
      </c>
      <c r="G32" s="66"/>
      <c r="H32" s="23"/>
      <c r="I32" s="91"/>
      <c r="J32" s="91"/>
      <c r="K32" s="91"/>
      <c r="L32" s="91"/>
      <c r="M32" s="91"/>
      <c r="N32" s="91"/>
    </row>
    <row r="33" spans="2:14" s="9" customFormat="1" ht="20.25" customHeight="1" x14ac:dyDescent="0.2">
      <c r="B33" s="349"/>
      <c r="C33" s="19"/>
      <c r="D33" s="345"/>
      <c r="E33" s="19"/>
      <c r="F33" s="19"/>
      <c r="G33" s="66"/>
      <c r="H33" s="23"/>
      <c r="I33" s="91"/>
      <c r="J33" s="91"/>
      <c r="K33" s="91"/>
      <c r="L33" s="91"/>
      <c r="M33" s="91"/>
      <c r="N33" s="91"/>
    </row>
    <row r="34" spans="2:14" s="9" customFormat="1" ht="20.25" customHeight="1" x14ac:dyDescent="0.2">
      <c r="B34" s="349">
        <f>B32+0.01</f>
        <v>3.2399999999999971</v>
      </c>
      <c r="C34" s="19"/>
      <c r="D34" s="345" t="s">
        <v>1211</v>
      </c>
      <c r="E34" s="19" t="s">
        <v>62</v>
      </c>
      <c r="F34" s="19">
        <v>1</v>
      </c>
      <c r="G34" s="66"/>
      <c r="H34" s="23"/>
      <c r="I34" s="91"/>
      <c r="J34" s="91"/>
      <c r="K34" s="91"/>
      <c r="L34" s="91"/>
      <c r="M34" s="91"/>
      <c r="N34" s="91"/>
    </row>
    <row r="35" spans="2:14" s="9" customFormat="1" ht="20.25" customHeight="1" x14ac:dyDescent="0.2">
      <c r="B35" s="19" t="s">
        <v>720</v>
      </c>
      <c r="C35" s="19"/>
      <c r="D35" s="345" t="s">
        <v>1212</v>
      </c>
      <c r="E35" s="19" t="s">
        <v>62</v>
      </c>
      <c r="F35" s="19">
        <v>1</v>
      </c>
      <c r="G35" s="66"/>
      <c r="H35" s="23"/>
      <c r="I35" s="91"/>
      <c r="J35" s="91"/>
      <c r="K35" s="91"/>
      <c r="L35" s="91"/>
      <c r="M35" s="91"/>
      <c r="N35" s="91"/>
    </row>
    <row r="36" spans="2:14" s="9" customFormat="1" ht="20.25" customHeight="1" x14ac:dyDescent="0.25">
      <c r="B36" s="19" t="s">
        <v>721</v>
      </c>
      <c r="C36" s="19"/>
      <c r="D36" s="123" t="s">
        <v>1213</v>
      </c>
      <c r="E36" s="19" t="s">
        <v>62</v>
      </c>
      <c r="F36" s="19">
        <v>1</v>
      </c>
      <c r="G36" s="66"/>
      <c r="H36" s="23"/>
      <c r="I36" s="91"/>
      <c r="J36" s="91"/>
      <c r="K36" s="91"/>
      <c r="L36" s="91"/>
      <c r="M36" s="91"/>
      <c r="N36" s="91"/>
    </row>
    <row r="37" spans="2:14" s="9" customFormat="1" ht="20.25" customHeight="1" x14ac:dyDescent="0.25">
      <c r="B37" s="19" t="s">
        <v>722</v>
      </c>
      <c r="C37" s="19"/>
      <c r="D37" s="123" t="s">
        <v>1214</v>
      </c>
      <c r="E37" s="19" t="s">
        <v>62</v>
      </c>
      <c r="F37" s="19">
        <v>1</v>
      </c>
      <c r="G37" s="66"/>
      <c r="H37" s="23"/>
      <c r="I37" s="91"/>
      <c r="J37" s="91"/>
      <c r="K37" s="91"/>
      <c r="L37" s="91"/>
      <c r="M37" s="91"/>
      <c r="N37" s="91"/>
    </row>
    <row r="38" spans="2:14" s="9" customFormat="1" ht="20.25" customHeight="1" x14ac:dyDescent="0.25">
      <c r="B38" s="19" t="s">
        <v>1220</v>
      </c>
      <c r="C38" s="19"/>
      <c r="D38" s="123" t="s">
        <v>1215</v>
      </c>
      <c r="E38" s="19" t="s">
        <v>62</v>
      </c>
      <c r="F38" s="19">
        <v>1</v>
      </c>
      <c r="G38" s="66"/>
      <c r="H38" s="23"/>
      <c r="I38" s="91"/>
      <c r="J38" s="91"/>
      <c r="K38" s="91"/>
      <c r="L38" s="91"/>
      <c r="M38" s="91"/>
      <c r="N38" s="91"/>
    </row>
    <row r="39" spans="2:14" s="9" customFormat="1" ht="20.25" customHeight="1" x14ac:dyDescent="0.25">
      <c r="B39" s="19" t="s">
        <v>1221</v>
      </c>
      <c r="C39" s="19"/>
      <c r="D39" s="123" t="s">
        <v>1216</v>
      </c>
      <c r="E39" s="19" t="s">
        <v>62</v>
      </c>
      <c r="F39" s="19">
        <v>1</v>
      </c>
      <c r="G39" s="66"/>
      <c r="H39" s="23"/>
      <c r="I39" s="91"/>
      <c r="J39" s="91"/>
      <c r="K39" s="91"/>
      <c r="L39" s="91"/>
      <c r="M39" s="91"/>
      <c r="N39" s="91"/>
    </row>
    <row r="40" spans="2:14" s="9" customFormat="1" ht="20.25" customHeight="1" x14ac:dyDescent="0.25">
      <c r="B40" s="19" t="s">
        <v>1222</v>
      </c>
      <c r="C40" s="19"/>
      <c r="D40" s="123" t="s">
        <v>1217</v>
      </c>
      <c r="E40" s="19" t="s">
        <v>62</v>
      </c>
      <c r="F40" s="19">
        <v>1</v>
      </c>
      <c r="G40" s="66"/>
      <c r="H40" s="23"/>
      <c r="I40" s="91"/>
      <c r="J40" s="91"/>
      <c r="K40" s="91"/>
      <c r="L40" s="91"/>
      <c r="M40" s="91"/>
      <c r="N40" s="91"/>
    </row>
    <row r="41" spans="2:14" s="9" customFormat="1" ht="20.25" customHeight="1" x14ac:dyDescent="0.25">
      <c r="B41" s="19" t="s">
        <v>1223</v>
      </c>
      <c r="C41" s="19"/>
      <c r="D41" s="123" t="s">
        <v>1218</v>
      </c>
      <c r="E41" s="19" t="s">
        <v>62</v>
      </c>
      <c r="F41" s="19">
        <v>1</v>
      </c>
      <c r="G41" s="66"/>
      <c r="H41" s="23"/>
      <c r="I41" s="91"/>
      <c r="J41" s="91"/>
      <c r="K41" s="91"/>
      <c r="L41" s="91"/>
      <c r="M41" s="91"/>
      <c r="N41" s="91"/>
    </row>
    <row r="42" spans="2:14" s="9" customFormat="1" ht="20.25" customHeight="1" x14ac:dyDescent="0.25">
      <c r="B42" s="19" t="s">
        <v>1224</v>
      </c>
      <c r="C42" s="19"/>
      <c r="D42" s="123" t="s">
        <v>1219</v>
      </c>
      <c r="E42" s="19" t="s">
        <v>62</v>
      </c>
      <c r="F42" s="19">
        <v>1</v>
      </c>
      <c r="G42" s="66"/>
      <c r="H42" s="23"/>
      <c r="I42" s="91"/>
      <c r="J42" s="91"/>
      <c r="K42" s="91"/>
      <c r="L42" s="91"/>
      <c r="M42" s="91"/>
      <c r="N42" s="91"/>
    </row>
    <row r="43" spans="2:14" s="9" customFormat="1" ht="20.25" customHeight="1" x14ac:dyDescent="0.2">
      <c r="B43" s="19"/>
      <c r="C43" s="19"/>
      <c r="D43" s="345"/>
      <c r="E43" s="19" t="s">
        <v>62</v>
      </c>
      <c r="F43" s="19">
        <v>1</v>
      </c>
      <c r="G43" s="66"/>
      <c r="H43" s="23"/>
      <c r="I43" s="91"/>
      <c r="J43" s="91"/>
      <c r="K43" s="91"/>
      <c r="L43" s="91"/>
      <c r="M43" s="91"/>
      <c r="N43" s="91"/>
    </row>
    <row r="44" spans="2:14" s="9" customFormat="1" ht="20.25" customHeight="1" x14ac:dyDescent="0.2">
      <c r="B44" s="19"/>
      <c r="C44" s="19"/>
      <c r="D44" s="345"/>
      <c r="E44" s="19"/>
      <c r="F44" s="19"/>
      <c r="G44" s="66"/>
      <c r="H44" s="23"/>
      <c r="I44" s="91"/>
      <c r="J44" s="91"/>
      <c r="K44" s="91"/>
      <c r="L44" s="91"/>
      <c r="M44" s="91"/>
      <c r="N44" s="91"/>
    </row>
    <row r="45" spans="2:14" s="9" customFormat="1" ht="20.25" customHeight="1" x14ac:dyDescent="0.2">
      <c r="B45" s="19"/>
      <c r="C45" s="19"/>
      <c r="D45" s="345"/>
      <c r="E45" s="19"/>
      <c r="F45" s="19"/>
      <c r="G45" s="66"/>
      <c r="H45" s="23"/>
      <c r="I45" s="91"/>
      <c r="J45" s="91"/>
      <c r="K45" s="91"/>
      <c r="L45" s="91"/>
      <c r="M45" s="91"/>
      <c r="N45" s="91"/>
    </row>
    <row r="46" spans="2:14" s="9" customFormat="1" ht="20.25" customHeight="1" x14ac:dyDescent="0.25">
      <c r="B46" s="21"/>
      <c r="C46" s="21"/>
      <c r="D46" s="83"/>
      <c r="E46" s="21"/>
      <c r="F46" s="21"/>
      <c r="G46" s="84"/>
      <c r="H46" s="25"/>
      <c r="I46" s="91"/>
      <c r="J46" s="91"/>
      <c r="K46" s="91"/>
      <c r="L46" s="91"/>
      <c r="M46" s="91"/>
      <c r="N46" s="91"/>
    </row>
    <row r="47" spans="2:14" s="9" customFormat="1" ht="6" customHeight="1" thickBot="1" x14ac:dyDescent="0.3">
      <c r="B47" s="21"/>
      <c r="C47" s="21"/>
      <c r="D47" s="24"/>
      <c r="E47" s="21"/>
      <c r="F47" s="21"/>
      <c r="G47" s="25"/>
      <c r="H47" s="25"/>
      <c r="I47" s="91"/>
      <c r="J47" s="91"/>
      <c r="K47" s="91"/>
      <c r="L47" s="91"/>
      <c r="M47" s="91"/>
      <c r="N47" s="91"/>
    </row>
    <row r="48" spans="2:14" s="9" customFormat="1" ht="20.25" customHeight="1" thickBot="1" x14ac:dyDescent="0.3">
      <c r="B48" s="26" t="s">
        <v>7</v>
      </c>
      <c r="C48" s="26"/>
      <c r="D48" s="26"/>
      <c r="E48" s="26"/>
      <c r="F48" s="26"/>
      <c r="G48" s="27"/>
      <c r="H48" s="28"/>
      <c r="I48" s="91"/>
      <c r="J48" s="91"/>
      <c r="K48" s="91"/>
      <c r="L48" s="91"/>
      <c r="M48" s="91"/>
      <c r="N48" s="91"/>
    </row>
    <row r="49" spans="2:8" ht="5.25" customHeight="1" x14ac:dyDescent="0.2">
      <c r="B49" s="5"/>
      <c r="C49" s="5"/>
      <c r="D49" s="5"/>
      <c r="E49" s="5"/>
      <c r="F49" s="5"/>
      <c r="G49" s="7"/>
      <c r="H49" s="7"/>
    </row>
    <row r="50" spans="2:8" x14ac:dyDescent="0.2">
      <c r="B50" s="5"/>
      <c r="C50" s="5"/>
      <c r="D50" s="5"/>
      <c r="E50" s="5"/>
      <c r="F50" s="5"/>
      <c r="G50" s="7"/>
      <c r="H50" s="7"/>
    </row>
    <row r="51" spans="2:8" x14ac:dyDescent="0.2">
      <c r="B51" s="5"/>
      <c r="C51" s="5"/>
      <c r="D51" s="5"/>
      <c r="E51" s="5"/>
      <c r="F51" s="5"/>
      <c r="G51" s="7"/>
      <c r="H51" s="7"/>
    </row>
    <row r="52" spans="2:8" x14ac:dyDescent="0.2">
      <c r="B52" s="5"/>
      <c r="C52" s="5"/>
      <c r="D52" s="5"/>
      <c r="E52" s="5"/>
      <c r="F52" s="5"/>
      <c r="G52" s="7"/>
      <c r="H52" s="7"/>
    </row>
    <row r="53" spans="2:8" x14ac:dyDescent="0.2">
      <c r="B53" s="5"/>
      <c r="C53" s="5"/>
      <c r="D53" s="5"/>
      <c r="E53" s="5"/>
      <c r="F53" s="5"/>
      <c r="G53" s="7"/>
      <c r="H53" s="7"/>
    </row>
    <row r="54" spans="2:8" x14ac:dyDescent="0.2">
      <c r="B54" s="5"/>
      <c r="C54" s="5"/>
      <c r="D54" s="5"/>
      <c r="E54" s="5"/>
      <c r="F54" s="5"/>
      <c r="G54" s="7"/>
      <c r="H54" s="7"/>
    </row>
    <row r="55" spans="2:8" x14ac:dyDescent="0.2">
      <c r="B55" s="5"/>
      <c r="C55" s="5"/>
      <c r="D55" s="5"/>
      <c r="E55" s="5"/>
      <c r="F55" s="5"/>
      <c r="G55" s="7"/>
      <c r="H55" s="7"/>
    </row>
    <row r="56" spans="2:8" x14ac:dyDescent="0.2">
      <c r="B56" s="5"/>
      <c r="C56" s="5"/>
      <c r="D56" s="5"/>
      <c r="E56" s="5"/>
      <c r="F56" s="5"/>
      <c r="G56" s="7"/>
      <c r="H56" s="7"/>
    </row>
    <row r="57" spans="2:8" x14ac:dyDescent="0.2">
      <c r="B57" s="5"/>
      <c r="C57" s="5"/>
      <c r="D57" s="5"/>
      <c r="E57" s="5"/>
      <c r="F57" s="5"/>
      <c r="G57" s="7"/>
      <c r="H57" s="7"/>
    </row>
    <row r="58" spans="2:8" x14ac:dyDescent="0.2">
      <c r="B58" s="5"/>
      <c r="C58" s="5"/>
      <c r="D58" s="5"/>
      <c r="E58" s="5"/>
      <c r="F58" s="5"/>
      <c r="G58" s="7"/>
      <c r="H58" s="7"/>
    </row>
    <row r="59" spans="2:8" x14ac:dyDescent="0.2">
      <c r="B59" s="5"/>
      <c r="C59" s="5"/>
      <c r="D59" s="5"/>
      <c r="E59" s="5"/>
      <c r="F59" s="5"/>
      <c r="G59" s="7"/>
      <c r="H59" s="7"/>
    </row>
    <row r="60" spans="2:8" x14ac:dyDescent="0.2">
      <c r="B60" s="5"/>
      <c r="C60" s="5"/>
      <c r="D60" s="5"/>
      <c r="E60" s="5"/>
      <c r="F60" s="5"/>
      <c r="G60" s="7"/>
      <c r="H60" s="7"/>
    </row>
    <row r="61" spans="2:8" x14ac:dyDescent="0.2">
      <c r="B61" s="5"/>
      <c r="C61" s="5"/>
      <c r="D61" s="5"/>
      <c r="E61" s="5"/>
      <c r="F61" s="5"/>
      <c r="G61" s="7"/>
      <c r="H61" s="7"/>
    </row>
    <row r="62" spans="2:8" x14ac:dyDescent="0.2">
      <c r="B62" s="5"/>
      <c r="C62" s="5"/>
      <c r="D62" s="5"/>
      <c r="E62" s="5"/>
      <c r="F62" s="5"/>
      <c r="G62" s="7"/>
      <c r="H62" s="7"/>
    </row>
    <row r="63" spans="2:8" x14ac:dyDescent="0.2">
      <c r="B63" s="5"/>
      <c r="C63" s="5"/>
      <c r="D63" s="5"/>
      <c r="E63" s="5"/>
      <c r="F63" s="5"/>
      <c r="G63" s="7"/>
      <c r="H63" s="7"/>
    </row>
    <row r="64" spans="2:8" x14ac:dyDescent="0.2">
      <c r="B64" s="5"/>
      <c r="C64" s="5"/>
      <c r="D64" s="5"/>
      <c r="E64" s="5"/>
      <c r="F64" s="5"/>
      <c r="G64" s="7"/>
      <c r="H64" s="7"/>
    </row>
    <row r="65" spans="2:8" x14ac:dyDescent="0.2">
      <c r="B65" s="5"/>
      <c r="C65" s="5"/>
      <c r="D65" s="5"/>
      <c r="E65" s="5"/>
      <c r="F65" s="5"/>
      <c r="G65" s="7"/>
      <c r="H65" s="7"/>
    </row>
    <row r="66" spans="2:8" x14ac:dyDescent="0.2">
      <c r="B66" s="5"/>
      <c r="C66" s="5"/>
      <c r="D66" s="5"/>
      <c r="E66" s="5"/>
      <c r="F66" s="5"/>
      <c r="G66" s="7"/>
      <c r="H66" s="7"/>
    </row>
    <row r="67" spans="2:8" x14ac:dyDescent="0.2">
      <c r="B67" s="5"/>
      <c r="C67" s="5"/>
      <c r="D67" s="5"/>
      <c r="E67" s="5"/>
      <c r="F67" s="5"/>
      <c r="G67" s="7"/>
      <c r="H67" s="7"/>
    </row>
    <row r="68" spans="2:8" x14ac:dyDescent="0.2">
      <c r="B68" s="5"/>
      <c r="C68" s="5"/>
      <c r="D68" s="5"/>
      <c r="E68" s="5"/>
      <c r="F68" s="5"/>
      <c r="G68" s="7"/>
      <c r="H68" s="7"/>
    </row>
    <row r="69" spans="2:8" x14ac:dyDescent="0.2">
      <c r="B69" s="5"/>
      <c r="C69" s="5"/>
      <c r="D69" s="5"/>
      <c r="E69" s="5"/>
      <c r="F69" s="5"/>
      <c r="G69" s="7"/>
      <c r="H69" s="7"/>
    </row>
    <row r="70" spans="2:8" x14ac:dyDescent="0.2">
      <c r="B70" s="5"/>
      <c r="C70" s="5"/>
      <c r="D70" s="5"/>
      <c r="E70" s="5"/>
      <c r="F70" s="5"/>
      <c r="G70" s="7"/>
      <c r="H70" s="7"/>
    </row>
    <row r="71" spans="2:8" x14ac:dyDescent="0.2">
      <c r="B71" s="5"/>
      <c r="C71" s="5"/>
      <c r="D71" s="5"/>
      <c r="E71" s="5"/>
      <c r="F71" s="5"/>
      <c r="G71" s="7"/>
      <c r="H71" s="7"/>
    </row>
    <row r="72" spans="2:8" x14ac:dyDescent="0.2">
      <c r="B72" s="5"/>
      <c r="C72" s="5"/>
      <c r="D72" s="5"/>
      <c r="E72" s="5"/>
      <c r="F72" s="5"/>
      <c r="G72" s="7"/>
      <c r="H72" s="7"/>
    </row>
    <row r="73" spans="2:8" x14ac:dyDescent="0.2">
      <c r="B73" s="5"/>
      <c r="C73" s="5"/>
      <c r="D73" s="5"/>
      <c r="E73" s="5"/>
      <c r="F73" s="5"/>
      <c r="G73" s="7"/>
      <c r="H73" s="7"/>
    </row>
    <row r="74" spans="2:8" x14ac:dyDescent="0.2">
      <c r="B74" s="5"/>
      <c r="C74" s="5"/>
      <c r="D74" s="5"/>
      <c r="E74" s="5"/>
      <c r="F74" s="5"/>
      <c r="G74" s="7"/>
      <c r="H74" s="7"/>
    </row>
    <row r="75" spans="2:8" x14ac:dyDescent="0.2">
      <c r="B75" s="5"/>
      <c r="C75" s="5"/>
      <c r="D75" s="5"/>
      <c r="E75" s="5"/>
      <c r="F75" s="5"/>
      <c r="G75" s="7"/>
      <c r="H75" s="7"/>
    </row>
    <row r="76" spans="2:8" x14ac:dyDescent="0.2">
      <c r="B76" s="5"/>
      <c r="C76" s="5"/>
      <c r="D76" s="5"/>
      <c r="E76" s="5"/>
      <c r="F76" s="5"/>
      <c r="G76" s="7"/>
      <c r="H76" s="7"/>
    </row>
    <row r="77" spans="2:8" x14ac:dyDescent="0.2">
      <c r="B77" s="5"/>
      <c r="C77" s="5"/>
      <c r="D77" s="5"/>
      <c r="E77" s="5"/>
      <c r="F77" s="5"/>
      <c r="G77" s="7"/>
      <c r="H77" s="7"/>
    </row>
    <row r="78" spans="2:8" x14ac:dyDescent="0.2">
      <c r="B78" s="5"/>
      <c r="C78" s="5"/>
      <c r="D78" s="5"/>
      <c r="E78" s="5"/>
      <c r="F78" s="5"/>
      <c r="G78" s="7"/>
      <c r="H78" s="7"/>
    </row>
    <row r="79" spans="2:8" x14ac:dyDescent="0.2">
      <c r="B79" s="5"/>
      <c r="C79" s="5"/>
      <c r="D79" s="5"/>
      <c r="E79" s="5"/>
      <c r="F79" s="5"/>
      <c r="G79" s="7"/>
      <c r="H79" s="7"/>
    </row>
    <row r="80" spans="2:8" x14ac:dyDescent="0.2">
      <c r="B80" s="5"/>
      <c r="C80" s="5"/>
      <c r="D80" s="5"/>
      <c r="E80" s="5"/>
      <c r="F80" s="5"/>
      <c r="G80" s="7"/>
      <c r="H80" s="7"/>
    </row>
    <row r="81" spans="2:8" x14ac:dyDescent="0.2">
      <c r="B81" s="5"/>
      <c r="C81" s="5"/>
      <c r="D81" s="5"/>
      <c r="E81" s="5"/>
      <c r="F81" s="5"/>
      <c r="G81" s="7"/>
      <c r="H81" s="7"/>
    </row>
    <row r="82" spans="2:8" x14ac:dyDescent="0.2">
      <c r="B82" s="5"/>
      <c r="C82" s="5"/>
      <c r="D82" s="5"/>
      <c r="E82" s="5"/>
      <c r="F82" s="5"/>
    </row>
    <row r="83" spans="2:8" x14ac:dyDescent="0.2">
      <c r="B83" s="5"/>
      <c r="C83" s="5"/>
      <c r="D83" s="5"/>
      <c r="E83" s="5"/>
      <c r="F83" s="5"/>
    </row>
    <row r="84" spans="2:8" x14ac:dyDescent="0.2">
      <c r="B84" s="5"/>
      <c r="C84" s="5"/>
      <c r="D84" s="5"/>
      <c r="E84" s="5"/>
      <c r="F84" s="5"/>
    </row>
    <row r="85" spans="2:8" x14ac:dyDescent="0.2">
      <c r="B85" s="5"/>
      <c r="C85" s="5"/>
      <c r="D85" s="5"/>
      <c r="E85" s="5"/>
      <c r="F85" s="5"/>
    </row>
    <row r="86" spans="2:8" x14ac:dyDescent="0.2">
      <c r="B86" s="5"/>
      <c r="C86" s="5"/>
      <c r="D86" s="5"/>
      <c r="E86" s="5"/>
      <c r="F86" s="5"/>
    </row>
    <row r="87" spans="2:8" x14ac:dyDescent="0.2">
      <c r="B87" s="5"/>
      <c r="C87" s="5"/>
      <c r="D87" s="5"/>
      <c r="E87" s="5"/>
      <c r="F87" s="5"/>
    </row>
    <row r="88" spans="2:8" x14ac:dyDescent="0.2">
      <c r="B88" s="5"/>
      <c r="C88" s="5"/>
      <c r="D88" s="5"/>
      <c r="E88" s="5"/>
      <c r="F88" s="5"/>
    </row>
    <row r="89" spans="2:8" x14ac:dyDescent="0.2">
      <c r="B89" s="5"/>
      <c r="C89" s="5"/>
      <c r="D89" s="5"/>
      <c r="E89" s="5"/>
      <c r="F89" s="5"/>
    </row>
    <row r="90" spans="2:8" x14ac:dyDescent="0.2">
      <c r="B90" s="5"/>
      <c r="C90" s="5"/>
      <c r="D90" s="5"/>
      <c r="E90" s="5"/>
      <c r="F90" s="5"/>
    </row>
    <row r="91" spans="2:8" x14ac:dyDescent="0.2">
      <c r="B91" s="5"/>
      <c r="C91" s="5"/>
      <c r="D91" s="5"/>
      <c r="E91" s="5"/>
      <c r="F91" s="5"/>
    </row>
    <row r="92" spans="2:8" x14ac:dyDescent="0.2">
      <c r="B92" s="5"/>
      <c r="C92" s="5"/>
      <c r="D92" s="5"/>
      <c r="E92" s="5"/>
      <c r="F92" s="5"/>
    </row>
    <row r="93" spans="2:8" x14ac:dyDescent="0.2">
      <c r="B93" s="5"/>
      <c r="C93" s="5"/>
      <c r="D93" s="5"/>
      <c r="E93" s="5"/>
      <c r="F93" s="5"/>
    </row>
    <row r="94" spans="2:8" x14ac:dyDescent="0.2">
      <c r="B94" s="5"/>
      <c r="C94" s="5"/>
      <c r="D94" s="5"/>
      <c r="E94" s="5"/>
      <c r="F94" s="5"/>
    </row>
    <row r="95" spans="2:8" x14ac:dyDescent="0.2">
      <c r="B95" s="5"/>
      <c r="C95" s="5"/>
      <c r="D95" s="5"/>
      <c r="E95" s="5"/>
      <c r="F95" s="5"/>
    </row>
    <row r="96" spans="2:8" x14ac:dyDescent="0.2">
      <c r="B96" s="5"/>
      <c r="C96" s="5"/>
      <c r="D96" s="5"/>
      <c r="E96" s="5"/>
      <c r="F96" s="5"/>
    </row>
    <row r="97" spans="2:6" x14ac:dyDescent="0.2">
      <c r="B97" s="5"/>
      <c r="C97" s="5"/>
      <c r="D97" s="5"/>
      <c r="E97" s="5"/>
      <c r="F97" s="5"/>
    </row>
  </sheetData>
  <mergeCells count="1">
    <mergeCell ref="E3:F3"/>
  </mergeCells>
  <phoneticPr fontId="32" type="noConversion"/>
  <pageMargins left="0.7" right="0.7" top="0.75" bottom="0.75" header="0.3" footer="0.3"/>
  <pageSetup paperSize="9" scale="64" firstPageNumber="4" orientation="portrait" useFirstPageNumber="1" r:id="rId1"/>
  <headerFooter>
    <oddFooter>&amp;R&amp;"Arial,Regular"&amp;P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M59"/>
  <sheetViews>
    <sheetView topLeftCell="A22" workbookViewId="0">
      <selection activeCell="A45" sqref="A45"/>
    </sheetView>
  </sheetViews>
  <sheetFormatPr defaultRowHeight="15" x14ac:dyDescent="0.25"/>
  <cols>
    <col min="1" max="1" width="12" bestFit="1" customWidth="1"/>
    <col min="4" max="4" width="20.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17</v>
      </c>
      <c r="I9" s="513"/>
    </row>
    <row r="10" spans="1:13" x14ac:dyDescent="0.25">
      <c r="A10" s="99" t="s">
        <v>71</v>
      </c>
      <c r="B10" s="97"/>
      <c r="E10" s="100"/>
      <c r="F10" s="510" t="s">
        <v>72</v>
      </c>
      <c r="G10" s="511"/>
      <c r="H10" s="514" t="s">
        <v>198</v>
      </c>
      <c r="I10" s="515"/>
    </row>
    <row r="11" spans="1:13" x14ac:dyDescent="0.25">
      <c r="A11" s="99" t="s">
        <v>73</v>
      </c>
      <c r="B11" s="97"/>
      <c r="E11" s="100"/>
      <c r="F11" s="510" t="s">
        <v>74</v>
      </c>
      <c r="G11" s="511"/>
      <c r="H11" s="516" t="s">
        <v>199</v>
      </c>
      <c r="I11" s="515"/>
    </row>
    <row r="12" spans="1:13" x14ac:dyDescent="0.25">
      <c r="A12" s="99" t="s">
        <v>75</v>
      </c>
      <c r="B12" s="97"/>
      <c r="E12" s="100"/>
      <c r="F12" s="510" t="s">
        <v>76</v>
      </c>
      <c r="G12" s="511"/>
      <c r="H12" s="516">
        <v>44682</v>
      </c>
      <c r="I12" s="515"/>
    </row>
    <row r="13" spans="1:13" x14ac:dyDescent="0.25">
      <c r="A13" s="99" t="s">
        <v>77</v>
      </c>
      <c r="B13" s="97"/>
      <c r="E13" s="100"/>
      <c r="F13" s="181" t="s">
        <v>78</v>
      </c>
      <c r="G13" s="182"/>
      <c r="H13" s="548" t="s">
        <v>112</v>
      </c>
      <c r="I13" s="549"/>
    </row>
    <row r="14" spans="1:13" x14ac:dyDescent="0.25">
      <c r="A14" s="99"/>
      <c r="B14" s="97"/>
      <c r="E14" s="100"/>
      <c r="F14" s="510" t="s">
        <v>80</v>
      </c>
      <c r="G14" s="511"/>
      <c r="H14" s="516" t="s">
        <v>81</v>
      </c>
      <c r="I14" s="515"/>
      <c r="M14" t="s">
        <v>79</v>
      </c>
    </row>
    <row r="15" spans="1:13" x14ac:dyDescent="0.25">
      <c r="A15" s="523" t="s">
        <v>200</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2" x14ac:dyDescent="0.25">
      <c r="A17" s="104" t="s">
        <v>83</v>
      </c>
      <c r="B17" s="544" t="s">
        <v>170</v>
      </c>
      <c r="C17" s="545"/>
      <c r="D17" s="546"/>
      <c r="E17" s="170" t="s">
        <v>85</v>
      </c>
      <c r="F17" s="170" t="s">
        <v>86</v>
      </c>
      <c r="G17" s="170" t="s">
        <v>87</v>
      </c>
      <c r="H17" s="170" t="s">
        <v>88</v>
      </c>
      <c r="I17" s="171" t="s">
        <v>89</v>
      </c>
    </row>
    <row r="18" spans="1:12" x14ac:dyDescent="0.25">
      <c r="A18" s="109"/>
      <c r="B18" s="517"/>
      <c r="C18" s="518"/>
      <c r="D18" s="519"/>
      <c r="E18" s="110"/>
      <c r="F18" s="111"/>
      <c r="G18" s="110"/>
      <c r="H18" s="112"/>
      <c r="I18" s="113">
        <f>SUM(G18*H18)</f>
        <v>0</v>
      </c>
    </row>
    <row r="19" spans="1:12" x14ac:dyDescent="0.25">
      <c r="A19" s="114"/>
      <c r="B19" s="486"/>
      <c r="C19" s="475"/>
      <c r="D19" s="487"/>
      <c r="E19" s="115"/>
      <c r="F19" s="100"/>
      <c r="G19" s="115"/>
      <c r="H19" s="116"/>
      <c r="I19" s="113">
        <f t="shared" ref="I19:I20" si="0">SUM(G19*H19)</f>
        <v>0</v>
      </c>
    </row>
    <row r="20" spans="1:12" x14ac:dyDescent="0.25">
      <c r="A20" s="114"/>
      <c r="B20" s="520"/>
      <c r="C20" s="521"/>
      <c r="D20" s="522"/>
      <c r="E20" s="115"/>
      <c r="F20" s="100"/>
      <c r="G20" s="117"/>
      <c r="H20" s="118"/>
      <c r="I20" s="119">
        <f t="shared" si="0"/>
        <v>0</v>
      </c>
    </row>
    <row r="21" spans="1:12" x14ac:dyDescent="0.25">
      <c r="A21" s="488" t="s">
        <v>90</v>
      </c>
      <c r="B21" s="484"/>
      <c r="C21" s="484"/>
      <c r="D21" s="484"/>
      <c r="E21" s="484"/>
      <c r="F21" s="484"/>
      <c r="G21" s="484"/>
      <c r="H21" s="485"/>
      <c r="I21" s="113">
        <f>SUM(I18:I20)</f>
        <v>0</v>
      </c>
    </row>
    <row r="22" spans="1:12" x14ac:dyDescent="0.25">
      <c r="A22" s="494" t="s">
        <v>91</v>
      </c>
      <c r="B22" s="495"/>
      <c r="C22" s="495"/>
      <c r="D22" s="495"/>
      <c r="E22" s="495"/>
      <c r="F22" s="495"/>
      <c r="G22" s="495"/>
      <c r="H22" s="495"/>
      <c r="I22" s="496"/>
    </row>
    <row r="23" spans="1:12" x14ac:dyDescent="0.25">
      <c r="A23" s="120" t="s">
        <v>92</v>
      </c>
      <c r="B23" s="492" t="s">
        <v>170</v>
      </c>
      <c r="C23" s="538"/>
      <c r="D23" s="538"/>
      <c r="E23" s="538"/>
      <c r="F23" s="122"/>
      <c r="G23" s="180" t="s">
        <v>87</v>
      </c>
      <c r="H23" s="136" t="s">
        <v>88</v>
      </c>
      <c r="I23" s="137" t="s">
        <v>89</v>
      </c>
      <c r="K23" s="142"/>
    </row>
    <row r="24" spans="1:12" x14ac:dyDescent="0.25">
      <c r="A24" s="125">
        <v>1</v>
      </c>
      <c r="B24" s="497" t="s">
        <v>201</v>
      </c>
      <c r="C24" s="498"/>
      <c r="D24" s="498"/>
      <c r="E24" s="498"/>
      <c r="F24" s="183"/>
      <c r="G24" s="183">
        <v>1</v>
      </c>
      <c r="H24" s="188">
        <v>4107</v>
      </c>
      <c r="I24" s="129">
        <f>H24*G24</f>
        <v>4107</v>
      </c>
    </row>
    <row r="25" spans="1:12" x14ac:dyDescent="0.25">
      <c r="A25" s="125">
        <v>2</v>
      </c>
      <c r="B25" s="500" t="s">
        <v>202</v>
      </c>
      <c r="C25" s="501"/>
      <c r="D25" s="501"/>
      <c r="E25" s="501"/>
      <c r="F25" s="161"/>
      <c r="G25" s="126">
        <v>1</v>
      </c>
      <c r="H25" s="188">
        <v>1375</v>
      </c>
      <c r="I25" s="129">
        <f>H25*G25</f>
        <v>1375</v>
      </c>
    </row>
    <row r="26" spans="1:12" x14ac:dyDescent="0.25">
      <c r="A26" s="125"/>
      <c r="B26" s="500"/>
      <c r="C26" s="501"/>
      <c r="D26" s="501"/>
      <c r="E26" s="501"/>
      <c r="F26" s="161"/>
      <c r="G26" s="161"/>
      <c r="H26" s="188"/>
      <c r="I26" s="129"/>
    </row>
    <row r="27" spans="1:12" x14ac:dyDescent="0.25">
      <c r="A27" s="125"/>
      <c r="B27" s="500"/>
      <c r="C27" s="501"/>
      <c r="D27" s="501"/>
      <c r="E27" s="501"/>
      <c r="F27" s="161"/>
      <c r="G27" s="161"/>
      <c r="H27" s="188"/>
      <c r="I27" s="129"/>
    </row>
    <row r="28" spans="1:12" x14ac:dyDescent="0.25">
      <c r="A28" s="125"/>
      <c r="B28" s="500"/>
      <c r="C28" s="501"/>
      <c r="D28" s="501"/>
      <c r="E28" s="501"/>
      <c r="F28" s="161"/>
      <c r="G28" s="161"/>
      <c r="H28" s="188"/>
      <c r="I28" s="129"/>
    </row>
    <row r="29" spans="1:12" x14ac:dyDescent="0.25">
      <c r="A29" s="125"/>
      <c r="B29" s="486"/>
      <c r="C29" s="475"/>
      <c r="D29" s="475"/>
      <c r="E29" s="475"/>
      <c r="F29" s="100"/>
      <c r="G29" s="161"/>
      <c r="H29" s="188"/>
      <c r="I29" s="129"/>
    </row>
    <row r="30" spans="1:12" x14ac:dyDescent="0.25">
      <c r="A30" s="125"/>
      <c r="B30" s="486"/>
      <c r="C30" s="475"/>
      <c r="D30" s="475"/>
      <c r="E30" s="475"/>
      <c r="F30" s="100"/>
      <c r="G30" s="161"/>
      <c r="H30" s="188"/>
      <c r="I30" s="129"/>
    </row>
    <row r="31" spans="1:12" x14ac:dyDescent="0.25">
      <c r="A31" s="125"/>
      <c r="B31" s="503"/>
      <c r="C31" s="504"/>
      <c r="D31" s="504"/>
      <c r="E31" s="504"/>
      <c r="F31" s="103"/>
      <c r="G31" s="162"/>
      <c r="H31" s="128"/>
      <c r="I31" s="129"/>
      <c r="L31" s="130"/>
    </row>
    <row r="32" spans="1:12" x14ac:dyDescent="0.25">
      <c r="A32" s="547" t="s">
        <v>171</v>
      </c>
      <c r="B32" s="484"/>
      <c r="C32" s="484"/>
      <c r="D32" s="484"/>
      <c r="E32" s="484"/>
      <c r="F32" s="484"/>
      <c r="G32" s="484"/>
      <c r="H32" s="485"/>
      <c r="I32" s="189">
        <f>SUM(I24:I31)</f>
        <v>5482</v>
      </c>
      <c r="L32" s="130"/>
    </row>
    <row r="33" spans="1:12" x14ac:dyDescent="0.25">
      <c r="A33" s="488" t="s">
        <v>172</v>
      </c>
      <c r="B33" s="484"/>
      <c r="C33" s="484"/>
      <c r="D33" s="484"/>
      <c r="E33" s="484"/>
      <c r="F33" s="484"/>
      <c r="G33" s="484"/>
      <c r="H33" s="485"/>
      <c r="I33" s="190">
        <f>I32*0.15</f>
        <v>822.3</v>
      </c>
      <c r="L33" s="130"/>
    </row>
    <row r="34" spans="1:12" x14ac:dyDescent="0.25">
      <c r="A34" s="488" t="s">
        <v>173</v>
      </c>
      <c r="B34" s="484"/>
      <c r="C34" s="484"/>
      <c r="D34" s="484"/>
      <c r="E34" s="484"/>
      <c r="F34" s="484"/>
      <c r="G34" s="484"/>
      <c r="H34" s="485"/>
      <c r="I34" s="131">
        <f>I32+I33</f>
        <v>6304.3</v>
      </c>
    </row>
    <row r="35" spans="1:12" x14ac:dyDescent="0.25">
      <c r="A35" s="494" t="s">
        <v>95</v>
      </c>
      <c r="B35" s="495"/>
      <c r="C35" s="495"/>
      <c r="D35" s="495"/>
      <c r="E35" s="495"/>
      <c r="F35" s="495"/>
      <c r="G35" s="495"/>
      <c r="H35" s="495"/>
      <c r="I35" s="496"/>
    </row>
    <row r="36" spans="1:12" x14ac:dyDescent="0.25">
      <c r="A36" s="120" t="s">
        <v>96</v>
      </c>
      <c r="B36" s="492" t="s">
        <v>97</v>
      </c>
      <c r="C36" s="538"/>
      <c r="D36" s="493"/>
      <c r="E36" s="492" t="s">
        <v>85</v>
      </c>
      <c r="F36" s="493"/>
      <c r="G36" s="122" t="s">
        <v>87</v>
      </c>
      <c r="H36" s="123" t="s">
        <v>88</v>
      </c>
      <c r="I36" s="124" t="s">
        <v>89</v>
      </c>
    </row>
    <row r="37" spans="1:12" x14ac:dyDescent="0.25">
      <c r="A37" s="125">
        <v>1</v>
      </c>
      <c r="B37" s="529" t="s">
        <v>98</v>
      </c>
      <c r="C37" s="530"/>
      <c r="D37" s="531"/>
      <c r="E37" s="517" t="s">
        <v>99</v>
      </c>
      <c r="F37" s="519"/>
      <c r="G37" s="157">
        <v>5</v>
      </c>
      <c r="H37" s="155">
        <v>450</v>
      </c>
      <c r="I37" s="132">
        <f>SUM(G37*H37)</f>
        <v>2250</v>
      </c>
    </row>
    <row r="38" spans="1:12" x14ac:dyDescent="0.25">
      <c r="A38" s="125">
        <v>2</v>
      </c>
      <c r="B38" s="506" t="s">
        <v>100</v>
      </c>
      <c r="C38" s="507"/>
      <c r="D38" s="508"/>
      <c r="E38" s="486" t="s">
        <v>99</v>
      </c>
      <c r="F38" s="487"/>
      <c r="G38" s="126"/>
      <c r="H38" s="156">
        <v>350</v>
      </c>
      <c r="I38" s="129">
        <f t="shared" ref="I38:I42" si="1">SUM(G38*H38)</f>
        <v>0</v>
      </c>
    </row>
    <row r="39" spans="1:12" x14ac:dyDescent="0.25">
      <c r="A39" s="125">
        <v>3</v>
      </c>
      <c r="B39" s="506" t="s">
        <v>101</v>
      </c>
      <c r="C39" s="507"/>
      <c r="D39" s="508"/>
      <c r="E39" s="486" t="s">
        <v>99</v>
      </c>
      <c r="F39" s="487"/>
      <c r="G39" s="126"/>
      <c r="H39" s="156">
        <v>300</v>
      </c>
      <c r="I39" s="129">
        <f t="shared" si="1"/>
        <v>0</v>
      </c>
    </row>
    <row r="40" spans="1:12" x14ac:dyDescent="0.25">
      <c r="A40" s="125">
        <v>4</v>
      </c>
      <c r="B40" s="506" t="s">
        <v>102</v>
      </c>
      <c r="C40" s="507"/>
      <c r="D40" s="508"/>
      <c r="E40" s="486" t="s">
        <v>99</v>
      </c>
      <c r="F40" s="487"/>
      <c r="G40" s="126">
        <v>5</v>
      </c>
      <c r="H40" s="156">
        <v>200</v>
      </c>
      <c r="I40" s="129">
        <f t="shared" si="1"/>
        <v>1000</v>
      </c>
    </row>
    <row r="41" spans="1:12" x14ac:dyDescent="0.25">
      <c r="A41" s="125">
        <v>5</v>
      </c>
      <c r="B41" s="506" t="s">
        <v>103</v>
      </c>
      <c r="C41" s="507"/>
      <c r="D41" s="508"/>
      <c r="E41" s="486" t="s">
        <v>99</v>
      </c>
      <c r="F41" s="487"/>
      <c r="G41" s="126"/>
      <c r="H41" s="158">
        <v>200</v>
      </c>
      <c r="I41" s="129">
        <f t="shared" si="1"/>
        <v>0</v>
      </c>
    </row>
    <row r="42" spans="1:12" x14ac:dyDescent="0.25">
      <c r="A42" s="125">
        <v>6</v>
      </c>
      <c r="B42" s="506" t="s">
        <v>40</v>
      </c>
      <c r="C42" s="507"/>
      <c r="D42" s="508"/>
      <c r="E42" s="486" t="s">
        <v>99</v>
      </c>
      <c r="F42" s="487"/>
      <c r="G42" s="126"/>
      <c r="H42" s="158">
        <v>140</v>
      </c>
      <c r="I42" s="129">
        <f t="shared" si="1"/>
        <v>0</v>
      </c>
    </row>
    <row r="43" spans="1:12" x14ac:dyDescent="0.25">
      <c r="A43" s="125"/>
      <c r="B43" s="506"/>
      <c r="C43" s="507"/>
      <c r="D43" s="508"/>
      <c r="E43" s="133"/>
      <c r="F43" s="100"/>
      <c r="G43" s="100"/>
      <c r="H43" s="116"/>
      <c r="I43" s="129"/>
    </row>
    <row r="44" spans="1:12" x14ac:dyDescent="0.25">
      <c r="A44" s="114"/>
      <c r="B44" s="506"/>
      <c r="C44" s="507"/>
      <c r="D44" s="508"/>
      <c r="F44" s="100"/>
      <c r="G44" s="100"/>
      <c r="H44" s="116"/>
      <c r="I44" s="129"/>
    </row>
    <row r="45" spans="1:12" x14ac:dyDescent="0.25">
      <c r="A45" s="134"/>
      <c r="B45" s="535"/>
      <c r="C45" s="536"/>
      <c r="D45" s="537"/>
      <c r="E45" s="102"/>
      <c r="F45" s="103"/>
      <c r="G45" s="100"/>
      <c r="H45" s="118"/>
      <c r="I45" s="129"/>
    </row>
    <row r="46" spans="1:12" x14ac:dyDescent="0.25">
      <c r="A46" s="488" t="s">
        <v>104</v>
      </c>
      <c r="B46" s="484"/>
      <c r="C46" s="484"/>
      <c r="D46" s="484"/>
      <c r="E46" s="484"/>
      <c r="F46" s="484"/>
      <c r="G46" s="484"/>
      <c r="H46" s="485"/>
      <c r="I46" s="135">
        <f>SUM(I37:I45)</f>
        <v>3250</v>
      </c>
    </row>
    <row r="47" spans="1:12" x14ac:dyDescent="0.25">
      <c r="A47" s="494" t="s">
        <v>105</v>
      </c>
      <c r="B47" s="495"/>
      <c r="C47" s="495"/>
      <c r="D47" s="495"/>
      <c r="E47" s="495"/>
      <c r="F47" s="495"/>
      <c r="G47" s="495"/>
      <c r="H47" s="495"/>
      <c r="I47" s="496"/>
    </row>
    <row r="48" spans="1:12" x14ac:dyDescent="0.25">
      <c r="A48" s="120" t="s">
        <v>106</v>
      </c>
      <c r="B48" s="492" t="s">
        <v>107</v>
      </c>
      <c r="C48" s="538"/>
      <c r="D48" s="493"/>
      <c r="E48" s="492" t="s">
        <v>108</v>
      </c>
      <c r="F48" s="493"/>
      <c r="G48" s="136" t="s">
        <v>109</v>
      </c>
      <c r="H48" s="136" t="s">
        <v>88</v>
      </c>
      <c r="I48" s="137" t="s">
        <v>89</v>
      </c>
    </row>
    <row r="49" spans="1:12" x14ac:dyDescent="0.25">
      <c r="A49" s="125">
        <v>1</v>
      </c>
      <c r="B49" s="497" t="s">
        <v>203</v>
      </c>
      <c r="C49" s="498"/>
      <c r="D49" s="499"/>
      <c r="E49" s="517"/>
      <c r="F49" s="519"/>
      <c r="G49" s="126"/>
      <c r="H49" s="138"/>
      <c r="I49" s="129"/>
    </row>
    <row r="50" spans="1:12" x14ac:dyDescent="0.25">
      <c r="A50" s="125"/>
      <c r="B50" s="500" t="s">
        <v>204</v>
      </c>
      <c r="C50" s="501"/>
      <c r="D50" s="502"/>
      <c r="E50" s="486">
        <v>1</v>
      </c>
      <c r="F50" s="487"/>
      <c r="G50" s="126">
        <v>26.8</v>
      </c>
      <c r="H50" s="138">
        <v>5</v>
      </c>
      <c r="I50" s="129">
        <f>H50*G50</f>
        <v>134</v>
      </c>
    </row>
    <row r="51" spans="1:12" x14ac:dyDescent="0.25">
      <c r="A51" s="139"/>
      <c r="B51" s="503"/>
      <c r="C51" s="504"/>
      <c r="D51" s="505"/>
      <c r="E51" s="520"/>
      <c r="F51" s="522"/>
      <c r="G51" s="126"/>
      <c r="H51" s="138"/>
      <c r="I51" s="129"/>
    </row>
    <row r="52" spans="1:12" x14ac:dyDescent="0.25">
      <c r="A52" s="488" t="s">
        <v>110</v>
      </c>
      <c r="B52" s="484"/>
      <c r="C52" s="484"/>
      <c r="D52" s="484"/>
      <c r="E52" s="484"/>
      <c r="F52" s="484"/>
      <c r="G52" s="484"/>
      <c r="H52" s="485"/>
      <c r="I52" s="140">
        <f>SUM(I49:I51)</f>
        <v>134</v>
      </c>
    </row>
    <row r="53" spans="1:12" x14ac:dyDescent="0.25">
      <c r="A53" s="141"/>
      <c r="B53" s="142"/>
      <c r="C53" s="142"/>
      <c r="D53" s="142"/>
      <c r="E53" s="142"/>
      <c r="F53" s="143"/>
      <c r="G53" s="144"/>
      <c r="H53" s="144"/>
      <c r="I53" s="145"/>
      <c r="L53" s="97"/>
    </row>
    <row r="54" spans="1:12" x14ac:dyDescent="0.25">
      <c r="A54" s="532"/>
      <c r="B54" s="533"/>
      <c r="C54" s="533"/>
      <c r="D54" s="533"/>
      <c r="E54" s="533"/>
      <c r="F54" s="146"/>
      <c r="G54" s="534" t="s">
        <v>111</v>
      </c>
      <c r="H54" s="533"/>
      <c r="I54" s="147">
        <f>I52+I46+I34+I21</f>
        <v>9688.2999999999993</v>
      </c>
    </row>
    <row r="55" spans="1:12" x14ac:dyDescent="0.25">
      <c r="A55" s="532"/>
      <c r="B55" s="533"/>
      <c r="C55" s="533"/>
      <c r="D55" s="533"/>
      <c r="E55" s="533"/>
      <c r="F55" s="100"/>
      <c r="G55" s="148"/>
      <c r="H55" s="149"/>
      <c r="I55" s="150"/>
    </row>
    <row r="56" spans="1:12" ht="15.75" thickBot="1" x14ac:dyDescent="0.3">
      <c r="A56" s="532"/>
      <c r="B56" s="533"/>
      <c r="C56" s="533"/>
      <c r="D56" s="533"/>
      <c r="E56" s="533"/>
      <c r="F56" s="100"/>
      <c r="G56" s="482" t="s">
        <v>154</v>
      </c>
      <c r="H56" s="483"/>
      <c r="I56" s="159">
        <f>I54+I55</f>
        <v>9688.2999999999993</v>
      </c>
    </row>
    <row r="57" spans="1:12" ht="16.5" thickTop="1" thickBot="1" x14ac:dyDescent="0.3">
      <c r="A57" s="151"/>
      <c r="B57" s="152"/>
      <c r="C57" s="539"/>
      <c r="D57" s="540"/>
      <c r="E57" s="540"/>
      <c r="F57" s="540"/>
      <c r="G57" s="153"/>
      <c r="H57" s="153"/>
      <c r="I57" s="154"/>
    </row>
    <row r="59" spans="1:12" x14ac:dyDescent="0.25">
      <c r="A59" s="97"/>
      <c r="B59" s="97"/>
    </row>
  </sheetData>
  <mergeCells count="70">
    <mergeCell ref="A16:I16"/>
    <mergeCell ref="A9:E9"/>
    <mergeCell ref="F9:G9"/>
    <mergeCell ref="H9:I9"/>
    <mergeCell ref="F10:G10"/>
    <mergeCell ref="H10:I10"/>
    <mergeCell ref="F11:G11"/>
    <mergeCell ref="H11:I11"/>
    <mergeCell ref="F12:G12"/>
    <mergeCell ref="H12:I12"/>
    <mergeCell ref="F14:G14"/>
    <mergeCell ref="H14:I14"/>
    <mergeCell ref="A15:I15"/>
    <mergeCell ref="H13:I13"/>
    <mergeCell ref="B28:E28"/>
    <mergeCell ref="B17:D17"/>
    <mergeCell ref="B18:D18"/>
    <mergeCell ref="B19:D19"/>
    <mergeCell ref="B20:D20"/>
    <mergeCell ref="A21:H21"/>
    <mergeCell ref="A22:I22"/>
    <mergeCell ref="B23:E23"/>
    <mergeCell ref="B24:E24"/>
    <mergeCell ref="B25:E25"/>
    <mergeCell ref="B26:E26"/>
    <mergeCell ref="B27:E27"/>
    <mergeCell ref="B38:D38"/>
    <mergeCell ref="E38:F38"/>
    <mergeCell ref="B29:E29"/>
    <mergeCell ref="B30:E30"/>
    <mergeCell ref="B31:E31"/>
    <mergeCell ref="A32:H32"/>
    <mergeCell ref="A33:H33"/>
    <mergeCell ref="A34:H34"/>
    <mergeCell ref="A35:I35"/>
    <mergeCell ref="B36:D36"/>
    <mergeCell ref="E36:F36"/>
    <mergeCell ref="B37:D37"/>
    <mergeCell ref="E37:F37"/>
    <mergeCell ref="B39:D39"/>
    <mergeCell ref="E39:F39"/>
    <mergeCell ref="B40:D40"/>
    <mergeCell ref="E40:F40"/>
    <mergeCell ref="B41:D41"/>
    <mergeCell ref="E41:F41"/>
    <mergeCell ref="B50:D50"/>
    <mergeCell ref="E50:F50"/>
    <mergeCell ref="B42:D42"/>
    <mergeCell ref="E42:F42"/>
    <mergeCell ref="B43:D43"/>
    <mergeCell ref="B44:D44"/>
    <mergeCell ref="B45:D45"/>
    <mergeCell ref="A46:H46"/>
    <mergeCell ref="A47:I47"/>
    <mergeCell ref="B48:D48"/>
    <mergeCell ref="E48:F48"/>
    <mergeCell ref="B49:D49"/>
    <mergeCell ref="E49:F49"/>
    <mergeCell ref="C57:F57"/>
    <mergeCell ref="B51:D51"/>
    <mergeCell ref="E51:F51"/>
    <mergeCell ref="A52:H52"/>
    <mergeCell ref="A54:B54"/>
    <mergeCell ref="C54:E54"/>
    <mergeCell ref="G54:H54"/>
    <mergeCell ref="A55:B55"/>
    <mergeCell ref="C55:E55"/>
    <mergeCell ref="A56:B56"/>
    <mergeCell ref="C56:E56"/>
    <mergeCell ref="G56:H56"/>
  </mergeCells>
  <pageMargins left="0.7" right="0.7" top="0.75" bottom="0.75" header="0.3" footer="0.3"/>
  <pageSetup scale="80"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M59"/>
  <sheetViews>
    <sheetView topLeftCell="A28" workbookViewId="0">
      <selection activeCell="A45" sqref="A45"/>
    </sheetView>
  </sheetViews>
  <sheetFormatPr defaultRowHeight="15" x14ac:dyDescent="0.25"/>
  <cols>
    <col min="1" max="1" width="12" bestFit="1" customWidth="1"/>
    <col min="4" max="4" width="20.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18</v>
      </c>
      <c r="I9" s="513"/>
    </row>
    <row r="10" spans="1:13" x14ac:dyDescent="0.25">
      <c r="A10" s="99" t="s">
        <v>71</v>
      </c>
      <c r="B10" s="97"/>
      <c r="E10" s="100"/>
      <c r="F10" s="510" t="s">
        <v>72</v>
      </c>
      <c r="G10" s="511"/>
      <c r="H10" s="514" t="s">
        <v>205</v>
      </c>
      <c r="I10" s="515"/>
    </row>
    <row r="11" spans="1:13" x14ac:dyDescent="0.25">
      <c r="A11" s="99" t="s">
        <v>73</v>
      </c>
      <c r="B11" s="97"/>
      <c r="E11" s="100"/>
      <c r="F11" s="510" t="s">
        <v>74</v>
      </c>
      <c r="G11" s="511"/>
      <c r="H11" s="516" t="s">
        <v>206</v>
      </c>
      <c r="I11" s="515"/>
    </row>
    <row r="12" spans="1:13" x14ac:dyDescent="0.25">
      <c r="A12" s="99" t="s">
        <v>75</v>
      </c>
      <c r="B12" s="97"/>
      <c r="E12" s="100"/>
      <c r="F12" s="510" t="s">
        <v>76</v>
      </c>
      <c r="G12" s="511"/>
      <c r="H12" s="516">
        <v>45094</v>
      </c>
      <c r="I12" s="515"/>
    </row>
    <row r="13" spans="1:13" x14ac:dyDescent="0.25">
      <c r="A13" s="99" t="s">
        <v>77</v>
      </c>
      <c r="B13" s="97"/>
      <c r="E13" s="100"/>
      <c r="F13" s="181" t="s">
        <v>78</v>
      </c>
      <c r="G13" s="182"/>
      <c r="H13" s="548" t="s">
        <v>112</v>
      </c>
      <c r="I13" s="549"/>
    </row>
    <row r="14" spans="1:13" x14ac:dyDescent="0.25">
      <c r="A14" s="99"/>
      <c r="B14" s="97"/>
      <c r="E14" s="100"/>
      <c r="F14" s="510" t="s">
        <v>80</v>
      </c>
      <c r="G14" s="511"/>
      <c r="H14" s="516" t="s">
        <v>81</v>
      </c>
      <c r="I14" s="515"/>
      <c r="M14" t="s">
        <v>79</v>
      </c>
    </row>
    <row r="15" spans="1:13" x14ac:dyDescent="0.25">
      <c r="A15" s="523" t="s">
        <v>210</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2" x14ac:dyDescent="0.25">
      <c r="A17" s="104" t="s">
        <v>83</v>
      </c>
      <c r="B17" s="544" t="s">
        <v>170</v>
      </c>
      <c r="C17" s="545"/>
      <c r="D17" s="546"/>
      <c r="E17" s="170" t="s">
        <v>85</v>
      </c>
      <c r="F17" s="170" t="s">
        <v>86</v>
      </c>
      <c r="G17" s="170" t="s">
        <v>87</v>
      </c>
      <c r="H17" s="170" t="s">
        <v>88</v>
      </c>
      <c r="I17" s="171" t="s">
        <v>89</v>
      </c>
    </row>
    <row r="18" spans="1:12" x14ac:dyDescent="0.25">
      <c r="A18" s="109"/>
      <c r="B18" s="517"/>
      <c r="C18" s="518"/>
      <c r="D18" s="519"/>
      <c r="E18" s="110"/>
      <c r="F18" s="111"/>
      <c r="G18" s="110"/>
      <c r="H18" s="112"/>
      <c r="I18" s="113">
        <f>SUM(G18*H18)</f>
        <v>0</v>
      </c>
    </row>
    <row r="19" spans="1:12" x14ac:dyDescent="0.25">
      <c r="A19" s="114"/>
      <c r="B19" s="486"/>
      <c r="C19" s="475"/>
      <c r="D19" s="487"/>
      <c r="E19" s="115"/>
      <c r="F19" s="100"/>
      <c r="G19" s="115"/>
      <c r="H19" s="116"/>
      <c r="I19" s="113">
        <f t="shared" ref="I19:I20" si="0">SUM(G19*H19)</f>
        <v>0</v>
      </c>
    </row>
    <row r="20" spans="1:12" x14ac:dyDescent="0.25">
      <c r="A20" s="114"/>
      <c r="B20" s="520"/>
      <c r="C20" s="521"/>
      <c r="D20" s="522"/>
      <c r="E20" s="115"/>
      <c r="F20" s="100"/>
      <c r="G20" s="117"/>
      <c r="H20" s="118"/>
      <c r="I20" s="119">
        <f t="shared" si="0"/>
        <v>0</v>
      </c>
    </row>
    <row r="21" spans="1:12" x14ac:dyDescent="0.25">
      <c r="A21" s="488" t="s">
        <v>90</v>
      </c>
      <c r="B21" s="484"/>
      <c r="C21" s="484"/>
      <c r="D21" s="484"/>
      <c r="E21" s="484"/>
      <c r="F21" s="484"/>
      <c r="G21" s="484"/>
      <c r="H21" s="485"/>
      <c r="I21" s="113">
        <f>SUM(I18:I20)</f>
        <v>0</v>
      </c>
    </row>
    <row r="22" spans="1:12" x14ac:dyDescent="0.25">
      <c r="A22" s="494" t="s">
        <v>91</v>
      </c>
      <c r="B22" s="495"/>
      <c r="C22" s="495"/>
      <c r="D22" s="495"/>
      <c r="E22" s="495"/>
      <c r="F22" s="495"/>
      <c r="G22" s="495"/>
      <c r="H22" s="495"/>
      <c r="I22" s="496"/>
    </row>
    <row r="23" spans="1:12" x14ac:dyDescent="0.25">
      <c r="A23" s="120" t="s">
        <v>92</v>
      </c>
      <c r="B23" s="492" t="s">
        <v>170</v>
      </c>
      <c r="C23" s="538"/>
      <c r="D23" s="538"/>
      <c r="E23" s="538"/>
      <c r="F23" s="122"/>
      <c r="G23" s="180" t="s">
        <v>87</v>
      </c>
      <c r="H23" s="136" t="s">
        <v>88</v>
      </c>
      <c r="I23" s="137" t="s">
        <v>89</v>
      </c>
      <c r="K23" s="142"/>
    </row>
    <row r="24" spans="1:12" x14ac:dyDescent="0.25">
      <c r="A24" s="125"/>
      <c r="B24" s="497"/>
      <c r="C24" s="498"/>
      <c r="D24" s="498"/>
      <c r="E24" s="498"/>
      <c r="F24" s="183"/>
      <c r="G24" s="183"/>
      <c r="H24" s="188"/>
      <c r="I24" s="129"/>
    </row>
    <row r="25" spans="1:12" x14ac:dyDescent="0.25">
      <c r="A25" s="125"/>
      <c r="B25" s="500"/>
      <c r="C25" s="501"/>
      <c r="D25" s="501"/>
      <c r="E25" s="501"/>
      <c r="F25" s="161"/>
      <c r="G25" s="126"/>
      <c r="H25" s="188"/>
      <c r="I25" s="129"/>
    </row>
    <row r="26" spans="1:12" x14ac:dyDescent="0.25">
      <c r="A26" s="125"/>
      <c r="B26" s="500"/>
      <c r="C26" s="501"/>
      <c r="D26" s="501"/>
      <c r="E26" s="501"/>
      <c r="F26" s="161"/>
      <c r="G26" s="161"/>
      <c r="H26" s="188"/>
      <c r="I26" s="129"/>
    </row>
    <row r="27" spans="1:12" x14ac:dyDescent="0.25">
      <c r="A27" s="125"/>
      <c r="B27" s="500"/>
      <c r="C27" s="501"/>
      <c r="D27" s="501"/>
      <c r="E27" s="501"/>
      <c r="F27" s="161"/>
      <c r="G27" s="161"/>
      <c r="H27" s="188"/>
      <c r="I27" s="129"/>
    </row>
    <row r="28" spans="1:12" x14ac:dyDescent="0.25">
      <c r="A28" s="125"/>
      <c r="B28" s="500"/>
      <c r="C28" s="501"/>
      <c r="D28" s="501"/>
      <c r="E28" s="501"/>
      <c r="F28" s="161"/>
      <c r="G28" s="161"/>
      <c r="H28" s="188"/>
      <c r="I28" s="129"/>
    </row>
    <row r="29" spans="1:12" x14ac:dyDescent="0.25">
      <c r="A29" s="125"/>
      <c r="B29" s="486"/>
      <c r="C29" s="475"/>
      <c r="D29" s="475"/>
      <c r="E29" s="475"/>
      <c r="F29" s="100"/>
      <c r="G29" s="161"/>
      <c r="H29" s="188"/>
      <c r="I29" s="129"/>
    </row>
    <row r="30" spans="1:12" x14ac:dyDescent="0.25">
      <c r="A30" s="125"/>
      <c r="B30" s="486"/>
      <c r="C30" s="475"/>
      <c r="D30" s="475"/>
      <c r="E30" s="475"/>
      <c r="F30" s="100"/>
      <c r="G30" s="161"/>
      <c r="H30" s="188"/>
      <c r="I30" s="129"/>
    </row>
    <row r="31" spans="1:12" x14ac:dyDescent="0.25">
      <c r="A31" s="125"/>
      <c r="B31" s="503"/>
      <c r="C31" s="504"/>
      <c r="D31" s="504"/>
      <c r="E31" s="504"/>
      <c r="F31" s="103"/>
      <c r="G31" s="162"/>
      <c r="H31" s="128"/>
      <c r="I31" s="129"/>
      <c r="L31" s="130"/>
    </row>
    <row r="32" spans="1:12" x14ac:dyDescent="0.25">
      <c r="A32" s="547" t="s">
        <v>171</v>
      </c>
      <c r="B32" s="484"/>
      <c r="C32" s="484"/>
      <c r="D32" s="484"/>
      <c r="E32" s="484"/>
      <c r="F32" s="484"/>
      <c r="G32" s="484"/>
      <c r="H32" s="485"/>
      <c r="I32" s="189">
        <f>SUM(I24:I31)</f>
        <v>0</v>
      </c>
      <c r="L32" s="130"/>
    </row>
    <row r="33" spans="1:12" x14ac:dyDescent="0.25">
      <c r="A33" s="488" t="s">
        <v>172</v>
      </c>
      <c r="B33" s="484"/>
      <c r="C33" s="484"/>
      <c r="D33" s="484"/>
      <c r="E33" s="484"/>
      <c r="F33" s="484"/>
      <c r="G33" s="484"/>
      <c r="H33" s="485"/>
      <c r="I33" s="190">
        <f>I32*0.15</f>
        <v>0</v>
      </c>
      <c r="L33" s="130"/>
    </row>
    <row r="34" spans="1:12" x14ac:dyDescent="0.25">
      <c r="A34" s="488" t="s">
        <v>173</v>
      </c>
      <c r="B34" s="484"/>
      <c r="C34" s="484"/>
      <c r="D34" s="484"/>
      <c r="E34" s="484"/>
      <c r="F34" s="484"/>
      <c r="G34" s="484"/>
      <c r="H34" s="485"/>
      <c r="I34" s="131">
        <f>I32+I33</f>
        <v>0</v>
      </c>
    </row>
    <row r="35" spans="1:12" x14ac:dyDescent="0.25">
      <c r="A35" s="494" t="s">
        <v>95</v>
      </c>
      <c r="B35" s="495"/>
      <c r="C35" s="495"/>
      <c r="D35" s="495"/>
      <c r="E35" s="495"/>
      <c r="F35" s="495"/>
      <c r="G35" s="495"/>
      <c r="H35" s="495"/>
      <c r="I35" s="496"/>
    </row>
    <row r="36" spans="1:12" x14ac:dyDescent="0.25">
      <c r="A36" s="120" t="s">
        <v>96</v>
      </c>
      <c r="B36" s="492" t="s">
        <v>97</v>
      </c>
      <c r="C36" s="538"/>
      <c r="D36" s="493"/>
      <c r="E36" s="492" t="s">
        <v>85</v>
      </c>
      <c r="F36" s="493"/>
      <c r="G36" s="122" t="s">
        <v>87</v>
      </c>
      <c r="H36" s="123" t="s">
        <v>88</v>
      </c>
      <c r="I36" s="124" t="s">
        <v>89</v>
      </c>
    </row>
    <row r="37" spans="1:12" x14ac:dyDescent="0.25">
      <c r="A37" s="125">
        <v>1</v>
      </c>
      <c r="B37" s="529" t="s">
        <v>98</v>
      </c>
      <c r="C37" s="530"/>
      <c r="D37" s="531"/>
      <c r="E37" s="517" t="s">
        <v>99</v>
      </c>
      <c r="F37" s="519"/>
      <c r="G37" s="157">
        <v>3</v>
      </c>
      <c r="H37" s="155">
        <v>450</v>
      </c>
      <c r="I37" s="132">
        <f>SUM(G37*H37)</f>
        <v>1350</v>
      </c>
    </row>
    <row r="38" spans="1:12" x14ac:dyDescent="0.25">
      <c r="A38" s="125">
        <v>2</v>
      </c>
      <c r="B38" s="506" t="s">
        <v>100</v>
      </c>
      <c r="C38" s="507"/>
      <c r="D38" s="508"/>
      <c r="E38" s="486" t="s">
        <v>99</v>
      </c>
      <c r="F38" s="487"/>
      <c r="G38" s="126"/>
      <c r="H38" s="156">
        <v>350</v>
      </c>
      <c r="I38" s="129">
        <f t="shared" ref="I38:I42" si="1">SUM(G38*H38)</f>
        <v>0</v>
      </c>
    </row>
    <row r="39" spans="1:12" x14ac:dyDescent="0.25">
      <c r="A39" s="125">
        <v>3</v>
      </c>
      <c r="B39" s="506" t="s">
        <v>101</v>
      </c>
      <c r="C39" s="507"/>
      <c r="D39" s="508"/>
      <c r="E39" s="486" t="s">
        <v>99</v>
      </c>
      <c r="F39" s="487"/>
      <c r="G39" s="126"/>
      <c r="H39" s="156">
        <v>300</v>
      </c>
      <c r="I39" s="129">
        <f t="shared" si="1"/>
        <v>0</v>
      </c>
    </row>
    <row r="40" spans="1:12" x14ac:dyDescent="0.25">
      <c r="A40" s="125">
        <v>4</v>
      </c>
      <c r="B40" s="506" t="s">
        <v>102</v>
      </c>
      <c r="C40" s="507"/>
      <c r="D40" s="508"/>
      <c r="E40" s="486" t="s">
        <v>99</v>
      </c>
      <c r="F40" s="487"/>
      <c r="G40" s="126">
        <v>3</v>
      </c>
      <c r="H40" s="156">
        <v>200</v>
      </c>
      <c r="I40" s="129">
        <f t="shared" si="1"/>
        <v>600</v>
      </c>
    </row>
    <row r="41" spans="1:12" x14ac:dyDescent="0.25">
      <c r="A41" s="125">
        <v>5</v>
      </c>
      <c r="B41" s="506" t="s">
        <v>103</v>
      </c>
      <c r="C41" s="507"/>
      <c r="D41" s="508"/>
      <c r="E41" s="486" t="s">
        <v>99</v>
      </c>
      <c r="F41" s="487"/>
      <c r="G41" s="126"/>
      <c r="H41" s="158">
        <v>200</v>
      </c>
      <c r="I41" s="129">
        <f t="shared" si="1"/>
        <v>0</v>
      </c>
    </row>
    <row r="42" spans="1:12" x14ac:dyDescent="0.25">
      <c r="A42" s="125">
        <v>6</v>
      </c>
      <c r="B42" s="506" t="s">
        <v>40</v>
      </c>
      <c r="C42" s="507"/>
      <c r="D42" s="508"/>
      <c r="E42" s="486" t="s">
        <v>99</v>
      </c>
      <c r="F42" s="487"/>
      <c r="G42" s="126"/>
      <c r="H42" s="158">
        <v>140</v>
      </c>
      <c r="I42" s="129">
        <f t="shared" si="1"/>
        <v>0</v>
      </c>
    </row>
    <row r="43" spans="1:12" x14ac:dyDescent="0.25">
      <c r="A43" s="125"/>
      <c r="B43" s="506"/>
      <c r="C43" s="507"/>
      <c r="D43" s="508"/>
      <c r="E43" s="133"/>
      <c r="F43" s="100"/>
      <c r="G43" s="100"/>
      <c r="H43" s="116"/>
      <c r="I43" s="129"/>
    </row>
    <row r="44" spans="1:12" x14ac:dyDescent="0.25">
      <c r="A44" s="114"/>
      <c r="B44" s="506"/>
      <c r="C44" s="507"/>
      <c r="D44" s="508"/>
      <c r="F44" s="100"/>
      <c r="G44" s="100"/>
      <c r="H44" s="116"/>
      <c r="I44" s="129"/>
    </row>
    <row r="45" spans="1:12" x14ac:dyDescent="0.25">
      <c r="A45" s="134"/>
      <c r="B45" s="535"/>
      <c r="C45" s="536"/>
      <c r="D45" s="537"/>
      <c r="E45" s="102"/>
      <c r="F45" s="103"/>
      <c r="G45" s="100"/>
      <c r="H45" s="118"/>
      <c r="I45" s="129"/>
    </row>
    <row r="46" spans="1:12" x14ac:dyDescent="0.25">
      <c r="A46" s="488" t="s">
        <v>104</v>
      </c>
      <c r="B46" s="484"/>
      <c r="C46" s="484"/>
      <c r="D46" s="484"/>
      <c r="E46" s="484"/>
      <c r="F46" s="484"/>
      <c r="G46" s="484"/>
      <c r="H46" s="485"/>
      <c r="I46" s="135">
        <f>SUM(I37:I45)</f>
        <v>1950</v>
      </c>
    </row>
    <row r="47" spans="1:12" x14ac:dyDescent="0.25">
      <c r="A47" s="494" t="s">
        <v>105</v>
      </c>
      <c r="B47" s="495"/>
      <c r="C47" s="495"/>
      <c r="D47" s="495"/>
      <c r="E47" s="495"/>
      <c r="F47" s="495"/>
      <c r="G47" s="495"/>
      <c r="H47" s="495"/>
      <c r="I47" s="496"/>
    </row>
    <row r="48" spans="1:12" x14ac:dyDescent="0.25">
      <c r="A48" s="120" t="s">
        <v>106</v>
      </c>
      <c r="B48" s="492" t="s">
        <v>107</v>
      </c>
      <c r="C48" s="538"/>
      <c r="D48" s="493"/>
      <c r="E48" s="492" t="s">
        <v>108</v>
      </c>
      <c r="F48" s="493"/>
      <c r="G48" s="136" t="s">
        <v>109</v>
      </c>
      <c r="H48" s="136" t="s">
        <v>88</v>
      </c>
      <c r="I48" s="137" t="s">
        <v>89</v>
      </c>
    </row>
    <row r="49" spans="1:12" x14ac:dyDescent="0.25">
      <c r="A49" s="125">
        <v>1</v>
      </c>
      <c r="B49" s="497" t="s">
        <v>207</v>
      </c>
      <c r="C49" s="498"/>
      <c r="D49" s="499"/>
      <c r="E49" s="517"/>
      <c r="F49" s="519"/>
      <c r="G49" s="126"/>
      <c r="H49" s="138"/>
      <c r="I49" s="129"/>
    </row>
    <row r="50" spans="1:12" x14ac:dyDescent="0.25">
      <c r="A50" s="125"/>
      <c r="B50" s="500" t="s">
        <v>208</v>
      </c>
      <c r="C50" s="501"/>
      <c r="D50" s="502"/>
      <c r="E50" s="486">
        <v>1</v>
      </c>
      <c r="F50" s="487"/>
      <c r="G50" s="126">
        <v>28.6</v>
      </c>
      <c r="H50" s="138">
        <v>5</v>
      </c>
      <c r="I50" s="129">
        <f>H50*G50</f>
        <v>143</v>
      </c>
    </row>
    <row r="51" spans="1:12" x14ac:dyDescent="0.25">
      <c r="A51" s="139"/>
      <c r="B51" s="503"/>
      <c r="C51" s="504"/>
      <c r="D51" s="505"/>
      <c r="E51" s="520"/>
      <c r="F51" s="522"/>
      <c r="G51" s="126"/>
      <c r="H51" s="138"/>
      <c r="I51" s="129"/>
    </row>
    <row r="52" spans="1:12" x14ac:dyDescent="0.25">
      <c r="A52" s="488" t="s">
        <v>110</v>
      </c>
      <c r="B52" s="484"/>
      <c r="C52" s="484"/>
      <c r="D52" s="484"/>
      <c r="E52" s="484"/>
      <c r="F52" s="484"/>
      <c r="G52" s="484"/>
      <c r="H52" s="485"/>
      <c r="I52" s="140">
        <f>SUM(I49:I51)</f>
        <v>143</v>
      </c>
    </row>
    <row r="53" spans="1:12" x14ac:dyDescent="0.25">
      <c r="A53" s="141"/>
      <c r="B53" s="142"/>
      <c r="C53" s="142"/>
      <c r="D53" s="142"/>
      <c r="E53" s="142"/>
      <c r="F53" s="143"/>
      <c r="G53" s="144"/>
      <c r="H53" s="144"/>
      <c r="I53" s="145"/>
      <c r="L53" s="97"/>
    </row>
    <row r="54" spans="1:12" x14ac:dyDescent="0.25">
      <c r="A54" s="532"/>
      <c r="B54" s="533"/>
      <c r="C54" s="533"/>
      <c r="D54" s="533"/>
      <c r="E54" s="533"/>
      <c r="F54" s="146"/>
      <c r="G54" s="534" t="s">
        <v>111</v>
      </c>
      <c r="H54" s="533"/>
      <c r="I54" s="147">
        <f>I52+I46+I34</f>
        <v>2093</v>
      </c>
    </row>
    <row r="55" spans="1:12" x14ac:dyDescent="0.25">
      <c r="A55" s="532"/>
      <c r="B55" s="533"/>
      <c r="C55" s="533"/>
      <c r="D55" s="533"/>
      <c r="E55" s="533"/>
      <c r="F55" s="100"/>
      <c r="G55" s="148"/>
      <c r="H55" s="149"/>
      <c r="I55" s="150"/>
    </row>
    <row r="56" spans="1:12" ht="15.75" thickBot="1" x14ac:dyDescent="0.3">
      <c r="A56" s="532"/>
      <c r="B56" s="533"/>
      <c r="C56" s="533"/>
      <c r="D56" s="533"/>
      <c r="E56" s="533"/>
      <c r="F56" s="100"/>
      <c r="G56" s="482" t="s">
        <v>154</v>
      </c>
      <c r="H56" s="483"/>
      <c r="I56" s="159">
        <f>I54+I55</f>
        <v>2093</v>
      </c>
    </row>
    <row r="57" spans="1:12" ht="16.5" thickTop="1" thickBot="1" x14ac:dyDescent="0.3">
      <c r="A57" s="151"/>
      <c r="B57" s="152"/>
      <c r="C57" s="539"/>
      <c r="D57" s="540"/>
      <c r="E57" s="540"/>
      <c r="F57" s="540"/>
      <c r="G57" s="153"/>
      <c r="H57" s="153"/>
      <c r="I57" s="154"/>
    </row>
    <row r="59" spans="1:12" x14ac:dyDescent="0.25">
      <c r="A59" s="97"/>
      <c r="B59" s="97"/>
    </row>
  </sheetData>
  <mergeCells count="70">
    <mergeCell ref="F11:G11"/>
    <mergeCell ref="H11:I11"/>
    <mergeCell ref="A9:E9"/>
    <mergeCell ref="F9:G9"/>
    <mergeCell ref="H9:I9"/>
    <mergeCell ref="F10:G10"/>
    <mergeCell ref="H10:I10"/>
    <mergeCell ref="A21:H21"/>
    <mergeCell ref="F12:G12"/>
    <mergeCell ref="H12:I12"/>
    <mergeCell ref="H13:I13"/>
    <mergeCell ref="F14:G14"/>
    <mergeCell ref="H14:I14"/>
    <mergeCell ref="A15:I15"/>
    <mergeCell ref="A16:I16"/>
    <mergeCell ref="B17:D17"/>
    <mergeCell ref="B18:D18"/>
    <mergeCell ref="B19:D19"/>
    <mergeCell ref="B20:D20"/>
    <mergeCell ref="A33:H33"/>
    <mergeCell ref="A22:I22"/>
    <mergeCell ref="B23:E23"/>
    <mergeCell ref="B24:E24"/>
    <mergeCell ref="B25:E25"/>
    <mergeCell ref="B26:E26"/>
    <mergeCell ref="B27:E27"/>
    <mergeCell ref="B28:E28"/>
    <mergeCell ref="B29:E29"/>
    <mergeCell ref="B30:E30"/>
    <mergeCell ref="B31:E31"/>
    <mergeCell ref="A32:H32"/>
    <mergeCell ref="A34:H34"/>
    <mergeCell ref="A35:I35"/>
    <mergeCell ref="B36:D36"/>
    <mergeCell ref="E36:F36"/>
    <mergeCell ref="B37:D37"/>
    <mergeCell ref="E37:F37"/>
    <mergeCell ref="B38:D38"/>
    <mergeCell ref="E38:F38"/>
    <mergeCell ref="B39:D39"/>
    <mergeCell ref="E39:F39"/>
    <mergeCell ref="B40:D40"/>
    <mergeCell ref="E40:F40"/>
    <mergeCell ref="B49:D49"/>
    <mergeCell ref="E49:F49"/>
    <mergeCell ref="B41:D41"/>
    <mergeCell ref="E41:F41"/>
    <mergeCell ref="B42:D42"/>
    <mergeCell ref="E42:F42"/>
    <mergeCell ref="B43:D43"/>
    <mergeCell ref="B44:D44"/>
    <mergeCell ref="B45:D45"/>
    <mergeCell ref="A46:H46"/>
    <mergeCell ref="A47:I47"/>
    <mergeCell ref="B48:D48"/>
    <mergeCell ref="E48:F48"/>
    <mergeCell ref="C57:F57"/>
    <mergeCell ref="B50:D50"/>
    <mergeCell ref="E50:F50"/>
    <mergeCell ref="B51:D51"/>
    <mergeCell ref="E51:F51"/>
    <mergeCell ref="A52:H52"/>
    <mergeCell ref="A54:B54"/>
    <mergeCell ref="C54:E54"/>
    <mergeCell ref="G54:H54"/>
    <mergeCell ref="A55:B55"/>
    <mergeCell ref="C55:E55"/>
    <mergeCell ref="A56:B56"/>
    <mergeCell ref="C56:E56"/>
    <mergeCell ref="G56:H56"/>
  </mergeCells>
  <pageMargins left="0.7" right="0.7" top="0.75" bottom="0.75" header="0.3" footer="0.3"/>
  <pageSetup scale="80"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M59"/>
  <sheetViews>
    <sheetView topLeftCell="A31" workbookViewId="0">
      <selection activeCell="A45" sqref="A45"/>
    </sheetView>
  </sheetViews>
  <sheetFormatPr defaultRowHeight="15" x14ac:dyDescent="0.25"/>
  <cols>
    <col min="1" max="1" width="12" bestFit="1" customWidth="1"/>
    <col min="4" max="4" width="20.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19</v>
      </c>
      <c r="I9" s="513"/>
    </row>
    <row r="10" spans="1:13" x14ac:dyDescent="0.25">
      <c r="A10" s="99" t="s">
        <v>71</v>
      </c>
      <c r="B10" s="97"/>
      <c r="E10" s="100"/>
      <c r="F10" s="510" t="s">
        <v>72</v>
      </c>
      <c r="G10" s="511"/>
      <c r="H10" s="514" t="s">
        <v>209</v>
      </c>
      <c r="I10" s="515"/>
    </row>
    <row r="11" spans="1:13" x14ac:dyDescent="0.25">
      <c r="A11" s="99" t="s">
        <v>73</v>
      </c>
      <c r="B11" s="97"/>
      <c r="E11" s="100"/>
      <c r="F11" s="510" t="s">
        <v>74</v>
      </c>
      <c r="G11" s="511"/>
      <c r="H11" s="516" t="s">
        <v>206</v>
      </c>
      <c r="I11" s="515"/>
    </row>
    <row r="12" spans="1:13" x14ac:dyDescent="0.25">
      <c r="A12" s="99" t="s">
        <v>75</v>
      </c>
      <c r="B12" s="97"/>
      <c r="E12" s="100"/>
      <c r="F12" s="510" t="s">
        <v>76</v>
      </c>
      <c r="G12" s="511"/>
      <c r="H12" s="516">
        <v>46407</v>
      </c>
      <c r="I12" s="515"/>
    </row>
    <row r="13" spans="1:13" x14ac:dyDescent="0.25">
      <c r="A13" s="99" t="s">
        <v>77</v>
      </c>
      <c r="B13" s="97"/>
      <c r="E13" s="100"/>
      <c r="F13" s="181" t="s">
        <v>78</v>
      </c>
      <c r="G13" s="182"/>
      <c r="H13" s="548" t="s">
        <v>112</v>
      </c>
      <c r="I13" s="549"/>
    </row>
    <row r="14" spans="1:13" x14ac:dyDescent="0.25">
      <c r="A14" s="99"/>
      <c r="B14" s="97"/>
      <c r="E14" s="100"/>
      <c r="F14" s="510" t="s">
        <v>80</v>
      </c>
      <c r="G14" s="511"/>
      <c r="H14" s="516" t="s">
        <v>81</v>
      </c>
      <c r="I14" s="515"/>
      <c r="M14" t="s">
        <v>79</v>
      </c>
    </row>
    <row r="15" spans="1:13" x14ac:dyDescent="0.25">
      <c r="A15" s="523" t="s">
        <v>218</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2" x14ac:dyDescent="0.25">
      <c r="A17" s="104" t="s">
        <v>83</v>
      </c>
      <c r="B17" s="544" t="s">
        <v>170</v>
      </c>
      <c r="C17" s="545"/>
      <c r="D17" s="546"/>
      <c r="E17" s="170" t="s">
        <v>85</v>
      </c>
      <c r="F17" s="170" t="s">
        <v>86</v>
      </c>
      <c r="G17" s="170" t="s">
        <v>87</v>
      </c>
      <c r="H17" s="170" t="s">
        <v>88</v>
      </c>
      <c r="I17" s="171" t="s">
        <v>89</v>
      </c>
    </row>
    <row r="18" spans="1:12" x14ac:dyDescent="0.25">
      <c r="A18" s="109"/>
      <c r="B18" s="517"/>
      <c r="C18" s="518"/>
      <c r="D18" s="519"/>
      <c r="E18" s="110"/>
      <c r="F18" s="111"/>
      <c r="G18" s="110"/>
      <c r="H18" s="112"/>
      <c r="I18" s="113">
        <f>SUM(G18*H18)</f>
        <v>0</v>
      </c>
    </row>
    <row r="19" spans="1:12" x14ac:dyDescent="0.25">
      <c r="A19" s="114"/>
      <c r="B19" s="486"/>
      <c r="C19" s="475"/>
      <c r="D19" s="487"/>
      <c r="E19" s="115"/>
      <c r="F19" s="100"/>
      <c r="G19" s="115"/>
      <c r="H19" s="116"/>
      <c r="I19" s="113">
        <f t="shared" ref="I19:I20" si="0">SUM(G19*H19)</f>
        <v>0</v>
      </c>
    </row>
    <row r="20" spans="1:12" x14ac:dyDescent="0.25">
      <c r="A20" s="114"/>
      <c r="B20" s="520"/>
      <c r="C20" s="521"/>
      <c r="D20" s="522"/>
      <c r="E20" s="115"/>
      <c r="F20" s="100"/>
      <c r="G20" s="117"/>
      <c r="H20" s="118"/>
      <c r="I20" s="119">
        <f t="shared" si="0"/>
        <v>0</v>
      </c>
    </row>
    <row r="21" spans="1:12" x14ac:dyDescent="0.25">
      <c r="A21" s="488" t="s">
        <v>90</v>
      </c>
      <c r="B21" s="484"/>
      <c r="C21" s="484"/>
      <c r="D21" s="484"/>
      <c r="E21" s="484"/>
      <c r="F21" s="484"/>
      <c r="G21" s="484"/>
      <c r="H21" s="485"/>
      <c r="I21" s="113">
        <f>SUM(I18:I20)</f>
        <v>0</v>
      </c>
    </row>
    <row r="22" spans="1:12" x14ac:dyDescent="0.25">
      <c r="A22" s="494" t="s">
        <v>91</v>
      </c>
      <c r="B22" s="495"/>
      <c r="C22" s="495"/>
      <c r="D22" s="495"/>
      <c r="E22" s="495"/>
      <c r="F22" s="495"/>
      <c r="G22" s="495"/>
      <c r="H22" s="495"/>
      <c r="I22" s="496"/>
    </row>
    <row r="23" spans="1:12" x14ac:dyDescent="0.25">
      <c r="A23" s="120" t="s">
        <v>92</v>
      </c>
      <c r="B23" s="492" t="s">
        <v>170</v>
      </c>
      <c r="C23" s="538"/>
      <c r="D23" s="538"/>
      <c r="E23" s="538"/>
      <c r="F23" s="122"/>
      <c r="G23" s="180" t="s">
        <v>87</v>
      </c>
      <c r="H23" s="136" t="s">
        <v>88</v>
      </c>
      <c r="I23" s="137" t="s">
        <v>89</v>
      </c>
      <c r="K23" s="142"/>
    </row>
    <row r="24" spans="1:12" x14ac:dyDescent="0.25">
      <c r="A24" s="125">
        <v>1</v>
      </c>
      <c r="B24" s="497" t="s">
        <v>211</v>
      </c>
      <c r="C24" s="498"/>
      <c r="D24" s="498"/>
      <c r="E24" s="498"/>
      <c r="F24" s="183"/>
      <c r="G24" s="183">
        <v>1</v>
      </c>
      <c r="H24" s="188">
        <v>1142</v>
      </c>
      <c r="I24" s="129">
        <f>H24*G24</f>
        <v>1142</v>
      </c>
    </row>
    <row r="25" spans="1:12" x14ac:dyDescent="0.25">
      <c r="A25" s="125"/>
      <c r="B25" s="500"/>
      <c r="C25" s="501"/>
      <c r="D25" s="501"/>
      <c r="E25" s="501"/>
      <c r="F25" s="161"/>
      <c r="G25" s="126"/>
      <c r="H25" s="188"/>
      <c r="I25" s="129"/>
    </row>
    <row r="26" spans="1:12" x14ac:dyDescent="0.25">
      <c r="A26" s="125"/>
      <c r="B26" s="500"/>
      <c r="C26" s="501"/>
      <c r="D26" s="501"/>
      <c r="E26" s="501"/>
      <c r="F26" s="161"/>
      <c r="G26" s="161"/>
      <c r="H26" s="188"/>
      <c r="I26" s="129"/>
    </row>
    <row r="27" spans="1:12" x14ac:dyDescent="0.25">
      <c r="A27" s="125"/>
      <c r="B27" s="500"/>
      <c r="C27" s="501"/>
      <c r="D27" s="501"/>
      <c r="E27" s="501"/>
      <c r="F27" s="161"/>
      <c r="G27" s="161"/>
      <c r="H27" s="188"/>
      <c r="I27" s="129"/>
    </row>
    <row r="28" spans="1:12" x14ac:dyDescent="0.25">
      <c r="A28" s="125"/>
      <c r="B28" s="500"/>
      <c r="C28" s="501"/>
      <c r="D28" s="501"/>
      <c r="E28" s="501"/>
      <c r="F28" s="161"/>
      <c r="G28" s="161"/>
      <c r="H28" s="188"/>
      <c r="I28" s="129"/>
    </row>
    <row r="29" spans="1:12" x14ac:dyDescent="0.25">
      <c r="A29" s="125"/>
      <c r="B29" s="486"/>
      <c r="C29" s="475"/>
      <c r="D29" s="475"/>
      <c r="E29" s="475"/>
      <c r="F29" s="100"/>
      <c r="G29" s="161"/>
      <c r="H29" s="188"/>
      <c r="I29" s="129"/>
    </row>
    <row r="30" spans="1:12" x14ac:dyDescent="0.25">
      <c r="A30" s="125"/>
      <c r="B30" s="486"/>
      <c r="C30" s="475"/>
      <c r="D30" s="475"/>
      <c r="E30" s="475"/>
      <c r="F30" s="100"/>
      <c r="G30" s="161"/>
      <c r="H30" s="188"/>
      <c r="I30" s="129"/>
    </row>
    <row r="31" spans="1:12" x14ac:dyDescent="0.25">
      <c r="A31" s="125"/>
      <c r="B31" s="503"/>
      <c r="C31" s="504"/>
      <c r="D31" s="504"/>
      <c r="E31" s="504"/>
      <c r="F31" s="103"/>
      <c r="G31" s="162"/>
      <c r="H31" s="128"/>
      <c r="I31" s="129"/>
      <c r="L31" s="130"/>
    </row>
    <row r="32" spans="1:12" x14ac:dyDescent="0.25">
      <c r="A32" s="547" t="s">
        <v>171</v>
      </c>
      <c r="B32" s="484"/>
      <c r="C32" s="484"/>
      <c r="D32" s="484"/>
      <c r="E32" s="484"/>
      <c r="F32" s="484"/>
      <c r="G32" s="484"/>
      <c r="H32" s="485"/>
      <c r="I32" s="189">
        <f>SUM(I24:I31)</f>
        <v>1142</v>
      </c>
      <c r="L32" s="130"/>
    </row>
    <row r="33" spans="1:12" x14ac:dyDescent="0.25">
      <c r="A33" s="488" t="s">
        <v>172</v>
      </c>
      <c r="B33" s="484"/>
      <c r="C33" s="484"/>
      <c r="D33" s="484"/>
      <c r="E33" s="484"/>
      <c r="F33" s="484"/>
      <c r="G33" s="484"/>
      <c r="H33" s="485"/>
      <c r="I33" s="190">
        <f>I32*0.15</f>
        <v>171.29999999999998</v>
      </c>
      <c r="L33" s="130"/>
    </row>
    <row r="34" spans="1:12" x14ac:dyDescent="0.25">
      <c r="A34" s="488" t="s">
        <v>173</v>
      </c>
      <c r="B34" s="484"/>
      <c r="C34" s="484"/>
      <c r="D34" s="484"/>
      <c r="E34" s="484"/>
      <c r="F34" s="484"/>
      <c r="G34" s="484"/>
      <c r="H34" s="485"/>
      <c r="I34" s="131">
        <f>I32+I33</f>
        <v>1313.3</v>
      </c>
    </row>
    <row r="35" spans="1:12" x14ac:dyDescent="0.25">
      <c r="A35" s="494" t="s">
        <v>95</v>
      </c>
      <c r="B35" s="495"/>
      <c r="C35" s="495"/>
      <c r="D35" s="495"/>
      <c r="E35" s="495"/>
      <c r="F35" s="495"/>
      <c r="G35" s="495"/>
      <c r="H35" s="495"/>
      <c r="I35" s="496"/>
    </row>
    <row r="36" spans="1:12" x14ac:dyDescent="0.25">
      <c r="A36" s="120" t="s">
        <v>96</v>
      </c>
      <c r="B36" s="492" t="s">
        <v>97</v>
      </c>
      <c r="C36" s="538"/>
      <c r="D36" s="493"/>
      <c r="E36" s="492" t="s">
        <v>85</v>
      </c>
      <c r="F36" s="493"/>
      <c r="G36" s="122" t="s">
        <v>87</v>
      </c>
      <c r="H36" s="123" t="s">
        <v>88</v>
      </c>
      <c r="I36" s="124" t="s">
        <v>89</v>
      </c>
    </row>
    <row r="37" spans="1:12" x14ac:dyDescent="0.25">
      <c r="A37" s="125">
        <v>1</v>
      </c>
      <c r="B37" s="529" t="s">
        <v>98</v>
      </c>
      <c r="C37" s="530"/>
      <c r="D37" s="531"/>
      <c r="E37" s="517" t="s">
        <v>99</v>
      </c>
      <c r="F37" s="519"/>
      <c r="G37" s="157">
        <v>4</v>
      </c>
      <c r="H37" s="155">
        <v>450</v>
      </c>
      <c r="I37" s="132">
        <f>SUM(G37*H37)</f>
        <v>1800</v>
      </c>
    </row>
    <row r="38" spans="1:12" x14ac:dyDescent="0.25">
      <c r="A38" s="125">
        <v>2</v>
      </c>
      <c r="B38" s="506" t="s">
        <v>100</v>
      </c>
      <c r="C38" s="507"/>
      <c r="D38" s="508"/>
      <c r="E38" s="486" t="s">
        <v>99</v>
      </c>
      <c r="F38" s="487"/>
      <c r="G38" s="126"/>
      <c r="H38" s="156">
        <v>350</v>
      </c>
      <c r="I38" s="129">
        <f t="shared" ref="I38:I42" si="1">SUM(G38*H38)</f>
        <v>0</v>
      </c>
    </row>
    <row r="39" spans="1:12" x14ac:dyDescent="0.25">
      <c r="A39" s="125">
        <v>3</v>
      </c>
      <c r="B39" s="506" t="s">
        <v>101</v>
      </c>
      <c r="C39" s="507"/>
      <c r="D39" s="508"/>
      <c r="E39" s="486" t="s">
        <v>99</v>
      </c>
      <c r="F39" s="487"/>
      <c r="G39" s="126"/>
      <c r="H39" s="156">
        <v>300</v>
      </c>
      <c r="I39" s="129">
        <f t="shared" si="1"/>
        <v>0</v>
      </c>
    </row>
    <row r="40" spans="1:12" x14ac:dyDescent="0.25">
      <c r="A40" s="125">
        <v>4</v>
      </c>
      <c r="B40" s="506" t="s">
        <v>102</v>
      </c>
      <c r="C40" s="507"/>
      <c r="D40" s="508"/>
      <c r="E40" s="486" t="s">
        <v>99</v>
      </c>
      <c r="F40" s="487"/>
      <c r="G40" s="126">
        <v>4</v>
      </c>
      <c r="H40" s="156">
        <v>200</v>
      </c>
      <c r="I40" s="129">
        <f t="shared" si="1"/>
        <v>800</v>
      </c>
    </row>
    <row r="41" spans="1:12" x14ac:dyDescent="0.25">
      <c r="A41" s="125">
        <v>5</v>
      </c>
      <c r="B41" s="506" t="s">
        <v>103</v>
      </c>
      <c r="C41" s="507"/>
      <c r="D41" s="508"/>
      <c r="E41" s="486" t="s">
        <v>99</v>
      </c>
      <c r="F41" s="487"/>
      <c r="G41" s="126"/>
      <c r="H41" s="158">
        <v>200</v>
      </c>
      <c r="I41" s="129">
        <f t="shared" si="1"/>
        <v>0</v>
      </c>
    </row>
    <row r="42" spans="1:12" x14ac:dyDescent="0.25">
      <c r="A42" s="125">
        <v>6</v>
      </c>
      <c r="B42" s="506" t="s">
        <v>40</v>
      </c>
      <c r="C42" s="507"/>
      <c r="D42" s="508"/>
      <c r="E42" s="486" t="s">
        <v>99</v>
      </c>
      <c r="F42" s="487"/>
      <c r="G42" s="126"/>
      <c r="H42" s="158">
        <v>140</v>
      </c>
      <c r="I42" s="129">
        <f t="shared" si="1"/>
        <v>0</v>
      </c>
    </row>
    <row r="43" spans="1:12" x14ac:dyDescent="0.25">
      <c r="A43" s="125"/>
      <c r="B43" s="506"/>
      <c r="C43" s="507"/>
      <c r="D43" s="508"/>
      <c r="E43" s="133"/>
      <c r="F43" s="100"/>
      <c r="G43" s="100"/>
      <c r="H43" s="116"/>
      <c r="I43" s="129"/>
    </row>
    <row r="44" spans="1:12" x14ac:dyDescent="0.25">
      <c r="A44" s="114"/>
      <c r="B44" s="506"/>
      <c r="C44" s="507"/>
      <c r="D44" s="508"/>
      <c r="F44" s="100"/>
      <c r="G44" s="100"/>
      <c r="H44" s="116"/>
      <c r="I44" s="129"/>
    </row>
    <row r="45" spans="1:12" x14ac:dyDescent="0.25">
      <c r="A45" s="134"/>
      <c r="B45" s="535"/>
      <c r="C45" s="536"/>
      <c r="D45" s="537"/>
      <c r="E45" s="102"/>
      <c r="F45" s="103"/>
      <c r="G45" s="100"/>
      <c r="H45" s="118"/>
      <c r="I45" s="129"/>
    </row>
    <row r="46" spans="1:12" x14ac:dyDescent="0.25">
      <c r="A46" s="488" t="s">
        <v>104</v>
      </c>
      <c r="B46" s="484"/>
      <c r="C46" s="484"/>
      <c r="D46" s="484"/>
      <c r="E46" s="484"/>
      <c r="F46" s="484"/>
      <c r="G46" s="484"/>
      <c r="H46" s="485"/>
      <c r="I46" s="135">
        <f>SUM(I37:I45)</f>
        <v>2600</v>
      </c>
    </row>
    <row r="47" spans="1:12" x14ac:dyDescent="0.25">
      <c r="A47" s="494" t="s">
        <v>105</v>
      </c>
      <c r="B47" s="495"/>
      <c r="C47" s="495"/>
      <c r="D47" s="495"/>
      <c r="E47" s="495"/>
      <c r="F47" s="495"/>
      <c r="G47" s="495"/>
      <c r="H47" s="495"/>
      <c r="I47" s="496"/>
    </row>
    <row r="48" spans="1:12" x14ac:dyDescent="0.25">
      <c r="A48" s="120" t="s">
        <v>106</v>
      </c>
      <c r="B48" s="492" t="s">
        <v>107</v>
      </c>
      <c r="C48" s="538"/>
      <c r="D48" s="493"/>
      <c r="E48" s="492" t="s">
        <v>108</v>
      </c>
      <c r="F48" s="493"/>
      <c r="G48" s="136" t="s">
        <v>109</v>
      </c>
      <c r="H48" s="136" t="s">
        <v>88</v>
      </c>
      <c r="I48" s="137" t="s">
        <v>89</v>
      </c>
    </row>
    <row r="49" spans="1:12" x14ac:dyDescent="0.25">
      <c r="A49" s="125">
        <v>1</v>
      </c>
      <c r="B49" s="497" t="s">
        <v>207</v>
      </c>
      <c r="C49" s="498"/>
      <c r="D49" s="499"/>
      <c r="E49" s="517"/>
      <c r="F49" s="519"/>
      <c r="G49" s="126"/>
      <c r="H49" s="138"/>
      <c r="I49" s="129"/>
    </row>
    <row r="50" spans="1:12" x14ac:dyDescent="0.25">
      <c r="A50" s="125"/>
      <c r="B50" s="500" t="s">
        <v>208</v>
      </c>
      <c r="C50" s="501"/>
      <c r="D50" s="502"/>
      <c r="E50" s="486">
        <v>1</v>
      </c>
      <c r="F50" s="487"/>
      <c r="G50" s="126">
        <v>28.6</v>
      </c>
      <c r="H50" s="138">
        <v>5</v>
      </c>
      <c r="I50" s="129">
        <f>H50*G50</f>
        <v>143</v>
      </c>
    </row>
    <row r="51" spans="1:12" x14ac:dyDescent="0.25">
      <c r="A51" s="139"/>
      <c r="B51" s="503"/>
      <c r="C51" s="504"/>
      <c r="D51" s="505"/>
      <c r="E51" s="520"/>
      <c r="F51" s="522"/>
      <c r="G51" s="126"/>
      <c r="H51" s="138"/>
      <c r="I51" s="129"/>
    </row>
    <row r="52" spans="1:12" x14ac:dyDescent="0.25">
      <c r="A52" s="488" t="s">
        <v>110</v>
      </c>
      <c r="B52" s="484"/>
      <c r="C52" s="484"/>
      <c r="D52" s="484"/>
      <c r="E52" s="484"/>
      <c r="F52" s="484"/>
      <c r="G52" s="484"/>
      <c r="H52" s="485"/>
      <c r="I52" s="140">
        <f>SUM(I49:I51)</f>
        <v>143</v>
      </c>
    </row>
    <row r="53" spans="1:12" x14ac:dyDescent="0.25">
      <c r="A53" s="141"/>
      <c r="B53" s="142"/>
      <c r="C53" s="142"/>
      <c r="D53" s="142"/>
      <c r="E53" s="142"/>
      <c r="F53" s="143"/>
      <c r="G53" s="144"/>
      <c r="H53" s="144"/>
      <c r="I53" s="145"/>
      <c r="L53" s="97"/>
    </row>
    <row r="54" spans="1:12" x14ac:dyDescent="0.25">
      <c r="A54" s="532"/>
      <c r="B54" s="533"/>
      <c r="C54" s="533"/>
      <c r="D54" s="533"/>
      <c r="E54" s="533"/>
      <c r="F54" s="146"/>
      <c r="G54" s="534" t="s">
        <v>111</v>
      </c>
      <c r="H54" s="533"/>
      <c r="I54" s="147">
        <f>I52+I46+I34</f>
        <v>4056.3</v>
      </c>
    </row>
    <row r="55" spans="1:12" x14ac:dyDescent="0.25">
      <c r="A55" s="532"/>
      <c r="B55" s="533"/>
      <c r="C55" s="533"/>
      <c r="D55" s="533"/>
      <c r="E55" s="533"/>
      <c r="F55" s="100"/>
      <c r="G55" s="148"/>
      <c r="H55" s="149"/>
      <c r="I55" s="150"/>
    </row>
    <row r="56" spans="1:12" ht="15.75" thickBot="1" x14ac:dyDescent="0.3">
      <c r="A56" s="532"/>
      <c r="B56" s="533"/>
      <c r="C56" s="533"/>
      <c r="D56" s="533"/>
      <c r="E56" s="533"/>
      <c r="F56" s="100"/>
      <c r="G56" s="482" t="s">
        <v>154</v>
      </c>
      <c r="H56" s="483"/>
      <c r="I56" s="159">
        <f>I54+I55</f>
        <v>4056.3</v>
      </c>
    </row>
    <row r="57" spans="1:12" ht="16.5" thickTop="1" thickBot="1" x14ac:dyDescent="0.3">
      <c r="A57" s="151"/>
      <c r="B57" s="152"/>
      <c r="C57" s="539"/>
      <c r="D57" s="540"/>
      <c r="E57" s="540"/>
      <c r="F57" s="540"/>
      <c r="G57" s="153"/>
      <c r="H57" s="153"/>
      <c r="I57" s="154"/>
    </row>
    <row r="59" spans="1:12" x14ac:dyDescent="0.25">
      <c r="A59" s="97"/>
      <c r="B59" s="97"/>
    </row>
  </sheetData>
  <mergeCells count="70">
    <mergeCell ref="F11:G11"/>
    <mergeCell ref="H11:I11"/>
    <mergeCell ref="A9:E9"/>
    <mergeCell ref="F9:G9"/>
    <mergeCell ref="H9:I9"/>
    <mergeCell ref="F10:G10"/>
    <mergeCell ref="H10:I10"/>
    <mergeCell ref="A21:H21"/>
    <mergeCell ref="F12:G12"/>
    <mergeCell ref="H12:I12"/>
    <mergeCell ref="H13:I13"/>
    <mergeCell ref="F14:G14"/>
    <mergeCell ref="H14:I14"/>
    <mergeCell ref="A15:I15"/>
    <mergeCell ref="A16:I16"/>
    <mergeCell ref="B17:D17"/>
    <mergeCell ref="B18:D18"/>
    <mergeCell ref="B19:D19"/>
    <mergeCell ref="B20:D20"/>
    <mergeCell ref="A33:H33"/>
    <mergeCell ref="A22:I22"/>
    <mergeCell ref="B23:E23"/>
    <mergeCell ref="B24:E24"/>
    <mergeCell ref="B25:E25"/>
    <mergeCell ref="B26:E26"/>
    <mergeCell ref="B27:E27"/>
    <mergeCell ref="B28:E28"/>
    <mergeCell ref="B29:E29"/>
    <mergeCell ref="B30:E30"/>
    <mergeCell ref="B31:E31"/>
    <mergeCell ref="A32:H32"/>
    <mergeCell ref="A34:H34"/>
    <mergeCell ref="A35:I35"/>
    <mergeCell ref="B36:D36"/>
    <mergeCell ref="E36:F36"/>
    <mergeCell ref="B37:D37"/>
    <mergeCell ref="E37:F37"/>
    <mergeCell ref="B38:D38"/>
    <mergeCell ref="E38:F38"/>
    <mergeCell ref="B39:D39"/>
    <mergeCell ref="E39:F39"/>
    <mergeCell ref="B40:D40"/>
    <mergeCell ref="E40:F40"/>
    <mergeCell ref="B49:D49"/>
    <mergeCell ref="E49:F49"/>
    <mergeCell ref="B41:D41"/>
    <mergeCell ref="E41:F41"/>
    <mergeCell ref="B42:D42"/>
    <mergeCell ref="E42:F42"/>
    <mergeCell ref="B43:D43"/>
    <mergeCell ref="B44:D44"/>
    <mergeCell ref="B45:D45"/>
    <mergeCell ref="A46:H46"/>
    <mergeCell ref="A47:I47"/>
    <mergeCell ref="B48:D48"/>
    <mergeCell ref="E48:F48"/>
    <mergeCell ref="C57:F57"/>
    <mergeCell ref="B50:D50"/>
    <mergeCell ref="E50:F50"/>
    <mergeCell ref="B51:D51"/>
    <mergeCell ref="E51:F51"/>
    <mergeCell ref="A52:H52"/>
    <mergeCell ref="A54:B54"/>
    <mergeCell ref="C54:E54"/>
    <mergeCell ref="G54:H54"/>
    <mergeCell ref="A55:B55"/>
    <mergeCell ref="C55:E55"/>
    <mergeCell ref="A56:B56"/>
    <mergeCell ref="C56:E56"/>
    <mergeCell ref="G56:H56"/>
  </mergeCells>
  <pageMargins left="0.7" right="0.7" top="0.75" bottom="0.75" header="0.3" footer="0.3"/>
  <pageSetup scale="80"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59"/>
  <sheetViews>
    <sheetView topLeftCell="A28" workbookViewId="0">
      <selection activeCell="A45" sqref="A45"/>
    </sheetView>
  </sheetViews>
  <sheetFormatPr defaultRowHeight="15" x14ac:dyDescent="0.25"/>
  <cols>
    <col min="1" max="1" width="12" bestFit="1" customWidth="1"/>
    <col min="4" max="4" width="20.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20</v>
      </c>
      <c r="I9" s="513"/>
    </row>
    <row r="10" spans="1:13" x14ac:dyDescent="0.25">
      <c r="A10" s="99" t="s">
        <v>71</v>
      </c>
      <c r="B10" s="97"/>
      <c r="E10" s="100"/>
      <c r="F10" s="510" t="s">
        <v>72</v>
      </c>
      <c r="G10" s="511"/>
      <c r="H10" s="514" t="s">
        <v>212</v>
      </c>
      <c r="I10" s="515"/>
    </row>
    <row r="11" spans="1:13" x14ac:dyDescent="0.25">
      <c r="A11" s="99" t="s">
        <v>73</v>
      </c>
      <c r="B11" s="97"/>
      <c r="E11" s="100"/>
      <c r="F11" s="510" t="s">
        <v>74</v>
      </c>
      <c r="G11" s="511"/>
      <c r="H11" s="516" t="s">
        <v>144</v>
      </c>
      <c r="I11" s="515"/>
    </row>
    <row r="12" spans="1:13" x14ac:dyDescent="0.25">
      <c r="A12" s="99" t="s">
        <v>75</v>
      </c>
      <c r="B12" s="97"/>
      <c r="E12" s="100"/>
      <c r="F12" s="510" t="s">
        <v>76</v>
      </c>
      <c r="G12" s="511"/>
      <c r="H12" s="516">
        <v>46506</v>
      </c>
      <c r="I12" s="515"/>
    </row>
    <row r="13" spans="1:13" x14ac:dyDescent="0.25">
      <c r="A13" s="99" t="s">
        <v>77</v>
      </c>
      <c r="B13" s="97"/>
      <c r="E13" s="100"/>
      <c r="F13" s="181" t="s">
        <v>78</v>
      </c>
      <c r="G13" s="182"/>
      <c r="H13" s="548" t="s">
        <v>112</v>
      </c>
      <c r="I13" s="549"/>
    </row>
    <row r="14" spans="1:13" x14ac:dyDescent="0.25">
      <c r="A14" s="99"/>
      <c r="B14" s="97"/>
      <c r="E14" s="100"/>
      <c r="F14" s="510" t="s">
        <v>80</v>
      </c>
      <c r="G14" s="511"/>
      <c r="H14" s="516" t="s">
        <v>81</v>
      </c>
      <c r="I14" s="515"/>
      <c r="M14" t="s">
        <v>79</v>
      </c>
    </row>
    <row r="15" spans="1:13" x14ac:dyDescent="0.25">
      <c r="A15" s="523" t="s">
        <v>219</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2" x14ac:dyDescent="0.25">
      <c r="A17" s="104" t="s">
        <v>83</v>
      </c>
      <c r="B17" s="544" t="s">
        <v>170</v>
      </c>
      <c r="C17" s="545"/>
      <c r="D17" s="546"/>
      <c r="E17" s="170" t="s">
        <v>85</v>
      </c>
      <c r="F17" s="170" t="s">
        <v>86</v>
      </c>
      <c r="G17" s="170" t="s">
        <v>87</v>
      </c>
      <c r="H17" s="170" t="s">
        <v>88</v>
      </c>
      <c r="I17" s="171" t="s">
        <v>89</v>
      </c>
    </row>
    <row r="18" spans="1:12" x14ac:dyDescent="0.25">
      <c r="A18" s="109"/>
      <c r="B18" s="517"/>
      <c r="C18" s="518"/>
      <c r="D18" s="519"/>
      <c r="E18" s="110"/>
      <c r="F18" s="111"/>
      <c r="G18" s="110"/>
      <c r="H18" s="112"/>
      <c r="I18" s="113">
        <f>SUM(G18*H18)</f>
        <v>0</v>
      </c>
    </row>
    <row r="19" spans="1:12" x14ac:dyDescent="0.25">
      <c r="A19" s="114"/>
      <c r="B19" s="486"/>
      <c r="C19" s="475"/>
      <c r="D19" s="487"/>
      <c r="E19" s="115"/>
      <c r="F19" s="100"/>
      <c r="G19" s="115"/>
      <c r="H19" s="116"/>
      <c r="I19" s="113">
        <f t="shared" ref="I19:I20" si="0">SUM(G19*H19)</f>
        <v>0</v>
      </c>
    </row>
    <row r="20" spans="1:12" x14ac:dyDescent="0.25">
      <c r="A20" s="114"/>
      <c r="B20" s="520"/>
      <c r="C20" s="521"/>
      <c r="D20" s="522"/>
      <c r="E20" s="115"/>
      <c r="F20" s="100"/>
      <c r="G20" s="117"/>
      <c r="H20" s="118"/>
      <c r="I20" s="119">
        <f t="shared" si="0"/>
        <v>0</v>
      </c>
    </row>
    <row r="21" spans="1:12" x14ac:dyDescent="0.25">
      <c r="A21" s="488" t="s">
        <v>90</v>
      </c>
      <c r="B21" s="484"/>
      <c r="C21" s="484"/>
      <c r="D21" s="484"/>
      <c r="E21" s="484"/>
      <c r="F21" s="484"/>
      <c r="G21" s="484"/>
      <c r="H21" s="485"/>
      <c r="I21" s="113">
        <f>SUM(I18:I20)</f>
        <v>0</v>
      </c>
    </row>
    <row r="22" spans="1:12" x14ac:dyDescent="0.25">
      <c r="A22" s="494" t="s">
        <v>91</v>
      </c>
      <c r="B22" s="495"/>
      <c r="C22" s="495"/>
      <c r="D22" s="495"/>
      <c r="E22" s="495"/>
      <c r="F22" s="495"/>
      <c r="G22" s="495"/>
      <c r="H22" s="495"/>
      <c r="I22" s="496"/>
    </row>
    <row r="23" spans="1:12" x14ac:dyDescent="0.25">
      <c r="A23" s="120" t="s">
        <v>92</v>
      </c>
      <c r="B23" s="492" t="s">
        <v>170</v>
      </c>
      <c r="C23" s="538"/>
      <c r="D23" s="538"/>
      <c r="E23" s="538"/>
      <c r="F23" s="122"/>
      <c r="G23" s="180" t="s">
        <v>87</v>
      </c>
      <c r="H23" s="136" t="s">
        <v>88</v>
      </c>
      <c r="I23" s="137" t="s">
        <v>89</v>
      </c>
      <c r="K23" s="142"/>
    </row>
    <row r="24" spans="1:12" x14ac:dyDescent="0.25">
      <c r="A24" s="125">
        <v>1</v>
      </c>
      <c r="B24" s="497" t="s">
        <v>213</v>
      </c>
      <c r="C24" s="498"/>
      <c r="D24" s="498"/>
      <c r="E24" s="498"/>
      <c r="F24" s="183"/>
      <c r="G24" s="183">
        <v>1</v>
      </c>
      <c r="H24" s="188">
        <v>428.2</v>
      </c>
      <c r="I24" s="129">
        <f>H24*G24</f>
        <v>428.2</v>
      </c>
    </row>
    <row r="25" spans="1:12" x14ac:dyDescent="0.25">
      <c r="A25" s="125">
        <v>2</v>
      </c>
      <c r="B25" s="500" t="s">
        <v>214</v>
      </c>
      <c r="C25" s="501"/>
      <c r="D25" s="501"/>
      <c r="E25" s="501"/>
      <c r="F25" s="161"/>
      <c r="G25" s="126">
        <v>1</v>
      </c>
      <c r="H25" s="188">
        <v>367.16</v>
      </c>
      <c r="I25" s="129">
        <f>H25*G25</f>
        <v>367.16</v>
      </c>
    </row>
    <row r="26" spans="1:12" x14ac:dyDescent="0.25">
      <c r="A26" s="125"/>
      <c r="B26" s="500"/>
      <c r="C26" s="501"/>
      <c r="D26" s="501"/>
      <c r="E26" s="501"/>
      <c r="F26" s="161"/>
      <c r="G26" s="161"/>
      <c r="H26" s="188"/>
      <c r="I26" s="129"/>
    </row>
    <row r="27" spans="1:12" x14ac:dyDescent="0.25">
      <c r="A27" s="125"/>
      <c r="B27" s="500"/>
      <c r="C27" s="501"/>
      <c r="D27" s="501"/>
      <c r="E27" s="501"/>
      <c r="F27" s="161"/>
      <c r="G27" s="161"/>
      <c r="H27" s="188"/>
      <c r="I27" s="129"/>
    </row>
    <row r="28" spans="1:12" x14ac:dyDescent="0.25">
      <c r="A28" s="125"/>
      <c r="B28" s="500"/>
      <c r="C28" s="501"/>
      <c r="D28" s="501"/>
      <c r="E28" s="501"/>
      <c r="F28" s="161"/>
      <c r="G28" s="161"/>
      <c r="H28" s="188"/>
      <c r="I28" s="129"/>
    </row>
    <row r="29" spans="1:12" x14ac:dyDescent="0.25">
      <c r="A29" s="125"/>
      <c r="B29" s="486"/>
      <c r="C29" s="475"/>
      <c r="D29" s="475"/>
      <c r="E29" s="475"/>
      <c r="F29" s="100"/>
      <c r="G29" s="161"/>
      <c r="H29" s="188"/>
      <c r="I29" s="129"/>
    </row>
    <row r="30" spans="1:12" x14ac:dyDescent="0.25">
      <c r="A30" s="125"/>
      <c r="B30" s="486"/>
      <c r="C30" s="475"/>
      <c r="D30" s="475"/>
      <c r="E30" s="475"/>
      <c r="F30" s="100"/>
      <c r="G30" s="161"/>
      <c r="H30" s="188"/>
      <c r="I30" s="129"/>
    </row>
    <row r="31" spans="1:12" x14ac:dyDescent="0.25">
      <c r="A31" s="125"/>
      <c r="B31" s="503"/>
      <c r="C31" s="504"/>
      <c r="D31" s="504"/>
      <c r="E31" s="504"/>
      <c r="F31" s="103"/>
      <c r="G31" s="162"/>
      <c r="H31" s="128"/>
      <c r="I31" s="129"/>
      <c r="L31" s="130"/>
    </row>
    <row r="32" spans="1:12" x14ac:dyDescent="0.25">
      <c r="A32" s="547" t="s">
        <v>171</v>
      </c>
      <c r="B32" s="484"/>
      <c r="C32" s="484"/>
      <c r="D32" s="484"/>
      <c r="E32" s="484"/>
      <c r="F32" s="484"/>
      <c r="G32" s="484"/>
      <c r="H32" s="485"/>
      <c r="I32" s="189">
        <f>SUM(I24:I31)</f>
        <v>795.36</v>
      </c>
      <c r="L32" s="130"/>
    </row>
    <row r="33" spans="1:12" x14ac:dyDescent="0.25">
      <c r="A33" s="488" t="s">
        <v>172</v>
      </c>
      <c r="B33" s="484"/>
      <c r="C33" s="484"/>
      <c r="D33" s="484"/>
      <c r="E33" s="484"/>
      <c r="F33" s="484"/>
      <c r="G33" s="484"/>
      <c r="H33" s="485"/>
      <c r="I33" s="190">
        <f>I32*0.15</f>
        <v>119.304</v>
      </c>
      <c r="L33" s="130"/>
    </row>
    <row r="34" spans="1:12" x14ac:dyDescent="0.25">
      <c r="A34" s="488" t="s">
        <v>173</v>
      </c>
      <c r="B34" s="484"/>
      <c r="C34" s="484"/>
      <c r="D34" s="484"/>
      <c r="E34" s="484"/>
      <c r="F34" s="484"/>
      <c r="G34" s="484"/>
      <c r="H34" s="485"/>
      <c r="I34" s="131">
        <f>I32+I33</f>
        <v>914.66399999999999</v>
      </c>
    </row>
    <row r="35" spans="1:12" x14ac:dyDescent="0.25">
      <c r="A35" s="494" t="s">
        <v>95</v>
      </c>
      <c r="B35" s="495"/>
      <c r="C35" s="495"/>
      <c r="D35" s="495"/>
      <c r="E35" s="495"/>
      <c r="F35" s="495"/>
      <c r="G35" s="495"/>
      <c r="H35" s="495"/>
      <c r="I35" s="496"/>
    </row>
    <row r="36" spans="1:12" x14ac:dyDescent="0.25">
      <c r="A36" s="120" t="s">
        <v>96</v>
      </c>
      <c r="B36" s="492" t="s">
        <v>97</v>
      </c>
      <c r="C36" s="538"/>
      <c r="D36" s="493"/>
      <c r="E36" s="492" t="s">
        <v>85</v>
      </c>
      <c r="F36" s="493"/>
      <c r="G36" s="122" t="s">
        <v>87</v>
      </c>
      <c r="H36" s="123" t="s">
        <v>88</v>
      </c>
      <c r="I36" s="124" t="s">
        <v>89</v>
      </c>
    </row>
    <row r="37" spans="1:12" x14ac:dyDescent="0.25">
      <c r="A37" s="125">
        <v>1</v>
      </c>
      <c r="B37" s="529" t="s">
        <v>98</v>
      </c>
      <c r="C37" s="530"/>
      <c r="D37" s="531"/>
      <c r="E37" s="517" t="s">
        <v>99</v>
      </c>
      <c r="F37" s="519"/>
      <c r="G37" s="157">
        <v>1</v>
      </c>
      <c r="H37" s="155">
        <v>450</v>
      </c>
      <c r="I37" s="132">
        <f>SUM(G37*H37)</f>
        <v>450</v>
      </c>
    </row>
    <row r="38" spans="1:12" x14ac:dyDescent="0.25">
      <c r="A38" s="125">
        <v>2</v>
      </c>
      <c r="B38" s="506" t="s">
        <v>100</v>
      </c>
      <c r="C38" s="507"/>
      <c r="D38" s="508"/>
      <c r="E38" s="486" t="s">
        <v>99</v>
      </c>
      <c r="F38" s="487"/>
      <c r="G38" s="126"/>
      <c r="H38" s="156">
        <v>350</v>
      </c>
      <c r="I38" s="129">
        <f t="shared" ref="I38:I42" si="1">SUM(G38*H38)</f>
        <v>0</v>
      </c>
    </row>
    <row r="39" spans="1:12" x14ac:dyDescent="0.25">
      <c r="A39" s="125">
        <v>3</v>
      </c>
      <c r="B39" s="506" t="s">
        <v>101</v>
      </c>
      <c r="C39" s="507"/>
      <c r="D39" s="508"/>
      <c r="E39" s="486" t="s">
        <v>99</v>
      </c>
      <c r="F39" s="487"/>
      <c r="G39" s="126"/>
      <c r="H39" s="156">
        <v>300</v>
      </c>
      <c r="I39" s="129">
        <f t="shared" si="1"/>
        <v>0</v>
      </c>
    </row>
    <row r="40" spans="1:12" x14ac:dyDescent="0.25">
      <c r="A40" s="125">
        <v>4</v>
      </c>
      <c r="B40" s="506" t="s">
        <v>102</v>
      </c>
      <c r="C40" s="507"/>
      <c r="D40" s="508"/>
      <c r="E40" s="486" t="s">
        <v>99</v>
      </c>
      <c r="F40" s="487"/>
      <c r="G40" s="126">
        <v>1</v>
      </c>
      <c r="H40" s="156">
        <v>200</v>
      </c>
      <c r="I40" s="129">
        <f t="shared" si="1"/>
        <v>200</v>
      </c>
    </row>
    <row r="41" spans="1:12" x14ac:dyDescent="0.25">
      <c r="A41" s="125">
        <v>5</v>
      </c>
      <c r="B41" s="506" t="s">
        <v>103</v>
      </c>
      <c r="C41" s="507"/>
      <c r="D41" s="508"/>
      <c r="E41" s="486" t="s">
        <v>99</v>
      </c>
      <c r="F41" s="487"/>
      <c r="G41" s="126"/>
      <c r="H41" s="158">
        <v>200</v>
      </c>
      <c r="I41" s="129">
        <f t="shared" si="1"/>
        <v>0</v>
      </c>
    </row>
    <row r="42" spans="1:12" x14ac:dyDescent="0.25">
      <c r="A42" s="125">
        <v>6</v>
      </c>
      <c r="B42" s="506" t="s">
        <v>40</v>
      </c>
      <c r="C42" s="507"/>
      <c r="D42" s="508"/>
      <c r="E42" s="486" t="s">
        <v>99</v>
      </c>
      <c r="F42" s="487"/>
      <c r="G42" s="126"/>
      <c r="H42" s="158">
        <v>140</v>
      </c>
      <c r="I42" s="129">
        <f t="shared" si="1"/>
        <v>0</v>
      </c>
    </row>
    <row r="43" spans="1:12" x14ac:dyDescent="0.25">
      <c r="A43" s="125"/>
      <c r="B43" s="506"/>
      <c r="C43" s="507"/>
      <c r="D43" s="508"/>
      <c r="E43" s="133"/>
      <c r="F43" s="100"/>
      <c r="G43" s="100"/>
      <c r="H43" s="116"/>
      <c r="I43" s="129"/>
    </row>
    <row r="44" spans="1:12" x14ac:dyDescent="0.25">
      <c r="A44" s="114"/>
      <c r="B44" s="506"/>
      <c r="C44" s="507"/>
      <c r="D44" s="508"/>
      <c r="F44" s="100"/>
      <c r="G44" s="100"/>
      <c r="H44" s="116"/>
      <c r="I44" s="129"/>
    </row>
    <row r="45" spans="1:12" x14ac:dyDescent="0.25">
      <c r="A45" s="134"/>
      <c r="B45" s="535"/>
      <c r="C45" s="536"/>
      <c r="D45" s="537"/>
      <c r="E45" s="102"/>
      <c r="F45" s="103"/>
      <c r="G45" s="100"/>
      <c r="H45" s="118"/>
      <c r="I45" s="129"/>
    </row>
    <row r="46" spans="1:12" x14ac:dyDescent="0.25">
      <c r="A46" s="488" t="s">
        <v>104</v>
      </c>
      <c r="B46" s="484"/>
      <c r="C46" s="484"/>
      <c r="D46" s="484"/>
      <c r="E46" s="484"/>
      <c r="F46" s="484"/>
      <c r="G46" s="484"/>
      <c r="H46" s="485"/>
      <c r="I46" s="135">
        <f>SUM(I37:I45)</f>
        <v>650</v>
      </c>
    </row>
    <row r="47" spans="1:12" x14ac:dyDescent="0.25">
      <c r="A47" s="494" t="s">
        <v>105</v>
      </c>
      <c r="B47" s="495"/>
      <c r="C47" s="495"/>
      <c r="D47" s="495"/>
      <c r="E47" s="495"/>
      <c r="F47" s="495"/>
      <c r="G47" s="495"/>
      <c r="H47" s="495"/>
      <c r="I47" s="496"/>
    </row>
    <row r="48" spans="1:12" x14ac:dyDescent="0.25">
      <c r="A48" s="120" t="s">
        <v>106</v>
      </c>
      <c r="B48" s="492" t="s">
        <v>107</v>
      </c>
      <c r="C48" s="538"/>
      <c r="D48" s="493"/>
      <c r="E48" s="492" t="s">
        <v>108</v>
      </c>
      <c r="F48" s="493"/>
      <c r="G48" s="136" t="s">
        <v>109</v>
      </c>
      <c r="H48" s="136" t="s">
        <v>88</v>
      </c>
      <c r="I48" s="137" t="s">
        <v>89</v>
      </c>
    </row>
    <row r="49" spans="1:12" x14ac:dyDescent="0.25">
      <c r="A49" s="125">
        <v>1</v>
      </c>
      <c r="B49" s="497" t="s">
        <v>148</v>
      </c>
      <c r="C49" s="498"/>
      <c r="D49" s="499"/>
      <c r="E49" s="517"/>
      <c r="F49" s="519"/>
      <c r="G49" s="126"/>
      <c r="H49" s="138"/>
      <c r="I49" s="129"/>
    </row>
    <row r="50" spans="1:12" x14ac:dyDescent="0.25">
      <c r="A50" s="125"/>
      <c r="B50" s="500" t="s">
        <v>208</v>
      </c>
      <c r="C50" s="501"/>
      <c r="D50" s="502"/>
      <c r="E50" s="486">
        <v>1</v>
      </c>
      <c r="F50" s="487"/>
      <c r="G50" s="126">
        <v>23.2</v>
      </c>
      <c r="H50" s="138">
        <v>5</v>
      </c>
      <c r="I50" s="129">
        <f>H50*G50</f>
        <v>116</v>
      </c>
    </row>
    <row r="51" spans="1:12" x14ac:dyDescent="0.25">
      <c r="A51" s="139"/>
      <c r="B51" s="503"/>
      <c r="C51" s="504"/>
      <c r="D51" s="505"/>
      <c r="E51" s="520"/>
      <c r="F51" s="522"/>
      <c r="G51" s="126"/>
      <c r="H51" s="138"/>
      <c r="I51" s="129"/>
    </row>
    <row r="52" spans="1:12" x14ac:dyDescent="0.25">
      <c r="A52" s="488" t="s">
        <v>110</v>
      </c>
      <c r="B52" s="484"/>
      <c r="C52" s="484"/>
      <c r="D52" s="484"/>
      <c r="E52" s="484"/>
      <c r="F52" s="484"/>
      <c r="G52" s="484"/>
      <c r="H52" s="485"/>
      <c r="I52" s="140">
        <f>SUM(I49:I51)</f>
        <v>116</v>
      </c>
    </row>
    <row r="53" spans="1:12" x14ac:dyDescent="0.25">
      <c r="A53" s="141"/>
      <c r="B53" s="142"/>
      <c r="C53" s="142"/>
      <c r="D53" s="142"/>
      <c r="E53" s="142"/>
      <c r="F53" s="143"/>
      <c r="G53" s="144"/>
      <c r="H53" s="144"/>
      <c r="I53" s="145"/>
      <c r="L53" s="97"/>
    </row>
    <row r="54" spans="1:12" x14ac:dyDescent="0.25">
      <c r="A54" s="532"/>
      <c r="B54" s="533"/>
      <c r="C54" s="533"/>
      <c r="D54" s="533"/>
      <c r="E54" s="533"/>
      <c r="F54" s="146"/>
      <c r="G54" s="534" t="s">
        <v>111</v>
      </c>
      <c r="H54" s="533"/>
      <c r="I54" s="147">
        <f>I52+I46+I34</f>
        <v>1680.664</v>
      </c>
    </row>
    <row r="55" spans="1:12" x14ac:dyDescent="0.25">
      <c r="A55" s="532"/>
      <c r="B55" s="533"/>
      <c r="C55" s="533"/>
      <c r="D55" s="533"/>
      <c r="E55" s="533"/>
      <c r="F55" s="100"/>
      <c r="G55" s="148"/>
      <c r="H55" s="149"/>
      <c r="I55" s="150"/>
    </row>
    <row r="56" spans="1:12" ht="15.75" thickBot="1" x14ac:dyDescent="0.3">
      <c r="A56" s="532"/>
      <c r="B56" s="533"/>
      <c r="C56" s="533"/>
      <c r="D56" s="533"/>
      <c r="E56" s="533"/>
      <c r="F56" s="100"/>
      <c r="G56" s="482" t="s">
        <v>154</v>
      </c>
      <c r="H56" s="483"/>
      <c r="I56" s="159">
        <f>I54+I55</f>
        <v>1680.664</v>
      </c>
    </row>
    <row r="57" spans="1:12" ht="16.5" thickTop="1" thickBot="1" x14ac:dyDescent="0.3">
      <c r="A57" s="151"/>
      <c r="B57" s="152"/>
      <c r="C57" s="539"/>
      <c r="D57" s="540"/>
      <c r="E57" s="540"/>
      <c r="F57" s="540"/>
      <c r="G57" s="153"/>
      <c r="H57" s="153"/>
      <c r="I57" s="154"/>
    </row>
    <row r="59" spans="1:12" x14ac:dyDescent="0.25">
      <c r="A59" s="97"/>
      <c r="B59" s="97"/>
    </row>
  </sheetData>
  <mergeCells count="70">
    <mergeCell ref="F11:G11"/>
    <mergeCell ref="H11:I11"/>
    <mergeCell ref="A9:E9"/>
    <mergeCell ref="F9:G9"/>
    <mergeCell ref="H9:I9"/>
    <mergeCell ref="F10:G10"/>
    <mergeCell ref="H10:I10"/>
    <mergeCell ref="A21:H21"/>
    <mergeCell ref="F12:G12"/>
    <mergeCell ref="H12:I12"/>
    <mergeCell ref="H13:I13"/>
    <mergeCell ref="F14:G14"/>
    <mergeCell ref="H14:I14"/>
    <mergeCell ref="A15:I15"/>
    <mergeCell ref="A16:I16"/>
    <mergeCell ref="B17:D17"/>
    <mergeCell ref="B18:D18"/>
    <mergeCell ref="B19:D19"/>
    <mergeCell ref="B20:D20"/>
    <mergeCell ref="A33:H33"/>
    <mergeCell ref="A22:I22"/>
    <mergeCell ref="B23:E23"/>
    <mergeCell ref="B24:E24"/>
    <mergeCell ref="B25:E25"/>
    <mergeCell ref="B26:E26"/>
    <mergeCell ref="B27:E27"/>
    <mergeCell ref="B28:E28"/>
    <mergeCell ref="B29:E29"/>
    <mergeCell ref="B30:E30"/>
    <mergeCell ref="B31:E31"/>
    <mergeCell ref="A32:H32"/>
    <mergeCell ref="A34:H34"/>
    <mergeCell ref="A35:I35"/>
    <mergeCell ref="B36:D36"/>
    <mergeCell ref="E36:F36"/>
    <mergeCell ref="B37:D37"/>
    <mergeCell ref="E37:F37"/>
    <mergeCell ref="B38:D38"/>
    <mergeCell ref="E38:F38"/>
    <mergeCell ref="B39:D39"/>
    <mergeCell ref="E39:F39"/>
    <mergeCell ref="B40:D40"/>
    <mergeCell ref="E40:F40"/>
    <mergeCell ref="B49:D49"/>
    <mergeCell ref="E49:F49"/>
    <mergeCell ref="B41:D41"/>
    <mergeCell ref="E41:F41"/>
    <mergeCell ref="B42:D42"/>
    <mergeCell ref="E42:F42"/>
    <mergeCell ref="B43:D43"/>
    <mergeCell ref="B44:D44"/>
    <mergeCell ref="B45:D45"/>
    <mergeCell ref="A46:H46"/>
    <mergeCell ref="A47:I47"/>
    <mergeCell ref="B48:D48"/>
    <mergeCell ref="E48:F48"/>
    <mergeCell ref="C57:F57"/>
    <mergeCell ref="B50:D50"/>
    <mergeCell ref="E50:F50"/>
    <mergeCell ref="B51:D51"/>
    <mergeCell ref="E51:F51"/>
    <mergeCell ref="A52:H52"/>
    <mergeCell ref="A54:B54"/>
    <mergeCell ref="C54:E54"/>
    <mergeCell ref="G54:H54"/>
    <mergeCell ref="A55:B55"/>
    <mergeCell ref="C55:E55"/>
    <mergeCell ref="A56:B56"/>
    <mergeCell ref="C56:E56"/>
    <mergeCell ref="G56:H56"/>
  </mergeCells>
  <pageMargins left="0.7" right="0.7" top="0.75" bottom="0.75" header="0.3" footer="0.3"/>
  <pageSetup scale="80"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M65"/>
  <sheetViews>
    <sheetView topLeftCell="A7" workbookViewId="0">
      <selection activeCell="A45" sqref="A45"/>
    </sheetView>
  </sheetViews>
  <sheetFormatPr defaultRowHeight="15" x14ac:dyDescent="0.25"/>
  <cols>
    <col min="1" max="1" width="12" bestFit="1" customWidth="1"/>
    <col min="4" max="4" width="22"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21</v>
      </c>
      <c r="I9" s="513"/>
    </row>
    <row r="10" spans="1:13" x14ac:dyDescent="0.25">
      <c r="A10" s="99" t="s">
        <v>71</v>
      </c>
      <c r="B10" s="97"/>
      <c r="E10" s="100"/>
      <c r="F10" s="510" t="s">
        <v>72</v>
      </c>
      <c r="G10" s="511"/>
      <c r="H10" s="514">
        <v>43607</v>
      </c>
      <c r="I10" s="515"/>
    </row>
    <row r="11" spans="1:13" x14ac:dyDescent="0.25">
      <c r="A11" s="99" t="s">
        <v>73</v>
      </c>
      <c r="B11" s="97"/>
      <c r="E11" s="100"/>
      <c r="F11" s="510" t="s">
        <v>74</v>
      </c>
      <c r="G11" s="511"/>
      <c r="H11" s="516" t="s">
        <v>221</v>
      </c>
      <c r="I11" s="515"/>
    </row>
    <row r="12" spans="1:13" x14ac:dyDescent="0.25">
      <c r="A12" s="99" t="s">
        <v>75</v>
      </c>
      <c r="B12" s="97"/>
      <c r="E12" s="100"/>
      <c r="F12" s="510" t="s">
        <v>76</v>
      </c>
      <c r="G12" s="511"/>
      <c r="H12" s="516">
        <v>43065</v>
      </c>
      <c r="I12" s="515"/>
    </row>
    <row r="13" spans="1:13" x14ac:dyDescent="0.25">
      <c r="A13" s="99" t="s">
        <v>77</v>
      </c>
      <c r="B13" s="97"/>
      <c r="E13" s="100"/>
      <c r="F13" s="181" t="s">
        <v>78</v>
      </c>
      <c r="G13" s="182"/>
      <c r="H13" s="548" t="s">
        <v>112</v>
      </c>
      <c r="I13" s="549"/>
    </row>
    <row r="14" spans="1:13" x14ac:dyDescent="0.25">
      <c r="A14" s="99"/>
      <c r="B14" s="97"/>
      <c r="E14" s="100"/>
      <c r="F14" s="510" t="s">
        <v>80</v>
      </c>
      <c r="G14" s="511"/>
      <c r="H14" s="516" t="s">
        <v>81</v>
      </c>
      <c r="I14" s="515"/>
      <c r="M14" t="s">
        <v>79</v>
      </c>
    </row>
    <row r="15" spans="1:13" x14ac:dyDescent="0.25">
      <c r="A15" s="523" t="s">
        <v>220</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1" x14ac:dyDescent="0.25">
      <c r="A17" s="104" t="s">
        <v>83</v>
      </c>
      <c r="B17" s="544" t="s">
        <v>170</v>
      </c>
      <c r="C17" s="545"/>
      <c r="D17" s="546"/>
      <c r="E17" s="170" t="s">
        <v>85</v>
      </c>
      <c r="F17" s="170" t="s">
        <v>86</v>
      </c>
      <c r="G17" s="170" t="s">
        <v>87</v>
      </c>
      <c r="H17" s="170" t="s">
        <v>88</v>
      </c>
      <c r="I17" s="171" t="s">
        <v>89</v>
      </c>
    </row>
    <row r="18" spans="1:11" x14ac:dyDescent="0.25">
      <c r="A18" s="109"/>
      <c r="B18" s="517"/>
      <c r="C18" s="518"/>
      <c r="D18" s="519"/>
      <c r="E18" s="110"/>
      <c r="F18" s="111"/>
      <c r="G18" s="110"/>
      <c r="H18" s="112"/>
      <c r="I18" s="113">
        <f>SUM(G18*H18)</f>
        <v>0</v>
      </c>
    </row>
    <row r="19" spans="1:11" x14ac:dyDescent="0.25">
      <c r="A19" s="114"/>
      <c r="B19" s="486"/>
      <c r="C19" s="475"/>
      <c r="D19" s="487"/>
      <c r="E19" s="115"/>
      <c r="F19" s="100"/>
      <c r="G19" s="115"/>
      <c r="H19" s="116"/>
      <c r="I19" s="113">
        <f t="shared" ref="I19:I20" si="0">SUM(G19*H19)</f>
        <v>0</v>
      </c>
    </row>
    <row r="20" spans="1:11" x14ac:dyDescent="0.25">
      <c r="A20" s="114"/>
      <c r="B20" s="520"/>
      <c r="C20" s="521"/>
      <c r="D20" s="522"/>
      <c r="E20" s="115"/>
      <c r="F20" s="100"/>
      <c r="G20" s="117"/>
      <c r="H20" s="118"/>
      <c r="I20" s="119">
        <f t="shared" si="0"/>
        <v>0</v>
      </c>
    </row>
    <row r="21" spans="1:11" x14ac:dyDescent="0.25">
      <c r="A21" s="488" t="s">
        <v>90</v>
      </c>
      <c r="B21" s="484"/>
      <c r="C21" s="484"/>
      <c r="D21" s="484"/>
      <c r="E21" s="484"/>
      <c r="F21" s="484"/>
      <c r="G21" s="484"/>
      <c r="H21" s="485"/>
      <c r="I21" s="113">
        <f>SUM(I18:I20)</f>
        <v>0</v>
      </c>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122"/>
      <c r="G23" s="180" t="s">
        <v>87</v>
      </c>
      <c r="H23" s="136" t="s">
        <v>88</v>
      </c>
      <c r="I23" s="137" t="s">
        <v>89</v>
      </c>
      <c r="K23" s="142"/>
    </row>
    <row r="24" spans="1:11" x14ac:dyDescent="0.25">
      <c r="A24" s="125">
        <v>1</v>
      </c>
      <c r="B24" s="497" t="s">
        <v>222</v>
      </c>
      <c r="C24" s="498"/>
      <c r="D24" s="498"/>
      <c r="E24" s="498"/>
      <c r="F24" s="498"/>
      <c r="G24" s="193">
        <v>2</v>
      </c>
      <c r="H24" s="194">
        <v>23.54</v>
      </c>
      <c r="I24" s="129">
        <f>H24*G24</f>
        <v>47.08</v>
      </c>
    </row>
    <row r="25" spans="1:11" x14ac:dyDescent="0.25">
      <c r="A25" s="125">
        <v>2</v>
      </c>
      <c r="B25" s="500" t="s">
        <v>223</v>
      </c>
      <c r="C25" s="501"/>
      <c r="D25" s="501"/>
      <c r="E25" s="501"/>
      <c r="F25" s="501"/>
      <c r="G25" s="195">
        <v>1</v>
      </c>
      <c r="H25" s="194">
        <v>20.8</v>
      </c>
      <c r="I25" s="129">
        <f>H25*G25</f>
        <v>20.8</v>
      </c>
    </row>
    <row r="26" spans="1:11" x14ac:dyDescent="0.25">
      <c r="A26" s="125">
        <v>3</v>
      </c>
      <c r="B26" s="500" t="s">
        <v>224</v>
      </c>
      <c r="C26" s="501"/>
      <c r="D26" s="501"/>
      <c r="E26" s="501"/>
      <c r="F26" s="501"/>
      <c r="G26" s="195">
        <v>2</v>
      </c>
      <c r="H26" s="196">
        <v>4</v>
      </c>
      <c r="I26" s="129">
        <f t="shared" ref="I26:I36" si="1">H26*G26</f>
        <v>8</v>
      </c>
    </row>
    <row r="27" spans="1:11" x14ac:dyDescent="0.25">
      <c r="A27" s="125">
        <v>4</v>
      </c>
      <c r="B27" s="500" t="s">
        <v>225</v>
      </c>
      <c r="C27" s="501"/>
      <c r="D27" s="501"/>
      <c r="E27" s="501"/>
      <c r="F27" s="501"/>
      <c r="G27" s="195">
        <v>1</v>
      </c>
      <c r="H27" s="196">
        <v>5.96</v>
      </c>
      <c r="I27" s="129">
        <f t="shared" si="1"/>
        <v>5.96</v>
      </c>
    </row>
    <row r="28" spans="1:11" x14ac:dyDescent="0.25">
      <c r="A28" s="125">
        <v>5</v>
      </c>
      <c r="B28" s="500" t="s">
        <v>226</v>
      </c>
      <c r="C28" s="501"/>
      <c r="D28" s="501"/>
      <c r="E28" s="501"/>
      <c r="F28" s="501"/>
      <c r="G28" s="195">
        <v>1</v>
      </c>
      <c r="H28" s="196">
        <v>3.46</v>
      </c>
      <c r="I28" s="129">
        <f t="shared" si="1"/>
        <v>3.46</v>
      </c>
    </row>
    <row r="29" spans="1:11" x14ac:dyDescent="0.25">
      <c r="A29" s="125">
        <v>6</v>
      </c>
      <c r="B29" s="550" t="s">
        <v>227</v>
      </c>
      <c r="C29" s="551"/>
      <c r="D29" s="551"/>
      <c r="E29" s="551"/>
      <c r="F29" s="551"/>
      <c r="G29" s="195">
        <v>1</v>
      </c>
      <c r="H29" s="196">
        <v>137.94999999999999</v>
      </c>
      <c r="I29" s="129">
        <f t="shared" si="1"/>
        <v>137.94999999999999</v>
      </c>
    </row>
    <row r="30" spans="1:11" x14ac:dyDescent="0.25">
      <c r="A30" s="125">
        <v>7</v>
      </c>
      <c r="B30" s="550" t="s">
        <v>228</v>
      </c>
      <c r="C30" s="551"/>
      <c r="D30" s="551"/>
      <c r="E30" s="551"/>
      <c r="F30" s="551"/>
      <c r="G30" s="195">
        <v>1</v>
      </c>
      <c r="H30" s="196">
        <v>147.83000000000001</v>
      </c>
      <c r="I30" s="129">
        <f t="shared" si="1"/>
        <v>147.83000000000001</v>
      </c>
    </row>
    <row r="31" spans="1:11" x14ac:dyDescent="0.25">
      <c r="A31" s="125">
        <v>8</v>
      </c>
      <c r="B31" s="550" t="s">
        <v>229</v>
      </c>
      <c r="C31" s="551"/>
      <c r="D31" s="551"/>
      <c r="E31" s="551"/>
      <c r="F31" s="551"/>
      <c r="G31" s="195">
        <v>4</v>
      </c>
      <c r="H31" s="196">
        <v>1.5</v>
      </c>
      <c r="I31" s="129">
        <f t="shared" si="1"/>
        <v>6</v>
      </c>
    </row>
    <row r="32" spans="1:11" x14ac:dyDescent="0.25">
      <c r="A32" s="125">
        <v>9</v>
      </c>
      <c r="B32" s="550" t="s">
        <v>230</v>
      </c>
      <c r="C32" s="551"/>
      <c r="D32" s="551"/>
      <c r="E32" s="551"/>
      <c r="F32" s="551"/>
      <c r="G32" s="195">
        <v>1</v>
      </c>
      <c r="H32" s="196">
        <v>314</v>
      </c>
      <c r="I32" s="129">
        <f t="shared" si="1"/>
        <v>314</v>
      </c>
    </row>
    <row r="33" spans="1:12" x14ac:dyDescent="0.25">
      <c r="A33" s="125">
        <v>10</v>
      </c>
      <c r="B33" s="550" t="s">
        <v>231</v>
      </c>
      <c r="C33" s="551"/>
      <c r="D33" s="551"/>
      <c r="E33" s="551"/>
      <c r="F33" s="551"/>
      <c r="G33" s="195">
        <v>1</v>
      </c>
      <c r="H33" s="196">
        <v>7.25</v>
      </c>
      <c r="I33" s="129">
        <f t="shared" si="1"/>
        <v>7.25</v>
      </c>
    </row>
    <row r="34" spans="1:12" x14ac:dyDescent="0.25">
      <c r="A34" s="125">
        <v>11</v>
      </c>
      <c r="B34" s="550" t="s">
        <v>232</v>
      </c>
      <c r="C34" s="551"/>
      <c r="D34" s="551"/>
      <c r="E34" s="551"/>
      <c r="F34" s="551"/>
      <c r="G34" s="195">
        <v>2</v>
      </c>
      <c r="H34" s="196">
        <v>23.01</v>
      </c>
      <c r="I34" s="129">
        <f t="shared" si="1"/>
        <v>46.02</v>
      </c>
    </row>
    <row r="35" spans="1:12" x14ac:dyDescent="0.25">
      <c r="A35" s="125">
        <v>12</v>
      </c>
      <c r="B35" s="550" t="s">
        <v>233</v>
      </c>
      <c r="C35" s="551"/>
      <c r="D35" s="551"/>
      <c r="E35" s="551"/>
      <c r="F35" s="551"/>
      <c r="G35" s="195">
        <v>4</v>
      </c>
      <c r="H35" s="196">
        <v>29.47</v>
      </c>
      <c r="I35" s="129">
        <f t="shared" si="1"/>
        <v>117.88</v>
      </c>
    </row>
    <row r="36" spans="1:12" x14ac:dyDescent="0.25">
      <c r="A36" s="125">
        <v>13</v>
      </c>
      <c r="B36" s="550" t="s">
        <v>234</v>
      </c>
      <c r="C36" s="551"/>
      <c r="D36" s="551"/>
      <c r="E36" s="551"/>
      <c r="F36" s="551"/>
      <c r="G36" s="195">
        <v>1</v>
      </c>
      <c r="H36" s="196">
        <v>40.98</v>
      </c>
      <c r="I36" s="129">
        <f t="shared" si="1"/>
        <v>40.98</v>
      </c>
    </row>
    <row r="37" spans="1:12" x14ac:dyDescent="0.25">
      <c r="A37" s="125">
        <v>14</v>
      </c>
      <c r="B37" s="550" t="s">
        <v>235</v>
      </c>
      <c r="C37" s="551"/>
      <c r="D37" s="551"/>
      <c r="E37" s="551"/>
      <c r="F37" s="551"/>
      <c r="G37" s="195">
        <v>2</v>
      </c>
      <c r="H37" s="196">
        <v>66.61</v>
      </c>
      <c r="I37" s="129">
        <f>H37*G37</f>
        <v>133.22</v>
      </c>
      <c r="L37" s="130"/>
    </row>
    <row r="38" spans="1:12" x14ac:dyDescent="0.25">
      <c r="A38" s="547" t="s">
        <v>171</v>
      </c>
      <c r="B38" s="484"/>
      <c r="C38" s="484"/>
      <c r="D38" s="484"/>
      <c r="E38" s="484"/>
      <c r="F38" s="484"/>
      <c r="G38" s="484"/>
      <c r="H38" s="485"/>
      <c r="I38" s="189">
        <f>SUM(I24:I37)</f>
        <v>1036.4299999999998</v>
      </c>
      <c r="L38" s="130"/>
    </row>
    <row r="39" spans="1:12" x14ac:dyDescent="0.25">
      <c r="A39" s="488" t="s">
        <v>172</v>
      </c>
      <c r="B39" s="484"/>
      <c r="C39" s="484"/>
      <c r="D39" s="484"/>
      <c r="E39" s="484"/>
      <c r="F39" s="484"/>
      <c r="G39" s="484"/>
      <c r="H39" s="485"/>
      <c r="I39" s="190">
        <f>ROUND((I38*0.15),2)</f>
        <v>155.46</v>
      </c>
      <c r="L39" s="130"/>
    </row>
    <row r="40" spans="1:12" x14ac:dyDescent="0.25">
      <c r="A40" s="488" t="s">
        <v>173</v>
      </c>
      <c r="B40" s="484"/>
      <c r="C40" s="484"/>
      <c r="D40" s="484"/>
      <c r="E40" s="484"/>
      <c r="F40" s="484"/>
      <c r="G40" s="484"/>
      <c r="H40" s="485"/>
      <c r="I40" s="131">
        <f>I38+I39</f>
        <v>1191.8899999999999</v>
      </c>
    </row>
    <row r="41" spans="1:12" x14ac:dyDescent="0.25">
      <c r="A41" s="494" t="s">
        <v>95</v>
      </c>
      <c r="B41" s="495"/>
      <c r="C41" s="495"/>
      <c r="D41" s="495"/>
      <c r="E41" s="495"/>
      <c r="F41" s="495"/>
      <c r="G41" s="495"/>
      <c r="H41" s="495"/>
      <c r="I41" s="496"/>
    </row>
    <row r="42" spans="1:12" x14ac:dyDescent="0.25">
      <c r="A42" s="120" t="s">
        <v>96</v>
      </c>
      <c r="B42" s="492" t="s">
        <v>97</v>
      </c>
      <c r="C42" s="538"/>
      <c r="D42" s="493"/>
      <c r="E42" s="492" t="s">
        <v>85</v>
      </c>
      <c r="F42" s="493"/>
      <c r="G42" s="122" t="s">
        <v>87</v>
      </c>
      <c r="H42" s="123" t="s">
        <v>88</v>
      </c>
      <c r="I42" s="124" t="s">
        <v>89</v>
      </c>
    </row>
    <row r="43" spans="1:12" x14ac:dyDescent="0.25">
      <c r="A43" s="125">
        <v>1</v>
      </c>
      <c r="B43" s="529" t="s">
        <v>98</v>
      </c>
      <c r="C43" s="530"/>
      <c r="D43" s="531"/>
      <c r="E43" s="517" t="s">
        <v>99</v>
      </c>
      <c r="F43" s="519"/>
      <c r="G43" s="157">
        <v>12</v>
      </c>
      <c r="H43" s="155">
        <v>450</v>
      </c>
      <c r="I43" s="132">
        <f>SUM(G43*H43)</f>
        <v>5400</v>
      </c>
    </row>
    <row r="44" spans="1:12" x14ac:dyDescent="0.25">
      <c r="A44" s="125">
        <v>2</v>
      </c>
      <c r="B44" s="506" t="s">
        <v>100</v>
      </c>
      <c r="C44" s="507"/>
      <c r="D44" s="508"/>
      <c r="E44" s="486" t="s">
        <v>99</v>
      </c>
      <c r="F44" s="487"/>
      <c r="G44" s="126"/>
      <c r="H44" s="156">
        <v>350</v>
      </c>
      <c r="I44" s="129">
        <f t="shared" ref="I44:I48" si="2">SUM(G44*H44)</f>
        <v>0</v>
      </c>
    </row>
    <row r="45" spans="1:12" x14ac:dyDescent="0.25">
      <c r="A45" s="125">
        <v>3</v>
      </c>
      <c r="B45" s="506" t="s">
        <v>101</v>
      </c>
      <c r="C45" s="507"/>
      <c r="D45" s="508"/>
      <c r="E45" s="486" t="s">
        <v>99</v>
      </c>
      <c r="F45" s="487"/>
      <c r="G45" s="126"/>
      <c r="H45" s="156">
        <v>300</v>
      </c>
      <c r="I45" s="129">
        <f t="shared" si="2"/>
        <v>0</v>
      </c>
    </row>
    <row r="46" spans="1:12" x14ac:dyDescent="0.25">
      <c r="A46" s="125">
        <v>4</v>
      </c>
      <c r="B46" s="506" t="s">
        <v>102</v>
      </c>
      <c r="C46" s="507"/>
      <c r="D46" s="508"/>
      <c r="E46" s="486" t="s">
        <v>99</v>
      </c>
      <c r="F46" s="487"/>
      <c r="G46" s="126">
        <v>12</v>
      </c>
      <c r="H46" s="156">
        <v>200</v>
      </c>
      <c r="I46" s="129">
        <f t="shared" si="2"/>
        <v>2400</v>
      </c>
    </row>
    <row r="47" spans="1:12" x14ac:dyDescent="0.25">
      <c r="A47" s="125">
        <v>5</v>
      </c>
      <c r="B47" s="506" t="s">
        <v>103</v>
      </c>
      <c r="C47" s="507"/>
      <c r="D47" s="508"/>
      <c r="E47" s="486" t="s">
        <v>99</v>
      </c>
      <c r="F47" s="487"/>
      <c r="G47" s="126"/>
      <c r="H47" s="158">
        <v>200</v>
      </c>
      <c r="I47" s="129">
        <f t="shared" si="2"/>
        <v>0</v>
      </c>
    </row>
    <row r="48" spans="1:12" x14ac:dyDescent="0.25">
      <c r="A48" s="125">
        <v>6</v>
      </c>
      <c r="B48" s="506" t="s">
        <v>40</v>
      </c>
      <c r="C48" s="507"/>
      <c r="D48" s="508"/>
      <c r="E48" s="486" t="s">
        <v>99</v>
      </c>
      <c r="F48" s="487"/>
      <c r="G48" s="126"/>
      <c r="H48" s="158">
        <v>140</v>
      </c>
      <c r="I48" s="129">
        <f t="shared" si="2"/>
        <v>0</v>
      </c>
    </row>
    <row r="49" spans="1:12" x14ac:dyDescent="0.25">
      <c r="A49" s="125"/>
      <c r="B49" s="506"/>
      <c r="C49" s="507"/>
      <c r="D49" s="508"/>
      <c r="E49" s="133"/>
      <c r="F49" s="100"/>
      <c r="G49" s="100"/>
      <c r="H49" s="116"/>
      <c r="I49" s="129"/>
    </row>
    <row r="50" spans="1:12" x14ac:dyDescent="0.25">
      <c r="A50" s="114"/>
      <c r="B50" s="506"/>
      <c r="C50" s="507"/>
      <c r="D50" s="508"/>
      <c r="F50" s="100"/>
      <c r="G50" s="100"/>
      <c r="H50" s="116"/>
      <c r="I50" s="129"/>
    </row>
    <row r="51" spans="1:12" x14ac:dyDescent="0.25">
      <c r="A51" s="134"/>
      <c r="B51" s="535"/>
      <c r="C51" s="536"/>
      <c r="D51" s="537"/>
      <c r="E51" s="102"/>
      <c r="F51" s="103"/>
      <c r="G51" s="100"/>
      <c r="H51" s="118"/>
      <c r="I51" s="129"/>
    </row>
    <row r="52" spans="1:12" x14ac:dyDescent="0.25">
      <c r="A52" s="488" t="s">
        <v>104</v>
      </c>
      <c r="B52" s="484"/>
      <c r="C52" s="484"/>
      <c r="D52" s="484"/>
      <c r="E52" s="484"/>
      <c r="F52" s="484"/>
      <c r="G52" s="484"/>
      <c r="H52" s="485"/>
      <c r="I52" s="135">
        <f>SUM(I43:I51)</f>
        <v>7800</v>
      </c>
    </row>
    <row r="53" spans="1:12" x14ac:dyDescent="0.25">
      <c r="A53" s="494" t="s">
        <v>105</v>
      </c>
      <c r="B53" s="495"/>
      <c r="C53" s="495"/>
      <c r="D53" s="495"/>
      <c r="E53" s="495"/>
      <c r="F53" s="495"/>
      <c r="G53" s="495"/>
      <c r="H53" s="495"/>
      <c r="I53" s="496"/>
    </row>
    <row r="54" spans="1:12" x14ac:dyDescent="0.25">
      <c r="A54" s="120" t="s">
        <v>106</v>
      </c>
      <c r="B54" s="492" t="s">
        <v>107</v>
      </c>
      <c r="C54" s="538"/>
      <c r="D54" s="493"/>
      <c r="E54" s="492" t="s">
        <v>108</v>
      </c>
      <c r="F54" s="493"/>
      <c r="G54" s="136" t="s">
        <v>109</v>
      </c>
      <c r="H54" s="136" t="s">
        <v>88</v>
      </c>
      <c r="I54" s="137" t="s">
        <v>89</v>
      </c>
    </row>
    <row r="55" spans="1:12" x14ac:dyDescent="0.25">
      <c r="A55" s="125">
        <v>1</v>
      </c>
      <c r="B55" s="497" t="s">
        <v>245</v>
      </c>
      <c r="C55" s="498"/>
      <c r="D55" s="499"/>
      <c r="E55" s="517"/>
      <c r="F55" s="519"/>
      <c r="G55" s="126"/>
      <c r="H55" s="138"/>
      <c r="I55" s="129"/>
    </row>
    <row r="56" spans="1:12" x14ac:dyDescent="0.25">
      <c r="A56" s="125"/>
      <c r="B56" s="500" t="s">
        <v>244</v>
      </c>
      <c r="C56" s="501"/>
      <c r="D56" s="502"/>
      <c r="E56" s="486">
        <v>1</v>
      </c>
      <c r="F56" s="487"/>
      <c r="G56" s="126">
        <v>9.1999999999999993</v>
      </c>
      <c r="H56" s="138">
        <v>5</v>
      </c>
      <c r="I56" s="129">
        <f>H56*G56</f>
        <v>46</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SUM(I55:I57)</f>
        <v>46</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I58+I52+I40</f>
        <v>9037.89</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9037.89</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B34:F34"/>
    <mergeCell ref="B35:F35"/>
    <mergeCell ref="B36:F36"/>
    <mergeCell ref="B29:F29"/>
    <mergeCell ref="B30:F30"/>
    <mergeCell ref="B31:F31"/>
    <mergeCell ref="B32:F32"/>
    <mergeCell ref="B33:F33"/>
    <mergeCell ref="C63:F63"/>
    <mergeCell ref="B56:D56"/>
    <mergeCell ref="E56:F56"/>
    <mergeCell ref="B57:D57"/>
    <mergeCell ref="E57:F57"/>
    <mergeCell ref="A58:H58"/>
    <mergeCell ref="A60:B60"/>
    <mergeCell ref="C60:E60"/>
    <mergeCell ref="G60:H60"/>
    <mergeCell ref="A61:B61"/>
    <mergeCell ref="C61:E61"/>
    <mergeCell ref="A62:B62"/>
    <mergeCell ref="C62:E62"/>
    <mergeCell ref="G62:H62"/>
    <mergeCell ref="B55:D55"/>
    <mergeCell ref="E55:F55"/>
    <mergeCell ref="B47:D47"/>
    <mergeCell ref="E47:F47"/>
    <mergeCell ref="B48:D48"/>
    <mergeCell ref="E48:F48"/>
    <mergeCell ref="B49:D49"/>
    <mergeCell ref="B50:D50"/>
    <mergeCell ref="B51:D51"/>
    <mergeCell ref="A52:H52"/>
    <mergeCell ref="A53:I53"/>
    <mergeCell ref="B54:D54"/>
    <mergeCell ref="E54:F54"/>
    <mergeCell ref="B44:D44"/>
    <mergeCell ref="E44:F44"/>
    <mergeCell ref="B45:D45"/>
    <mergeCell ref="E45:F45"/>
    <mergeCell ref="B46:D46"/>
    <mergeCell ref="E46:F46"/>
    <mergeCell ref="A40:H40"/>
    <mergeCell ref="A41:I41"/>
    <mergeCell ref="B42:D42"/>
    <mergeCell ref="E42:F42"/>
    <mergeCell ref="B43:D43"/>
    <mergeCell ref="E43:F43"/>
    <mergeCell ref="A38:H38"/>
    <mergeCell ref="A39:H39"/>
    <mergeCell ref="A22:I22"/>
    <mergeCell ref="B23:E23"/>
    <mergeCell ref="A16:I16"/>
    <mergeCell ref="B17:D17"/>
    <mergeCell ref="B18:D18"/>
    <mergeCell ref="B19:D19"/>
    <mergeCell ref="B20:D20"/>
    <mergeCell ref="A21:H21"/>
    <mergeCell ref="B37:F37"/>
    <mergeCell ref="B24:F24"/>
    <mergeCell ref="B25:F25"/>
    <mergeCell ref="B26:F26"/>
    <mergeCell ref="B27:F27"/>
    <mergeCell ref="B28:F28"/>
    <mergeCell ref="A15:I15"/>
    <mergeCell ref="A9:E9"/>
    <mergeCell ref="F9:G9"/>
    <mergeCell ref="H9:I9"/>
    <mergeCell ref="F10:G10"/>
    <mergeCell ref="H10:I10"/>
    <mergeCell ref="F11:G11"/>
    <mergeCell ref="H11:I11"/>
    <mergeCell ref="F12:G12"/>
    <mergeCell ref="H12:I12"/>
    <mergeCell ref="H13:I13"/>
    <mergeCell ref="F14:G14"/>
    <mergeCell ref="H14:I14"/>
  </mergeCells>
  <pageMargins left="0.70866141732283472" right="0.70866141732283472" top="0.74803149606299213" bottom="0.74803149606299213" header="0.31496062992125984" footer="0.31496062992125984"/>
  <pageSetup paperSize="9" scale="75"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sheetPr>
  <dimension ref="A1:W65"/>
  <sheetViews>
    <sheetView topLeftCell="A18" workbookViewId="0">
      <selection activeCell="A45" sqref="A45"/>
    </sheetView>
  </sheetViews>
  <sheetFormatPr defaultRowHeight="15" x14ac:dyDescent="0.25"/>
  <cols>
    <col min="1" max="1" width="12" bestFit="1" customWidth="1"/>
    <col min="4" max="4" width="20.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22</v>
      </c>
      <c r="I9" s="513"/>
    </row>
    <row r="10" spans="1:13" x14ac:dyDescent="0.25">
      <c r="A10" s="99" t="s">
        <v>71</v>
      </c>
      <c r="B10" s="97"/>
      <c r="D10" s="191"/>
      <c r="E10" s="100"/>
      <c r="F10" s="510" t="s">
        <v>72</v>
      </c>
      <c r="G10" s="511"/>
      <c r="H10" s="514">
        <v>43626</v>
      </c>
      <c r="I10" s="515"/>
    </row>
    <row r="11" spans="1:13" x14ac:dyDescent="0.25">
      <c r="A11" s="99" t="s">
        <v>73</v>
      </c>
      <c r="B11" s="97"/>
      <c r="D11" s="191"/>
      <c r="E11" s="100"/>
      <c r="F11" s="510" t="s">
        <v>74</v>
      </c>
      <c r="G11" s="511"/>
      <c r="H11" s="516" t="s">
        <v>236</v>
      </c>
      <c r="I11" s="515"/>
    </row>
    <row r="12" spans="1:13" x14ac:dyDescent="0.25">
      <c r="A12" s="99" t="s">
        <v>75</v>
      </c>
      <c r="B12" s="97"/>
      <c r="D12" s="191"/>
      <c r="E12" s="100"/>
      <c r="F12" s="510" t="s">
        <v>76</v>
      </c>
      <c r="G12" s="511"/>
      <c r="H12" s="516">
        <v>47399</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523" t="s">
        <v>237</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1" x14ac:dyDescent="0.25">
      <c r="A17" s="104" t="s">
        <v>83</v>
      </c>
      <c r="B17" s="544" t="s">
        <v>170</v>
      </c>
      <c r="C17" s="545"/>
      <c r="D17" s="546"/>
      <c r="E17" s="170" t="s">
        <v>85</v>
      </c>
      <c r="F17" s="170" t="s">
        <v>86</v>
      </c>
      <c r="G17" s="170" t="s">
        <v>87</v>
      </c>
      <c r="H17" s="170" t="s">
        <v>88</v>
      </c>
      <c r="I17" s="171" t="s">
        <v>89</v>
      </c>
    </row>
    <row r="18" spans="1:11" x14ac:dyDescent="0.25">
      <c r="A18" s="109"/>
      <c r="B18" s="517"/>
      <c r="C18" s="518"/>
      <c r="D18" s="519"/>
      <c r="E18" s="110"/>
      <c r="F18" s="111"/>
      <c r="G18" s="110"/>
      <c r="H18" s="112"/>
      <c r="I18" s="113">
        <f>SUM(G18*H18)</f>
        <v>0</v>
      </c>
    </row>
    <row r="19" spans="1:11" x14ac:dyDescent="0.25">
      <c r="A19" s="114"/>
      <c r="B19" s="486"/>
      <c r="C19" s="475"/>
      <c r="D19" s="487"/>
      <c r="E19" s="115"/>
      <c r="F19" s="100"/>
      <c r="G19" s="115"/>
      <c r="H19" s="116"/>
      <c r="I19" s="113">
        <f t="shared" ref="I19:I20" si="0">SUM(G19*H19)</f>
        <v>0</v>
      </c>
    </row>
    <row r="20" spans="1:11" x14ac:dyDescent="0.25">
      <c r="A20" s="114"/>
      <c r="B20" s="520"/>
      <c r="C20" s="521"/>
      <c r="D20" s="522"/>
      <c r="E20" s="115"/>
      <c r="F20" s="100"/>
      <c r="G20" s="117"/>
      <c r="H20" s="118"/>
      <c r="I20" s="119">
        <f t="shared" si="0"/>
        <v>0</v>
      </c>
    </row>
    <row r="21" spans="1:11" x14ac:dyDescent="0.25">
      <c r="A21" s="488" t="s">
        <v>90</v>
      </c>
      <c r="B21" s="484"/>
      <c r="C21" s="484"/>
      <c r="D21" s="484"/>
      <c r="E21" s="484"/>
      <c r="F21" s="484"/>
      <c r="G21" s="484"/>
      <c r="H21" s="485"/>
      <c r="I21" s="113">
        <f>SUM(I18:I20)</f>
        <v>0</v>
      </c>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122"/>
      <c r="G23" s="180" t="s">
        <v>87</v>
      </c>
      <c r="H23" s="136" t="s">
        <v>88</v>
      </c>
      <c r="I23" s="137" t="s">
        <v>89</v>
      </c>
      <c r="K23" s="142"/>
    </row>
    <row r="24" spans="1:11" x14ac:dyDescent="0.25">
      <c r="A24" s="125">
        <v>1</v>
      </c>
      <c r="B24" s="497" t="s">
        <v>238</v>
      </c>
      <c r="C24" s="498"/>
      <c r="D24" s="498"/>
      <c r="E24" s="498"/>
      <c r="F24" s="499"/>
      <c r="G24" s="193">
        <v>1</v>
      </c>
      <c r="H24" s="194">
        <v>300</v>
      </c>
      <c r="I24" s="129">
        <f>H24*G24</f>
        <v>300</v>
      </c>
    </row>
    <row r="25" spans="1:11" x14ac:dyDescent="0.25">
      <c r="A25" s="125">
        <v>2</v>
      </c>
      <c r="B25" s="500" t="s">
        <v>239</v>
      </c>
      <c r="C25" s="501"/>
      <c r="D25" s="501"/>
      <c r="E25" s="501"/>
      <c r="F25" s="502"/>
      <c r="G25" s="195">
        <v>1</v>
      </c>
      <c r="H25" s="194">
        <v>5936.47</v>
      </c>
      <c r="I25" s="129">
        <f>H25*G25</f>
        <v>5936.47</v>
      </c>
    </row>
    <row r="26" spans="1:11" x14ac:dyDescent="0.25">
      <c r="A26" s="125">
        <v>3</v>
      </c>
      <c r="B26" s="500" t="s">
        <v>240</v>
      </c>
      <c r="C26" s="501"/>
      <c r="D26" s="501"/>
      <c r="E26" s="501"/>
      <c r="F26" s="502"/>
      <c r="G26" s="195">
        <v>1</v>
      </c>
      <c r="H26" s="197">
        <v>2250</v>
      </c>
      <c r="I26" s="129">
        <f t="shared" ref="I26:I28" si="1">H26*G26</f>
        <v>2250</v>
      </c>
    </row>
    <row r="27" spans="1:11" x14ac:dyDescent="0.25">
      <c r="A27" s="125">
        <v>4</v>
      </c>
      <c r="B27" s="500" t="s">
        <v>241</v>
      </c>
      <c r="C27" s="501"/>
      <c r="D27" s="501"/>
      <c r="E27" s="501"/>
      <c r="F27" s="502"/>
      <c r="G27" s="195">
        <v>1</v>
      </c>
      <c r="H27" s="196">
        <v>2850</v>
      </c>
      <c r="I27" s="129">
        <f t="shared" si="1"/>
        <v>2850</v>
      </c>
    </row>
    <row r="28" spans="1:11" x14ac:dyDescent="0.25">
      <c r="A28" s="125">
        <v>5</v>
      </c>
      <c r="B28" s="500" t="s">
        <v>242</v>
      </c>
      <c r="C28" s="501"/>
      <c r="D28" s="501"/>
      <c r="E28" s="501"/>
      <c r="F28" s="502"/>
      <c r="G28" s="195">
        <v>1</v>
      </c>
      <c r="H28" s="196">
        <v>4840</v>
      </c>
      <c r="I28" s="129">
        <f t="shared" si="1"/>
        <v>4840</v>
      </c>
    </row>
    <row r="29" spans="1:11" x14ac:dyDescent="0.25">
      <c r="A29" s="125"/>
      <c r="B29" s="550"/>
      <c r="C29" s="551"/>
      <c r="D29" s="551"/>
      <c r="E29" s="551"/>
      <c r="F29" s="551"/>
      <c r="G29" s="195"/>
      <c r="H29" s="196"/>
      <c r="I29" s="129"/>
    </row>
    <row r="30" spans="1:11" x14ac:dyDescent="0.25">
      <c r="A30" s="125"/>
      <c r="B30" s="550"/>
      <c r="C30" s="551"/>
      <c r="D30" s="551"/>
      <c r="E30" s="551"/>
      <c r="F30" s="551"/>
      <c r="G30" s="195"/>
      <c r="H30" s="196"/>
      <c r="I30" s="129"/>
    </row>
    <row r="31" spans="1:11" x14ac:dyDescent="0.25">
      <c r="A31" s="125"/>
      <c r="B31" s="550"/>
      <c r="C31" s="551"/>
      <c r="D31" s="551"/>
      <c r="E31" s="551"/>
      <c r="F31" s="551"/>
      <c r="G31" s="195"/>
      <c r="H31" s="196"/>
      <c r="I31" s="129"/>
    </row>
    <row r="32" spans="1:11" x14ac:dyDescent="0.25">
      <c r="A32" s="125"/>
      <c r="B32" s="550"/>
      <c r="C32" s="551"/>
      <c r="D32" s="551"/>
      <c r="E32" s="551"/>
      <c r="F32" s="551"/>
      <c r="G32" s="195"/>
      <c r="H32" s="196"/>
      <c r="I32" s="129"/>
    </row>
    <row r="33" spans="1:23" x14ac:dyDescent="0.25">
      <c r="A33" s="125"/>
      <c r="B33" s="550"/>
      <c r="C33" s="551"/>
      <c r="D33" s="551"/>
      <c r="E33" s="551"/>
      <c r="F33" s="551"/>
      <c r="G33" s="195"/>
      <c r="H33" s="196"/>
      <c r="I33" s="129"/>
    </row>
    <row r="34" spans="1:23" x14ac:dyDescent="0.25">
      <c r="A34" s="125"/>
      <c r="B34" s="550"/>
      <c r="C34" s="551"/>
      <c r="D34" s="551"/>
      <c r="E34" s="551"/>
      <c r="F34" s="551"/>
      <c r="G34" s="195"/>
      <c r="H34" s="196"/>
      <c r="I34" s="129"/>
    </row>
    <row r="35" spans="1:23" x14ac:dyDescent="0.25">
      <c r="A35" s="125"/>
      <c r="B35" s="550"/>
      <c r="C35" s="551"/>
      <c r="D35" s="551"/>
      <c r="E35" s="551"/>
      <c r="F35" s="551"/>
      <c r="G35" s="195"/>
      <c r="H35" s="196"/>
      <c r="I35" s="129"/>
    </row>
    <row r="36" spans="1:23" x14ac:dyDescent="0.25">
      <c r="A36" s="125"/>
      <c r="B36" s="550"/>
      <c r="C36" s="551"/>
      <c r="D36" s="551"/>
      <c r="E36" s="551"/>
      <c r="F36" s="551"/>
      <c r="G36" s="195"/>
      <c r="H36" s="196"/>
      <c r="I36" s="129"/>
    </row>
    <row r="37" spans="1:23" x14ac:dyDescent="0.25">
      <c r="A37" s="125"/>
      <c r="B37" s="550"/>
      <c r="C37" s="551"/>
      <c r="D37" s="551"/>
      <c r="E37" s="551"/>
      <c r="F37" s="551"/>
      <c r="G37" s="195"/>
      <c r="H37" s="196"/>
      <c r="I37" s="129"/>
      <c r="L37" s="201"/>
      <c r="M37" s="191"/>
      <c r="N37" s="191"/>
      <c r="O37" s="191"/>
      <c r="P37" s="191"/>
      <c r="Q37" s="191"/>
      <c r="R37" s="191"/>
      <c r="S37" s="191"/>
      <c r="T37" s="191"/>
      <c r="U37" s="191"/>
      <c r="V37" s="191"/>
      <c r="W37" s="191"/>
    </row>
    <row r="38" spans="1:23" x14ac:dyDescent="0.25">
      <c r="A38" s="547" t="s">
        <v>171</v>
      </c>
      <c r="B38" s="484"/>
      <c r="C38" s="484"/>
      <c r="D38" s="484"/>
      <c r="E38" s="484"/>
      <c r="F38" s="484"/>
      <c r="G38" s="484"/>
      <c r="H38" s="485"/>
      <c r="I38" s="189">
        <f>SUM(I24:I37)</f>
        <v>16176.470000000001</v>
      </c>
      <c r="L38" s="201"/>
      <c r="M38" s="191"/>
      <c r="N38" s="191"/>
      <c r="O38" s="191"/>
      <c r="P38" s="191"/>
      <c r="Q38" s="191"/>
      <c r="R38" s="191"/>
      <c r="S38" s="191"/>
      <c r="T38" s="191"/>
      <c r="U38" s="191"/>
      <c r="V38" s="191"/>
      <c r="W38" s="191"/>
    </row>
    <row r="39" spans="1:23" x14ac:dyDescent="0.25">
      <c r="A39" s="488" t="s">
        <v>172</v>
      </c>
      <c r="B39" s="484"/>
      <c r="C39" s="484"/>
      <c r="D39" s="484"/>
      <c r="E39" s="484"/>
      <c r="F39" s="484"/>
      <c r="G39" s="484"/>
      <c r="H39" s="485"/>
      <c r="I39" s="190">
        <f>ROUND((I38*0.15),2)</f>
        <v>2426.4699999999998</v>
      </c>
      <c r="L39" s="201"/>
      <c r="M39" s="191"/>
      <c r="N39" s="191"/>
      <c r="O39" s="191"/>
      <c r="P39" s="191"/>
      <c r="Q39" s="191"/>
      <c r="R39" s="191"/>
      <c r="S39" s="191"/>
      <c r="T39" s="191"/>
      <c r="U39" s="191"/>
      <c r="V39" s="191"/>
      <c r="W39" s="191"/>
    </row>
    <row r="40" spans="1:23" x14ac:dyDescent="0.25">
      <c r="A40" s="488" t="s">
        <v>173</v>
      </c>
      <c r="B40" s="484"/>
      <c r="C40" s="484"/>
      <c r="D40" s="484"/>
      <c r="E40" s="484"/>
      <c r="F40" s="484"/>
      <c r="G40" s="484"/>
      <c r="H40" s="485"/>
      <c r="I40" s="131">
        <f>I38+I39</f>
        <v>18602.940000000002</v>
      </c>
      <c r="L40" s="191"/>
      <c r="M40" s="191"/>
      <c r="N40" s="191"/>
      <c r="O40" s="191"/>
      <c r="P40" s="191"/>
      <c r="Q40" s="191"/>
      <c r="R40" s="191"/>
      <c r="S40" s="191"/>
      <c r="T40" s="191"/>
      <c r="U40" s="191"/>
      <c r="V40" s="191"/>
      <c r="W40" s="191"/>
    </row>
    <row r="41" spans="1:23" x14ac:dyDescent="0.25">
      <c r="A41" s="494" t="s">
        <v>95</v>
      </c>
      <c r="B41" s="495"/>
      <c r="C41" s="495"/>
      <c r="D41" s="495"/>
      <c r="E41" s="495"/>
      <c r="F41" s="495"/>
      <c r="G41" s="495"/>
      <c r="H41" s="495"/>
      <c r="I41" s="496"/>
      <c r="L41" s="191"/>
      <c r="M41" s="191"/>
      <c r="N41" s="191"/>
      <c r="O41" s="191"/>
      <c r="P41" s="191"/>
      <c r="Q41" s="191"/>
      <c r="R41" s="191"/>
      <c r="S41" s="191"/>
      <c r="T41" s="191"/>
      <c r="U41" s="191"/>
      <c r="V41" s="191"/>
      <c r="W41" s="191"/>
    </row>
    <row r="42" spans="1:23" x14ac:dyDescent="0.25">
      <c r="A42" s="120" t="s">
        <v>96</v>
      </c>
      <c r="B42" s="492" t="s">
        <v>97</v>
      </c>
      <c r="C42" s="538"/>
      <c r="D42" s="493"/>
      <c r="E42" s="492" t="s">
        <v>85</v>
      </c>
      <c r="F42" s="493"/>
      <c r="G42" s="122" t="s">
        <v>87</v>
      </c>
      <c r="H42" s="123" t="s">
        <v>88</v>
      </c>
      <c r="I42" s="124" t="s">
        <v>89</v>
      </c>
      <c r="L42" s="191"/>
      <c r="M42" s="191"/>
      <c r="N42" s="191"/>
      <c r="O42" s="191"/>
      <c r="P42" s="191"/>
      <c r="Q42" s="191"/>
      <c r="R42" s="191"/>
      <c r="S42" s="191"/>
      <c r="T42" s="191"/>
      <c r="U42" s="191"/>
      <c r="V42" s="191"/>
      <c r="W42" s="191"/>
    </row>
    <row r="43" spans="1:23" x14ac:dyDescent="0.25">
      <c r="A43" s="125">
        <v>1</v>
      </c>
      <c r="B43" s="529" t="s">
        <v>98</v>
      </c>
      <c r="C43" s="530"/>
      <c r="D43" s="531"/>
      <c r="E43" s="517" t="s">
        <v>99</v>
      </c>
      <c r="F43" s="519"/>
      <c r="G43" s="157">
        <v>69</v>
      </c>
      <c r="H43" s="155">
        <v>450</v>
      </c>
      <c r="I43" s="132">
        <f>SUM(G43*H43)</f>
        <v>31050</v>
      </c>
      <c r="L43" s="191"/>
      <c r="M43" s="191"/>
      <c r="N43" s="191"/>
      <c r="O43" s="191"/>
      <c r="P43" s="191"/>
      <c r="Q43" s="191"/>
      <c r="R43" s="191"/>
      <c r="S43" s="191"/>
      <c r="T43" s="191"/>
      <c r="U43" s="191"/>
      <c r="V43" s="191"/>
      <c r="W43" s="191"/>
    </row>
    <row r="44" spans="1:23" x14ac:dyDescent="0.25">
      <c r="A44" s="125">
        <v>2</v>
      </c>
      <c r="B44" s="506" t="s">
        <v>100</v>
      </c>
      <c r="C44" s="507"/>
      <c r="D44" s="508"/>
      <c r="E44" s="486" t="s">
        <v>99</v>
      </c>
      <c r="F44" s="487"/>
      <c r="G44" s="126"/>
      <c r="H44" s="156">
        <v>350</v>
      </c>
      <c r="I44" s="129">
        <f t="shared" ref="I44:I48" si="2">SUM(G44*H44)</f>
        <v>0</v>
      </c>
      <c r="L44" s="191"/>
      <c r="M44" s="191"/>
      <c r="N44" s="191"/>
      <c r="O44" s="191"/>
      <c r="P44" s="191"/>
      <c r="Q44" s="191"/>
      <c r="R44" s="191"/>
      <c r="S44" s="191"/>
      <c r="T44" s="191"/>
      <c r="U44" s="191"/>
      <c r="V44" s="191"/>
      <c r="W44" s="191"/>
    </row>
    <row r="45" spans="1:23" x14ac:dyDescent="0.25">
      <c r="A45" s="125">
        <v>3</v>
      </c>
      <c r="B45" s="506" t="s">
        <v>101</v>
      </c>
      <c r="C45" s="507"/>
      <c r="D45" s="508"/>
      <c r="E45" s="486" t="s">
        <v>99</v>
      </c>
      <c r="F45" s="487"/>
      <c r="G45" s="126"/>
      <c r="H45" s="156">
        <v>300</v>
      </c>
      <c r="I45" s="129">
        <f t="shared" si="2"/>
        <v>0</v>
      </c>
      <c r="L45" s="191"/>
      <c r="M45" s="191"/>
      <c r="N45" s="191"/>
      <c r="O45" s="191"/>
      <c r="P45" s="191"/>
      <c r="Q45" s="191"/>
      <c r="R45" s="191"/>
      <c r="S45" s="191"/>
      <c r="T45" s="191"/>
      <c r="U45" s="191"/>
      <c r="V45" s="191"/>
      <c r="W45" s="191"/>
    </row>
    <row r="46" spans="1:23" x14ac:dyDescent="0.25">
      <c r="A46" s="125">
        <v>4</v>
      </c>
      <c r="B46" s="506" t="s">
        <v>102</v>
      </c>
      <c r="C46" s="507"/>
      <c r="D46" s="508"/>
      <c r="E46" s="486" t="s">
        <v>99</v>
      </c>
      <c r="F46" s="487"/>
      <c r="G46" s="126">
        <v>69</v>
      </c>
      <c r="H46" s="156">
        <v>200</v>
      </c>
      <c r="I46" s="129">
        <f t="shared" si="2"/>
        <v>13800</v>
      </c>
      <c r="L46" s="191"/>
      <c r="M46" s="191"/>
      <c r="N46" s="191"/>
      <c r="O46" s="191"/>
      <c r="P46" s="191"/>
      <c r="Q46" s="191"/>
      <c r="R46" s="191"/>
      <c r="S46" s="191"/>
      <c r="T46" s="191"/>
      <c r="U46" s="191"/>
      <c r="V46" s="191"/>
      <c r="W46" s="191"/>
    </row>
    <row r="47" spans="1:23" x14ac:dyDescent="0.25">
      <c r="A47" s="125">
        <v>5</v>
      </c>
      <c r="B47" s="506" t="s">
        <v>103</v>
      </c>
      <c r="C47" s="507"/>
      <c r="D47" s="508"/>
      <c r="E47" s="486" t="s">
        <v>99</v>
      </c>
      <c r="F47" s="487"/>
      <c r="G47" s="126"/>
      <c r="H47" s="158">
        <v>200</v>
      </c>
      <c r="I47" s="129">
        <f t="shared" si="2"/>
        <v>0</v>
      </c>
      <c r="L47" s="191"/>
      <c r="M47" s="191"/>
      <c r="N47" s="191"/>
      <c r="O47" s="191"/>
      <c r="P47" s="191"/>
      <c r="Q47" s="191"/>
      <c r="R47" s="191"/>
      <c r="S47" s="191"/>
      <c r="T47" s="191"/>
      <c r="U47" s="191"/>
      <c r="V47" s="191"/>
      <c r="W47" s="191"/>
    </row>
    <row r="48" spans="1:23" x14ac:dyDescent="0.25">
      <c r="A48" s="125">
        <v>6</v>
      </c>
      <c r="B48" s="506" t="s">
        <v>40</v>
      </c>
      <c r="C48" s="507"/>
      <c r="D48" s="508"/>
      <c r="E48" s="486" t="s">
        <v>99</v>
      </c>
      <c r="F48" s="487"/>
      <c r="G48" s="126"/>
      <c r="H48" s="158">
        <v>140</v>
      </c>
      <c r="I48" s="129">
        <f t="shared" si="2"/>
        <v>0</v>
      </c>
      <c r="L48" s="191"/>
      <c r="M48" s="191"/>
      <c r="N48" s="191"/>
      <c r="O48" s="191"/>
      <c r="P48" s="191"/>
      <c r="Q48" s="191"/>
      <c r="R48" s="191"/>
      <c r="S48" s="191"/>
      <c r="T48" s="191"/>
      <c r="U48" s="191"/>
      <c r="V48" s="191"/>
      <c r="W48" s="191"/>
    </row>
    <row r="49" spans="1:23" x14ac:dyDescent="0.25">
      <c r="A49" s="125"/>
      <c r="B49" s="506"/>
      <c r="C49" s="507"/>
      <c r="D49" s="508"/>
      <c r="E49" s="133"/>
      <c r="F49" s="100"/>
      <c r="G49" s="100"/>
      <c r="H49" s="116"/>
      <c r="I49" s="129"/>
      <c r="L49" s="191"/>
      <c r="M49" s="191"/>
      <c r="N49" s="191"/>
      <c r="O49" s="191"/>
      <c r="P49" s="191"/>
      <c r="Q49" s="191"/>
      <c r="R49" s="191"/>
      <c r="S49" s="191"/>
      <c r="T49" s="191"/>
      <c r="U49" s="191"/>
      <c r="V49" s="191"/>
      <c r="W49" s="191"/>
    </row>
    <row r="50" spans="1:23" x14ac:dyDescent="0.25">
      <c r="A50" s="114"/>
      <c r="B50" s="506"/>
      <c r="C50" s="507"/>
      <c r="D50" s="508"/>
      <c r="F50" s="100"/>
      <c r="G50" s="100"/>
      <c r="H50" s="116"/>
      <c r="I50" s="129"/>
      <c r="L50" s="191"/>
      <c r="M50" s="191"/>
      <c r="N50" s="191"/>
      <c r="O50" s="191"/>
      <c r="P50" s="191"/>
      <c r="Q50" s="191"/>
      <c r="R50" s="191"/>
      <c r="S50" s="191"/>
      <c r="T50" s="191"/>
      <c r="U50" s="191"/>
      <c r="V50" s="191"/>
      <c r="W50" s="191"/>
    </row>
    <row r="51" spans="1:23" x14ac:dyDescent="0.25">
      <c r="A51" s="134"/>
      <c r="B51" s="535"/>
      <c r="C51" s="536"/>
      <c r="D51" s="537"/>
      <c r="E51" s="102"/>
      <c r="F51" s="103"/>
      <c r="G51" s="100"/>
      <c r="H51" s="118"/>
      <c r="I51" s="129"/>
      <c r="L51" s="191"/>
      <c r="M51" s="191"/>
      <c r="N51" s="191"/>
      <c r="O51" s="191"/>
      <c r="P51" s="191"/>
      <c r="Q51" s="191"/>
      <c r="R51" s="191"/>
      <c r="S51" s="191"/>
      <c r="T51" s="191"/>
      <c r="U51" s="191"/>
      <c r="V51" s="191"/>
      <c r="W51" s="191"/>
    </row>
    <row r="52" spans="1:23" x14ac:dyDescent="0.25">
      <c r="A52" s="488" t="s">
        <v>104</v>
      </c>
      <c r="B52" s="484"/>
      <c r="C52" s="484"/>
      <c r="D52" s="484"/>
      <c r="E52" s="484"/>
      <c r="F52" s="484"/>
      <c r="G52" s="484"/>
      <c r="H52" s="485"/>
      <c r="I52" s="135">
        <f>SUM(I43:I51)</f>
        <v>44850</v>
      </c>
      <c r="L52" s="191"/>
      <c r="M52" s="191"/>
      <c r="N52" s="191"/>
      <c r="O52" s="191"/>
      <c r="P52" s="191"/>
      <c r="Q52" s="191"/>
      <c r="R52" s="191"/>
      <c r="S52" s="191"/>
      <c r="T52" s="191"/>
      <c r="U52" s="191"/>
      <c r="V52" s="191"/>
      <c r="W52" s="191"/>
    </row>
    <row r="53" spans="1:23" x14ac:dyDescent="0.25">
      <c r="A53" s="494" t="s">
        <v>105</v>
      </c>
      <c r="B53" s="495"/>
      <c r="C53" s="495"/>
      <c r="D53" s="495"/>
      <c r="E53" s="495"/>
      <c r="F53" s="495"/>
      <c r="G53" s="495"/>
      <c r="H53" s="495"/>
      <c r="I53" s="496"/>
      <c r="L53" s="191"/>
      <c r="M53" s="191"/>
      <c r="N53" s="191"/>
      <c r="O53" s="191"/>
      <c r="P53" s="191"/>
      <c r="Q53" s="191"/>
      <c r="R53" s="191"/>
      <c r="S53" s="191"/>
      <c r="T53" s="191"/>
      <c r="U53" s="191"/>
      <c r="V53" s="191"/>
      <c r="W53" s="191"/>
    </row>
    <row r="54" spans="1:23" x14ac:dyDescent="0.25">
      <c r="A54" s="120" t="s">
        <v>106</v>
      </c>
      <c r="B54" s="492" t="s">
        <v>107</v>
      </c>
      <c r="C54" s="538"/>
      <c r="D54" s="493"/>
      <c r="E54" s="492" t="s">
        <v>108</v>
      </c>
      <c r="F54" s="493"/>
      <c r="G54" s="136" t="s">
        <v>109</v>
      </c>
      <c r="H54" s="136" t="s">
        <v>88</v>
      </c>
      <c r="I54" s="137" t="s">
        <v>89</v>
      </c>
      <c r="L54" s="191"/>
      <c r="M54" s="191"/>
      <c r="N54" s="191"/>
      <c r="O54" s="191"/>
      <c r="P54" s="191"/>
      <c r="Q54" s="191"/>
      <c r="R54" s="191"/>
      <c r="S54" s="191"/>
      <c r="T54" s="191"/>
      <c r="U54" s="191"/>
      <c r="V54" s="191"/>
      <c r="W54" s="191"/>
    </row>
    <row r="55" spans="1:23" x14ac:dyDescent="0.25">
      <c r="A55" s="125">
        <v>1</v>
      </c>
      <c r="B55" s="497" t="s">
        <v>246</v>
      </c>
      <c r="C55" s="498"/>
      <c r="D55" s="499"/>
      <c r="E55" s="517"/>
      <c r="F55" s="519"/>
      <c r="G55" s="126"/>
      <c r="H55" s="138"/>
      <c r="I55" s="129"/>
      <c r="L55" s="191"/>
      <c r="M55" s="191"/>
      <c r="N55" s="191"/>
      <c r="O55" s="191"/>
      <c r="P55" s="191"/>
      <c r="Q55" s="191"/>
      <c r="R55" s="191"/>
      <c r="S55" s="191"/>
      <c r="T55" s="191"/>
      <c r="U55" s="191"/>
      <c r="V55" s="191"/>
      <c r="W55" s="191"/>
    </row>
    <row r="56" spans="1:23" x14ac:dyDescent="0.25">
      <c r="A56" s="125"/>
      <c r="B56" s="500" t="s">
        <v>243</v>
      </c>
      <c r="C56" s="501"/>
      <c r="D56" s="502"/>
      <c r="E56" s="486">
        <v>6</v>
      </c>
      <c r="F56" s="487"/>
      <c r="G56" s="218">
        <v>61.2</v>
      </c>
      <c r="H56" s="138">
        <v>5</v>
      </c>
      <c r="I56" s="129">
        <f>H56*G56</f>
        <v>306</v>
      </c>
      <c r="L56" s="191"/>
      <c r="M56" s="191"/>
      <c r="N56" s="191"/>
      <c r="O56" s="191"/>
      <c r="P56" s="191"/>
      <c r="Q56" s="191"/>
      <c r="R56" s="191"/>
      <c r="S56" s="191"/>
      <c r="T56" s="191"/>
      <c r="U56" s="191"/>
      <c r="V56" s="191"/>
      <c r="W56" s="191"/>
    </row>
    <row r="57" spans="1:23" x14ac:dyDescent="0.25">
      <c r="A57" s="139"/>
      <c r="B57" s="503"/>
      <c r="C57" s="504"/>
      <c r="D57" s="505"/>
      <c r="E57" s="520"/>
      <c r="F57" s="522"/>
      <c r="G57" s="126"/>
      <c r="H57" s="138"/>
      <c r="I57" s="129"/>
      <c r="L57" s="191"/>
      <c r="M57" s="191"/>
      <c r="N57" s="191"/>
      <c r="O57" s="191"/>
      <c r="P57" s="191"/>
      <c r="Q57" s="191"/>
      <c r="R57" s="191"/>
      <c r="S57" s="191"/>
      <c r="T57" s="191"/>
      <c r="U57" s="191"/>
      <c r="V57" s="191"/>
      <c r="W57" s="191"/>
    </row>
    <row r="58" spans="1:23" x14ac:dyDescent="0.25">
      <c r="A58" s="488" t="s">
        <v>110</v>
      </c>
      <c r="B58" s="484"/>
      <c r="C58" s="484"/>
      <c r="D58" s="484"/>
      <c r="E58" s="484"/>
      <c r="F58" s="484"/>
      <c r="G58" s="484"/>
      <c r="H58" s="485"/>
      <c r="I58" s="140">
        <f>SUM(I55:I57)</f>
        <v>306</v>
      </c>
      <c r="L58" s="191"/>
      <c r="M58" s="191"/>
      <c r="N58" s="191"/>
      <c r="O58" s="191"/>
      <c r="P58" s="191"/>
      <c r="Q58" s="191"/>
      <c r="R58" s="191"/>
      <c r="S58" s="191"/>
      <c r="T58" s="191"/>
      <c r="U58" s="191"/>
      <c r="V58" s="191"/>
      <c r="W58" s="191"/>
    </row>
    <row r="59" spans="1:23" x14ac:dyDescent="0.25">
      <c r="A59" s="141"/>
      <c r="B59" s="142"/>
      <c r="C59" s="142"/>
      <c r="D59" s="142"/>
      <c r="E59" s="142"/>
      <c r="F59" s="143"/>
      <c r="G59" s="144"/>
      <c r="H59" s="144"/>
      <c r="I59" s="145"/>
      <c r="L59" s="202"/>
      <c r="M59" s="191"/>
      <c r="N59" s="191"/>
      <c r="O59" s="191"/>
      <c r="P59" s="191"/>
      <c r="Q59" s="191"/>
      <c r="R59" s="191"/>
      <c r="S59" s="191"/>
      <c r="T59" s="191"/>
      <c r="U59" s="191"/>
      <c r="V59" s="191"/>
      <c r="W59" s="191"/>
    </row>
    <row r="60" spans="1:23" x14ac:dyDescent="0.25">
      <c r="A60" s="532"/>
      <c r="B60" s="533"/>
      <c r="C60" s="533"/>
      <c r="D60" s="533"/>
      <c r="E60" s="533"/>
      <c r="F60" s="146"/>
      <c r="G60" s="534" t="s">
        <v>111</v>
      </c>
      <c r="H60" s="533"/>
      <c r="I60" s="147">
        <f>I58+I52+I40</f>
        <v>63758.94</v>
      </c>
      <c r="L60" s="191"/>
      <c r="M60" s="191"/>
      <c r="N60" s="191"/>
      <c r="O60" s="191"/>
      <c r="P60" s="191"/>
      <c r="Q60" s="191"/>
      <c r="R60" s="191"/>
      <c r="S60" s="191"/>
      <c r="T60" s="191"/>
      <c r="U60" s="191"/>
      <c r="V60" s="191"/>
      <c r="W60" s="191"/>
    </row>
    <row r="61" spans="1:23" x14ac:dyDescent="0.25">
      <c r="A61" s="532"/>
      <c r="B61" s="533"/>
      <c r="C61" s="533"/>
      <c r="D61" s="533"/>
      <c r="E61" s="533"/>
      <c r="F61" s="100"/>
      <c r="G61" s="148"/>
      <c r="H61" s="149"/>
      <c r="I61" s="150"/>
      <c r="L61" s="191"/>
      <c r="M61" s="191"/>
      <c r="N61" s="191"/>
      <c r="O61" s="191"/>
      <c r="P61" s="191"/>
      <c r="Q61" s="191"/>
      <c r="R61" s="191"/>
      <c r="S61" s="191"/>
      <c r="T61" s="191"/>
      <c r="U61" s="191"/>
      <c r="V61" s="191"/>
      <c r="W61" s="191"/>
    </row>
    <row r="62" spans="1:23" ht="15.75" thickBot="1" x14ac:dyDescent="0.3">
      <c r="A62" s="532"/>
      <c r="B62" s="533"/>
      <c r="C62" s="533"/>
      <c r="D62" s="533"/>
      <c r="E62" s="533"/>
      <c r="F62" s="100"/>
      <c r="G62" s="482" t="s">
        <v>154</v>
      </c>
      <c r="H62" s="483"/>
      <c r="I62" s="159">
        <f>I60+I61</f>
        <v>63758.94</v>
      </c>
      <c r="L62" s="191"/>
      <c r="M62" s="191"/>
      <c r="N62" s="191"/>
      <c r="O62" s="191"/>
      <c r="P62" s="191"/>
      <c r="Q62" s="191"/>
      <c r="R62" s="191"/>
      <c r="S62" s="191"/>
      <c r="T62" s="191"/>
      <c r="U62" s="191"/>
      <c r="V62" s="191"/>
      <c r="W62" s="191"/>
    </row>
    <row r="63" spans="1:23" ht="16.5" thickTop="1" thickBot="1" x14ac:dyDescent="0.3">
      <c r="A63" s="151"/>
      <c r="B63" s="152"/>
      <c r="C63" s="539"/>
      <c r="D63" s="540"/>
      <c r="E63" s="540"/>
      <c r="F63" s="540"/>
      <c r="G63" s="153"/>
      <c r="H63" s="153"/>
      <c r="I63" s="154"/>
      <c r="L63" s="191"/>
      <c r="M63" s="191"/>
      <c r="N63" s="191"/>
      <c r="O63" s="191"/>
      <c r="P63" s="191"/>
      <c r="Q63" s="191"/>
      <c r="R63" s="191"/>
      <c r="S63" s="191"/>
      <c r="T63" s="191"/>
      <c r="U63" s="191"/>
      <c r="V63" s="191"/>
      <c r="W63" s="191"/>
    </row>
    <row r="64" spans="1:23" x14ac:dyDescent="0.25">
      <c r="L64" s="191"/>
      <c r="M64" s="191"/>
      <c r="N64" s="191"/>
      <c r="O64" s="191"/>
      <c r="P64" s="191"/>
      <c r="Q64" s="191"/>
      <c r="R64" s="191"/>
      <c r="S64" s="191"/>
      <c r="T64" s="191"/>
      <c r="U64" s="191"/>
      <c r="V64" s="191"/>
      <c r="W64" s="191"/>
    </row>
    <row r="65" spans="1:23" x14ac:dyDescent="0.25">
      <c r="A65" s="97"/>
      <c r="B65" s="97"/>
      <c r="L65" s="191"/>
      <c r="M65" s="191"/>
      <c r="N65" s="191"/>
      <c r="O65" s="191"/>
      <c r="P65" s="191"/>
      <c r="Q65" s="191"/>
      <c r="R65" s="191"/>
      <c r="S65" s="191"/>
      <c r="T65" s="191"/>
      <c r="U65" s="191"/>
      <c r="V65" s="191"/>
      <c r="W65" s="191"/>
    </row>
  </sheetData>
  <mergeCells count="76">
    <mergeCell ref="A15:I15"/>
    <mergeCell ref="A9:E9"/>
    <mergeCell ref="F9:G9"/>
    <mergeCell ref="H9:I9"/>
    <mergeCell ref="F10:G10"/>
    <mergeCell ref="H10:I10"/>
    <mergeCell ref="F11:G11"/>
    <mergeCell ref="H11:I11"/>
    <mergeCell ref="F12:G12"/>
    <mergeCell ref="H12:I12"/>
    <mergeCell ref="H13:I13"/>
    <mergeCell ref="F14:G14"/>
    <mergeCell ref="H14:I14"/>
    <mergeCell ref="B27:F27"/>
    <mergeCell ref="A16:I16"/>
    <mergeCell ref="B17:D17"/>
    <mergeCell ref="B18:D18"/>
    <mergeCell ref="B19:D19"/>
    <mergeCell ref="B20:D20"/>
    <mergeCell ref="A21:H21"/>
    <mergeCell ref="A22:I22"/>
    <mergeCell ref="B23:E23"/>
    <mergeCell ref="B24:F24"/>
    <mergeCell ref="B25:F25"/>
    <mergeCell ref="B26:F26"/>
    <mergeCell ref="A39:H39"/>
    <mergeCell ref="B28:F28"/>
    <mergeCell ref="B29:F29"/>
    <mergeCell ref="B30:F30"/>
    <mergeCell ref="B31:F31"/>
    <mergeCell ref="B32:F32"/>
    <mergeCell ref="B33:F33"/>
    <mergeCell ref="B34:F34"/>
    <mergeCell ref="B35:F35"/>
    <mergeCell ref="B36:F36"/>
    <mergeCell ref="B37:F37"/>
    <mergeCell ref="A38:H38"/>
    <mergeCell ref="A40:H40"/>
    <mergeCell ref="A41:I41"/>
    <mergeCell ref="B42:D42"/>
    <mergeCell ref="E42:F42"/>
    <mergeCell ref="B43:D43"/>
    <mergeCell ref="E43:F43"/>
    <mergeCell ref="B44:D44"/>
    <mergeCell ref="E44:F44"/>
    <mergeCell ref="B45:D45"/>
    <mergeCell ref="E45:F45"/>
    <mergeCell ref="B46:D46"/>
    <mergeCell ref="E46:F46"/>
    <mergeCell ref="B55:D55"/>
    <mergeCell ref="E55:F55"/>
    <mergeCell ref="B47:D47"/>
    <mergeCell ref="E47:F47"/>
    <mergeCell ref="B48:D48"/>
    <mergeCell ref="E48:F48"/>
    <mergeCell ref="B49:D49"/>
    <mergeCell ref="B50:D50"/>
    <mergeCell ref="B51:D51"/>
    <mergeCell ref="A52:H52"/>
    <mergeCell ref="A53:I53"/>
    <mergeCell ref="B54:D54"/>
    <mergeCell ref="E54:F54"/>
    <mergeCell ref="C63:F63"/>
    <mergeCell ref="B56:D56"/>
    <mergeCell ref="E56:F56"/>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5"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A1:M65"/>
  <sheetViews>
    <sheetView workbookViewId="0">
      <selection activeCell="A45" sqref="A45"/>
    </sheetView>
  </sheetViews>
  <sheetFormatPr defaultRowHeight="15" x14ac:dyDescent="0.25"/>
  <cols>
    <col min="1" max="1" width="12" bestFit="1" customWidth="1"/>
    <col min="4" max="4" width="20.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23</v>
      </c>
      <c r="I9" s="513"/>
    </row>
    <row r="10" spans="1:13" x14ac:dyDescent="0.25">
      <c r="A10" s="99" t="s">
        <v>71</v>
      </c>
      <c r="B10" s="97"/>
      <c r="D10" s="191"/>
      <c r="E10" s="100"/>
      <c r="F10" s="510" t="s">
        <v>72</v>
      </c>
      <c r="G10" s="511"/>
      <c r="H10" s="514">
        <v>43627</v>
      </c>
      <c r="I10" s="515"/>
    </row>
    <row r="11" spans="1:13" x14ac:dyDescent="0.25">
      <c r="A11" s="99" t="s">
        <v>73</v>
      </c>
      <c r="B11" s="97"/>
      <c r="D11" s="191"/>
      <c r="E11" s="100"/>
      <c r="F11" s="510" t="s">
        <v>74</v>
      </c>
      <c r="G11" s="511"/>
      <c r="H11" s="516" t="s">
        <v>247</v>
      </c>
      <c r="I11" s="515"/>
    </row>
    <row r="12" spans="1:13" x14ac:dyDescent="0.25">
      <c r="A12" s="99" t="s">
        <v>75</v>
      </c>
      <c r="B12" s="97"/>
      <c r="D12" s="191"/>
      <c r="E12" s="100"/>
      <c r="F12" s="510" t="s">
        <v>76</v>
      </c>
      <c r="G12" s="511"/>
      <c r="H12" s="516">
        <v>47510</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523" t="s">
        <v>248</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1" x14ac:dyDescent="0.25">
      <c r="A17" s="104" t="s">
        <v>83</v>
      </c>
      <c r="B17" s="544" t="s">
        <v>170</v>
      </c>
      <c r="C17" s="545"/>
      <c r="D17" s="546"/>
      <c r="E17" s="170" t="s">
        <v>85</v>
      </c>
      <c r="F17" s="170" t="s">
        <v>86</v>
      </c>
      <c r="G17" s="170" t="s">
        <v>87</v>
      </c>
      <c r="H17" s="170" t="s">
        <v>88</v>
      </c>
      <c r="I17" s="171" t="s">
        <v>89</v>
      </c>
    </row>
    <row r="18" spans="1:11" x14ac:dyDescent="0.25">
      <c r="A18" s="109"/>
      <c r="B18" s="517"/>
      <c r="C18" s="518"/>
      <c r="D18" s="519"/>
      <c r="E18" s="110"/>
      <c r="F18" s="111"/>
      <c r="G18" s="110"/>
      <c r="H18" s="112"/>
      <c r="I18" s="113">
        <f>SUM(G18*H18)</f>
        <v>0</v>
      </c>
    </row>
    <row r="19" spans="1:11" x14ac:dyDescent="0.25">
      <c r="A19" s="114"/>
      <c r="B19" s="486"/>
      <c r="C19" s="475"/>
      <c r="D19" s="487"/>
      <c r="E19" s="115"/>
      <c r="F19" s="100"/>
      <c r="G19" s="115"/>
      <c r="H19" s="116"/>
      <c r="I19" s="113">
        <f t="shared" ref="I19:I20" si="0">SUM(G19*H19)</f>
        <v>0</v>
      </c>
    </row>
    <row r="20" spans="1:11" x14ac:dyDescent="0.25">
      <c r="A20" s="114"/>
      <c r="B20" s="520"/>
      <c r="C20" s="521"/>
      <c r="D20" s="522"/>
      <c r="E20" s="115"/>
      <c r="F20" s="100"/>
      <c r="G20" s="117"/>
      <c r="H20" s="118"/>
      <c r="I20" s="119">
        <f t="shared" si="0"/>
        <v>0</v>
      </c>
    </row>
    <row r="21" spans="1:11" x14ac:dyDescent="0.25">
      <c r="A21" s="488" t="s">
        <v>90</v>
      </c>
      <c r="B21" s="484"/>
      <c r="C21" s="484"/>
      <c r="D21" s="484"/>
      <c r="E21" s="484"/>
      <c r="F21" s="484"/>
      <c r="G21" s="484"/>
      <c r="H21" s="485"/>
      <c r="I21" s="113">
        <f>SUM(I18:I20)</f>
        <v>0</v>
      </c>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122"/>
      <c r="G23" s="180" t="s">
        <v>87</v>
      </c>
      <c r="H23" s="136" t="s">
        <v>88</v>
      </c>
      <c r="I23" s="137" t="s">
        <v>89</v>
      </c>
      <c r="K23" s="142"/>
    </row>
    <row r="24" spans="1:11" x14ac:dyDescent="0.25">
      <c r="A24" s="125">
        <v>1</v>
      </c>
      <c r="B24" s="497" t="s">
        <v>250</v>
      </c>
      <c r="C24" s="498"/>
      <c r="D24" s="498"/>
      <c r="E24" s="498"/>
      <c r="F24" s="499"/>
      <c r="G24" s="198">
        <v>1</v>
      </c>
      <c r="H24" s="188">
        <v>182.56</v>
      </c>
      <c r="I24" s="129">
        <f>H24*G24</f>
        <v>182.56</v>
      </c>
    </row>
    <row r="25" spans="1:11" x14ac:dyDescent="0.25">
      <c r="A25" s="125">
        <v>2</v>
      </c>
      <c r="B25" s="500" t="s">
        <v>251</v>
      </c>
      <c r="C25" s="501"/>
      <c r="D25" s="501"/>
      <c r="E25" s="501"/>
      <c r="F25" s="502"/>
      <c r="G25" s="195">
        <v>1</v>
      </c>
      <c r="H25" s="188">
        <v>227.5</v>
      </c>
      <c r="I25" s="129">
        <f>H25*G25</f>
        <v>227.5</v>
      </c>
    </row>
    <row r="26" spans="1:11" x14ac:dyDescent="0.25">
      <c r="A26" s="125">
        <v>3</v>
      </c>
      <c r="B26" s="500" t="s">
        <v>252</v>
      </c>
      <c r="C26" s="501"/>
      <c r="D26" s="501"/>
      <c r="E26" s="501"/>
      <c r="F26" s="502"/>
      <c r="G26" s="199">
        <v>2</v>
      </c>
      <c r="H26" s="128">
        <v>1504.35</v>
      </c>
      <c r="I26" s="129">
        <f t="shared" ref="I26:I28" si="1">H26*G26</f>
        <v>3008.7</v>
      </c>
    </row>
    <row r="27" spans="1:11" x14ac:dyDescent="0.25">
      <c r="A27" s="125">
        <v>4</v>
      </c>
      <c r="B27" s="500" t="s">
        <v>253</v>
      </c>
      <c r="C27" s="501"/>
      <c r="D27" s="501"/>
      <c r="E27" s="501"/>
      <c r="F27" s="502"/>
      <c r="G27" s="199">
        <v>1</v>
      </c>
      <c r="H27" s="128">
        <v>418</v>
      </c>
      <c r="I27" s="129">
        <f t="shared" si="1"/>
        <v>418</v>
      </c>
    </row>
    <row r="28" spans="1:11" x14ac:dyDescent="0.25">
      <c r="A28" s="125"/>
      <c r="B28" s="500"/>
      <c r="C28" s="501"/>
      <c r="D28" s="501"/>
      <c r="E28" s="501"/>
      <c r="F28" s="502"/>
      <c r="G28" s="195"/>
      <c r="H28" s="196"/>
      <c r="I28" s="129">
        <f t="shared" si="1"/>
        <v>0</v>
      </c>
    </row>
    <row r="29" spans="1:11" x14ac:dyDescent="0.25">
      <c r="A29" s="125"/>
      <c r="B29" s="550"/>
      <c r="C29" s="551"/>
      <c r="D29" s="551"/>
      <c r="E29" s="551"/>
      <c r="F29" s="551"/>
      <c r="G29" s="195"/>
      <c r="H29" s="196"/>
      <c r="I29" s="129"/>
    </row>
    <row r="30" spans="1:11" x14ac:dyDescent="0.25">
      <c r="A30" s="125"/>
      <c r="B30" s="550"/>
      <c r="C30" s="551"/>
      <c r="D30" s="551"/>
      <c r="E30" s="551"/>
      <c r="F30" s="551"/>
      <c r="G30" s="195"/>
      <c r="H30" s="196"/>
      <c r="I30" s="129"/>
    </row>
    <row r="31" spans="1:11" x14ac:dyDescent="0.25">
      <c r="A31" s="125"/>
      <c r="B31" s="550"/>
      <c r="C31" s="551"/>
      <c r="D31" s="551"/>
      <c r="E31" s="551"/>
      <c r="F31" s="551"/>
      <c r="G31" s="195"/>
      <c r="H31" s="196"/>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c r="L37" s="130"/>
    </row>
    <row r="38" spans="1:12" x14ac:dyDescent="0.25">
      <c r="A38" s="547" t="s">
        <v>171</v>
      </c>
      <c r="B38" s="484"/>
      <c r="C38" s="484"/>
      <c r="D38" s="484"/>
      <c r="E38" s="484"/>
      <c r="F38" s="484"/>
      <c r="G38" s="484"/>
      <c r="H38" s="485"/>
      <c r="I38" s="189">
        <f>SUM(I24:I37)</f>
        <v>3836.7599999999998</v>
      </c>
      <c r="L38" s="130"/>
    </row>
    <row r="39" spans="1:12" x14ac:dyDescent="0.25">
      <c r="A39" s="488" t="s">
        <v>172</v>
      </c>
      <c r="B39" s="484"/>
      <c r="C39" s="484"/>
      <c r="D39" s="484"/>
      <c r="E39" s="484"/>
      <c r="F39" s="484"/>
      <c r="G39" s="484"/>
      <c r="H39" s="485"/>
      <c r="I39" s="190">
        <f>ROUND((I38*0.15),2)</f>
        <v>575.51</v>
      </c>
      <c r="L39" s="130"/>
    </row>
    <row r="40" spans="1:12" x14ac:dyDescent="0.25">
      <c r="A40" s="488" t="s">
        <v>173</v>
      </c>
      <c r="B40" s="484"/>
      <c r="C40" s="484"/>
      <c r="D40" s="484"/>
      <c r="E40" s="484"/>
      <c r="F40" s="484"/>
      <c r="G40" s="484"/>
      <c r="H40" s="485"/>
      <c r="I40" s="131">
        <f>I38+I39</f>
        <v>4412.2699999999995</v>
      </c>
    </row>
    <row r="41" spans="1:12" x14ac:dyDescent="0.25">
      <c r="A41" s="494" t="s">
        <v>95</v>
      </c>
      <c r="B41" s="495"/>
      <c r="C41" s="495"/>
      <c r="D41" s="495"/>
      <c r="E41" s="495"/>
      <c r="F41" s="495"/>
      <c r="G41" s="495"/>
      <c r="H41" s="495"/>
      <c r="I41" s="496"/>
    </row>
    <row r="42" spans="1:12" x14ac:dyDescent="0.25">
      <c r="A42" s="120" t="s">
        <v>96</v>
      </c>
      <c r="B42" s="492" t="s">
        <v>97</v>
      </c>
      <c r="C42" s="538"/>
      <c r="D42" s="493"/>
      <c r="E42" s="492" t="s">
        <v>85</v>
      </c>
      <c r="F42" s="493"/>
      <c r="G42" s="122" t="s">
        <v>87</v>
      </c>
      <c r="H42" s="123" t="s">
        <v>88</v>
      </c>
      <c r="I42" s="124" t="s">
        <v>89</v>
      </c>
    </row>
    <row r="43" spans="1:12" x14ac:dyDescent="0.25">
      <c r="A43" s="125">
        <v>1</v>
      </c>
      <c r="B43" s="529" t="s">
        <v>98</v>
      </c>
      <c r="C43" s="530"/>
      <c r="D43" s="531"/>
      <c r="E43" s="517" t="s">
        <v>99</v>
      </c>
      <c r="F43" s="519"/>
      <c r="G43" s="157">
        <v>4</v>
      </c>
      <c r="H43" s="155">
        <v>450</v>
      </c>
      <c r="I43" s="132">
        <f>SUM(G43*H43)</f>
        <v>1800</v>
      </c>
    </row>
    <row r="44" spans="1:12" x14ac:dyDescent="0.25">
      <c r="A44" s="125">
        <v>2</v>
      </c>
      <c r="B44" s="506" t="s">
        <v>100</v>
      </c>
      <c r="C44" s="507"/>
      <c r="D44" s="508"/>
      <c r="E44" s="486" t="s">
        <v>99</v>
      </c>
      <c r="F44" s="487"/>
      <c r="G44" s="126"/>
      <c r="H44" s="156">
        <v>350</v>
      </c>
      <c r="I44" s="129">
        <f t="shared" ref="I44:I48" si="2">SUM(G44*H44)</f>
        <v>0</v>
      </c>
    </row>
    <row r="45" spans="1:12" x14ac:dyDescent="0.25">
      <c r="A45" s="125">
        <v>3</v>
      </c>
      <c r="B45" s="506" t="s">
        <v>101</v>
      </c>
      <c r="C45" s="507"/>
      <c r="D45" s="508"/>
      <c r="E45" s="486" t="s">
        <v>99</v>
      </c>
      <c r="F45" s="487"/>
      <c r="G45" s="126"/>
      <c r="H45" s="156">
        <v>300</v>
      </c>
      <c r="I45" s="129">
        <f t="shared" si="2"/>
        <v>0</v>
      </c>
    </row>
    <row r="46" spans="1:12" x14ac:dyDescent="0.25">
      <c r="A46" s="125">
        <v>4</v>
      </c>
      <c r="B46" s="506" t="s">
        <v>102</v>
      </c>
      <c r="C46" s="507"/>
      <c r="D46" s="508"/>
      <c r="E46" s="486" t="s">
        <v>99</v>
      </c>
      <c r="F46" s="487"/>
      <c r="G46" s="126">
        <v>4</v>
      </c>
      <c r="H46" s="156">
        <v>200</v>
      </c>
      <c r="I46" s="129">
        <f t="shared" si="2"/>
        <v>800</v>
      </c>
    </row>
    <row r="47" spans="1:12" x14ac:dyDescent="0.25">
      <c r="A47" s="125">
        <v>5</v>
      </c>
      <c r="B47" s="506" t="s">
        <v>103</v>
      </c>
      <c r="C47" s="507"/>
      <c r="D47" s="508"/>
      <c r="E47" s="486" t="s">
        <v>99</v>
      </c>
      <c r="F47" s="487"/>
      <c r="G47" s="126"/>
      <c r="H47" s="158">
        <v>200</v>
      </c>
      <c r="I47" s="129">
        <f t="shared" si="2"/>
        <v>0</v>
      </c>
    </row>
    <row r="48" spans="1:12" x14ac:dyDescent="0.25">
      <c r="A48" s="125">
        <v>6</v>
      </c>
      <c r="B48" s="506" t="s">
        <v>40</v>
      </c>
      <c r="C48" s="507"/>
      <c r="D48" s="508"/>
      <c r="E48" s="486" t="s">
        <v>99</v>
      </c>
      <c r="F48" s="487"/>
      <c r="G48" s="126"/>
      <c r="H48" s="158">
        <v>140</v>
      </c>
      <c r="I48" s="129">
        <f t="shared" si="2"/>
        <v>0</v>
      </c>
    </row>
    <row r="49" spans="1:12" x14ac:dyDescent="0.25">
      <c r="A49" s="125"/>
      <c r="B49" s="506"/>
      <c r="C49" s="507"/>
      <c r="D49" s="508"/>
      <c r="E49" s="133"/>
      <c r="F49" s="100"/>
      <c r="G49" s="100"/>
      <c r="H49" s="116"/>
      <c r="I49" s="129"/>
    </row>
    <row r="50" spans="1:12" x14ac:dyDescent="0.25">
      <c r="A50" s="114"/>
      <c r="B50" s="506"/>
      <c r="C50" s="507"/>
      <c r="D50" s="508"/>
      <c r="F50" s="100"/>
      <c r="G50" s="100"/>
      <c r="H50" s="116"/>
      <c r="I50" s="129"/>
    </row>
    <row r="51" spans="1:12" x14ac:dyDescent="0.25">
      <c r="A51" s="134"/>
      <c r="B51" s="535"/>
      <c r="C51" s="536"/>
      <c r="D51" s="537"/>
      <c r="E51" s="102"/>
      <c r="F51" s="103"/>
      <c r="G51" s="100"/>
      <c r="H51" s="118"/>
      <c r="I51" s="129"/>
    </row>
    <row r="52" spans="1:12" x14ac:dyDescent="0.25">
      <c r="A52" s="488" t="s">
        <v>104</v>
      </c>
      <c r="B52" s="484"/>
      <c r="C52" s="484"/>
      <c r="D52" s="484"/>
      <c r="E52" s="484"/>
      <c r="F52" s="484"/>
      <c r="G52" s="484"/>
      <c r="H52" s="485"/>
      <c r="I52" s="135">
        <f>SUM(I43:I51)</f>
        <v>2600</v>
      </c>
    </row>
    <row r="53" spans="1:12" x14ac:dyDescent="0.25">
      <c r="A53" s="494" t="s">
        <v>105</v>
      </c>
      <c r="B53" s="495"/>
      <c r="C53" s="495"/>
      <c r="D53" s="495"/>
      <c r="E53" s="495"/>
      <c r="F53" s="495"/>
      <c r="G53" s="495"/>
      <c r="H53" s="495"/>
      <c r="I53" s="496"/>
    </row>
    <row r="54" spans="1:12" x14ac:dyDescent="0.25">
      <c r="A54" s="120" t="s">
        <v>106</v>
      </c>
      <c r="B54" s="492" t="s">
        <v>107</v>
      </c>
      <c r="C54" s="538"/>
      <c r="D54" s="493"/>
      <c r="E54" s="492" t="s">
        <v>108</v>
      </c>
      <c r="F54" s="493"/>
      <c r="G54" s="136" t="s">
        <v>109</v>
      </c>
      <c r="H54" s="136" t="s">
        <v>88</v>
      </c>
      <c r="I54" s="137" t="s">
        <v>89</v>
      </c>
    </row>
    <row r="55" spans="1:12" x14ac:dyDescent="0.25">
      <c r="A55" s="125">
        <v>1</v>
      </c>
      <c r="B55" s="497" t="s">
        <v>255</v>
      </c>
      <c r="C55" s="498"/>
      <c r="D55" s="499"/>
      <c r="E55" s="517"/>
      <c r="F55" s="519"/>
      <c r="G55" s="126"/>
      <c r="H55" s="138"/>
      <c r="I55" s="129"/>
    </row>
    <row r="56" spans="1:12" x14ac:dyDescent="0.25">
      <c r="A56" s="125"/>
      <c r="B56" s="500" t="s">
        <v>249</v>
      </c>
      <c r="C56" s="501"/>
      <c r="D56" s="502"/>
      <c r="E56" s="486">
        <v>1</v>
      </c>
      <c r="F56" s="487"/>
      <c r="G56" s="126">
        <v>27.6</v>
      </c>
      <c r="H56" s="138">
        <v>5</v>
      </c>
      <c r="I56" s="129">
        <f>H56*G56</f>
        <v>138</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SUM(I55:I57)</f>
        <v>138</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I58+I52+I40</f>
        <v>7150.2699999999995</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7150.2699999999995</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A15:I15"/>
    <mergeCell ref="A9:E9"/>
    <mergeCell ref="F9:G9"/>
    <mergeCell ref="H9:I9"/>
    <mergeCell ref="F10:G10"/>
    <mergeCell ref="H10:I10"/>
    <mergeCell ref="F11:G11"/>
    <mergeCell ref="H11:I11"/>
    <mergeCell ref="F12:G12"/>
    <mergeCell ref="H12:I12"/>
    <mergeCell ref="H13:I13"/>
    <mergeCell ref="F14:G14"/>
    <mergeCell ref="H14:I14"/>
    <mergeCell ref="B27:F27"/>
    <mergeCell ref="A16:I16"/>
    <mergeCell ref="B17:D17"/>
    <mergeCell ref="B18:D18"/>
    <mergeCell ref="B19:D19"/>
    <mergeCell ref="B20:D20"/>
    <mergeCell ref="A21:H21"/>
    <mergeCell ref="A22:I22"/>
    <mergeCell ref="B23:E23"/>
    <mergeCell ref="B24:F24"/>
    <mergeCell ref="B25:F25"/>
    <mergeCell ref="B26:F26"/>
    <mergeCell ref="A39:H39"/>
    <mergeCell ref="B28:F28"/>
    <mergeCell ref="B29:F29"/>
    <mergeCell ref="B30:F30"/>
    <mergeCell ref="B31:F31"/>
    <mergeCell ref="B32:F32"/>
    <mergeCell ref="B33:F33"/>
    <mergeCell ref="B34:F34"/>
    <mergeCell ref="B35:F35"/>
    <mergeCell ref="B36:F36"/>
    <mergeCell ref="B37:F37"/>
    <mergeCell ref="A38:H38"/>
    <mergeCell ref="A40:H40"/>
    <mergeCell ref="A41:I41"/>
    <mergeCell ref="B42:D42"/>
    <mergeCell ref="E42:F42"/>
    <mergeCell ref="B43:D43"/>
    <mergeCell ref="E43:F43"/>
    <mergeCell ref="B44:D44"/>
    <mergeCell ref="E44:F44"/>
    <mergeCell ref="B45:D45"/>
    <mergeCell ref="E45:F45"/>
    <mergeCell ref="B46:D46"/>
    <mergeCell ref="E46:F46"/>
    <mergeCell ref="B55:D55"/>
    <mergeCell ref="E55:F55"/>
    <mergeCell ref="B47:D47"/>
    <mergeCell ref="E47:F47"/>
    <mergeCell ref="B48:D48"/>
    <mergeCell ref="E48:F48"/>
    <mergeCell ref="B49:D49"/>
    <mergeCell ref="B50:D50"/>
    <mergeCell ref="B51:D51"/>
    <mergeCell ref="A52:H52"/>
    <mergeCell ref="A53:I53"/>
    <mergeCell ref="B54:D54"/>
    <mergeCell ref="E54:F54"/>
    <mergeCell ref="C63:F63"/>
    <mergeCell ref="B56:D56"/>
    <mergeCell ref="E56:F56"/>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5"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70C0"/>
  </sheetPr>
  <dimension ref="A1:M65"/>
  <sheetViews>
    <sheetView topLeftCell="A4" workbookViewId="0">
      <selection activeCell="A45" sqref="A45"/>
    </sheetView>
  </sheetViews>
  <sheetFormatPr defaultRowHeight="15" x14ac:dyDescent="0.25"/>
  <cols>
    <col min="1" max="1" width="12" bestFit="1" customWidth="1"/>
    <col min="4" max="4" width="20.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24</v>
      </c>
      <c r="I9" s="513"/>
    </row>
    <row r="10" spans="1:13" x14ac:dyDescent="0.25">
      <c r="A10" s="99" t="s">
        <v>71</v>
      </c>
      <c r="B10" s="97"/>
      <c r="D10" s="191"/>
      <c r="E10" s="100"/>
      <c r="F10" s="510" t="s">
        <v>72</v>
      </c>
      <c r="G10" s="511"/>
      <c r="H10" s="514">
        <v>43637</v>
      </c>
      <c r="I10" s="515"/>
    </row>
    <row r="11" spans="1:13" x14ac:dyDescent="0.25">
      <c r="A11" s="99" t="s">
        <v>73</v>
      </c>
      <c r="B11" s="97"/>
      <c r="D11" s="191"/>
      <c r="E11" s="100"/>
      <c r="F11" s="510" t="s">
        <v>74</v>
      </c>
      <c r="G11" s="511"/>
      <c r="H11" s="516" t="s">
        <v>144</v>
      </c>
      <c r="I11" s="515"/>
    </row>
    <row r="12" spans="1:13" x14ac:dyDescent="0.25">
      <c r="A12" s="99" t="s">
        <v>75</v>
      </c>
      <c r="B12" s="97"/>
      <c r="D12" s="191"/>
      <c r="E12" s="100"/>
      <c r="F12" s="510" t="s">
        <v>76</v>
      </c>
      <c r="G12" s="511"/>
      <c r="H12" s="516">
        <v>49026</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523" t="s">
        <v>254</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1" x14ac:dyDescent="0.25">
      <c r="A17" s="104" t="s">
        <v>83</v>
      </c>
      <c r="B17" s="544" t="s">
        <v>170</v>
      </c>
      <c r="C17" s="545"/>
      <c r="D17" s="546"/>
      <c r="E17" s="170" t="s">
        <v>85</v>
      </c>
      <c r="F17" s="170" t="s">
        <v>86</v>
      </c>
      <c r="G17" s="170" t="s">
        <v>87</v>
      </c>
      <c r="H17" s="170" t="s">
        <v>88</v>
      </c>
      <c r="I17" s="171" t="s">
        <v>89</v>
      </c>
    </row>
    <row r="18" spans="1:11" x14ac:dyDescent="0.25">
      <c r="A18" s="109"/>
      <c r="B18" s="517"/>
      <c r="C18" s="518"/>
      <c r="D18" s="519"/>
      <c r="E18" s="110"/>
      <c r="F18" s="111"/>
      <c r="G18" s="110"/>
      <c r="H18" s="112"/>
      <c r="I18" s="113">
        <f>SUM(G18*H18)</f>
        <v>0</v>
      </c>
    </row>
    <row r="19" spans="1:11" x14ac:dyDescent="0.25">
      <c r="A19" s="114"/>
      <c r="B19" s="486"/>
      <c r="C19" s="475"/>
      <c r="D19" s="487"/>
      <c r="E19" s="115"/>
      <c r="F19" s="100"/>
      <c r="G19" s="115"/>
      <c r="H19" s="116"/>
      <c r="I19" s="113">
        <f t="shared" ref="I19:I20" si="0">SUM(G19*H19)</f>
        <v>0</v>
      </c>
    </row>
    <row r="20" spans="1:11" x14ac:dyDescent="0.25">
      <c r="A20" s="114"/>
      <c r="B20" s="520"/>
      <c r="C20" s="521"/>
      <c r="D20" s="522"/>
      <c r="E20" s="115"/>
      <c r="F20" s="100"/>
      <c r="G20" s="117"/>
      <c r="H20" s="118"/>
      <c r="I20" s="119">
        <f t="shared" si="0"/>
        <v>0</v>
      </c>
    </row>
    <row r="21" spans="1:11" x14ac:dyDescent="0.25">
      <c r="A21" s="488" t="s">
        <v>90</v>
      </c>
      <c r="B21" s="484"/>
      <c r="C21" s="484"/>
      <c r="D21" s="484"/>
      <c r="E21" s="484"/>
      <c r="F21" s="484"/>
      <c r="G21" s="484"/>
      <c r="H21" s="485"/>
      <c r="I21" s="113">
        <f>SUM(I18:I20)</f>
        <v>0</v>
      </c>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122"/>
      <c r="G23" s="180" t="s">
        <v>87</v>
      </c>
      <c r="H23" s="136" t="s">
        <v>88</v>
      </c>
      <c r="I23" s="137" t="s">
        <v>89</v>
      </c>
      <c r="K23" s="142"/>
    </row>
    <row r="24" spans="1:11" x14ac:dyDescent="0.25">
      <c r="A24" s="125">
        <v>1</v>
      </c>
      <c r="B24" s="497" t="s">
        <v>256</v>
      </c>
      <c r="C24" s="498"/>
      <c r="D24" s="498"/>
      <c r="E24" s="498"/>
      <c r="F24" s="499"/>
      <c r="G24" s="198">
        <v>2</v>
      </c>
      <c r="H24" s="188">
        <v>2015</v>
      </c>
      <c r="I24" s="129">
        <f>H24*G24</f>
        <v>4030</v>
      </c>
    </row>
    <row r="25" spans="1:11" x14ac:dyDescent="0.25">
      <c r="A25" s="125"/>
      <c r="B25" s="500"/>
      <c r="C25" s="501"/>
      <c r="D25" s="501"/>
      <c r="E25" s="501"/>
      <c r="F25" s="502"/>
      <c r="G25" s="195"/>
      <c r="H25" s="188"/>
      <c r="I25" s="129"/>
    </row>
    <row r="26" spans="1:11" x14ac:dyDescent="0.25">
      <c r="A26" s="125"/>
      <c r="B26" s="500"/>
      <c r="C26" s="501"/>
      <c r="D26" s="501"/>
      <c r="E26" s="501"/>
      <c r="F26" s="502"/>
      <c r="G26" s="199"/>
      <c r="H26" s="128"/>
      <c r="I26" s="129"/>
    </row>
    <row r="27" spans="1:11" x14ac:dyDescent="0.25">
      <c r="A27" s="125"/>
      <c r="B27" s="500"/>
      <c r="C27" s="501"/>
      <c r="D27" s="501"/>
      <c r="E27" s="501"/>
      <c r="F27" s="502"/>
      <c r="G27" s="199"/>
      <c r="H27" s="128"/>
      <c r="I27" s="129"/>
    </row>
    <row r="28" spans="1:11" x14ac:dyDescent="0.25">
      <c r="A28" s="125"/>
      <c r="B28" s="500"/>
      <c r="C28" s="501"/>
      <c r="D28" s="501"/>
      <c r="E28" s="501"/>
      <c r="F28" s="502"/>
      <c r="G28" s="195"/>
      <c r="H28" s="196"/>
      <c r="I28" s="129"/>
    </row>
    <row r="29" spans="1:11" x14ac:dyDescent="0.25">
      <c r="A29" s="125"/>
      <c r="B29" s="550"/>
      <c r="C29" s="551"/>
      <c r="D29" s="551"/>
      <c r="E29" s="551"/>
      <c r="F29" s="551"/>
      <c r="G29" s="195"/>
      <c r="H29" s="196"/>
      <c r="I29" s="129"/>
    </row>
    <row r="30" spans="1:11" x14ac:dyDescent="0.25">
      <c r="A30" s="125"/>
      <c r="B30" s="550"/>
      <c r="C30" s="551"/>
      <c r="D30" s="551"/>
      <c r="E30" s="551"/>
      <c r="F30" s="551"/>
      <c r="G30" s="195"/>
      <c r="H30" s="196"/>
      <c r="I30" s="129"/>
    </row>
    <row r="31" spans="1:11" x14ac:dyDescent="0.25">
      <c r="A31" s="125"/>
      <c r="B31" s="550"/>
      <c r="C31" s="551"/>
      <c r="D31" s="551"/>
      <c r="E31" s="551"/>
      <c r="F31" s="551"/>
      <c r="G31" s="195"/>
      <c r="H31" s="196"/>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c r="L37" s="130"/>
    </row>
    <row r="38" spans="1:12" x14ac:dyDescent="0.25">
      <c r="A38" s="547" t="s">
        <v>171</v>
      </c>
      <c r="B38" s="484"/>
      <c r="C38" s="484"/>
      <c r="D38" s="484"/>
      <c r="E38" s="484"/>
      <c r="F38" s="484"/>
      <c r="G38" s="484"/>
      <c r="H38" s="485"/>
      <c r="I38" s="189">
        <f>SUM(I24:I37)</f>
        <v>4030</v>
      </c>
      <c r="L38" s="130"/>
    </row>
    <row r="39" spans="1:12" x14ac:dyDescent="0.25">
      <c r="A39" s="488" t="s">
        <v>172</v>
      </c>
      <c r="B39" s="484"/>
      <c r="C39" s="484"/>
      <c r="D39" s="484"/>
      <c r="E39" s="484"/>
      <c r="F39" s="484"/>
      <c r="G39" s="484"/>
      <c r="H39" s="485"/>
      <c r="I39" s="190">
        <f>ROUND((I38*0.15),2)</f>
        <v>604.5</v>
      </c>
      <c r="L39" s="130"/>
    </row>
    <row r="40" spans="1:12" x14ac:dyDescent="0.25">
      <c r="A40" s="488" t="s">
        <v>173</v>
      </c>
      <c r="B40" s="484"/>
      <c r="C40" s="484"/>
      <c r="D40" s="484"/>
      <c r="E40" s="484"/>
      <c r="F40" s="484"/>
      <c r="G40" s="484"/>
      <c r="H40" s="485"/>
      <c r="I40" s="131">
        <f>I38+I39</f>
        <v>4634.5</v>
      </c>
    </row>
    <row r="41" spans="1:12" x14ac:dyDescent="0.25">
      <c r="A41" s="494" t="s">
        <v>95</v>
      </c>
      <c r="B41" s="495"/>
      <c r="C41" s="495"/>
      <c r="D41" s="495"/>
      <c r="E41" s="495"/>
      <c r="F41" s="495"/>
      <c r="G41" s="495"/>
      <c r="H41" s="495"/>
      <c r="I41" s="496"/>
    </row>
    <row r="42" spans="1:12" x14ac:dyDescent="0.25">
      <c r="A42" s="120" t="s">
        <v>96</v>
      </c>
      <c r="B42" s="492" t="s">
        <v>97</v>
      </c>
      <c r="C42" s="538"/>
      <c r="D42" s="493"/>
      <c r="E42" s="492" t="s">
        <v>85</v>
      </c>
      <c r="F42" s="493"/>
      <c r="G42" s="122" t="s">
        <v>87</v>
      </c>
      <c r="H42" s="123" t="s">
        <v>88</v>
      </c>
      <c r="I42" s="124" t="s">
        <v>89</v>
      </c>
    </row>
    <row r="43" spans="1:12" x14ac:dyDescent="0.25">
      <c r="A43" s="125">
        <v>1</v>
      </c>
      <c r="B43" s="529" t="s">
        <v>98</v>
      </c>
      <c r="C43" s="530"/>
      <c r="D43" s="531"/>
      <c r="E43" s="517" t="s">
        <v>99</v>
      </c>
      <c r="F43" s="519"/>
      <c r="G43" s="157">
        <v>1.5</v>
      </c>
      <c r="H43" s="155">
        <v>450</v>
      </c>
      <c r="I43" s="132">
        <f>SUM(G43*H43)</f>
        <v>675</v>
      </c>
    </row>
    <row r="44" spans="1:12" x14ac:dyDescent="0.25">
      <c r="A44" s="125">
        <v>2</v>
      </c>
      <c r="B44" s="506" t="s">
        <v>100</v>
      </c>
      <c r="C44" s="507"/>
      <c r="D44" s="508"/>
      <c r="E44" s="486" t="s">
        <v>99</v>
      </c>
      <c r="F44" s="487"/>
      <c r="G44" s="126"/>
      <c r="H44" s="156">
        <v>350</v>
      </c>
      <c r="I44" s="129">
        <f t="shared" ref="I44:I48" si="1">SUM(G44*H44)</f>
        <v>0</v>
      </c>
    </row>
    <row r="45" spans="1:12" x14ac:dyDescent="0.25">
      <c r="A45" s="125">
        <v>3</v>
      </c>
      <c r="B45" s="506" t="s">
        <v>101</v>
      </c>
      <c r="C45" s="507"/>
      <c r="D45" s="508"/>
      <c r="E45" s="486" t="s">
        <v>99</v>
      </c>
      <c r="F45" s="487"/>
      <c r="G45" s="126"/>
      <c r="H45" s="156">
        <v>300</v>
      </c>
      <c r="I45" s="129">
        <f t="shared" si="1"/>
        <v>0</v>
      </c>
    </row>
    <row r="46" spans="1:12" x14ac:dyDescent="0.25">
      <c r="A46" s="125">
        <v>4</v>
      </c>
      <c r="B46" s="506" t="s">
        <v>102</v>
      </c>
      <c r="C46" s="507"/>
      <c r="D46" s="508"/>
      <c r="E46" s="486" t="s">
        <v>99</v>
      </c>
      <c r="F46" s="487"/>
      <c r="G46" s="126">
        <v>1.5</v>
      </c>
      <c r="H46" s="156">
        <v>200</v>
      </c>
      <c r="I46" s="129">
        <f t="shared" si="1"/>
        <v>300</v>
      </c>
    </row>
    <row r="47" spans="1:12" x14ac:dyDescent="0.25">
      <c r="A47" s="125">
        <v>5</v>
      </c>
      <c r="B47" s="506" t="s">
        <v>103</v>
      </c>
      <c r="C47" s="507"/>
      <c r="D47" s="508"/>
      <c r="E47" s="486" t="s">
        <v>99</v>
      </c>
      <c r="F47" s="487"/>
      <c r="G47" s="126"/>
      <c r="H47" s="158">
        <v>200</v>
      </c>
      <c r="I47" s="129">
        <f t="shared" si="1"/>
        <v>0</v>
      </c>
    </row>
    <row r="48" spans="1:12" x14ac:dyDescent="0.25">
      <c r="A48" s="125">
        <v>6</v>
      </c>
      <c r="B48" s="506" t="s">
        <v>40</v>
      </c>
      <c r="C48" s="507"/>
      <c r="D48" s="508"/>
      <c r="E48" s="486" t="s">
        <v>99</v>
      </c>
      <c r="F48" s="487"/>
      <c r="G48" s="126"/>
      <c r="H48" s="158">
        <v>140</v>
      </c>
      <c r="I48" s="129">
        <f t="shared" si="1"/>
        <v>0</v>
      </c>
    </row>
    <row r="49" spans="1:12" x14ac:dyDescent="0.25">
      <c r="A49" s="125"/>
      <c r="B49" s="506"/>
      <c r="C49" s="507"/>
      <c r="D49" s="508"/>
      <c r="E49" s="133"/>
      <c r="F49" s="100"/>
      <c r="G49" s="100"/>
      <c r="H49" s="116"/>
      <c r="I49" s="129"/>
    </row>
    <row r="50" spans="1:12" x14ac:dyDescent="0.25">
      <c r="A50" s="114"/>
      <c r="B50" s="506"/>
      <c r="C50" s="507"/>
      <c r="D50" s="508"/>
      <c r="F50" s="100"/>
      <c r="G50" s="100"/>
      <c r="H50" s="116"/>
      <c r="I50" s="129"/>
    </row>
    <row r="51" spans="1:12" x14ac:dyDescent="0.25">
      <c r="A51" s="134"/>
      <c r="B51" s="535"/>
      <c r="C51" s="536"/>
      <c r="D51" s="537"/>
      <c r="E51" s="102"/>
      <c r="F51" s="103"/>
      <c r="G51" s="100"/>
      <c r="H51" s="118"/>
      <c r="I51" s="129"/>
    </row>
    <row r="52" spans="1:12" x14ac:dyDescent="0.25">
      <c r="A52" s="488" t="s">
        <v>104</v>
      </c>
      <c r="B52" s="484"/>
      <c r="C52" s="484"/>
      <c r="D52" s="484"/>
      <c r="E52" s="484"/>
      <c r="F52" s="484"/>
      <c r="G52" s="484"/>
      <c r="H52" s="485"/>
      <c r="I52" s="135">
        <f>SUM(I43:I51)</f>
        <v>975</v>
      </c>
    </row>
    <row r="53" spans="1:12" x14ac:dyDescent="0.25">
      <c r="A53" s="494" t="s">
        <v>105</v>
      </c>
      <c r="B53" s="495"/>
      <c r="C53" s="495"/>
      <c r="D53" s="495"/>
      <c r="E53" s="495"/>
      <c r="F53" s="495"/>
      <c r="G53" s="495"/>
      <c r="H53" s="495"/>
      <c r="I53" s="496"/>
    </row>
    <row r="54" spans="1:12" x14ac:dyDescent="0.25">
      <c r="A54" s="120" t="s">
        <v>106</v>
      </c>
      <c r="B54" s="492" t="s">
        <v>107</v>
      </c>
      <c r="C54" s="538"/>
      <c r="D54" s="493"/>
      <c r="E54" s="492" t="s">
        <v>108</v>
      </c>
      <c r="F54" s="493"/>
      <c r="G54" s="136" t="s">
        <v>109</v>
      </c>
      <c r="H54" s="136" t="s">
        <v>88</v>
      </c>
      <c r="I54" s="137" t="s">
        <v>89</v>
      </c>
    </row>
    <row r="55" spans="1:12" x14ac:dyDescent="0.25">
      <c r="A55" s="125">
        <v>1</v>
      </c>
      <c r="B55" s="497" t="s">
        <v>255</v>
      </c>
      <c r="C55" s="498"/>
      <c r="D55" s="499"/>
      <c r="E55" s="517"/>
      <c r="F55" s="519"/>
      <c r="G55" s="126"/>
      <c r="H55" s="138"/>
      <c r="I55" s="129"/>
    </row>
    <row r="56" spans="1:12" x14ac:dyDescent="0.25">
      <c r="A56" s="125"/>
      <c r="B56" s="500" t="s">
        <v>260</v>
      </c>
      <c r="C56" s="501"/>
      <c r="D56" s="502"/>
      <c r="E56" s="486">
        <v>1</v>
      </c>
      <c r="F56" s="487"/>
      <c r="G56" s="126">
        <v>24</v>
      </c>
      <c r="H56" s="138">
        <v>5</v>
      </c>
      <c r="I56" s="129">
        <f>H56*G56</f>
        <v>120</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SUM(I55:I57)</f>
        <v>120</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I58+I52+I40</f>
        <v>5729.5</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5729.5</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A15:I15"/>
    <mergeCell ref="A9:E9"/>
    <mergeCell ref="F9:G9"/>
    <mergeCell ref="H9:I9"/>
    <mergeCell ref="F10:G10"/>
    <mergeCell ref="H10:I10"/>
    <mergeCell ref="F11:G11"/>
    <mergeCell ref="H11:I11"/>
    <mergeCell ref="F12:G12"/>
    <mergeCell ref="H12:I12"/>
    <mergeCell ref="H13:I13"/>
    <mergeCell ref="F14:G14"/>
    <mergeCell ref="H14:I14"/>
    <mergeCell ref="B27:F27"/>
    <mergeCell ref="A16:I16"/>
    <mergeCell ref="B17:D17"/>
    <mergeCell ref="B18:D18"/>
    <mergeCell ref="B19:D19"/>
    <mergeCell ref="B20:D20"/>
    <mergeCell ref="A21:H21"/>
    <mergeCell ref="A22:I22"/>
    <mergeCell ref="B23:E23"/>
    <mergeCell ref="B24:F24"/>
    <mergeCell ref="B25:F25"/>
    <mergeCell ref="B26:F26"/>
    <mergeCell ref="A39:H39"/>
    <mergeCell ref="B28:F28"/>
    <mergeCell ref="B29:F29"/>
    <mergeCell ref="B30:F30"/>
    <mergeCell ref="B31:F31"/>
    <mergeCell ref="B32:F32"/>
    <mergeCell ref="B33:F33"/>
    <mergeCell ref="B34:F34"/>
    <mergeCell ref="B35:F35"/>
    <mergeCell ref="B36:F36"/>
    <mergeCell ref="B37:F37"/>
    <mergeCell ref="A38:H38"/>
    <mergeCell ref="A40:H40"/>
    <mergeCell ref="A41:I41"/>
    <mergeCell ref="B42:D42"/>
    <mergeCell ref="E42:F42"/>
    <mergeCell ref="B43:D43"/>
    <mergeCell ref="E43:F43"/>
    <mergeCell ref="B44:D44"/>
    <mergeCell ref="E44:F44"/>
    <mergeCell ref="B45:D45"/>
    <mergeCell ref="E45:F45"/>
    <mergeCell ref="B46:D46"/>
    <mergeCell ref="E46:F46"/>
    <mergeCell ref="B55:D55"/>
    <mergeCell ref="E55:F55"/>
    <mergeCell ref="B47:D47"/>
    <mergeCell ref="E47:F47"/>
    <mergeCell ref="B48:D48"/>
    <mergeCell ref="E48:F48"/>
    <mergeCell ref="B49:D49"/>
    <mergeCell ref="B50:D50"/>
    <mergeCell ref="B51:D51"/>
    <mergeCell ref="A52:H52"/>
    <mergeCell ref="A53:I53"/>
    <mergeCell ref="B54:D54"/>
    <mergeCell ref="E54:F54"/>
    <mergeCell ref="C63:F63"/>
    <mergeCell ref="B56:D56"/>
    <mergeCell ref="E56:F56"/>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5"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70C0"/>
  </sheetPr>
  <dimension ref="A1:M65"/>
  <sheetViews>
    <sheetView topLeftCell="A13" workbookViewId="0">
      <selection activeCell="A45" sqref="A45"/>
    </sheetView>
  </sheetViews>
  <sheetFormatPr defaultRowHeight="15" x14ac:dyDescent="0.25"/>
  <cols>
    <col min="1" max="1" width="12" bestFit="1" customWidth="1"/>
    <col min="4" max="4" width="20.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25</v>
      </c>
      <c r="I9" s="513"/>
    </row>
    <row r="10" spans="1:13" x14ac:dyDescent="0.25">
      <c r="A10" s="99" t="s">
        <v>71</v>
      </c>
      <c r="B10" s="97"/>
      <c r="D10" s="191"/>
      <c r="E10" s="100"/>
      <c r="F10" s="510" t="s">
        <v>72</v>
      </c>
      <c r="G10" s="511"/>
      <c r="H10" s="514">
        <v>43657</v>
      </c>
      <c r="I10" s="515"/>
    </row>
    <row r="11" spans="1:13" x14ac:dyDescent="0.25">
      <c r="A11" s="99" t="s">
        <v>73</v>
      </c>
      <c r="B11" s="97"/>
      <c r="D11" s="191"/>
      <c r="E11" s="100"/>
      <c r="F11" s="510" t="s">
        <v>74</v>
      </c>
      <c r="G11" s="511"/>
      <c r="H11" s="516" t="s">
        <v>131</v>
      </c>
      <c r="I11" s="515"/>
    </row>
    <row r="12" spans="1:13" x14ac:dyDescent="0.25">
      <c r="A12" s="99" t="s">
        <v>75</v>
      </c>
      <c r="B12" s="97"/>
      <c r="D12" s="191"/>
      <c r="E12" s="100"/>
      <c r="F12" s="510" t="s">
        <v>76</v>
      </c>
      <c r="G12" s="511"/>
      <c r="H12" s="516">
        <v>51247</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523" t="s">
        <v>257</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1" x14ac:dyDescent="0.25">
      <c r="A17" s="104" t="s">
        <v>83</v>
      </c>
      <c r="B17" s="544" t="s">
        <v>170</v>
      </c>
      <c r="C17" s="545"/>
      <c r="D17" s="546"/>
      <c r="E17" s="170" t="s">
        <v>85</v>
      </c>
      <c r="F17" s="170" t="s">
        <v>86</v>
      </c>
      <c r="G17" s="170" t="s">
        <v>87</v>
      </c>
      <c r="H17" s="170" t="s">
        <v>88</v>
      </c>
      <c r="I17" s="171" t="s">
        <v>89</v>
      </c>
    </row>
    <row r="18" spans="1:11" x14ac:dyDescent="0.25">
      <c r="A18" s="109"/>
      <c r="B18" s="517"/>
      <c r="C18" s="518"/>
      <c r="D18" s="519"/>
      <c r="E18" s="110"/>
      <c r="F18" s="111"/>
      <c r="G18" s="110"/>
      <c r="H18" s="112"/>
      <c r="I18" s="113">
        <f>SUM(G18*H18)</f>
        <v>0</v>
      </c>
    </row>
    <row r="19" spans="1:11" x14ac:dyDescent="0.25">
      <c r="A19" s="114"/>
      <c r="B19" s="486"/>
      <c r="C19" s="475"/>
      <c r="D19" s="487"/>
      <c r="E19" s="115"/>
      <c r="F19" s="100"/>
      <c r="G19" s="115"/>
      <c r="H19" s="116"/>
      <c r="I19" s="113">
        <f t="shared" ref="I19:I20" si="0">SUM(G19*H19)</f>
        <v>0</v>
      </c>
    </row>
    <row r="20" spans="1:11" x14ac:dyDescent="0.25">
      <c r="A20" s="114"/>
      <c r="B20" s="520"/>
      <c r="C20" s="521"/>
      <c r="D20" s="522"/>
      <c r="E20" s="115"/>
      <c r="F20" s="100"/>
      <c r="G20" s="117"/>
      <c r="H20" s="118"/>
      <c r="I20" s="119">
        <f t="shared" si="0"/>
        <v>0</v>
      </c>
    </row>
    <row r="21" spans="1:11" x14ac:dyDescent="0.25">
      <c r="A21" s="488" t="s">
        <v>90</v>
      </c>
      <c r="B21" s="484"/>
      <c r="C21" s="484"/>
      <c r="D21" s="484"/>
      <c r="E21" s="484"/>
      <c r="F21" s="484"/>
      <c r="G21" s="484"/>
      <c r="H21" s="485"/>
      <c r="I21" s="113">
        <f>SUM(I18:I20)</f>
        <v>0</v>
      </c>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122"/>
      <c r="G23" s="180" t="s">
        <v>87</v>
      </c>
      <c r="H23" s="136" t="s">
        <v>88</v>
      </c>
      <c r="I23" s="137" t="s">
        <v>89</v>
      </c>
      <c r="K23" s="142"/>
    </row>
    <row r="24" spans="1:11" x14ac:dyDescent="0.25">
      <c r="A24" s="125">
        <v>1</v>
      </c>
      <c r="B24" s="497" t="s">
        <v>258</v>
      </c>
      <c r="C24" s="498"/>
      <c r="D24" s="498"/>
      <c r="E24" s="498"/>
      <c r="F24" s="499"/>
      <c r="G24" s="193">
        <v>1</v>
      </c>
      <c r="H24" s="188">
        <v>384.77</v>
      </c>
      <c r="I24" s="129">
        <f>H24*G24</f>
        <v>384.77</v>
      </c>
    </row>
    <row r="25" spans="1:11" x14ac:dyDescent="0.25">
      <c r="A25" s="125">
        <v>2</v>
      </c>
      <c r="B25" s="500" t="s">
        <v>259</v>
      </c>
      <c r="C25" s="501"/>
      <c r="D25" s="501"/>
      <c r="E25" s="501"/>
      <c r="F25" s="501"/>
      <c r="G25" s="195">
        <v>6</v>
      </c>
      <c r="H25" s="194">
        <v>40.46</v>
      </c>
      <c r="I25" s="129">
        <f>H25*G25</f>
        <v>242.76</v>
      </c>
    </row>
    <row r="26" spans="1:11" x14ac:dyDescent="0.25">
      <c r="A26" s="125"/>
      <c r="B26" s="500"/>
      <c r="C26" s="501"/>
      <c r="D26" s="501"/>
      <c r="E26" s="501"/>
      <c r="F26" s="502"/>
      <c r="G26" s="199"/>
      <c r="H26" s="128"/>
      <c r="I26" s="129"/>
    </row>
    <row r="27" spans="1:11" x14ac:dyDescent="0.25">
      <c r="A27" s="125"/>
      <c r="B27" s="500"/>
      <c r="C27" s="501"/>
      <c r="D27" s="501"/>
      <c r="E27" s="501"/>
      <c r="F27" s="502"/>
      <c r="G27" s="199"/>
      <c r="H27" s="128"/>
      <c r="I27" s="129"/>
    </row>
    <row r="28" spans="1:11" x14ac:dyDescent="0.25">
      <c r="A28" s="125"/>
      <c r="B28" s="500"/>
      <c r="C28" s="501"/>
      <c r="D28" s="501"/>
      <c r="E28" s="501"/>
      <c r="F28" s="502"/>
      <c r="G28" s="195"/>
      <c r="H28" s="196"/>
      <c r="I28" s="129"/>
    </row>
    <row r="29" spans="1:11" x14ac:dyDescent="0.25">
      <c r="A29" s="125"/>
      <c r="B29" s="550"/>
      <c r="C29" s="551"/>
      <c r="D29" s="551"/>
      <c r="E29" s="551"/>
      <c r="F29" s="551"/>
      <c r="G29" s="195"/>
      <c r="H29" s="196"/>
      <c r="I29" s="129"/>
    </row>
    <row r="30" spans="1:11" x14ac:dyDescent="0.25">
      <c r="A30" s="125"/>
      <c r="B30" s="550"/>
      <c r="C30" s="551"/>
      <c r="D30" s="551"/>
      <c r="E30" s="551"/>
      <c r="F30" s="551"/>
      <c r="G30" s="195"/>
      <c r="H30" s="196"/>
      <c r="I30" s="129"/>
    </row>
    <row r="31" spans="1:11" x14ac:dyDescent="0.25">
      <c r="A31" s="125"/>
      <c r="B31" s="550"/>
      <c r="C31" s="551"/>
      <c r="D31" s="551"/>
      <c r="E31" s="551"/>
      <c r="F31" s="551"/>
      <c r="G31" s="195"/>
      <c r="H31" s="196"/>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c r="L37" s="130"/>
    </row>
    <row r="38" spans="1:12" x14ac:dyDescent="0.25">
      <c r="A38" s="547" t="s">
        <v>171</v>
      </c>
      <c r="B38" s="484"/>
      <c r="C38" s="484"/>
      <c r="D38" s="484"/>
      <c r="E38" s="484"/>
      <c r="F38" s="484"/>
      <c r="G38" s="484"/>
      <c r="H38" s="485"/>
      <c r="I38" s="189">
        <f>SUM(I24:I37)</f>
        <v>627.53</v>
      </c>
      <c r="L38" s="130"/>
    </row>
    <row r="39" spans="1:12" x14ac:dyDescent="0.25">
      <c r="A39" s="488" t="s">
        <v>172</v>
      </c>
      <c r="B39" s="484"/>
      <c r="C39" s="484"/>
      <c r="D39" s="484"/>
      <c r="E39" s="484"/>
      <c r="F39" s="484"/>
      <c r="G39" s="484"/>
      <c r="H39" s="485"/>
      <c r="I39" s="190">
        <f>ROUND((I38*0.15),2)</f>
        <v>94.13</v>
      </c>
      <c r="L39" s="130"/>
    </row>
    <row r="40" spans="1:12" x14ac:dyDescent="0.25">
      <c r="A40" s="488" t="s">
        <v>173</v>
      </c>
      <c r="B40" s="484"/>
      <c r="C40" s="484"/>
      <c r="D40" s="484"/>
      <c r="E40" s="484"/>
      <c r="F40" s="484"/>
      <c r="G40" s="484"/>
      <c r="H40" s="485"/>
      <c r="I40" s="131">
        <f>I38+I39</f>
        <v>721.66</v>
      </c>
    </row>
    <row r="41" spans="1:12" x14ac:dyDescent="0.25">
      <c r="A41" s="494" t="s">
        <v>95</v>
      </c>
      <c r="B41" s="495"/>
      <c r="C41" s="495"/>
      <c r="D41" s="495"/>
      <c r="E41" s="495"/>
      <c r="F41" s="495"/>
      <c r="G41" s="495"/>
      <c r="H41" s="495"/>
      <c r="I41" s="496"/>
    </row>
    <row r="42" spans="1:12" x14ac:dyDescent="0.25">
      <c r="A42" s="120" t="s">
        <v>96</v>
      </c>
      <c r="B42" s="492" t="s">
        <v>97</v>
      </c>
      <c r="C42" s="538"/>
      <c r="D42" s="493"/>
      <c r="E42" s="492" t="s">
        <v>85</v>
      </c>
      <c r="F42" s="493"/>
      <c r="G42" s="122" t="s">
        <v>87</v>
      </c>
      <c r="H42" s="123" t="s">
        <v>88</v>
      </c>
      <c r="I42" s="124" t="s">
        <v>89</v>
      </c>
    </row>
    <row r="43" spans="1:12" x14ac:dyDescent="0.25">
      <c r="A43" s="125">
        <v>1</v>
      </c>
      <c r="B43" s="529" t="s">
        <v>98</v>
      </c>
      <c r="C43" s="530"/>
      <c r="D43" s="531"/>
      <c r="E43" s="517" t="s">
        <v>99</v>
      </c>
      <c r="F43" s="519"/>
      <c r="G43" s="157">
        <v>5</v>
      </c>
      <c r="H43" s="155">
        <v>450</v>
      </c>
      <c r="I43" s="132">
        <f>SUM(G43*H43)</f>
        <v>2250</v>
      </c>
    </row>
    <row r="44" spans="1:12" x14ac:dyDescent="0.25">
      <c r="A44" s="125">
        <v>2</v>
      </c>
      <c r="B44" s="506" t="s">
        <v>100</v>
      </c>
      <c r="C44" s="507"/>
      <c r="D44" s="508"/>
      <c r="E44" s="486" t="s">
        <v>99</v>
      </c>
      <c r="F44" s="487"/>
      <c r="G44" s="126"/>
      <c r="H44" s="156">
        <v>350</v>
      </c>
      <c r="I44" s="129">
        <f t="shared" ref="I44:I48" si="1">SUM(G44*H44)</f>
        <v>0</v>
      </c>
    </row>
    <row r="45" spans="1:12" x14ac:dyDescent="0.25">
      <c r="A45" s="125">
        <v>3</v>
      </c>
      <c r="B45" s="506" t="s">
        <v>101</v>
      </c>
      <c r="C45" s="507"/>
      <c r="D45" s="508"/>
      <c r="E45" s="486" t="s">
        <v>99</v>
      </c>
      <c r="F45" s="487"/>
      <c r="G45" s="126"/>
      <c r="H45" s="156">
        <v>300</v>
      </c>
      <c r="I45" s="129">
        <f t="shared" si="1"/>
        <v>0</v>
      </c>
    </row>
    <row r="46" spans="1:12" x14ac:dyDescent="0.25">
      <c r="A46" s="125">
        <v>4</v>
      </c>
      <c r="B46" s="506" t="s">
        <v>102</v>
      </c>
      <c r="C46" s="507"/>
      <c r="D46" s="508"/>
      <c r="E46" s="486" t="s">
        <v>99</v>
      </c>
      <c r="F46" s="487"/>
      <c r="G46" s="126">
        <v>5</v>
      </c>
      <c r="H46" s="156">
        <v>200</v>
      </c>
      <c r="I46" s="129">
        <f t="shared" si="1"/>
        <v>1000</v>
      </c>
    </row>
    <row r="47" spans="1:12" x14ac:dyDescent="0.25">
      <c r="A47" s="125">
        <v>5</v>
      </c>
      <c r="B47" s="506" t="s">
        <v>103</v>
      </c>
      <c r="C47" s="507"/>
      <c r="D47" s="508"/>
      <c r="E47" s="486" t="s">
        <v>99</v>
      </c>
      <c r="F47" s="487"/>
      <c r="G47" s="126"/>
      <c r="H47" s="158">
        <v>200</v>
      </c>
      <c r="I47" s="129">
        <f t="shared" si="1"/>
        <v>0</v>
      </c>
    </row>
    <row r="48" spans="1:12" x14ac:dyDescent="0.25">
      <c r="A48" s="125">
        <v>6</v>
      </c>
      <c r="B48" s="506" t="s">
        <v>40</v>
      </c>
      <c r="C48" s="507"/>
      <c r="D48" s="508"/>
      <c r="E48" s="486" t="s">
        <v>99</v>
      </c>
      <c r="F48" s="487"/>
      <c r="G48" s="126"/>
      <c r="H48" s="158">
        <v>140</v>
      </c>
      <c r="I48" s="129">
        <f t="shared" si="1"/>
        <v>0</v>
      </c>
    </row>
    <row r="49" spans="1:12" x14ac:dyDescent="0.25">
      <c r="A49" s="125"/>
      <c r="B49" s="506"/>
      <c r="C49" s="507"/>
      <c r="D49" s="508"/>
      <c r="E49" s="133"/>
      <c r="F49" s="100"/>
      <c r="G49" s="100"/>
      <c r="H49" s="116"/>
      <c r="I49" s="129"/>
    </row>
    <row r="50" spans="1:12" x14ac:dyDescent="0.25">
      <c r="A50" s="114"/>
      <c r="B50" s="506"/>
      <c r="C50" s="507"/>
      <c r="D50" s="508"/>
      <c r="F50" s="100"/>
      <c r="G50" s="100"/>
      <c r="H50" s="116"/>
      <c r="I50" s="129"/>
    </row>
    <row r="51" spans="1:12" x14ac:dyDescent="0.25">
      <c r="A51" s="134"/>
      <c r="B51" s="535"/>
      <c r="C51" s="536"/>
      <c r="D51" s="537"/>
      <c r="E51" s="102"/>
      <c r="F51" s="103"/>
      <c r="G51" s="100"/>
      <c r="H51" s="118"/>
      <c r="I51" s="129"/>
    </row>
    <row r="52" spans="1:12" x14ac:dyDescent="0.25">
      <c r="A52" s="488" t="s">
        <v>104</v>
      </c>
      <c r="B52" s="484"/>
      <c r="C52" s="484"/>
      <c r="D52" s="484"/>
      <c r="E52" s="484"/>
      <c r="F52" s="484"/>
      <c r="G52" s="484"/>
      <c r="H52" s="485"/>
      <c r="I52" s="135">
        <f>SUM(I43:I51)</f>
        <v>3250</v>
      </c>
    </row>
    <row r="53" spans="1:12" x14ac:dyDescent="0.25">
      <c r="A53" s="494" t="s">
        <v>105</v>
      </c>
      <c r="B53" s="495"/>
      <c r="C53" s="495"/>
      <c r="D53" s="495"/>
      <c r="E53" s="495"/>
      <c r="F53" s="495"/>
      <c r="G53" s="495"/>
      <c r="H53" s="495"/>
      <c r="I53" s="496"/>
    </row>
    <row r="54" spans="1:12" x14ac:dyDescent="0.25">
      <c r="A54" s="120" t="s">
        <v>106</v>
      </c>
      <c r="B54" s="492" t="s">
        <v>107</v>
      </c>
      <c r="C54" s="538"/>
      <c r="D54" s="493"/>
      <c r="E54" s="492" t="s">
        <v>108</v>
      </c>
      <c r="F54" s="493"/>
      <c r="G54" s="136" t="s">
        <v>109</v>
      </c>
      <c r="H54" s="136" t="s">
        <v>88</v>
      </c>
      <c r="I54" s="137" t="s">
        <v>89</v>
      </c>
    </row>
    <row r="55" spans="1:12" x14ac:dyDescent="0.25">
      <c r="A55" s="125">
        <v>1</v>
      </c>
      <c r="B55" s="497" t="s">
        <v>255</v>
      </c>
      <c r="C55" s="498"/>
      <c r="D55" s="499"/>
      <c r="E55" s="517"/>
      <c r="F55" s="519"/>
      <c r="G55" s="126"/>
      <c r="H55" s="138"/>
      <c r="I55" s="129"/>
    </row>
    <row r="56" spans="1:12" x14ac:dyDescent="0.25">
      <c r="A56" s="125"/>
      <c r="B56" s="500" t="s">
        <v>261</v>
      </c>
      <c r="C56" s="501"/>
      <c r="D56" s="502"/>
      <c r="E56" s="486">
        <v>1</v>
      </c>
      <c r="F56" s="487"/>
      <c r="G56" s="126">
        <v>50.2</v>
      </c>
      <c r="H56" s="138">
        <v>5</v>
      </c>
      <c r="I56" s="129">
        <f>H56*G56</f>
        <v>251</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SUM(I55:I57)</f>
        <v>251</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I58+I52+I40</f>
        <v>4222.66</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4222.66</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A15:I15"/>
    <mergeCell ref="A9:E9"/>
    <mergeCell ref="F9:G9"/>
    <mergeCell ref="H9:I9"/>
    <mergeCell ref="F10:G10"/>
    <mergeCell ref="H10:I10"/>
    <mergeCell ref="F11:G11"/>
    <mergeCell ref="H11:I11"/>
    <mergeCell ref="F12:G12"/>
    <mergeCell ref="H12:I12"/>
    <mergeCell ref="H13:I13"/>
    <mergeCell ref="F14:G14"/>
    <mergeCell ref="H14:I14"/>
    <mergeCell ref="B27:F27"/>
    <mergeCell ref="A16:I16"/>
    <mergeCell ref="B17:D17"/>
    <mergeCell ref="B18:D18"/>
    <mergeCell ref="B19:D19"/>
    <mergeCell ref="B20:D20"/>
    <mergeCell ref="A21:H21"/>
    <mergeCell ref="A22:I22"/>
    <mergeCell ref="B23:E23"/>
    <mergeCell ref="B24:F24"/>
    <mergeCell ref="B25:F25"/>
    <mergeCell ref="B26:F26"/>
    <mergeCell ref="A39:H39"/>
    <mergeCell ref="B28:F28"/>
    <mergeCell ref="B29:F29"/>
    <mergeCell ref="B30:F30"/>
    <mergeCell ref="B31:F31"/>
    <mergeCell ref="B32:F32"/>
    <mergeCell ref="B33:F33"/>
    <mergeCell ref="B34:F34"/>
    <mergeCell ref="B35:F35"/>
    <mergeCell ref="B36:F36"/>
    <mergeCell ref="B37:F37"/>
    <mergeCell ref="A38:H38"/>
    <mergeCell ref="A40:H40"/>
    <mergeCell ref="A41:I41"/>
    <mergeCell ref="B42:D42"/>
    <mergeCell ref="E42:F42"/>
    <mergeCell ref="B43:D43"/>
    <mergeCell ref="E43:F43"/>
    <mergeCell ref="B44:D44"/>
    <mergeCell ref="E44:F44"/>
    <mergeCell ref="B45:D45"/>
    <mergeCell ref="E45:F45"/>
    <mergeCell ref="B46:D46"/>
    <mergeCell ref="E46:F46"/>
    <mergeCell ref="B55:D55"/>
    <mergeCell ref="E55:F55"/>
    <mergeCell ref="B47:D47"/>
    <mergeCell ref="E47:F47"/>
    <mergeCell ref="B48:D48"/>
    <mergeCell ref="E48:F48"/>
    <mergeCell ref="B49:D49"/>
    <mergeCell ref="B50:D50"/>
    <mergeCell ref="B51:D51"/>
    <mergeCell ref="A52:H52"/>
    <mergeCell ref="A53:I53"/>
    <mergeCell ref="B54:D54"/>
    <mergeCell ref="E54:F54"/>
    <mergeCell ref="C63:F63"/>
    <mergeCell ref="B56:D56"/>
    <mergeCell ref="E56:F56"/>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5"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70C0"/>
  </sheetPr>
  <dimension ref="A1:M65"/>
  <sheetViews>
    <sheetView topLeftCell="A46" workbookViewId="0">
      <selection activeCell="B55" sqref="B55:D55"/>
    </sheetView>
  </sheetViews>
  <sheetFormatPr defaultRowHeight="15" x14ac:dyDescent="0.25"/>
  <cols>
    <col min="1" max="1" width="12" bestFit="1" customWidth="1"/>
    <col min="4" max="4" width="20.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26</v>
      </c>
      <c r="I9" s="513"/>
    </row>
    <row r="10" spans="1:13" x14ac:dyDescent="0.25">
      <c r="A10" s="99" t="s">
        <v>71</v>
      </c>
      <c r="B10" s="97"/>
      <c r="D10" s="191"/>
      <c r="E10" s="100"/>
      <c r="F10" s="510" t="s">
        <v>72</v>
      </c>
      <c r="G10" s="511"/>
      <c r="H10" s="514">
        <v>43670</v>
      </c>
      <c r="I10" s="515"/>
    </row>
    <row r="11" spans="1:13" x14ac:dyDescent="0.25">
      <c r="A11" s="99" t="s">
        <v>73</v>
      </c>
      <c r="B11" s="97"/>
      <c r="D11" s="191"/>
      <c r="E11" s="100"/>
      <c r="F11" s="510" t="s">
        <v>74</v>
      </c>
      <c r="G11" s="511"/>
      <c r="H11" s="516" t="s">
        <v>144</v>
      </c>
      <c r="I11" s="515"/>
    </row>
    <row r="12" spans="1:13" x14ac:dyDescent="0.25">
      <c r="A12" s="99" t="s">
        <v>75</v>
      </c>
      <c r="B12" s="97"/>
      <c r="D12" s="191"/>
      <c r="E12" s="100"/>
      <c r="F12" s="510" t="s">
        <v>76</v>
      </c>
      <c r="G12" s="511"/>
      <c r="H12" s="516">
        <v>52530</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523" t="s">
        <v>262</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1" x14ac:dyDescent="0.25">
      <c r="A17" s="104" t="s">
        <v>83</v>
      </c>
      <c r="B17" s="544" t="s">
        <v>170</v>
      </c>
      <c r="C17" s="545"/>
      <c r="D17" s="546"/>
      <c r="E17" s="170" t="s">
        <v>85</v>
      </c>
      <c r="F17" s="170" t="s">
        <v>86</v>
      </c>
      <c r="G17" s="170" t="s">
        <v>87</v>
      </c>
      <c r="H17" s="170" t="s">
        <v>88</v>
      </c>
      <c r="I17" s="171" t="s">
        <v>89</v>
      </c>
    </row>
    <row r="18" spans="1:11" x14ac:dyDescent="0.25">
      <c r="A18" s="109"/>
      <c r="B18" s="517"/>
      <c r="C18" s="518"/>
      <c r="D18" s="519"/>
      <c r="E18" s="110"/>
      <c r="F18" s="111"/>
      <c r="G18" s="110"/>
      <c r="H18" s="112"/>
      <c r="I18" s="113">
        <f>SUM(G18*H18)</f>
        <v>0</v>
      </c>
    </row>
    <row r="19" spans="1:11" x14ac:dyDescent="0.25">
      <c r="A19" s="114"/>
      <c r="B19" s="486"/>
      <c r="C19" s="475"/>
      <c r="D19" s="487"/>
      <c r="E19" s="115"/>
      <c r="F19" s="100"/>
      <c r="G19" s="115"/>
      <c r="H19" s="116"/>
      <c r="I19" s="113">
        <f t="shared" ref="I19:I20" si="0">SUM(G19*H19)</f>
        <v>0</v>
      </c>
    </row>
    <row r="20" spans="1:11" x14ac:dyDescent="0.25">
      <c r="A20" s="114"/>
      <c r="B20" s="520"/>
      <c r="C20" s="521"/>
      <c r="D20" s="522"/>
      <c r="E20" s="115"/>
      <c r="F20" s="100"/>
      <c r="G20" s="117"/>
      <c r="H20" s="118"/>
      <c r="I20" s="119">
        <f t="shared" si="0"/>
        <v>0</v>
      </c>
    </row>
    <row r="21" spans="1:11" x14ac:dyDescent="0.25">
      <c r="A21" s="488" t="s">
        <v>90</v>
      </c>
      <c r="B21" s="484"/>
      <c r="C21" s="484"/>
      <c r="D21" s="484"/>
      <c r="E21" s="484"/>
      <c r="F21" s="484"/>
      <c r="G21" s="484"/>
      <c r="H21" s="485"/>
      <c r="I21" s="113">
        <f>SUM(I18:I20)</f>
        <v>0</v>
      </c>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122"/>
      <c r="G23" s="180" t="s">
        <v>87</v>
      </c>
      <c r="H23" s="136" t="s">
        <v>88</v>
      </c>
      <c r="I23" s="137" t="s">
        <v>89</v>
      </c>
      <c r="K23" s="142"/>
    </row>
    <row r="24" spans="1:11" x14ac:dyDescent="0.25">
      <c r="A24" s="125">
        <v>1</v>
      </c>
      <c r="B24" s="497" t="s">
        <v>263</v>
      </c>
      <c r="C24" s="498"/>
      <c r="D24" s="498"/>
      <c r="E24" s="498"/>
      <c r="F24" s="499"/>
      <c r="G24" s="193">
        <v>1</v>
      </c>
      <c r="H24" s="188">
        <v>78</v>
      </c>
      <c r="I24" s="129">
        <f>H24*G24</f>
        <v>78</v>
      </c>
    </row>
    <row r="25" spans="1:11" x14ac:dyDescent="0.25">
      <c r="A25" s="125"/>
      <c r="B25" s="500"/>
      <c r="C25" s="501"/>
      <c r="D25" s="501"/>
      <c r="E25" s="501"/>
      <c r="F25" s="501"/>
      <c r="G25" s="195"/>
      <c r="H25" s="194"/>
      <c r="I25" s="129"/>
    </row>
    <row r="26" spans="1:11" x14ac:dyDescent="0.25">
      <c r="A26" s="125"/>
      <c r="B26" s="500"/>
      <c r="C26" s="501"/>
      <c r="D26" s="501"/>
      <c r="E26" s="501"/>
      <c r="F26" s="502"/>
      <c r="G26" s="199"/>
      <c r="H26" s="128"/>
      <c r="I26" s="129"/>
    </row>
    <row r="27" spans="1:11" x14ac:dyDescent="0.25">
      <c r="A27" s="125"/>
      <c r="B27" s="500"/>
      <c r="C27" s="501"/>
      <c r="D27" s="501"/>
      <c r="E27" s="501"/>
      <c r="F27" s="502"/>
      <c r="G27" s="199"/>
      <c r="H27" s="128"/>
      <c r="I27" s="129"/>
    </row>
    <row r="28" spans="1:11" x14ac:dyDescent="0.25">
      <c r="A28" s="125"/>
      <c r="B28" s="500"/>
      <c r="C28" s="501"/>
      <c r="D28" s="501"/>
      <c r="E28" s="501"/>
      <c r="F28" s="502"/>
      <c r="G28" s="195"/>
      <c r="H28" s="196"/>
      <c r="I28" s="129"/>
    </row>
    <row r="29" spans="1:11" x14ac:dyDescent="0.25">
      <c r="A29" s="125"/>
      <c r="B29" s="550"/>
      <c r="C29" s="551"/>
      <c r="D29" s="551"/>
      <c r="E29" s="551"/>
      <c r="F29" s="551"/>
      <c r="G29" s="195"/>
      <c r="H29" s="196"/>
      <c r="I29" s="129"/>
    </row>
    <row r="30" spans="1:11" x14ac:dyDescent="0.25">
      <c r="A30" s="125"/>
      <c r="B30" s="550"/>
      <c r="C30" s="551"/>
      <c r="D30" s="551"/>
      <c r="E30" s="551"/>
      <c r="F30" s="551"/>
      <c r="G30" s="195"/>
      <c r="H30" s="196"/>
      <c r="I30" s="129"/>
    </row>
    <row r="31" spans="1:11" x14ac:dyDescent="0.25">
      <c r="A31" s="125"/>
      <c r="B31" s="550"/>
      <c r="C31" s="551"/>
      <c r="D31" s="551"/>
      <c r="E31" s="551"/>
      <c r="F31" s="551"/>
      <c r="G31" s="195"/>
      <c r="H31" s="196"/>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c r="L37" s="130"/>
    </row>
    <row r="38" spans="1:12" x14ac:dyDescent="0.25">
      <c r="A38" s="547" t="s">
        <v>171</v>
      </c>
      <c r="B38" s="484"/>
      <c r="C38" s="484"/>
      <c r="D38" s="484"/>
      <c r="E38" s="484"/>
      <c r="F38" s="484"/>
      <c r="G38" s="484"/>
      <c r="H38" s="485"/>
      <c r="I38" s="189">
        <f>SUM(I24:I37)</f>
        <v>78</v>
      </c>
      <c r="L38" s="130"/>
    </row>
    <row r="39" spans="1:12" x14ac:dyDescent="0.25">
      <c r="A39" s="488" t="s">
        <v>172</v>
      </c>
      <c r="B39" s="484"/>
      <c r="C39" s="484"/>
      <c r="D39" s="484"/>
      <c r="E39" s="484"/>
      <c r="F39" s="484"/>
      <c r="G39" s="484"/>
      <c r="H39" s="485"/>
      <c r="I39" s="190">
        <f>ROUND((I38*0.15),2)</f>
        <v>11.7</v>
      </c>
      <c r="L39" s="130"/>
    </row>
    <row r="40" spans="1:12" x14ac:dyDescent="0.25">
      <c r="A40" s="488" t="s">
        <v>173</v>
      </c>
      <c r="B40" s="484"/>
      <c r="C40" s="484"/>
      <c r="D40" s="484"/>
      <c r="E40" s="484"/>
      <c r="F40" s="484"/>
      <c r="G40" s="484"/>
      <c r="H40" s="485"/>
      <c r="I40" s="131">
        <f>I38+I39</f>
        <v>89.7</v>
      </c>
    </row>
    <row r="41" spans="1:12" x14ac:dyDescent="0.25">
      <c r="A41" s="494" t="s">
        <v>95</v>
      </c>
      <c r="B41" s="495"/>
      <c r="C41" s="495"/>
      <c r="D41" s="495"/>
      <c r="E41" s="495"/>
      <c r="F41" s="495"/>
      <c r="G41" s="495"/>
      <c r="H41" s="495"/>
      <c r="I41" s="496"/>
    </row>
    <row r="42" spans="1:12" x14ac:dyDescent="0.25">
      <c r="A42" s="120" t="s">
        <v>96</v>
      </c>
      <c r="B42" s="492" t="s">
        <v>97</v>
      </c>
      <c r="C42" s="538"/>
      <c r="D42" s="493"/>
      <c r="E42" s="492" t="s">
        <v>85</v>
      </c>
      <c r="F42" s="493"/>
      <c r="G42" s="122" t="s">
        <v>87</v>
      </c>
      <c r="H42" s="123" t="s">
        <v>88</v>
      </c>
      <c r="I42" s="124" t="s">
        <v>89</v>
      </c>
    </row>
    <row r="43" spans="1:12" x14ac:dyDescent="0.25">
      <c r="A43" s="125">
        <v>1</v>
      </c>
      <c r="B43" s="529" t="s">
        <v>98</v>
      </c>
      <c r="C43" s="530"/>
      <c r="D43" s="531"/>
      <c r="E43" s="517" t="s">
        <v>99</v>
      </c>
      <c r="F43" s="519"/>
      <c r="G43" s="157">
        <v>4</v>
      </c>
      <c r="H43" s="155">
        <v>450</v>
      </c>
      <c r="I43" s="132">
        <f>SUM(G43*H43)</f>
        <v>1800</v>
      </c>
    </row>
    <row r="44" spans="1:12" x14ac:dyDescent="0.25">
      <c r="A44" s="125">
        <v>2</v>
      </c>
      <c r="B44" s="506" t="s">
        <v>100</v>
      </c>
      <c r="C44" s="507"/>
      <c r="D44" s="508"/>
      <c r="E44" s="486" t="s">
        <v>99</v>
      </c>
      <c r="F44" s="487"/>
      <c r="G44" s="126"/>
      <c r="H44" s="156">
        <v>350</v>
      </c>
      <c r="I44" s="129">
        <f t="shared" ref="I44:I48" si="1">SUM(G44*H44)</f>
        <v>0</v>
      </c>
    </row>
    <row r="45" spans="1:12" x14ac:dyDescent="0.25">
      <c r="A45" s="125">
        <v>3</v>
      </c>
      <c r="B45" s="506" t="s">
        <v>101</v>
      </c>
      <c r="C45" s="507"/>
      <c r="D45" s="508"/>
      <c r="E45" s="486" t="s">
        <v>99</v>
      </c>
      <c r="F45" s="487"/>
      <c r="G45" s="126"/>
      <c r="H45" s="156">
        <v>300</v>
      </c>
      <c r="I45" s="129">
        <f t="shared" si="1"/>
        <v>0</v>
      </c>
    </row>
    <row r="46" spans="1:12" x14ac:dyDescent="0.25">
      <c r="A46" s="125">
        <v>4</v>
      </c>
      <c r="B46" s="506" t="s">
        <v>102</v>
      </c>
      <c r="C46" s="507"/>
      <c r="D46" s="508"/>
      <c r="E46" s="486" t="s">
        <v>99</v>
      </c>
      <c r="F46" s="487"/>
      <c r="G46" s="126">
        <v>4</v>
      </c>
      <c r="H46" s="156">
        <v>200</v>
      </c>
      <c r="I46" s="129">
        <f t="shared" si="1"/>
        <v>800</v>
      </c>
    </row>
    <row r="47" spans="1:12" x14ac:dyDescent="0.25">
      <c r="A47" s="125">
        <v>5</v>
      </c>
      <c r="B47" s="506" t="s">
        <v>103</v>
      </c>
      <c r="C47" s="507"/>
      <c r="D47" s="508"/>
      <c r="E47" s="486" t="s">
        <v>99</v>
      </c>
      <c r="F47" s="487"/>
      <c r="G47" s="126"/>
      <c r="H47" s="158">
        <v>200</v>
      </c>
      <c r="I47" s="129">
        <f t="shared" si="1"/>
        <v>0</v>
      </c>
    </row>
    <row r="48" spans="1:12" x14ac:dyDescent="0.25">
      <c r="A48" s="125">
        <v>6</v>
      </c>
      <c r="B48" s="506" t="s">
        <v>40</v>
      </c>
      <c r="C48" s="507"/>
      <c r="D48" s="508"/>
      <c r="E48" s="486" t="s">
        <v>99</v>
      </c>
      <c r="F48" s="487"/>
      <c r="G48" s="126"/>
      <c r="H48" s="158">
        <v>140</v>
      </c>
      <c r="I48" s="129">
        <f t="shared" si="1"/>
        <v>0</v>
      </c>
    </row>
    <row r="49" spans="1:12" x14ac:dyDescent="0.25">
      <c r="A49" s="125"/>
      <c r="B49" s="506"/>
      <c r="C49" s="507"/>
      <c r="D49" s="508"/>
      <c r="E49" s="133"/>
      <c r="F49" s="100"/>
      <c r="G49" s="100"/>
      <c r="H49" s="116"/>
      <c r="I49" s="129"/>
    </row>
    <row r="50" spans="1:12" x14ac:dyDescent="0.25">
      <c r="A50" s="114"/>
      <c r="B50" s="506"/>
      <c r="C50" s="507"/>
      <c r="D50" s="508"/>
      <c r="F50" s="100"/>
      <c r="G50" s="100"/>
      <c r="H50" s="116"/>
      <c r="I50" s="129"/>
    </row>
    <row r="51" spans="1:12" x14ac:dyDescent="0.25">
      <c r="A51" s="134"/>
      <c r="B51" s="535"/>
      <c r="C51" s="536"/>
      <c r="D51" s="537"/>
      <c r="E51" s="102"/>
      <c r="F51" s="103"/>
      <c r="G51" s="100"/>
      <c r="H51" s="118"/>
      <c r="I51" s="129"/>
    </row>
    <row r="52" spans="1:12" x14ac:dyDescent="0.25">
      <c r="A52" s="488" t="s">
        <v>104</v>
      </c>
      <c r="B52" s="484"/>
      <c r="C52" s="484"/>
      <c r="D52" s="484"/>
      <c r="E52" s="484"/>
      <c r="F52" s="484"/>
      <c r="G52" s="484"/>
      <c r="H52" s="485"/>
      <c r="I52" s="135">
        <f>SUM(I43:I51)</f>
        <v>2600</v>
      </c>
    </row>
    <row r="53" spans="1:12" x14ac:dyDescent="0.25">
      <c r="A53" s="494" t="s">
        <v>105</v>
      </c>
      <c r="B53" s="495"/>
      <c r="C53" s="495"/>
      <c r="D53" s="495"/>
      <c r="E53" s="495"/>
      <c r="F53" s="495"/>
      <c r="G53" s="495"/>
      <c r="H53" s="495"/>
      <c r="I53" s="496"/>
    </row>
    <row r="54" spans="1:12" x14ac:dyDescent="0.25">
      <c r="A54" s="120" t="s">
        <v>106</v>
      </c>
      <c r="B54" s="492" t="s">
        <v>107</v>
      </c>
      <c r="C54" s="538"/>
      <c r="D54" s="493"/>
      <c r="E54" s="492" t="s">
        <v>108</v>
      </c>
      <c r="F54" s="493"/>
      <c r="G54" s="136" t="s">
        <v>109</v>
      </c>
      <c r="H54" s="136" t="s">
        <v>88</v>
      </c>
      <c r="I54" s="137" t="s">
        <v>89</v>
      </c>
    </row>
    <row r="55" spans="1:12" x14ac:dyDescent="0.25">
      <c r="A55" s="125">
        <v>1</v>
      </c>
      <c r="B55" s="497" t="s">
        <v>255</v>
      </c>
      <c r="C55" s="498"/>
      <c r="D55" s="499"/>
      <c r="E55" s="517"/>
      <c r="F55" s="519"/>
      <c r="G55" s="126"/>
      <c r="H55" s="138"/>
      <c r="I55" s="129"/>
    </row>
    <row r="56" spans="1:12" x14ac:dyDescent="0.25">
      <c r="A56" s="125"/>
      <c r="B56" s="500" t="s">
        <v>260</v>
      </c>
      <c r="C56" s="501"/>
      <c r="D56" s="502"/>
      <c r="E56" s="486">
        <v>1</v>
      </c>
      <c r="F56" s="487"/>
      <c r="G56" s="126">
        <v>16.8</v>
      </c>
      <c r="H56" s="138">
        <v>5</v>
      </c>
      <c r="I56" s="129">
        <f>H56*G56</f>
        <v>84</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SUM(I55:I57)</f>
        <v>84</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I58+I52+I40</f>
        <v>2773.7</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2773.7</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A15:I15"/>
    <mergeCell ref="A9:E9"/>
    <mergeCell ref="F9:G9"/>
    <mergeCell ref="H9:I9"/>
    <mergeCell ref="F10:G10"/>
    <mergeCell ref="H10:I10"/>
    <mergeCell ref="F11:G11"/>
    <mergeCell ref="H11:I11"/>
    <mergeCell ref="F12:G12"/>
    <mergeCell ref="H12:I12"/>
    <mergeCell ref="H13:I13"/>
    <mergeCell ref="F14:G14"/>
    <mergeCell ref="H14:I14"/>
    <mergeCell ref="B27:F27"/>
    <mergeCell ref="A16:I16"/>
    <mergeCell ref="B17:D17"/>
    <mergeCell ref="B18:D18"/>
    <mergeCell ref="B19:D19"/>
    <mergeCell ref="B20:D20"/>
    <mergeCell ref="A21:H21"/>
    <mergeCell ref="A22:I22"/>
    <mergeCell ref="B23:E23"/>
    <mergeCell ref="B24:F24"/>
    <mergeCell ref="B25:F25"/>
    <mergeCell ref="B26:F26"/>
    <mergeCell ref="A39:H39"/>
    <mergeCell ref="B28:F28"/>
    <mergeCell ref="B29:F29"/>
    <mergeCell ref="B30:F30"/>
    <mergeCell ref="B31:F31"/>
    <mergeCell ref="B32:F32"/>
    <mergeCell ref="B33:F33"/>
    <mergeCell ref="B34:F34"/>
    <mergeCell ref="B35:F35"/>
    <mergeCell ref="B36:F36"/>
    <mergeCell ref="B37:F37"/>
    <mergeCell ref="A38:H38"/>
    <mergeCell ref="A40:H40"/>
    <mergeCell ref="A41:I41"/>
    <mergeCell ref="B42:D42"/>
    <mergeCell ref="E42:F42"/>
    <mergeCell ref="B43:D43"/>
    <mergeCell ref="E43:F43"/>
    <mergeCell ref="B44:D44"/>
    <mergeCell ref="E44:F44"/>
    <mergeCell ref="B45:D45"/>
    <mergeCell ref="E45:F45"/>
    <mergeCell ref="B46:D46"/>
    <mergeCell ref="E46:F46"/>
    <mergeCell ref="B55:D55"/>
    <mergeCell ref="E55:F55"/>
    <mergeCell ref="B47:D47"/>
    <mergeCell ref="E47:F47"/>
    <mergeCell ref="B48:D48"/>
    <mergeCell ref="E48:F48"/>
    <mergeCell ref="B49:D49"/>
    <mergeCell ref="B50:D50"/>
    <mergeCell ref="B51:D51"/>
    <mergeCell ref="A52:H52"/>
    <mergeCell ref="A53:I53"/>
    <mergeCell ref="B54:D54"/>
    <mergeCell ref="E54:F54"/>
    <mergeCell ref="C63:F63"/>
    <mergeCell ref="B56:D56"/>
    <mergeCell ref="E56:F56"/>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FE915-BA3A-4664-933D-E09AE23F4D21}">
  <sheetPr>
    <tabColor theme="4" tint="0.39997558519241921"/>
    <pageSetUpPr fitToPage="1"/>
  </sheetPr>
  <dimension ref="A1:O100"/>
  <sheetViews>
    <sheetView view="pageBreakPreview" topLeftCell="A22" zoomScale="85" zoomScaleNormal="70" zoomScaleSheetLayoutView="85" workbookViewId="0">
      <selection activeCell="G45" sqref="G45"/>
    </sheetView>
  </sheetViews>
  <sheetFormatPr defaultColWidth="9.140625" defaultRowHeight="14.25" x14ac:dyDescent="0.2"/>
  <cols>
    <col min="1" max="1" width="1.140625" style="6" customWidth="1"/>
    <col min="2" max="2" width="9.7109375" style="6" customWidth="1"/>
    <col min="3" max="3" width="11.7109375" style="6" customWidth="1"/>
    <col min="4" max="4" width="53.85546875" style="6" customWidth="1"/>
    <col min="5" max="5" width="8.85546875" style="6" customWidth="1"/>
    <col min="6" max="6" width="7.5703125" style="6" customWidth="1"/>
    <col min="7" max="7" width="12.7109375" style="6" customWidth="1"/>
    <col min="8" max="8" width="20.85546875" style="6" customWidth="1"/>
    <col min="9" max="14" width="9.140625" style="88"/>
    <col min="15" max="16384" width="9.140625" style="6"/>
  </cols>
  <sheetData>
    <row r="1" spans="2:14" ht="18" x14ac:dyDescent="0.25">
      <c r="B1" s="2"/>
      <c r="C1" s="2"/>
      <c r="D1" s="8"/>
      <c r="E1" s="1"/>
      <c r="F1" s="1"/>
      <c r="G1" s="7"/>
    </row>
    <row r="2" spans="2:14" s="12" customFormat="1" ht="18" customHeight="1" x14ac:dyDescent="0.25">
      <c r="B2" s="2" t="str">
        <f>'SCHED 1A-3_JG_CH'!B2</f>
        <v xml:space="preserve">SCHEDULED MAINTENANCE OF FIRE PROTECTION AND EARLY WARNING SMOKE DETECTION  EQUIPMENT AT CLUSTER TWO (2) </v>
      </c>
      <c r="D2" s="2"/>
      <c r="E2" s="3"/>
      <c r="F2" s="3"/>
      <c r="G2" s="7"/>
      <c r="I2" s="89"/>
      <c r="J2" s="89"/>
      <c r="K2" s="89"/>
      <c r="L2" s="89"/>
      <c r="M2" s="89"/>
      <c r="N2" s="89"/>
    </row>
    <row r="3" spans="2:14" ht="15" customHeight="1" x14ac:dyDescent="0.25">
      <c r="B3" s="2" t="s">
        <v>9</v>
      </c>
      <c r="D3" s="87" t="str">
        <f>'SCHED 1A-1_JG_CH'!D3</f>
        <v>SCMU3-22/23-0518-HO</v>
      </c>
      <c r="E3" s="474" t="s">
        <v>10</v>
      </c>
      <c r="F3" s="475"/>
      <c r="G3" s="422" t="str">
        <f>'SCHED 1A-1_JG_CH'!G3</f>
        <v>JOE GQABI &amp; CHRIS HANI</v>
      </c>
    </row>
    <row r="4" spans="2:14" ht="15" customHeight="1" x14ac:dyDescent="0.2">
      <c r="B4" s="2" t="s">
        <v>8</v>
      </c>
      <c r="D4" s="2" t="s">
        <v>733</v>
      </c>
      <c r="E4" s="2"/>
      <c r="F4" s="2"/>
      <c r="G4" s="7"/>
    </row>
    <row r="5" spans="2:14" x14ac:dyDescent="0.2">
      <c r="B5" s="2"/>
      <c r="C5" s="2"/>
      <c r="E5" s="2"/>
      <c r="F5" s="2"/>
      <c r="G5" s="7"/>
    </row>
    <row r="6" spans="2:14" s="4" customFormat="1" ht="15" customHeight="1" x14ac:dyDescent="0.2">
      <c r="B6" s="4" t="s">
        <v>662</v>
      </c>
      <c r="D6" s="4" t="s">
        <v>696</v>
      </c>
      <c r="I6" s="90"/>
      <c r="J6" s="90"/>
      <c r="K6" s="90"/>
      <c r="L6" s="90"/>
      <c r="M6" s="90"/>
      <c r="N6" s="90"/>
    </row>
    <row r="7" spans="2:14" ht="6" customHeight="1" thickBot="1" x14ac:dyDescent="0.25">
      <c r="B7" s="5"/>
      <c r="C7" s="5"/>
      <c r="D7" s="5"/>
      <c r="E7" s="5"/>
      <c r="F7" s="5"/>
      <c r="G7" s="7"/>
    </row>
    <row r="8" spans="2:14" s="9" customFormat="1" ht="39" customHeight="1" thickBot="1" x14ac:dyDescent="0.3">
      <c r="B8" s="11" t="s">
        <v>12</v>
      </c>
      <c r="C8" s="11" t="s">
        <v>6</v>
      </c>
      <c r="D8" s="11" t="s">
        <v>0</v>
      </c>
      <c r="E8" s="11" t="s">
        <v>1</v>
      </c>
      <c r="F8" s="11" t="s">
        <v>4</v>
      </c>
      <c r="G8" s="11" t="s">
        <v>2</v>
      </c>
      <c r="H8" s="11" t="s">
        <v>5</v>
      </c>
      <c r="I8" s="91"/>
      <c r="J8" s="91"/>
      <c r="K8" s="91"/>
      <c r="L8" s="91"/>
      <c r="M8" s="91"/>
      <c r="N8" s="91"/>
    </row>
    <row r="9" spans="2:14" s="9" customFormat="1" ht="25.5" x14ac:dyDescent="0.25">
      <c r="B9" s="29">
        <v>4</v>
      </c>
      <c r="C9" s="29" t="s">
        <v>660</v>
      </c>
      <c r="D9" s="297" t="s">
        <v>661</v>
      </c>
      <c r="E9" s="78"/>
      <c r="F9" s="78"/>
      <c r="G9" s="79"/>
      <c r="H9" s="80"/>
      <c r="I9" s="91"/>
      <c r="J9" s="91"/>
      <c r="K9" s="91"/>
      <c r="L9" s="91"/>
      <c r="M9" s="91"/>
      <c r="N9" s="91"/>
    </row>
    <row r="10" spans="2:14" s="9" customFormat="1" ht="20.25" customHeight="1" x14ac:dyDescent="0.2">
      <c r="B10" s="19">
        <v>4.0999999999999996</v>
      </c>
      <c r="C10" s="19"/>
      <c r="D10" s="345" t="str">
        <f>'SCHED 1A-3_JG_CH'!D10</f>
        <v xml:space="preserve">Frontier </v>
      </c>
      <c r="E10" s="19" t="s">
        <v>1230</v>
      </c>
      <c r="F10" s="19">
        <v>5</v>
      </c>
      <c r="G10" s="66"/>
      <c r="H10" s="23"/>
      <c r="I10" s="91"/>
      <c r="J10" s="91"/>
      <c r="K10" s="91"/>
      <c r="L10" s="91"/>
      <c r="M10" s="91"/>
      <c r="N10" s="91"/>
    </row>
    <row r="11" spans="2:14" s="9" customFormat="1" ht="20.25" customHeight="1" x14ac:dyDescent="0.2">
      <c r="B11" s="19">
        <f>B10+0.1</f>
        <v>4.1999999999999993</v>
      </c>
      <c r="C11" s="19"/>
      <c r="D11" s="345" t="str">
        <f>'SCHED 1A-3_JG_CH'!D11</f>
        <v>Komani</v>
      </c>
      <c r="E11" s="19" t="s">
        <v>1230</v>
      </c>
      <c r="F11" s="19">
        <v>5</v>
      </c>
      <c r="G11" s="66"/>
      <c r="H11" s="23"/>
      <c r="I11" s="91"/>
      <c r="J11" s="91"/>
      <c r="K11" s="91"/>
      <c r="L11" s="91"/>
      <c r="M11" s="91"/>
      <c r="N11" s="91"/>
    </row>
    <row r="12" spans="2:14" s="9" customFormat="1" ht="20.25" customHeight="1" x14ac:dyDescent="0.2">
      <c r="B12" s="19">
        <f t="shared" ref="B12:B18" si="0">B11+0.1</f>
        <v>4.2999999999999989</v>
      </c>
      <c r="C12" s="19"/>
      <c r="D12" s="345" t="str">
        <f>'SCHED 1A-3_JG_CH'!D12</f>
        <v>Glen Grey</v>
      </c>
      <c r="E12" s="19" t="s">
        <v>1230</v>
      </c>
      <c r="F12" s="19">
        <v>5</v>
      </c>
      <c r="G12" s="66"/>
      <c r="H12" s="23"/>
      <c r="I12" s="91"/>
      <c r="J12" s="91"/>
      <c r="K12" s="91"/>
      <c r="L12" s="91"/>
      <c r="M12" s="91"/>
      <c r="N12" s="91"/>
    </row>
    <row r="13" spans="2:14" s="9" customFormat="1" ht="20.25" customHeight="1" x14ac:dyDescent="0.2">
      <c r="B13" s="19">
        <f t="shared" si="0"/>
        <v>4.3999999999999986</v>
      </c>
      <c r="C13" s="19"/>
      <c r="D13" s="345" t="str">
        <f>'SCHED 1A-3_JG_CH'!D13</f>
        <v>Ngonyama</v>
      </c>
      <c r="E13" s="19" t="s">
        <v>1230</v>
      </c>
      <c r="F13" s="19">
        <v>5</v>
      </c>
      <c r="G13" s="66"/>
      <c r="H13" s="23"/>
      <c r="I13" s="91"/>
      <c r="J13" s="91"/>
      <c r="K13" s="91"/>
      <c r="L13" s="91"/>
      <c r="M13" s="91"/>
      <c r="N13" s="91"/>
    </row>
    <row r="14" spans="2:14" s="9" customFormat="1" ht="20.25" customHeight="1" x14ac:dyDescent="0.2">
      <c r="B14" s="19">
        <f t="shared" si="0"/>
        <v>4.4999999999999982</v>
      </c>
      <c r="C14" s="19"/>
      <c r="D14" s="345" t="str">
        <f>'SCHED 1A-3_JG_CH'!D14</f>
        <v>Dordrecht</v>
      </c>
      <c r="E14" s="19" t="s">
        <v>1230</v>
      </c>
      <c r="F14" s="19">
        <v>5</v>
      </c>
      <c r="G14" s="66"/>
      <c r="H14" s="23"/>
      <c r="I14" s="91"/>
      <c r="J14" s="91"/>
      <c r="K14" s="91"/>
      <c r="L14" s="91"/>
      <c r="M14" s="91"/>
      <c r="N14" s="91"/>
    </row>
    <row r="15" spans="2:14" s="9" customFormat="1" ht="20.25" customHeight="1" x14ac:dyDescent="0.2">
      <c r="B15" s="19">
        <f t="shared" si="0"/>
        <v>4.5999999999999979</v>
      </c>
      <c r="C15" s="19"/>
      <c r="D15" s="345" t="str">
        <f>'SCHED 1A-3_JG_CH'!D15</f>
        <v>Elliot</v>
      </c>
      <c r="E15" s="19" t="s">
        <v>1230</v>
      </c>
      <c r="F15" s="19">
        <v>5</v>
      </c>
      <c r="G15" s="66"/>
      <c r="H15" s="23"/>
      <c r="I15" s="91"/>
      <c r="J15" s="91"/>
      <c r="K15" s="91"/>
      <c r="L15" s="91"/>
      <c r="M15" s="91"/>
      <c r="N15" s="91"/>
    </row>
    <row r="16" spans="2:14" s="9" customFormat="1" ht="20.25" customHeight="1" x14ac:dyDescent="0.2">
      <c r="B16" s="19">
        <f t="shared" si="0"/>
        <v>4.6999999999999975</v>
      </c>
      <c r="C16" s="19"/>
      <c r="D16" s="345" t="str">
        <f>'SCHED 1A-3_JG_CH'!D16</f>
        <v>Cala</v>
      </c>
      <c r="E16" s="19" t="s">
        <v>1230</v>
      </c>
      <c r="F16" s="19">
        <v>5</v>
      </c>
      <c r="G16" s="66"/>
      <c r="H16" s="23"/>
      <c r="I16" s="91"/>
      <c r="J16" s="91"/>
      <c r="K16" s="91"/>
      <c r="L16" s="91"/>
      <c r="M16" s="91"/>
      <c r="N16" s="91"/>
    </row>
    <row r="17" spans="2:14" s="9" customFormat="1" ht="20.25" customHeight="1" x14ac:dyDescent="0.2">
      <c r="B17" s="19">
        <f t="shared" si="0"/>
        <v>4.7999999999999972</v>
      </c>
      <c r="C17" s="19"/>
      <c r="D17" s="345" t="str">
        <f>'SCHED 1A-3_JG_CH'!D17</f>
        <v>Indwe</v>
      </c>
      <c r="E17" s="19" t="s">
        <v>1230</v>
      </c>
      <c r="F17" s="19">
        <v>5</v>
      </c>
      <c r="G17" s="66"/>
      <c r="H17" s="23"/>
      <c r="I17" s="91"/>
      <c r="J17" s="91"/>
      <c r="K17" s="91"/>
      <c r="L17" s="91"/>
      <c r="M17" s="91"/>
      <c r="N17" s="91"/>
    </row>
    <row r="18" spans="2:14" s="9" customFormat="1" ht="20.25" customHeight="1" x14ac:dyDescent="0.2">
      <c r="B18" s="19">
        <f t="shared" si="0"/>
        <v>4.8999999999999968</v>
      </c>
      <c r="C18" s="19"/>
      <c r="D18" s="345" t="str">
        <f>'SCHED 1A-3_JG_CH'!D18</f>
        <v>Kuyasa</v>
      </c>
      <c r="E18" s="19" t="s">
        <v>1230</v>
      </c>
      <c r="F18" s="19">
        <v>5</v>
      </c>
      <c r="G18" s="66"/>
      <c r="H18" s="23"/>
      <c r="I18" s="91"/>
      <c r="J18" s="91"/>
      <c r="K18" s="91"/>
      <c r="L18" s="91"/>
      <c r="M18" s="91"/>
      <c r="N18" s="91"/>
    </row>
    <row r="19" spans="2:14" s="9" customFormat="1" ht="20.25" customHeight="1" x14ac:dyDescent="0.2">
      <c r="B19" s="349">
        <v>4.0999999999999996</v>
      </c>
      <c r="C19" s="19"/>
      <c r="D19" s="345" t="str">
        <f>'SCHED 1A-3_JG_CH'!D19</f>
        <v>All Saints</v>
      </c>
      <c r="E19" s="19" t="s">
        <v>1230</v>
      </c>
      <c r="F19" s="19">
        <v>5</v>
      </c>
      <c r="G19" s="66"/>
      <c r="H19" s="23"/>
      <c r="I19" s="91"/>
      <c r="J19" s="91"/>
      <c r="K19" s="91"/>
      <c r="L19" s="91"/>
      <c r="M19" s="91"/>
      <c r="N19" s="91"/>
    </row>
    <row r="20" spans="2:14" s="9" customFormat="1" ht="20.25" customHeight="1" x14ac:dyDescent="0.2">
      <c r="B20" s="349">
        <f>B19+0.01</f>
        <v>4.1099999999999994</v>
      </c>
      <c r="C20" s="19"/>
      <c r="D20" s="345" t="str">
        <f>'SCHED 1A-3_JG_CH'!D20</f>
        <v>Ngcobo CHC</v>
      </c>
      <c r="E20" s="19" t="s">
        <v>1230</v>
      </c>
      <c r="F20" s="19">
        <v>5</v>
      </c>
      <c r="G20" s="66"/>
      <c r="H20" s="23"/>
      <c r="I20" s="91"/>
      <c r="J20" s="91"/>
      <c r="K20" s="91"/>
      <c r="L20" s="91"/>
      <c r="M20" s="91"/>
      <c r="N20" s="91"/>
    </row>
    <row r="21" spans="2:14" s="9" customFormat="1" ht="20.25" customHeight="1" x14ac:dyDescent="0.2">
      <c r="B21" s="349">
        <f t="shared" ref="B21:B32" si="1">B20+0.01</f>
        <v>4.1199999999999992</v>
      </c>
      <c r="C21" s="19"/>
      <c r="D21" s="345" t="str">
        <f>'SCHED 1A-3_JG_CH'!D21</f>
        <v xml:space="preserve">Mjanyana </v>
      </c>
      <c r="E21" s="19" t="s">
        <v>1230</v>
      </c>
      <c r="F21" s="19">
        <v>5</v>
      </c>
      <c r="G21" s="66"/>
      <c r="H21" s="23"/>
      <c r="I21" s="91"/>
      <c r="J21" s="91"/>
      <c r="K21" s="91"/>
      <c r="L21" s="91"/>
      <c r="M21" s="91"/>
      <c r="N21" s="91"/>
    </row>
    <row r="22" spans="2:14" s="9" customFormat="1" ht="20.25" customHeight="1" x14ac:dyDescent="0.2">
      <c r="B22" s="349">
        <f t="shared" si="1"/>
        <v>4.129999999999999</v>
      </c>
      <c r="C22" s="19"/>
      <c r="D22" s="345" t="str">
        <f>'SCHED 1A-3_JG_CH'!D22</f>
        <v>Molteno</v>
      </c>
      <c r="E22" s="19" t="s">
        <v>1230</v>
      </c>
      <c r="F22" s="19">
        <v>5</v>
      </c>
      <c r="G22" s="66"/>
      <c r="H22" s="23"/>
      <c r="I22" s="91"/>
      <c r="J22" s="91"/>
      <c r="K22" s="91"/>
      <c r="L22" s="91"/>
      <c r="M22" s="91"/>
      <c r="N22" s="91"/>
    </row>
    <row r="23" spans="2:14" s="9" customFormat="1" ht="20.25" customHeight="1" x14ac:dyDescent="0.2">
      <c r="B23" s="349">
        <f t="shared" si="1"/>
        <v>4.1399999999999988</v>
      </c>
      <c r="C23" s="19"/>
      <c r="D23" s="345" t="str">
        <f>'SCHED 1A-3_JG_CH'!D23</f>
        <v>Thornill</v>
      </c>
      <c r="E23" s="19" t="s">
        <v>1230</v>
      </c>
      <c r="F23" s="19">
        <v>5</v>
      </c>
      <c r="G23" s="66"/>
      <c r="H23" s="23"/>
      <c r="I23" s="91"/>
      <c r="J23" s="91"/>
      <c r="K23" s="91"/>
      <c r="L23" s="91"/>
      <c r="M23" s="91"/>
      <c r="N23" s="91"/>
    </row>
    <row r="24" spans="2:14" s="9" customFormat="1" ht="20.25" customHeight="1" x14ac:dyDescent="0.2">
      <c r="B24" s="349">
        <f t="shared" si="1"/>
        <v>4.1499999999999986</v>
      </c>
      <c r="C24" s="19"/>
      <c r="D24" s="345" t="str">
        <f>'SCHED 1A-3_JG_CH'!D24</f>
        <v>Nomzamo</v>
      </c>
      <c r="E24" s="19" t="s">
        <v>1230</v>
      </c>
      <c r="F24" s="19">
        <v>5</v>
      </c>
      <c r="G24" s="66"/>
      <c r="H24" s="23"/>
      <c r="I24" s="91"/>
      <c r="J24" s="91"/>
      <c r="K24" s="91"/>
      <c r="L24" s="91"/>
      <c r="M24" s="91"/>
      <c r="N24" s="91"/>
    </row>
    <row r="25" spans="2:14" s="9" customFormat="1" ht="20.25" customHeight="1" x14ac:dyDescent="0.2">
      <c r="B25" s="349">
        <f t="shared" si="1"/>
        <v>4.1599999999999984</v>
      </c>
      <c r="C25" s="19"/>
      <c r="D25" s="345" t="str">
        <f>'SCHED 1A-3_JG_CH'!D25</f>
        <v>Sterkstroom</v>
      </c>
      <c r="E25" s="19" t="s">
        <v>1230</v>
      </c>
      <c r="F25" s="19">
        <v>5</v>
      </c>
      <c r="G25" s="66"/>
      <c r="H25" s="23"/>
      <c r="I25" s="91"/>
      <c r="J25" s="91"/>
      <c r="K25" s="91"/>
      <c r="L25" s="91"/>
      <c r="M25" s="91"/>
      <c r="N25" s="91"/>
    </row>
    <row r="26" spans="2:14" s="9" customFormat="1" ht="20.25" customHeight="1" x14ac:dyDescent="0.2">
      <c r="B26" s="349">
        <f t="shared" si="1"/>
        <v>4.1699999999999982</v>
      </c>
      <c r="C26" s="19"/>
      <c r="D26" s="345" t="str">
        <f>'SCHED 1A-3_JG_CH'!D26</f>
        <v>Whittlesea</v>
      </c>
      <c r="E26" s="19" t="s">
        <v>1230</v>
      </c>
      <c r="F26" s="19">
        <v>5</v>
      </c>
      <c r="G26" s="66"/>
      <c r="H26" s="23"/>
      <c r="I26" s="91"/>
      <c r="J26" s="91"/>
      <c r="K26" s="91"/>
      <c r="L26" s="91"/>
      <c r="M26" s="91"/>
      <c r="N26" s="91"/>
    </row>
    <row r="27" spans="2:14" s="9" customFormat="1" ht="20.25" customHeight="1" x14ac:dyDescent="0.2">
      <c r="B27" s="349">
        <f t="shared" si="1"/>
        <v>4.1799999999999979</v>
      </c>
      <c r="C27" s="19"/>
      <c r="D27" s="345" t="str">
        <f>'SCHED 1A-3_JG_CH'!D27</f>
        <v>Marjie Venter</v>
      </c>
      <c r="E27" s="19" t="s">
        <v>1230</v>
      </c>
      <c r="F27" s="19">
        <v>5</v>
      </c>
      <c r="G27" s="66"/>
      <c r="H27" s="23"/>
      <c r="I27" s="91"/>
      <c r="J27" s="91"/>
      <c r="K27" s="91"/>
      <c r="L27" s="91"/>
      <c r="M27" s="91"/>
      <c r="N27" s="91"/>
    </row>
    <row r="28" spans="2:14" s="9" customFormat="1" ht="20.25" customHeight="1" x14ac:dyDescent="0.2">
      <c r="B28" s="349">
        <f t="shared" si="1"/>
        <v>4.1899999999999977</v>
      </c>
      <c r="C28" s="19"/>
      <c r="D28" s="345" t="str">
        <f>'SCHED 1A-3_JG_CH'!D28</f>
        <v>Hewu</v>
      </c>
      <c r="E28" s="19" t="s">
        <v>1230</v>
      </c>
      <c r="F28" s="19">
        <v>5</v>
      </c>
      <c r="G28" s="66"/>
      <c r="H28" s="23"/>
      <c r="I28" s="91"/>
      <c r="J28" s="91"/>
      <c r="K28" s="91"/>
      <c r="L28" s="91"/>
      <c r="M28" s="91"/>
      <c r="N28" s="91"/>
    </row>
    <row r="29" spans="2:14" s="9" customFormat="1" ht="20.25" customHeight="1" x14ac:dyDescent="0.2">
      <c r="B29" s="349">
        <f t="shared" si="1"/>
        <v>4.1999999999999975</v>
      </c>
      <c r="C29" s="19"/>
      <c r="D29" s="345" t="str">
        <f>'SCHED 1A-3_JG_CH'!D29</f>
        <v>Cradock</v>
      </c>
      <c r="E29" s="19" t="s">
        <v>1230</v>
      </c>
      <c r="F29" s="19">
        <v>5</v>
      </c>
      <c r="G29" s="66"/>
      <c r="H29" s="23"/>
      <c r="I29" s="91"/>
      <c r="J29" s="91"/>
      <c r="K29" s="91"/>
      <c r="L29" s="91"/>
      <c r="M29" s="91"/>
      <c r="N29" s="91"/>
    </row>
    <row r="30" spans="2:14" s="9" customFormat="1" ht="20.25" customHeight="1" x14ac:dyDescent="0.2">
      <c r="B30" s="349">
        <f t="shared" si="1"/>
        <v>4.2099999999999973</v>
      </c>
      <c r="C30" s="19"/>
      <c r="D30" s="345" t="str">
        <f>'SCHED 1A-3_JG_CH'!D30</f>
        <v>Cofimvaba</v>
      </c>
      <c r="E30" s="19" t="s">
        <v>1230</v>
      </c>
      <c r="F30" s="19">
        <v>5</v>
      </c>
      <c r="G30" s="66"/>
      <c r="H30" s="23"/>
      <c r="I30" s="91"/>
      <c r="J30" s="91"/>
      <c r="K30" s="91"/>
      <c r="L30" s="91"/>
      <c r="M30" s="91"/>
      <c r="N30" s="91"/>
    </row>
    <row r="31" spans="2:14" s="9" customFormat="1" ht="20.25" customHeight="1" x14ac:dyDescent="0.2">
      <c r="B31" s="349">
        <f t="shared" si="1"/>
        <v>4.2199999999999971</v>
      </c>
      <c r="C31" s="19"/>
      <c r="D31" s="345" t="str">
        <f>'SCHED 1A-3_JG_CH'!D31</f>
        <v>Wilhelm Stahl</v>
      </c>
      <c r="E31" s="19" t="s">
        <v>1230</v>
      </c>
      <c r="F31" s="19">
        <v>5</v>
      </c>
      <c r="G31" s="66"/>
      <c r="H31" s="23"/>
      <c r="I31" s="91"/>
      <c r="J31" s="91"/>
      <c r="K31" s="91"/>
      <c r="L31" s="91"/>
      <c r="M31" s="91"/>
      <c r="N31" s="91"/>
    </row>
    <row r="32" spans="2:14" s="9" customFormat="1" ht="20.25" customHeight="1" x14ac:dyDescent="0.2">
      <c r="B32" s="349">
        <f t="shared" si="1"/>
        <v>4.2299999999999969</v>
      </c>
      <c r="C32" s="19"/>
      <c r="D32" s="345" t="str">
        <f>'SCHED 1A-3_JG_CH'!D32</f>
        <v>Zwelakhe</v>
      </c>
      <c r="E32" s="19" t="s">
        <v>1230</v>
      </c>
      <c r="F32" s="19">
        <v>5</v>
      </c>
      <c r="G32" s="66"/>
      <c r="H32" s="23"/>
      <c r="I32" s="91"/>
      <c r="J32" s="91"/>
      <c r="K32" s="91"/>
      <c r="L32" s="91"/>
      <c r="M32" s="91"/>
      <c r="N32" s="91"/>
    </row>
    <row r="33" spans="2:15" s="9" customFormat="1" ht="20.25" customHeight="1" x14ac:dyDescent="0.2">
      <c r="B33" s="19"/>
      <c r="C33" s="19"/>
      <c r="D33" s="345"/>
      <c r="E33" s="19"/>
      <c r="F33" s="19"/>
      <c r="G33" s="66"/>
      <c r="H33" s="23"/>
      <c r="I33" s="91"/>
      <c r="J33" s="91"/>
      <c r="K33" s="91"/>
      <c r="L33" s="91"/>
      <c r="M33" s="91"/>
      <c r="N33" s="91"/>
    </row>
    <row r="34" spans="2:15" s="9" customFormat="1" ht="20.25" customHeight="1" x14ac:dyDescent="0.2">
      <c r="B34" s="19" t="s">
        <v>723</v>
      </c>
      <c r="C34" s="19"/>
      <c r="D34" s="345" t="s">
        <v>1211</v>
      </c>
      <c r="E34" s="19" t="s">
        <v>1230</v>
      </c>
      <c r="F34" s="19">
        <v>5</v>
      </c>
      <c r="G34" s="66"/>
      <c r="H34" s="23"/>
      <c r="I34" s="91"/>
      <c r="J34" s="91"/>
      <c r="K34" s="91"/>
      <c r="L34" s="91"/>
      <c r="M34" s="91"/>
      <c r="N34" s="91"/>
    </row>
    <row r="35" spans="2:15" s="9" customFormat="1" ht="20.25" customHeight="1" x14ac:dyDescent="0.2">
      <c r="B35" s="19" t="s">
        <v>724</v>
      </c>
      <c r="C35" s="19"/>
      <c r="D35" s="345" t="s">
        <v>1212</v>
      </c>
      <c r="E35" s="19" t="s">
        <v>1230</v>
      </c>
      <c r="F35" s="19">
        <v>5</v>
      </c>
      <c r="G35" s="66"/>
      <c r="H35" s="23"/>
      <c r="I35" s="91"/>
      <c r="J35" s="91"/>
      <c r="K35" s="91"/>
      <c r="L35" s="91"/>
      <c r="M35" s="91"/>
      <c r="N35" s="91"/>
    </row>
    <row r="36" spans="2:15" s="9" customFormat="1" ht="20.25" customHeight="1" x14ac:dyDescent="0.25">
      <c r="B36" s="19" t="s">
        <v>725</v>
      </c>
      <c r="C36" s="19"/>
      <c r="D36" s="123" t="s">
        <v>1213</v>
      </c>
      <c r="E36" s="19" t="s">
        <v>1230</v>
      </c>
      <c r="F36" s="19">
        <v>5</v>
      </c>
      <c r="G36" s="66"/>
      <c r="H36" s="23"/>
      <c r="I36" s="91"/>
      <c r="J36" s="91"/>
      <c r="K36" s="91"/>
      <c r="L36" s="91"/>
      <c r="M36" s="91"/>
      <c r="N36" s="91"/>
    </row>
    <row r="37" spans="2:15" s="9" customFormat="1" ht="20.25" customHeight="1" thickBot="1" x14ac:dyDescent="0.3">
      <c r="B37" s="19" t="s">
        <v>726</v>
      </c>
      <c r="C37" s="19"/>
      <c r="D37" s="123" t="s">
        <v>1214</v>
      </c>
      <c r="E37" s="19" t="s">
        <v>1230</v>
      </c>
      <c r="F37" s="19">
        <v>5</v>
      </c>
      <c r="G37" s="66"/>
      <c r="H37" s="23"/>
      <c r="I37" s="91"/>
      <c r="J37" s="91"/>
      <c r="K37" s="91"/>
      <c r="L37" s="91"/>
      <c r="M37" s="91"/>
      <c r="N37" s="91"/>
    </row>
    <row r="38" spans="2:15" s="9" customFormat="1" ht="20.25" customHeight="1" x14ac:dyDescent="0.25">
      <c r="B38" s="19" t="s">
        <v>727</v>
      </c>
      <c r="C38" s="19"/>
      <c r="D38" s="123" t="s">
        <v>1215</v>
      </c>
      <c r="E38" s="19" t="s">
        <v>1230</v>
      </c>
      <c r="F38" s="19">
        <v>5</v>
      </c>
      <c r="G38" s="66"/>
      <c r="H38" s="23"/>
      <c r="I38" s="91"/>
      <c r="J38" s="91"/>
      <c r="K38" s="91"/>
      <c r="L38" s="91"/>
      <c r="M38" s="91"/>
      <c r="N38" s="91"/>
    </row>
    <row r="39" spans="2:15" s="9" customFormat="1" ht="20.25" customHeight="1" x14ac:dyDescent="0.25">
      <c r="B39" s="19" t="s">
        <v>740</v>
      </c>
      <c r="C39" s="19"/>
      <c r="D39" s="123" t="s">
        <v>1216</v>
      </c>
      <c r="E39" s="19" t="s">
        <v>1230</v>
      </c>
      <c r="F39" s="19">
        <v>5</v>
      </c>
      <c r="G39" s="66"/>
      <c r="H39" s="23"/>
      <c r="I39" s="91"/>
      <c r="J39" s="91"/>
      <c r="K39" s="91"/>
      <c r="L39" s="91"/>
      <c r="M39" s="91"/>
      <c r="N39" s="91"/>
    </row>
    <row r="40" spans="2:15" s="368" customFormat="1" ht="20.25" customHeight="1" x14ac:dyDescent="0.25">
      <c r="B40" s="362" t="s">
        <v>814</v>
      </c>
      <c r="C40" s="363"/>
      <c r="D40" s="123" t="s">
        <v>1217</v>
      </c>
      <c r="E40" s="19" t="s">
        <v>1230</v>
      </c>
      <c r="F40" s="19">
        <v>5</v>
      </c>
      <c r="G40" s="66"/>
      <c r="H40" s="23"/>
      <c r="I40" s="367"/>
      <c r="J40" s="367"/>
      <c r="K40" s="367"/>
      <c r="L40" s="367"/>
      <c r="M40" s="367"/>
      <c r="N40" s="367"/>
    </row>
    <row r="41" spans="2:15" s="368" customFormat="1" ht="20.25" customHeight="1" x14ac:dyDescent="0.25">
      <c r="B41" s="362" t="s">
        <v>815</v>
      </c>
      <c r="C41" s="363"/>
      <c r="D41" s="123" t="s">
        <v>1218</v>
      </c>
      <c r="E41" s="19" t="s">
        <v>1230</v>
      </c>
      <c r="F41" s="19">
        <v>5</v>
      </c>
      <c r="G41" s="66"/>
      <c r="H41" s="23"/>
      <c r="I41" s="367"/>
      <c r="J41" s="367"/>
      <c r="K41" s="367"/>
      <c r="L41" s="367"/>
      <c r="M41" s="367"/>
      <c r="N41" s="367"/>
    </row>
    <row r="42" spans="2:15" s="368" customFormat="1" ht="20.25" customHeight="1" x14ac:dyDescent="0.25">
      <c r="B42" s="362" t="s">
        <v>816</v>
      </c>
      <c r="C42" s="363"/>
      <c r="D42" s="123" t="s">
        <v>1219</v>
      </c>
      <c r="E42" s="19" t="s">
        <v>1230</v>
      </c>
      <c r="F42" s="19">
        <v>5</v>
      </c>
      <c r="G42" s="66"/>
      <c r="H42" s="23"/>
      <c r="I42" s="367"/>
      <c r="J42" s="367"/>
      <c r="K42" s="367"/>
      <c r="L42" s="367"/>
      <c r="M42" s="367"/>
      <c r="N42" s="367"/>
    </row>
    <row r="43" spans="2:15" s="9" customFormat="1" ht="20.25" customHeight="1" thickBot="1" x14ac:dyDescent="0.25">
      <c r="B43" s="54"/>
      <c r="C43" s="54"/>
      <c r="D43" s="355"/>
      <c r="E43" s="54"/>
      <c r="F43" s="54"/>
      <c r="G43" s="67"/>
      <c r="H43" s="68"/>
      <c r="I43" s="91"/>
      <c r="J43" s="91"/>
      <c r="K43" s="91"/>
      <c r="L43" s="91"/>
      <c r="M43" s="91"/>
      <c r="N43" s="91"/>
    </row>
    <row r="44" spans="2:15" s="299" customFormat="1" ht="60" customHeight="1" thickBot="1" x14ac:dyDescent="0.3">
      <c r="B44" s="308">
        <v>5</v>
      </c>
      <c r="C44" s="308" t="s">
        <v>680</v>
      </c>
      <c r="D44" s="309" t="s">
        <v>681</v>
      </c>
      <c r="E44" s="55" t="s">
        <v>62</v>
      </c>
      <c r="F44" s="55">
        <v>1</v>
      </c>
      <c r="G44" s="356"/>
      <c r="H44" s="27"/>
      <c r="J44" s="307"/>
      <c r="K44" s="307"/>
      <c r="L44" s="307"/>
      <c r="M44" s="307"/>
      <c r="N44" s="307"/>
      <c r="O44" s="307"/>
    </row>
    <row r="45" spans="2:15" s="299" customFormat="1" ht="57.75" customHeight="1" thickBot="1" x14ac:dyDescent="0.3">
      <c r="B45" s="308">
        <v>6</v>
      </c>
      <c r="C45" s="308" t="s">
        <v>680</v>
      </c>
      <c r="D45" s="309" t="s">
        <v>682</v>
      </c>
      <c r="E45" s="55" t="s">
        <v>683</v>
      </c>
      <c r="F45" s="55">
        <v>36</v>
      </c>
      <c r="G45" s="356"/>
      <c r="H45" s="27"/>
      <c r="J45" s="307"/>
      <c r="K45" s="307"/>
      <c r="L45" s="307"/>
      <c r="M45" s="307"/>
      <c r="N45" s="307"/>
      <c r="O45" s="307"/>
    </row>
    <row r="46" spans="2:15" s="310" customFormat="1" ht="30" customHeight="1" thickBot="1" x14ac:dyDescent="0.3">
      <c r="B46" s="308">
        <v>7</v>
      </c>
      <c r="C46" s="308" t="s">
        <v>684</v>
      </c>
      <c r="D46" s="358" t="s">
        <v>685</v>
      </c>
      <c r="E46" s="308"/>
      <c r="F46" s="308"/>
      <c r="G46" s="356"/>
      <c r="H46" s="27"/>
      <c r="J46" s="311"/>
      <c r="K46" s="311"/>
      <c r="L46" s="311"/>
      <c r="M46" s="311"/>
      <c r="N46" s="311"/>
      <c r="O46" s="311"/>
    </row>
    <row r="47" spans="2:15" s="299" customFormat="1" ht="46.5" customHeight="1" thickBot="1" x14ac:dyDescent="0.3">
      <c r="B47" s="21" t="s">
        <v>679</v>
      </c>
      <c r="C47" s="21"/>
      <c r="D47" s="24" t="s">
        <v>686</v>
      </c>
      <c r="E47" s="21" t="s">
        <v>683</v>
      </c>
      <c r="F47" s="21">
        <v>36</v>
      </c>
      <c r="G47" s="359"/>
      <c r="H47" s="84"/>
      <c r="J47" s="307"/>
      <c r="K47" s="307"/>
      <c r="L47" s="307"/>
      <c r="M47" s="307"/>
      <c r="N47" s="307"/>
      <c r="O47" s="307"/>
    </row>
    <row r="48" spans="2:15" s="299" customFormat="1" ht="32.25" customHeight="1" thickBot="1" x14ac:dyDescent="0.3">
      <c r="B48" s="308">
        <v>8</v>
      </c>
      <c r="C48" s="308" t="s">
        <v>687</v>
      </c>
      <c r="D48" s="360" t="s">
        <v>688</v>
      </c>
      <c r="E48" s="361"/>
      <c r="F48" s="361"/>
      <c r="G48" s="356"/>
      <c r="H48" s="27"/>
      <c r="J48" s="307"/>
      <c r="K48" s="307"/>
      <c r="L48" s="307"/>
      <c r="M48" s="307"/>
      <c r="N48" s="307"/>
      <c r="O48" s="307"/>
    </row>
    <row r="49" spans="1:14" s="299" customFormat="1" ht="32.25" customHeight="1" x14ac:dyDescent="0.25">
      <c r="B49" s="304">
        <v>8.1</v>
      </c>
      <c r="C49" s="304"/>
      <c r="D49" s="357" t="s">
        <v>689</v>
      </c>
      <c r="E49" s="304" t="s">
        <v>683</v>
      </c>
      <c r="F49" s="304">
        <v>36</v>
      </c>
      <c r="G49" s="305"/>
      <c r="H49" s="306"/>
    </row>
    <row r="50" spans="1:14" s="9" customFormat="1" ht="6" customHeight="1" thickBot="1" x14ac:dyDescent="0.3">
      <c r="B50" s="21"/>
      <c r="C50" s="21"/>
      <c r="D50" s="24"/>
      <c r="E50" s="21"/>
      <c r="F50" s="21"/>
      <c r="G50" s="25"/>
      <c r="H50" s="25"/>
      <c r="I50" s="91"/>
      <c r="J50" s="91"/>
      <c r="K50" s="91"/>
      <c r="L50" s="91"/>
      <c r="M50" s="91"/>
      <c r="N50" s="91"/>
    </row>
    <row r="51" spans="1:14" s="9" customFormat="1" ht="20.25" customHeight="1" thickBot="1" x14ac:dyDescent="0.3">
      <c r="B51" s="26" t="s">
        <v>7</v>
      </c>
      <c r="C51" s="26"/>
      <c r="D51" s="26"/>
      <c r="E51" s="26"/>
      <c r="F51" s="26"/>
      <c r="G51" s="27"/>
      <c r="H51" s="28"/>
      <c r="I51" s="91"/>
      <c r="J51" s="91"/>
      <c r="K51" s="91"/>
      <c r="L51" s="91"/>
      <c r="M51" s="91"/>
      <c r="N51" s="91"/>
    </row>
    <row r="52" spans="1:14" ht="5.25" customHeight="1" x14ac:dyDescent="0.2">
      <c r="B52" s="5"/>
      <c r="C52" s="5"/>
      <c r="D52" s="5"/>
      <c r="E52" s="5"/>
      <c r="F52" s="5"/>
      <c r="G52" s="7"/>
      <c r="H52" s="7"/>
    </row>
    <row r="53" spans="1:14" x14ac:dyDescent="0.2">
      <c r="B53" s="5"/>
      <c r="C53" s="5"/>
      <c r="D53" s="5"/>
      <c r="E53" s="5"/>
      <c r="F53" s="5"/>
      <c r="G53" s="7"/>
      <c r="H53" s="7"/>
    </row>
    <row r="54" spans="1:14" x14ac:dyDescent="0.2">
      <c r="B54" s="5"/>
      <c r="C54" s="5"/>
      <c r="D54" s="5"/>
      <c r="E54" s="5"/>
      <c r="F54" s="5"/>
      <c r="G54" s="7"/>
      <c r="H54" s="7"/>
    </row>
    <row r="55" spans="1:14" x14ac:dyDescent="0.2">
      <c r="B55" s="5"/>
      <c r="C55" s="5"/>
      <c r="D55" s="5"/>
      <c r="E55" s="5"/>
      <c r="F55" s="5"/>
      <c r="G55" s="7"/>
      <c r="H55" s="7"/>
    </row>
    <row r="56" spans="1:14" x14ac:dyDescent="0.2">
      <c r="B56" s="5"/>
      <c r="C56" s="5"/>
      <c r="D56" s="5"/>
      <c r="E56" s="5"/>
      <c r="F56" s="5"/>
      <c r="G56" s="7"/>
      <c r="H56" s="7"/>
    </row>
    <row r="57" spans="1:14" x14ac:dyDescent="0.2">
      <c r="B57" s="5"/>
      <c r="C57" s="5"/>
      <c r="D57" s="5"/>
      <c r="E57" s="5"/>
      <c r="F57" s="5"/>
      <c r="G57" s="7"/>
      <c r="H57" s="7"/>
    </row>
    <row r="58" spans="1:14" x14ac:dyDescent="0.2">
      <c r="B58" s="5"/>
      <c r="C58" s="5"/>
      <c r="D58" s="5"/>
      <c r="E58" s="5"/>
      <c r="F58" s="5"/>
      <c r="G58" s="7"/>
      <c r="H58" s="7"/>
    </row>
    <row r="59" spans="1:14" x14ac:dyDescent="0.2">
      <c r="B59" s="5"/>
      <c r="C59" s="5"/>
      <c r="D59" s="5"/>
      <c r="E59" s="5"/>
      <c r="F59" s="5"/>
      <c r="G59" s="7"/>
      <c r="H59" s="7"/>
    </row>
    <row r="60" spans="1:14" x14ac:dyDescent="0.2">
      <c r="B60" s="5"/>
      <c r="C60" s="5"/>
      <c r="D60" s="5"/>
      <c r="E60" s="5"/>
      <c r="F60" s="5"/>
      <c r="G60" s="7"/>
      <c r="H60" s="7"/>
    </row>
    <row r="61" spans="1:14" x14ac:dyDescent="0.2">
      <c r="B61" s="5"/>
      <c r="C61" s="5"/>
      <c r="D61" s="5"/>
      <c r="E61" s="5"/>
      <c r="F61" s="5"/>
      <c r="G61" s="7"/>
      <c r="H61" s="7"/>
    </row>
    <row r="62" spans="1:14" x14ac:dyDescent="0.2">
      <c r="B62" s="5"/>
      <c r="C62" s="5"/>
      <c r="D62" s="5"/>
      <c r="E62" s="5"/>
      <c r="F62" s="5"/>
      <c r="G62" s="7"/>
      <c r="H62" s="7"/>
    </row>
    <row r="63" spans="1:14" x14ac:dyDescent="0.2">
      <c r="B63" s="5"/>
      <c r="C63" s="5"/>
      <c r="D63" s="5"/>
      <c r="E63" s="5"/>
      <c r="F63" s="5">
        <v>0</v>
      </c>
      <c r="G63" s="7"/>
      <c r="H63" s="7"/>
    </row>
    <row r="64" spans="1:14" s="88" customFormat="1" x14ac:dyDescent="0.2">
      <c r="A64" s="6"/>
      <c r="B64" s="5"/>
      <c r="C64" s="5"/>
      <c r="D64" s="5"/>
      <c r="E64" s="5"/>
      <c r="F64" s="5"/>
      <c r="G64" s="7"/>
      <c r="H64" s="7"/>
    </row>
    <row r="65" spans="1:8" s="88" customFormat="1" x14ac:dyDescent="0.2">
      <c r="A65" s="6"/>
      <c r="B65" s="5"/>
      <c r="C65" s="5"/>
      <c r="D65" s="5"/>
      <c r="E65" s="5"/>
      <c r="F65" s="5"/>
      <c r="G65" s="7"/>
      <c r="H65" s="7"/>
    </row>
    <row r="66" spans="1:8" s="88" customFormat="1" x14ac:dyDescent="0.2">
      <c r="A66" s="6"/>
      <c r="B66" s="5"/>
      <c r="C66" s="5"/>
      <c r="D66" s="5"/>
      <c r="E66" s="5"/>
      <c r="F66" s="5"/>
      <c r="G66" s="7"/>
      <c r="H66" s="7"/>
    </row>
    <row r="67" spans="1:8" s="88" customFormat="1" x14ac:dyDescent="0.2">
      <c r="A67" s="6"/>
      <c r="B67" s="5"/>
      <c r="C67" s="5"/>
      <c r="D67" s="5"/>
      <c r="E67" s="5"/>
      <c r="F67" s="5"/>
      <c r="G67" s="7"/>
      <c r="H67" s="7"/>
    </row>
    <row r="68" spans="1:8" s="88" customFormat="1" x14ac:dyDescent="0.2">
      <c r="A68" s="6"/>
      <c r="B68" s="5"/>
      <c r="C68" s="5"/>
      <c r="D68" s="5"/>
      <c r="E68" s="5"/>
      <c r="F68" s="5"/>
      <c r="G68" s="7"/>
      <c r="H68" s="7"/>
    </row>
    <row r="69" spans="1:8" s="88" customFormat="1" x14ac:dyDescent="0.2">
      <c r="A69" s="6"/>
      <c r="B69" s="5"/>
      <c r="C69" s="5"/>
      <c r="D69" s="5"/>
      <c r="E69" s="5"/>
      <c r="F69" s="5"/>
      <c r="G69" s="7"/>
      <c r="H69" s="7"/>
    </row>
    <row r="70" spans="1:8" s="88" customFormat="1" x14ac:dyDescent="0.2">
      <c r="A70" s="6"/>
      <c r="B70" s="5"/>
      <c r="C70" s="5"/>
      <c r="D70" s="5"/>
      <c r="E70" s="5"/>
      <c r="F70" s="5"/>
      <c r="G70" s="7"/>
      <c r="H70" s="7"/>
    </row>
    <row r="71" spans="1:8" s="88" customFormat="1" x14ac:dyDescent="0.2">
      <c r="A71" s="6"/>
      <c r="B71" s="5"/>
      <c r="C71" s="5"/>
      <c r="D71" s="5"/>
      <c r="E71" s="5"/>
      <c r="F71" s="5"/>
      <c r="G71" s="7"/>
      <c r="H71" s="7"/>
    </row>
    <row r="72" spans="1:8" s="88" customFormat="1" x14ac:dyDescent="0.2">
      <c r="A72" s="6"/>
      <c r="B72" s="5"/>
      <c r="C72" s="5"/>
      <c r="D72" s="5"/>
      <c r="E72" s="5"/>
      <c r="F72" s="5"/>
      <c r="G72" s="7"/>
      <c r="H72" s="7"/>
    </row>
    <row r="73" spans="1:8" s="88" customFormat="1" x14ac:dyDescent="0.2">
      <c r="A73" s="6"/>
      <c r="B73" s="5"/>
      <c r="C73" s="5"/>
      <c r="D73" s="5"/>
      <c r="E73" s="5"/>
      <c r="F73" s="5"/>
      <c r="G73" s="7"/>
      <c r="H73" s="7"/>
    </row>
    <row r="74" spans="1:8" s="88" customFormat="1" x14ac:dyDescent="0.2">
      <c r="A74" s="6"/>
      <c r="B74" s="5"/>
      <c r="C74" s="5"/>
      <c r="D74" s="5"/>
      <c r="E74" s="5"/>
      <c r="F74" s="5"/>
      <c r="G74" s="7"/>
      <c r="H74" s="7"/>
    </row>
    <row r="75" spans="1:8" s="88" customFormat="1" x14ac:dyDescent="0.2">
      <c r="A75" s="6"/>
      <c r="B75" s="5"/>
      <c r="C75" s="5"/>
      <c r="D75" s="5"/>
      <c r="E75" s="5"/>
      <c r="F75" s="5"/>
      <c r="G75" s="7"/>
      <c r="H75" s="7"/>
    </row>
    <row r="76" spans="1:8" s="88" customFormat="1" x14ac:dyDescent="0.2">
      <c r="A76" s="6"/>
      <c r="B76" s="5"/>
      <c r="C76" s="5"/>
      <c r="D76" s="5"/>
      <c r="E76" s="5"/>
      <c r="F76" s="5"/>
      <c r="G76" s="7"/>
      <c r="H76" s="7"/>
    </row>
    <row r="77" spans="1:8" s="88" customFormat="1" x14ac:dyDescent="0.2">
      <c r="A77" s="6"/>
      <c r="B77" s="5"/>
      <c r="C77" s="5"/>
      <c r="D77" s="5"/>
      <c r="E77" s="5"/>
      <c r="F77" s="5"/>
      <c r="G77" s="7"/>
      <c r="H77" s="7"/>
    </row>
    <row r="78" spans="1:8" s="88" customFormat="1" x14ac:dyDescent="0.2">
      <c r="A78" s="6"/>
      <c r="B78" s="5"/>
      <c r="C78" s="5"/>
      <c r="D78" s="5"/>
      <c r="E78" s="5"/>
      <c r="F78" s="5"/>
      <c r="G78" s="7"/>
      <c r="H78" s="7"/>
    </row>
    <row r="79" spans="1:8" s="88" customFormat="1" x14ac:dyDescent="0.2">
      <c r="A79" s="6"/>
      <c r="B79" s="5"/>
      <c r="C79" s="5"/>
      <c r="D79" s="5"/>
      <c r="E79" s="5"/>
      <c r="F79" s="5"/>
      <c r="G79" s="7"/>
      <c r="H79" s="7"/>
    </row>
    <row r="80" spans="1:8" s="88" customFormat="1" x14ac:dyDescent="0.2">
      <c r="A80" s="6"/>
      <c r="B80" s="5"/>
      <c r="C80" s="5"/>
      <c r="D80" s="5"/>
      <c r="E80" s="5"/>
      <c r="F80" s="5"/>
      <c r="G80" s="7"/>
      <c r="H80" s="7"/>
    </row>
    <row r="81" spans="1:8" s="88" customFormat="1" x14ac:dyDescent="0.2">
      <c r="A81" s="6"/>
      <c r="B81" s="5"/>
      <c r="C81" s="5"/>
      <c r="D81" s="5"/>
      <c r="E81" s="5"/>
      <c r="F81" s="5"/>
      <c r="G81" s="7"/>
      <c r="H81" s="7"/>
    </row>
    <row r="82" spans="1:8" s="88" customFormat="1" x14ac:dyDescent="0.2">
      <c r="A82" s="6"/>
      <c r="B82" s="5"/>
      <c r="C82" s="5"/>
      <c r="D82" s="5"/>
      <c r="E82" s="5"/>
      <c r="F82" s="5"/>
      <c r="G82" s="7"/>
      <c r="H82" s="7"/>
    </row>
    <row r="83" spans="1:8" s="88" customFormat="1" x14ac:dyDescent="0.2">
      <c r="A83" s="6"/>
      <c r="B83" s="5"/>
      <c r="C83" s="5"/>
      <c r="D83" s="5"/>
      <c r="E83" s="5"/>
      <c r="F83" s="5"/>
      <c r="G83" s="7"/>
      <c r="H83" s="7"/>
    </row>
    <row r="84" spans="1:8" s="88" customFormat="1" x14ac:dyDescent="0.2">
      <c r="A84" s="6"/>
      <c r="B84" s="5"/>
      <c r="C84" s="5"/>
      <c r="D84" s="5"/>
      <c r="E84" s="5"/>
      <c r="F84" s="5"/>
      <c r="G84" s="7"/>
      <c r="H84" s="7"/>
    </row>
    <row r="85" spans="1:8" s="88" customFormat="1" x14ac:dyDescent="0.2">
      <c r="A85" s="6"/>
      <c r="B85" s="5"/>
      <c r="C85" s="5"/>
      <c r="D85" s="5"/>
      <c r="E85" s="5"/>
      <c r="F85" s="5"/>
      <c r="G85" s="6"/>
      <c r="H85" s="6"/>
    </row>
    <row r="86" spans="1:8" s="88" customFormat="1" x14ac:dyDescent="0.2">
      <c r="A86" s="6"/>
      <c r="B86" s="5"/>
      <c r="C86" s="5"/>
      <c r="D86" s="5"/>
      <c r="E86" s="5"/>
      <c r="F86" s="5"/>
      <c r="G86" s="6"/>
      <c r="H86" s="6"/>
    </row>
    <row r="87" spans="1:8" s="88" customFormat="1" x14ac:dyDescent="0.2">
      <c r="A87" s="6"/>
      <c r="B87" s="5"/>
      <c r="C87" s="5"/>
      <c r="D87" s="5"/>
      <c r="E87" s="5"/>
      <c r="F87" s="5"/>
      <c r="G87" s="6"/>
      <c r="H87" s="6"/>
    </row>
    <row r="88" spans="1:8" s="88" customFormat="1" x14ac:dyDescent="0.2">
      <c r="A88" s="6"/>
      <c r="B88" s="5"/>
      <c r="C88" s="5"/>
      <c r="D88" s="5"/>
      <c r="E88" s="5"/>
      <c r="F88" s="5"/>
      <c r="G88" s="6"/>
      <c r="H88" s="6"/>
    </row>
    <row r="89" spans="1:8" s="88" customFormat="1" x14ac:dyDescent="0.2">
      <c r="A89" s="6"/>
      <c r="B89" s="5"/>
      <c r="C89" s="5"/>
      <c r="D89" s="5"/>
      <c r="E89" s="5"/>
      <c r="F89" s="5"/>
      <c r="G89" s="6"/>
      <c r="H89" s="6"/>
    </row>
    <row r="90" spans="1:8" s="88" customFormat="1" x14ac:dyDescent="0.2">
      <c r="A90" s="6"/>
      <c r="B90" s="5"/>
      <c r="C90" s="5"/>
      <c r="D90" s="5"/>
      <c r="E90" s="5"/>
      <c r="F90" s="5"/>
      <c r="G90" s="6"/>
      <c r="H90" s="6"/>
    </row>
    <row r="91" spans="1:8" s="88" customFormat="1" x14ac:dyDescent="0.2">
      <c r="A91" s="6"/>
      <c r="B91" s="5"/>
      <c r="C91" s="5"/>
      <c r="D91" s="5"/>
      <c r="E91" s="5"/>
      <c r="F91" s="5"/>
      <c r="G91" s="6"/>
      <c r="H91" s="6"/>
    </row>
    <row r="92" spans="1:8" s="88" customFormat="1" x14ac:dyDescent="0.2">
      <c r="A92" s="6"/>
      <c r="B92" s="5"/>
      <c r="C92" s="5"/>
      <c r="D92" s="5"/>
      <c r="E92" s="5"/>
      <c r="F92" s="5"/>
      <c r="G92" s="6"/>
      <c r="H92" s="6"/>
    </row>
    <row r="93" spans="1:8" s="88" customFormat="1" x14ac:dyDescent="0.2">
      <c r="A93" s="6"/>
      <c r="B93" s="5"/>
      <c r="C93" s="5"/>
      <c r="D93" s="5"/>
      <c r="E93" s="5"/>
      <c r="F93" s="5"/>
      <c r="G93" s="6"/>
      <c r="H93" s="6"/>
    </row>
    <row r="94" spans="1:8" s="88" customFormat="1" x14ac:dyDescent="0.2">
      <c r="A94" s="6"/>
      <c r="B94" s="5"/>
      <c r="C94" s="5"/>
      <c r="D94" s="5"/>
      <c r="E94" s="5"/>
      <c r="F94" s="5"/>
      <c r="G94" s="6"/>
      <c r="H94" s="6"/>
    </row>
    <row r="95" spans="1:8" s="88" customFormat="1" x14ac:dyDescent="0.2">
      <c r="A95" s="6"/>
      <c r="B95" s="5"/>
      <c r="C95" s="5"/>
      <c r="D95" s="5"/>
      <c r="E95" s="5"/>
      <c r="F95" s="5"/>
      <c r="G95" s="6"/>
      <c r="H95" s="6"/>
    </row>
    <row r="96" spans="1:8" x14ac:dyDescent="0.2">
      <c r="B96" s="5"/>
      <c r="C96" s="5"/>
      <c r="D96" s="5"/>
      <c r="E96" s="5"/>
      <c r="F96" s="5"/>
    </row>
    <row r="97" spans="2:6" x14ac:dyDescent="0.2">
      <c r="B97" s="5"/>
      <c r="C97" s="5"/>
      <c r="D97" s="5"/>
      <c r="E97" s="5"/>
      <c r="F97" s="5"/>
    </row>
    <row r="98" spans="2:6" x14ac:dyDescent="0.2">
      <c r="B98" s="5"/>
      <c r="C98" s="5"/>
      <c r="D98" s="5"/>
      <c r="E98" s="5"/>
      <c r="F98" s="5"/>
    </row>
    <row r="99" spans="2:6" x14ac:dyDescent="0.2">
      <c r="B99" s="5"/>
      <c r="C99" s="5"/>
      <c r="D99" s="5"/>
      <c r="E99" s="5"/>
      <c r="F99" s="5"/>
    </row>
    <row r="100" spans="2:6" x14ac:dyDescent="0.2">
      <c r="B100" s="5"/>
      <c r="C100" s="5"/>
      <c r="D100" s="5"/>
      <c r="E100" s="5"/>
      <c r="F100" s="5"/>
    </row>
  </sheetData>
  <mergeCells count="1">
    <mergeCell ref="E3:F3"/>
  </mergeCells>
  <phoneticPr fontId="32" type="noConversion"/>
  <pageMargins left="0.7" right="0.7" top="0.75" bottom="0.75" header="0.3" footer="0.3"/>
  <pageSetup paperSize="9" scale="67" firstPageNumber="5" orientation="portrait" useFirstPageNumber="1" r:id="rId1"/>
  <headerFooter>
    <oddFooter>&amp;R&amp;"Arial,Regular"&amp;P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FF00"/>
  </sheetPr>
  <dimension ref="A1:M65"/>
  <sheetViews>
    <sheetView topLeftCell="A22" zoomScaleNormal="100" workbookViewId="0">
      <selection activeCell="M45" sqref="M45"/>
    </sheetView>
  </sheetViews>
  <sheetFormatPr defaultRowHeight="15" x14ac:dyDescent="0.25"/>
  <cols>
    <col min="1" max="1" width="12" bestFit="1" customWidth="1"/>
    <col min="4" max="4" width="20.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27</v>
      </c>
      <c r="I9" s="513"/>
    </row>
    <row r="10" spans="1:13" x14ac:dyDescent="0.25">
      <c r="A10" s="99" t="s">
        <v>71</v>
      </c>
      <c r="B10" s="97"/>
      <c r="D10" s="191"/>
      <c r="E10" s="100"/>
      <c r="F10" s="510" t="s">
        <v>72</v>
      </c>
      <c r="G10" s="511"/>
      <c r="H10" s="514" t="e">
        <f>#REF!</f>
        <v>#REF!</v>
      </c>
      <c r="I10" s="515"/>
    </row>
    <row r="11" spans="1:13" x14ac:dyDescent="0.25">
      <c r="A11" s="99" t="s">
        <v>73</v>
      </c>
      <c r="B11" s="97"/>
      <c r="D11" s="191"/>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523" t="s">
        <v>273</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1" x14ac:dyDescent="0.25">
      <c r="A17" s="104" t="s">
        <v>83</v>
      </c>
      <c r="B17" s="544" t="s">
        <v>170</v>
      </c>
      <c r="C17" s="545"/>
      <c r="D17" s="546"/>
      <c r="E17" s="170" t="s">
        <v>85</v>
      </c>
      <c r="F17" s="170" t="s">
        <v>86</v>
      </c>
      <c r="G17" s="170" t="s">
        <v>87</v>
      </c>
      <c r="H17" s="170" t="s">
        <v>88</v>
      </c>
      <c r="I17" s="171" t="s">
        <v>89</v>
      </c>
    </row>
    <row r="18" spans="1:11" x14ac:dyDescent="0.25">
      <c r="A18" s="109"/>
      <c r="B18" s="517"/>
      <c r="C18" s="518"/>
      <c r="D18" s="519"/>
      <c r="E18" s="110"/>
      <c r="F18" s="111"/>
      <c r="G18" s="110"/>
      <c r="H18" s="112"/>
      <c r="I18" s="113">
        <f>SUM(G18*H18)</f>
        <v>0</v>
      </c>
    </row>
    <row r="19" spans="1:11" x14ac:dyDescent="0.25">
      <c r="A19" s="114"/>
      <c r="B19" s="486"/>
      <c r="C19" s="475"/>
      <c r="D19" s="487"/>
      <c r="E19" s="115"/>
      <c r="F19" s="100"/>
      <c r="G19" s="115"/>
      <c r="H19" s="116"/>
      <c r="I19" s="113">
        <f t="shared" ref="I19:I20" si="0">SUM(G19*H19)</f>
        <v>0</v>
      </c>
    </row>
    <row r="20" spans="1:11" x14ac:dyDescent="0.25">
      <c r="A20" s="114"/>
      <c r="B20" s="520"/>
      <c r="C20" s="521"/>
      <c r="D20" s="522"/>
      <c r="E20" s="115"/>
      <c r="F20" s="100"/>
      <c r="G20" s="117"/>
      <c r="H20" s="118"/>
      <c r="I20" s="119">
        <f t="shared" si="0"/>
        <v>0</v>
      </c>
    </row>
    <row r="21" spans="1:11" x14ac:dyDescent="0.25">
      <c r="A21" s="488" t="s">
        <v>90</v>
      </c>
      <c r="B21" s="484"/>
      <c r="C21" s="484"/>
      <c r="D21" s="484"/>
      <c r="E21" s="484"/>
      <c r="F21" s="484"/>
      <c r="G21" s="484"/>
      <c r="H21" s="485"/>
      <c r="I21" s="113">
        <f>SUM(I18:I20)</f>
        <v>0</v>
      </c>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122"/>
      <c r="G23" s="180" t="s">
        <v>87</v>
      </c>
      <c r="H23" s="136" t="s">
        <v>88</v>
      </c>
      <c r="I23" s="137" t="s">
        <v>89</v>
      </c>
      <c r="K23" s="142"/>
    </row>
    <row r="24" spans="1:11" x14ac:dyDescent="0.25">
      <c r="A24" s="125">
        <v>1</v>
      </c>
      <c r="B24" s="497" t="s">
        <v>264</v>
      </c>
      <c r="C24" s="498"/>
      <c r="D24" s="498"/>
      <c r="E24" s="498"/>
      <c r="F24" s="499"/>
      <c r="G24" s="193">
        <v>1</v>
      </c>
      <c r="H24" s="188">
        <v>257.24</v>
      </c>
      <c r="I24" s="129">
        <f>H24*G24</f>
        <v>257.24</v>
      </c>
    </row>
    <row r="25" spans="1:11" x14ac:dyDescent="0.25">
      <c r="A25" s="125">
        <v>2</v>
      </c>
      <c r="B25" s="500" t="s">
        <v>265</v>
      </c>
      <c r="C25" s="501"/>
      <c r="D25" s="501"/>
      <c r="E25" s="501"/>
      <c r="F25" s="501"/>
      <c r="G25" s="195">
        <v>1</v>
      </c>
      <c r="H25" s="194">
        <v>150</v>
      </c>
      <c r="I25" s="129">
        <f>H25*G25</f>
        <v>150</v>
      </c>
    </row>
    <row r="26" spans="1:11" x14ac:dyDescent="0.25">
      <c r="A26" s="125">
        <v>3</v>
      </c>
      <c r="B26" s="500" t="s">
        <v>266</v>
      </c>
      <c r="C26" s="501"/>
      <c r="D26" s="501"/>
      <c r="E26" s="501"/>
      <c r="F26" s="502"/>
      <c r="G26" s="195">
        <v>1</v>
      </c>
      <c r="H26" s="194">
        <v>220</v>
      </c>
      <c r="I26" s="129">
        <f t="shared" ref="I26:I27" si="1">H26*G26</f>
        <v>220</v>
      </c>
    </row>
    <row r="27" spans="1:11" x14ac:dyDescent="0.25">
      <c r="A27" s="125"/>
      <c r="B27" s="500"/>
      <c r="C27" s="501"/>
      <c r="D27" s="501"/>
      <c r="E27" s="501"/>
      <c r="F27" s="502"/>
      <c r="G27" s="195"/>
      <c r="H27" s="194"/>
      <c r="I27" s="129">
        <f t="shared" si="1"/>
        <v>0</v>
      </c>
    </row>
    <row r="28" spans="1:11" x14ac:dyDescent="0.25">
      <c r="A28" s="125"/>
      <c r="B28" s="500"/>
      <c r="C28" s="501"/>
      <c r="D28" s="501"/>
      <c r="E28" s="501"/>
      <c r="F28" s="502"/>
      <c r="G28" s="195"/>
      <c r="H28" s="196"/>
      <c r="I28" s="129"/>
    </row>
    <row r="29" spans="1:11" x14ac:dyDescent="0.25">
      <c r="A29" s="125"/>
      <c r="B29" s="550"/>
      <c r="C29" s="551"/>
      <c r="D29" s="551"/>
      <c r="E29" s="551"/>
      <c r="F29" s="551"/>
      <c r="G29" s="195"/>
      <c r="H29" s="196"/>
      <c r="I29" s="129"/>
    </row>
    <row r="30" spans="1:11" x14ac:dyDescent="0.25">
      <c r="A30" s="125"/>
      <c r="B30" s="550"/>
      <c r="C30" s="551"/>
      <c r="D30" s="551"/>
      <c r="E30" s="551"/>
      <c r="F30" s="551"/>
      <c r="G30" s="195"/>
      <c r="H30" s="196"/>
      <c r="I30" s="129"/>
    </row>
    <row r="31" spans="1:11" x14ac:dyDescent="0.25">
      <c r="A31" s="125"/>
      <c r="B31" s="550"/>
      <c r="C31" s="551"/>
      <c r="D31" s="551"/>
      <c r="E31" s="551"/>
      <c r="F31" s="551"/>
      <c r="G31" s="195"/>
      <c r="H31" s="196"/>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c r="L37" s="130"/>
    </row>
    <row r="38" spans="1:12" x14ac:dyDescent="0.25">
      <c r="A38" s="547" t="s">
        <v>171</v>
      </c>
      <c r="B38" s="484"/>
      <c r="C38" s="484"/>
      <c r="D38" s="484"/>
      <c r="E38" s="484"/>
      <c r="F38" s="484"/>
      <c r="G38" s="484"/>
      <c r="H38" s="485"/>
      <c r="I38" s="189">
        <f>SUM(I24:I37)</f>
        <v>627.24</v>
      </c>
      <c r="L38" s="130"/>
    </row>
    <row r="39" spans="1:12" x14ac:dyDescent="0.25">
      <c r="A39" s="488" t="s">
        <v>172</v>
      </c>
      <c r="B39" s="484"/>
      <c r="C39" s="484"/>
      <c r="D39" s="484"/>
      <c r="E39" s="484"/>
      <c r="F39" s="484"/>
      <c r="G39" s="484"/>
      <c r="H39" s="485"/>
      <c r="I39" s="190">
        <f>ROUND((I38*0.15),2)</f>
        <v>94.09</v>
      </c>
      <c r="L39" s="130"/>
    </row>
    <row r="40" spans="1:12" x14ac:dyDescent="0.25">
      <c r="A40" s="488" t="s">
        <v>173</v>
      </c>
      <c r="B40" s="484"/>
      <c r="C40" s="484"/>
      <c r="D40" s="484"/>
      <c r="E40" s="484"/>
      <c r="F40" s="484"/>
      <c r="G40" s="484"/>
      <c r="H40" s="485"/>
      <c r="I40" s="131">
        <f>I38+I39</f>
        <v>721.33</v>
      </c>
    </row>
    <row r="41" spans="1:12" x14ac:dyDescent="0.25">
      <c r="A41" s="494" t="s">
        <v>95</v>
      </c>
      <c r="B41" s="495"/>
      <c r="C41" s="495"/>
      <c r="D41" s="495"/>
      <c r="E41" s="495"/>
      <c r="F41" s="495"/>
      <c r="G41" s="495"/>
      <c r="H41" s="495"/>
      <c r="I41" s="496"/>
    </row>
    <row r="42" spans="1:12" x14ac:dyDescent="0.25">
      <c r="A42" s="120" t="s">
        <v>96</v>
      </c>
      <c r="B42" s="492" t="s">
        <v>97</v>
      </c>
      <c r="C42" s="538"/>
      <c r="D42" s="493"/>
      <c r="E42" s="492" t="s">
        <v>85</v>
      </c>
      <c r="F42" s="493"/>
      <c r="G42" s="122" t="s">
        <v>87</v>
      </c>
      <c r="H42" s="123" t="s">
        <v>88</v>
      </c>
      <c r="I42" s="124" t="s">
        <v>89</v>
      </c>
    </row>
    <row r="43" spans="1:12" x14ac:dyDescent="0.25">
      <c r="A43" s="125">
        <v>1</v>
      </c>
      <c r="B43" s="529" t="s">
        <v>98</v>
      </c>
      <c r="C43" s="530"/>
      <c r="D43" s="531"/>
      <c r="E43" s="517" t="s">
        <v>99</v>
      </c>
      <c r="F43" s="519"/>
      <c r="G43" s="157"/>
      <c r="H43" s="155">
        <v>450</v>
      </c>
      <c r="I43" s="132">
        <f>SUM(G43*H43)</f>
        <v>0</v>
      </c>
    </row>
    <row r="44" spans="1:12" x14ac:dyDescent="0.25">
      <c r="A44" s="125">
        <v>2</v>
      </c>
      <c r="B44" s="506" t="s">
        <v>100</v>
      </c>
      <c r="C44" s="507"/>
      <c r="D44" s="508"/>
      <c r="E44" s="486" t="s">
        <v>99</v>
      </c>
      <c r="F44" s="487"/>
      <c r="G44" s="126">
        <v>4.5</v>
      </c>
      <c r="H44" s="156">
        <v>350</v>
      </c>
      <c r="I44" s="129">
        <f t="shared" ref="I44:I48" si="2">SUM(G44*H44)</f>
        <v>1575</v>
      </c>
    </row>
    <row r="45" spans="1:12" x14ac:dyDescent="0.25">
      <c r="A45" s="125">
        <v>3</v>
      </c>
      <c r="B45" s="506" t="s">
        <v>101</v>
      </c>
      <c r="C45" s="507"/>
      <c r="D45" s="508"/>
      <c r="E45" s="486" t="s">
        <v>99</v>
      </c>
      <c r="F45" s="487"/>
      <c r="G45" s="126"/>
      <c r="H45" s="156">
        <v>300</v>
      </c>
      <c r="I45" s="129">
        <f t="shared" si="2"/>
        <v>0</v>
      </c>
    </row>
    <row r="46" spans="1:12" x14ac:dyDescent="0.25">
      <c r="A46" s="125">
        <v>4</v>
      </c>
      <c r="B46" s="506" t="s">
        <v>102</v>
      </c>
      <c r="C46" s="507"/>
      <c r="D46" s="508"/>
      <c r="E46" s="486" t="s">
        <v>99</v>
      </c>
      <c r="F46" s="487"/>
      <c r="G46" s="126">
        <v>4.5</v>
      </c>
      <c r="H46" s="156">
        <v>200</v>
      </c>
      <c r="I46" s="129">
        <f t="shared" si="2"/>
        <v>900</v>
      </c>
    </row>
    <row r="47" spans="1:12" x14ac:dyDescent="0.25">
      <c r="A47" s="125">
        <v>5</v>
      </c>
      <c r="B47" s="506" t="s">
        <v>103</v>
      </c>
      <c r="C47" s="507"/>
      <c r="D47" s="508"/>
      <c r="E47" s="486" t="s">
        <v>99</v>
      </c>
      <c r="F47" s="487"/>
      <c r="G47" s="126"/>
      <c r="H47" s="158">
        <v>200</v>
      </c>
      <c r="I47" s="129">
        <f t="shared" si="2"/>
        <v>0</v>
      </c>
    </row>
    <row r="48" spans="1:12" x14ac:dyDescent="0.25">
      <c r="A48" s="125">
        <v>6</v>
      </c>
      <c r="B48" s="506" t="s">
        <v>40</v>
      </c>
      <c r="C48" s="507"/>
      <c r="D48" s="508"/>
      <c r="E48" s="486" t="s">
        <v>99</v>
      </c>
      <c r="F48" s="487"/>
      <c r="G48" s="126"/>
      <c r="H48" s="158">
        <v>140</v>
      </c>
      <c r="I48" s="129">
        <f t="shared" si="2"/>
        <v>0</v>
      </c>
    </row>
    <row r="49" spans="1:12" x14ac:dyDescent="0.25">
      <c r="A49" s="125"/>
      <c r="B49" s="506"/>
      <c r="C49" s="507"/>
      <c r="D49" s="508"/>
      <c r="E49" s="133"/>
      <c r="F49" s="100"/>
      <c r="G49" s="100"/>
      <c r="H49" s="116"/>
      <c r="I49" s="129"/>
    </row>
    <row r="50" spans="1:12" x14ac:dyDescent="0.25">
      <c r="A50" s="114"/>
      <c r="B50" s="506"/>
      <c r="C50" s="507"/>
      <c r="D50" s="508"/>
      <c r="F50" s="100"/>
      <c r="G50" s="100"/>
      <c r="H50" s="116"/>
      <c r="I50" s="129"/>
    </row>
    <row r="51" spans="1:12" x14ac:dyDescent="0.25">
      <c r="A51" s="134"/>
      <c r="B51" s="535"/>
      <c r="C51" s="536"/>
      <c r="D51" s="537"/>
      <c r="E51" s="102"/>
      <c r="F51" s="103"/>
      <c r="G51" s="100"/>
      <c r="H51" s="118"/>
      <c r="I51" s="129"/>
    </row>
    <row r="52" spans="1:12" x14ac:dyDescent="0.25">
      <c r="A52" s="488" t="s">
        <v>104</v>
      </c>
      <c r="B52" s="484"/>
      <c r="C52" s="484"/>
      <c r="D52" s="484"/>
      <c r="E52" s="484"/>
      <c r="F52" s="484"/>
      <c r="G52" s="484"/>
      <c r="H52" s="485"/>
      <c r="I52" s="135">
        <f>SUM(I43:I51)</f>
        <v>2475</v>
      </c>
    </row>
    <row r="53" spans="1:12" x14ac:dyDescent="0.25">
      <c r="A53" s="494" t="s">
        <v>105</v>
      </c>
      <c r="B53" s="495"/>
      <c r="C53" s="495"/>
      <c r="D53" s="495"/>
      <c r="E53" s="495"/>
      <c r="F53" s="495"/>
      <c r="G53" s="495"/>
      <c r="H53" s="495"/>
      <c r="I53" s="496"/>
    </row>
    <row r="54" spans="1:12" x14ac:dyDescent="0.25">
      <c r="A54" s="120" t="s">
        <v>106</v>
      </c>
      <c r="B54" s="492" t="s">
        <v>107</v>
      </c>
      <c r="C54" s="538"/>
      <c r="D54" s="493"/>
      <c r="E54" s="492" t="s">
        <v>108</v>
      </c>
      <c r="F54" s="493"/>
      <c r="G54" s="136" t="s">
        <v>109</v>
      </c>
      <c r="H54" s="136" t="s">
        <v>88</v>
      </c>
      <c r="I54" s="137" t="s">
        <v>89</v>
      </c>
    </row>
    <row r="55" spans="1:12" x14ac:dyDescent="0.25">
      <c r="A55" s="125">
        <v>1</v>
      </c>
      <c r="B55" s="497" t="s">
        <v>281</v>
      </c>
      <c r="C55" s="498"/>
      <c r="D55" s="499"/>
      <c r="E55" s="517"/>
      <c r="F55" s="519"/>
      <c r="G55" s="126"/>
      <c r="H55" s="138"/>
      <c r="I55" s="129"/>
    </row>
    <row r="56" spans="1:12" x14ac:dyDescent="0.25">
      <c r="A56" s="125"/>
      <c r="B56" s="500" t="s">
        <v>267</v>
      </c>
      <c r="C56" s="501"/>
      <c r="D56" s="502"/>
      <c r="E56" s="486">
        <v>2</v>
      </c>
      <c r="F56" s="487"/>
      <c r="G56" s="126">
        <v>20.8</v>
      </c>
      <c r="H56" s="138">
        <v>5</v>
      </c>
      <c r="I56" s="129">
        <f>H56*G56</f>
        <v>104</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SUM(I55:I57)</f>
        <v>104</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I58+I52+I40</f>
        <v>3300.33</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3300.33</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C63:F63"/>
    <mergeCell ref="B56:D56"/>
    <mergeCell ref="E56:F56"/>
    <mergeCell ref="B57:D57"/>
    <mergeCell ref="E57:F57"/>
    <mergeCell ref="A58:H58"/>
    <mergeCell ref="A60:B60"/>
    <mergeCell ref="C60:E60"/>
    <mergeCell ref="G60:H60"/>
    <mergeCell ref="A61:B61"/>
    <mergeCell ref="C61:E61"/>
    <mergeCell ref="A62:B62"/>
    <mergeCell ref="C62:E62"/>
    <mergeCell ref="G62:H62"/>
    <mergeCell ref="B55:D55"/>
    <mergeCell ref="E55:F55"/>
    <mergeCell ref="B47:D47"/>
    <mergeCell ref="E47:F47"/>
    <mergeCell ref="B48:D48"/>
    <mergeCell ref="E48:F48"/>
    <mergeCell ref="B49:D49"/>
    <mergeCell ref="B50:D50"/>
    <mergeCell ref="B51:D51"/>
    <mergeCell ref="A52:H52"/>
    <mergeCell ref="A53:I53"/>
    <mergeCell ref="B54:D54"/>
    <mergeCell ref="E54:F54"/>
    <mergeCell ref="B44:D44"/>
    <mergeCell ref="E44:F44"/>
    <mergeCell ref="B45:D45"/>
    <mergeCell ref="E45:F45"/>
    <mergeCell ref="B46:D46"/>
    <mergeCell ref="E46:F46"/>
    <mergeCell ref="A40:H40"/>
    <mergeCell ref="A41:I41"/>
    <mergeCell ref="B42:D42"/>
    <mergeCell ref="E42:F42"/>
    <mergeCell ref="B43:D43"/>
    <mergeCell ref="E43:F43"/>
    <mergeCell ref="A39:H39"/>
    <mergeCell ref="B28:F28"/>
    <mergeCell ref="B29:F29"/>
    <mergeCell ref="B30:F30"/>
    <mergeCell ref="B31:F31"/>
    <mergeCell ref="B32:F32"/>
    <mergeCell ref="B33:F33"/>
    <mergeCell ref="B34:F34"/>
    <mergeCell ref="B35:F35"/>
    <mergeCell ref="B36:F36"/>
    <mergeCell ref="B37:F37"/>
    <mergeCell ref="A38:H38"/>
    <mergeCell ref="B27:F27"/>
    <mergeCell ref="A16:I16"/>
    <mergeCell ref="B17:D17"/>
    <mergeCell ref="B18:D18"/>
    <mergeCell ref="B19:D19"/>
    <mergeCell ref="B20:D20"/>
    <mergeCell ref="A21:H21"/>
    <mergeCell ref="A22:I22"/>
    <mergeCell ref="B23:E23"/>
    <mergeCell ref="B24:F24"/>
    <mergeCell ref="B25:F25"/>
    <mergeCell ref="B26:F26"/>
    <mergeCell ref="A15:I15"/>
    <mergeCell ref="A9:E9"/>
    <mergeCell ref="F9:G9"/>
    <mergeCell ref="H9:I9"/>
    <mergeCell ref="F10:G10"/>
    <mergeCell ref="H10:I10"/>
    <mergeCell ref="F11:G11"/>
    <mergeCell ref="H11:I11"/>
    <mergeCell ref="F12:G12"/>
    <mergeCell ref="H12:I12"/>
    <mergeCell ref="H13:I13"/>
    <mergeCell ref="F14:G14"/>
    <mergeCell ref="H14:I14"/>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FF00"/>
  </sheetPr>
  <dimension ref="A1:M65"/>
  <sheetViews>
    <sheetView topLeftCell="A22" workbookViewId="0">
      <selection activeCell="M45" sqref="M45"/>
    </sheetView>
  </sheetViews>
  <sheetFormatPr defaultRowHeight="15" x14ac:dyDescent="0.25"/>
  <cols>
    <col min="1" max="1" width="12" bestFit="1" customWidth="1"/>
    <col min="4" max="4" width="20.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28</v>
      </c>
      <c r="I9" s="513"/>
    </row>
    <row r="10" spans="1:13" x14ac:dyDescent="0.25">
      <c r="A10" s="99" t="s">
        <v>71</v>
      </c>
      <c r="B10" s="97"/>
      <c r="D10" s="191"/>
      <c r="E10" s="100"/>
      <c r="F10" s="510" t="s">
        <v>72</v>
      </c>
      <c r="G10" s="511"/>
      <c r="H10" s="514" t="e">
        <f>#REF!</f>
        <v>#REF!</v>
      </c>
      <c r="I10" s="515"/>
    </row>
    <row r="11" spans="1:13" x14ac:dyDescent="0.25">
      <c r="A11" s="99" t="s">
        <v>73</v>
      </c>
      <c r="B11" s="97"/>
      <c r="D11" s="191"/>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523" t="s">
        <v>274</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1" x14ac:dyDescent="0.25">
      <c r="A17" s="104" t="s">
        <v>83</v>
      </c>
      <c r="B17" s="544" t="s">
        <v>170</v>
      </c>
      <c r="C17" s="545"/>
      <c r="D17" s="546"/>
      <c r="E17" s="170" t="s">
        <v>85</v>
      </c>
      <c r="F17" s="170" t="s">
        <v>86</v>
      </c>
      <c r="G17" s="170" t="s">
        <v>87</v>
      </c>
      <c r="H17" s="170" t="s">
        <v>88</v>
      </c>
      <c r="I17" s="171" t="s">
        <v>89</v>
      </c>
    </row>
    <row r="18" spans="1:11" x14ac:dyDescent="0.25">
      <c r="A18" s="109"/>
      <c r="B18" s="517"/>
      <c r="C18" s="518"/>
      <c r="D18" s="519"/>
      <c r="E18" s="110"/>
      <c r="F18" s="111"/>
      <c r="G18" s="110"/>
      <c r="H18" s="112"/>
      <c r="I18" s="113">
        <f>SUM(G18*H18)</f>
        <v>0</v>
      </c>
    </row>
    <row r="19" spans="1:11" x14ac:dyDescent="0.25">
      <c r="A19" s="114"/>
      <c r="B19" s="486"/>
      <c r="C19" s="475"/>
      <c r="D19" s="487"/>
      <c r="E19" s="115"/>
      <c r="F19" s="100"/>
      <c r="G19" s="115"/>
      <c r="H19" s="116"/>
      <c r="I19" s="113">
        <f t="shared" ref="I19:I20" si="0">SUM(G19*H19)</f>
        <v>0</v>
      </c>
    </row>
    <row r="20" spans="1:11" x14ac:dyDescent="0.25">
      <c r="A20" s="114"/>
      <c r="B20" s="520"/>
      <c r="C20" s="521"/>
      <c r="D20" s="522"/>
      <c r="E20" s="115"/>
      <c r="F20" s="100"/>
      <c r="G20" s="117"/>
      <c r="H20" s="118"/>
      <c r="I20" s="119">
        <f t="shared" si="0"/>
        <v>0</v>
      </c>
    </row>
    <row r="21" spans="1:11" x14ac:dyDescent="0.25">
      <c r="A21" s="488" t="s">
        <v>90</v>
      </c>
      <c r="B21" s="484"/>
      <c r="C21" s="484"/>
      <c r="D21" s="484"/>
      <c r="E21" s="484"/>
      <c r="F21" s="484"/>
      <c r="G21" s="484"/>
      <c r="H21" s="485"/>
      <c r="I21" s="113">
        <f>SUM(I18:I20)</f>
        <v>0</v>
      </c>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122"/>
      <c r="G23" s="180" t="s">
        <v>87</v>
      </c>
      <c r="H23" s="136" t="s">
        <v>88</v>
      </c>
      <c r="I23" s="137" t="s">
        <v>89</v>
      </c>
      <c r="K23" s="142"/>
    </row>
    <row r="24" spans="1:11" x14ac:dyDescent="0.25">
      <c r="A24" s="125">
        <v>1</v>
      </c>
      <c r="B24" s="497" t="s">
        <v>268</v>
      </c>
      <c r="C24" s="498"/>
      <c r="D24" s="498"/>
      <c r="E24" s="498"/>
      <c r="F24" s="499"/>
      <c r="G24" s="193">
        <v>1</v>
      </c>
      <c r="H24" s="188">
        <v>240.46</v>
      </c>
      <c r="I24" s="129">
        <f>H24*G24</f>
        <v>240.46</v>
      </c>
    </row>
    <row r="25" spans="1:11" x14ac:dyDescent="0.25">
      <c r="A25" s="125">
        <v>2</v>
      </c>
      <c r="B25" s="500" t="s">
        <v>269</v>
      </c>
      <c r="C25" s="501"/>
      <c r="D25" s="501"/>
      <c r="E25" s="501"/>
      <c r="F25" s="501"/>
      <c r="G25" s="195">
        <v>1</v>
      </c>
      <c r="H25" s="194">
        <v>182.1</v>
      </c>
      <c r="I25" s="129">
        <f>H25*G25</f>
        <v>182.1</v>
      </c>
    </row>
    <row r="26" spans="1:11" x14ac:dyDescent="0.25">
      <c r="A26" s="125"/>
      <c r="B26" s="500"/>
      <c r="C26" s="501"/>
      <c r="D26" s="501"/>
      <c r="E26" s="501"/>
      <c r="F26" s="502"/>
      <c r="G26" s="195"/>
      <c r="H26" s="194"/>
      <c r="I26" s="129"/>
    </row>
    <row r="27" spans="1:11" x14ac:dyDescent="0.25">
      <c r="A27" s="125"/>
      <c r="B27" s="500"/>
      <c r="C27" s="501"/>
      <c r="D27" s="501"/>
      <c r="E27" s="501"/>
      <c r="F27" s="502"/>
      <c r="G27" s="195"/>
      <c r="H27" s="194"/>
      <c r="I27" s="129"/>
    </row>
    <row r="28" spans="1:11" x14ac:dyDescent="0.25">
      <c r="A28" s="125"/>
      <c r="B28" s="500"/>
      <c r="C28" s="501"/>
      <c r="D28" s="501"/>
      <c r="E28" s="501"/>
      <c r="F28" s="502"/>
      <c r="G28" s="195"/>
      <c r="H28" s="196"/>
      <c r="I28" s="129"/>
    </row>
    <row r="29" spans="1:11" x14ac:dyDescent="0.25">
      <c r="A29" s="125"/>
      <c r="B29" s="550"/>
      <c r="C29" s="551"/>
      <c r="D29" s="551"/>
      <c r="E29" s="551"/>
      <c r="F29" s="551"/>
      <c r="G29" s="195"/>
      <c r="H29" s="196"/>
      <c r="I29" s="129"/>
    </row>
    <row r="30" spans="1:11" x14ac:dyDescent="0.25">
      <c r="A30" s="125"/>
      <c r="B30" s="550"/>
      <c r="C30" s="551"/>
      <c r="D30" s="551"/>
      <c r="E30" s="551"/>
      <c r="F30" s="551"/>
      <c r="G30" s="195"/>
      <c r="H30" s="196"/>
      <c r="I30" s="129"/>
    </row>
    <row r="31" spans="1:11" x14ac:dyDescent="0.25">
      <c r="A31" s="125"/>
      <c r="B31" s="550"/>
      <c r="C31" s="551"/>
      <c r="D31" s="551"/>
      <c r="E31" s="551"/>
      <c r="F31" s="551"/>
      <c r="G31" s="195"/>
      <c r="H31" s="196"/>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c r="L37" s="130"/>
    </row>
    <row r="38" spans="1:12" x14ac:dyDescent="0.25">
      <c r="A38" s="547" t="s">
        <v>171</v>
      </c>
      <c r="B38" s="484"/>
      <c r="C38" s="484"/>
      <c r="D38" s="484"/>
      <c r="E38" s="484"/>
      <c r="F38" s="484"/>
      <c r="G38" s="484"/>
      <c r="H38" s="485"/>
      <c r="I38" s="189">
        <f>SUM(I24:I37)</f>
        <v>422.56</v>
      </c>
      <c r="L38" s="130"/>
    </row>
    <row r="39" spans="1:12" x14ac:dyDescent="0.25">
      <c r="A39" s="488" t="s">
        <v>172</v>
      </c>
      <c r="B39" s="484"/>
      <c r="C39" s="484"/>
      <c r="D39" s="484"/>
      <c r="E39" s="484"/>
      <c r="F39" s="484"/>
      <c r="G39" s="484"/>
      <c r="H39" s="485"/>
      <c r="I39" s="190">
        <f>ROUND((I38*0.15),2)</f>
        <v>63.38</v>
      </c>
      <c r="L39" s="130"/>
    </row>
    <row r="40" spans="1:12" x14ac:dyDescent="0.25">
      <c r="A40" s="488" t="s">
        <v>173</v>
      </c>
      <c r="B40" s="484"/>
      <c r="C40" s="484"/>
      <c r="D40" s="484"/>
      <c r="E40" s="484"/>
      <c r="F40" s="484"/>
      <c r="G40" s="484"/>
      <c r="H40" s="485"/>
      <c r="I40" s="131">
        <f>I38+I39</f>
        <v>485.94</v>
      </c>
    </row>
    <row r="41" spans="1:12" x14ac:dyDescent="0.25">
      <c r="A41" s="494" t="s">
        <v>95</v>
      </c>
      <c r="B41" s="495"/>
      <c r="C41" s="495"/>
      <c r="D41" s="495"/>
      <c r="E41" s="495"/>
      <c r="F41" s="495"/>
      <c r="G41" s="495"/>
      <c r="H41" s="495"/>
      <c r="I41" s="496"/>
    </row>
    <row r="42" spans="1:12" x14ac:dyDescent="0.25">
      <c r="A42" s="120" t="s">
        <v>96</v>
      </c>
      <c r="B42" s="492" t="s">
        <v>97</v>
      </c>
      <c r="C42" s="538"/>
      <c r="D42" s="493"/>
      <c r="E42" s="492" t="s">
        <v>85</v>
      </c>
      <c r="F42" s="493"/>
      <c r="G42" s="122" t="s">
        <v>87</v>
      </c>
      <c r="H42" s="123" t="s">
        <v>88</v>
      </c>
      <c r="I42" s="124" t="s">
        <v>89</v>
      </c>
    </row>
    <row r="43" spans="1:12" x14ac:dyDescent="0.25">
      <c r="A43" s="125">
        <v>1</v>
      </c>
      <c r="B43" s="529" t="s">
        <v>98</v>
      </c>
      <c r="C43" s="530"/>
      <c r="D43" s="531"/>
      <c r="E43" s="517" t="s">
        <v>99</v>
      </c>
      <c r="F43" s="519"/>
      <c r="G43" s="157"/>
      <c r="H43" s="155">
        <v>450</v>
      </c>
      <c r="I43" s="132">
        <f>SUM(G43*H43)</f>
        <v>0</v>
      </c>
    </row>
    <row r="44" spans="1:12" x14ac:dyDescent="0.25">
      <c r="A44" s="125">
        <v>2</v>
      </c>
      <c r="B44" s="506" t="s">
        <v>100</v>
      </c>
      <c r="C44" s="507"/>
      <c r="D44" s="508"/>
      <c r="E44" s="486" t="s">
        <v>99</v>
      </c>
      <c r="F44" s="487"/>
      <c r="G44" s="126">
        <v>3.5</v>
      </c>
      <c r="H44" s="156">
        <v>350</v>
      </c>
      <c r="I44" s="129">
        <f t="shared" ref="I44:I48" si="1">SUM(G44*H44)</f>
        <v>1225</v>
      </c>
    </row>
    <row r="45" spans="1:12" x14ac:dyDescent="0.25">
      <c r="A45" s="125">
        <v>3</v>
      </c>
      <c r="B45" s="506" t="s">
        <v>101</v>
      </c>
      <c r="C45" s="507"/>
      <c r="D45" s="508"/>
      <c r="E45" s="486" t="s">
        <v>99</v>
      </c>
      <c r="F45" s="487"/>
      <c r="G45" s="126"/>
      <c r="H45" s="156">
        <v>300</v>
      </c>
      <c r="I45" s="129">
        <f t="shared" si="1"/>
        <v>0</v>
      </c>
    </row>
    <row r="46" spans="1:12" x14ac:dyDescent="0.25">
      <c r="A46" s="125">
        <v>4</v>
      </c>
      <c r="B46" s="506" t="s">
        <v>102</v>
      </c>
      <c r="C46" s="507"/>
      <c r="D46" s="508"/>
      <c r="E46" s="486" t="s">
        <v>99</v>
      </c>
      <c r="F46" s="487"/>
      <c r="G46" s="126">
        <v>3.5</v>
      </c>
      <c r="H46" s="156">
        <v>200</v>
      </c>
      <c r="I46" s="129">
        <f t="shared" si="1"/>
        <v>700</v>
      </c>
    </row>
    <row r="47" spans="1:12" x14ac:dyDescent="0.25">
      <c r="A47" s="125">
        <v>5</v>
      </c>
      <c r="B47" s="506" t="s">
        <v>103</v>
      </c>
      <c r="C47" s="507"/>
      <c r="D47" s="508"/>
      <c r="E47" s="486" t="s">
        <v>99</v>
      </c>
      <c r="F47" s="487"/>
      <c r="G47" s="126"/>
      <c r="H47" s="158">
        <v>200</v>
      </c>
      <c r="I47" s="129">
        <f t="shared" si="1"/>
        <v>0</v>
      </c>
    </row>
    <row r="48" spans="1:12" x14ac:dyDescent="0.25">
      <c r="A48" s="125">
        <v>6</v>
      </c>
      <c r="B48" s="506" t="s">
        <v>40</v>
      </c>
      <c r="C48" s="507"/>
      <c r="D48" s="508"/>
      <c r="E48" s="486" t="s">
        <v>99</v>
      </c>
      <c r="F48" s="487"/>
      <c r="G48" s="126"/>
      <c r="H48" s="158">
        <v>140</v>
      </c>
      <c r="I48" s="129">
        <f t="shared" si="1"/>
        <v>0</v>
      </c>
    </row>
    <row r="49" spans="1:12" x14ac:dyDescent="0.25">
      <c r="A49" s="125"/>
      <c r="B49" s="506"/>
      <c r="C49" s="507"/>
      <c r="D49" s="508"/>
      <c r="E49" s="133"/>
      <c r="F49" s="100"/>
      <c r="G49" s="100"/>
      <c r="H49" s="116"/>
      <c r="I49" s="129"/>
    </row>
    <row r="50" spans="1:12" x14ac:dyDescent="0.25">
      <c r="A50" s="114"/>
      <c r="B50" s="506"/>
      <c r="C50" s="507"/>
      <c r="D50" s="508"/>
      <c r="F50" s="100"/>
      <c r="G50" s="100"/>
      <c r="H50" s="116"/>
      <c r="I50" s="129"/>
    </row>
    <row r="51" spans="1:12" x14ac:dyDescent="0.25">
      <c r="A51" s="134"/>
      <c r="B51" s="535"/>
      <c r="C51" s="536"/>
      <c r="D51" s="537"/>
      <c r="E51" s="102"/>
      <c r="F51" s="103"/>
      <c r="G51" s="100"/>
      <c r="H51" s="118"/>
      <c r="I51" s="129"/>
    </row>
    <row r="52" spans="1:12" x14ac:dyDescent="0.25">
      <c r="A52" s="488" t="s">
        <v>104</v>
      </c>
      <c r="B52" s="484"/>
      <c r="C52" s="484"/>
      <c r="D52" s="484"/>
      <c r="E52" s="484"/>
      <c r="F52" s="484"/>
      <c r="G52" s="484"/>
      <c r="H52" s="485"/>
      <c r="I52" s="135">
        <f>SUM(I43:I51)</f>
        <v>1925</v>
      </c>
    </row>
    <row r="53" spans="1:12" x14ac:dyDescent="0.25">
      <c r="A53" s="494" t="s">
        <v>105</v>
      </c>
      <c r="B53" s="495"/>
      <c r="C53" s="495"/>
      <c r="D53" s="495"/>
      <c r="E53" s="495"/>
      <c r="F53" s="495"/>
      <c r="G53" s="495"/>
      <c r="H53" s="495"/>
      <c r="I53" s="496"/>
    </row>
    <row r="54" spans="1:12" x14ac:dyDescent="0.25">
      <c r="A54" s="120" t="s">
        <v>106</v>
      </c>
      <c r="B54" s="492" t="s">
        <v>107</v>
      </c>
      <c r="C54" s="538"/>
      <c r="D54" s="493"/>
      <c r="E54" s="492" t="s">
        <v>108</v>
      </c>
      <c r="F54" s="493"/>
      <c r="G54" s="136" t="s">
        <v>109</v>
      </c>
      <c r="H54" s="136" t="s">
        <v>88</v>
      </c>
      <c r="I54" s="137" t="s">
        <v>89</v>
      </c>
    </row>
    <row r="55" spans="1:12" x14ac:dyDescent="0.25">
      <c r="A55" s="125">
        <v>1</v>
      </c>
      <c r="B55" s="497" t="s">
        <v>282</v>
      </c>
      <c r="C55" s="498"/>
      <c r="D55" s="499"/>
      <c r="E55" s="517"/>
      <c r="F55" s="519"/>
      <c r="G55" s="126"/>
      <c r="H55" s="138"/>
      <c r="I55" s="129"/>
    </row>
    <row r="56" spans="1:12" x14ac:dyDescent="0.25">
      <c r="A56" s="125"/>
      <c r="B56" s="500" t="s">
        <v>267</v>
      </c>
      <c r="C56" s="501"/>
      <c r="D56" s="502"/>
      <c r="E56" s="486">
        <v>1</v>
      </c>
      <c r="F56" s="487"/>
      <c r="G56" s="126">
        <v>29.2</v>
      </c>
      <c r="H56" s="138">
        <v>5</v>
      </c>
      <c r="I56" s="129">
        <f>H56*G56</f>
        <v>146</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SUM(I55:I57)</f>
        <v>146</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I58+I52+I40</f>
        <v>2556.94</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2556.94</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C63:F63"/>
    <mergeCell ref="B56:D56"/>
    <mergeCell ref="E56:F56"/>
    <mergeCell ref="B57:D57"/>
    <mergeCell ref="E57:F57"/>
    <mergeCell ref="A58:H58"/>
    <mergeCell ref="A60:B60"/>
    <mergeCell ref="C60:E60"/>
    <mergeCell ref="G60:H60"/>
    <mergeCell ref="A61:B61"/>
    <mergeCell ref="C61:E61"/>
    <mergeCell ref="A62:B62"/>
    <mergeCell ref="C62:E62"/>
    <mergeCell ref="G62:H62"/>
    <mergeCell ref="B55:D55"/>
    <mergeCell ref="E55:F55"/>
    <mergeCell ref="B47:D47"/>
    <mergeCell ref="E47:F47"/>
    <mergeCell ref="B48:D48"/>
    <mergeCell ref="E48:F48"/>
    <mergeCell ref="B49:D49"/>
    <mergeCell ref="B50:D50"/>
    <mergeCell ref="B51:D51"/>
    <mergeCell ref="A52:H52"/>
    <mergeCell ref="A53:I53"/>
    <mergeCell ref="B54:D54"/>
    <mergeCell ref="E54:F54"/>
    <mergeCell ref="B44:D44"/>
    <mergeCell ref="E44:F44"/>
    <mergeCell ref="B45:D45"/>
    <mergeCell ref="E45:F45"/>
    <mergeCell ref="B46:D46"/>
    <mergeCell ref="E46:F46"/>
    <mergeCell ref="A40:H40"/>
    <mergeCell ref="A41:I41"/>
    <mergeCell ref="B42:D42"/>
    <mergeCell ref="E42:F42"/>
    <mergeCell ref="B43:D43"/>
    <mergeCell ref="E43:F43"/>
    <mergeCell ref="A39:H39"/>
    <mergeCell ref="B28:F28"/>
    <mergeCell ref="B29:F29"/>
    <mergeCell ref="B30:F30"/>
    <mergeCell ref="B31:F31"/>
    <mergeCell ref="B32:F32"/>
    <mergeCell ref="B33:F33"/>
    <mergeCell ref="B34:F34"/>
    <mergeCell ref="B35:F35"/>
    <mergeCell ref="B36:F36"/>
    <mergeCell ref="B37:F37"/>
    <mergeCell ref="A38:H38"/>
    <mergeCell ref="B27:F27"/>
    <mergeCell ref="A16:I16"/>
    <mergeCell ref="B17:D17"/>
    <mergeCell ref="B18:D18"/>
    <mergeCell ref="B19:D19"/>
    <mergeCell ref="B20:D20"/>
    <mergeCell ref="A21:H21"/>
    <mergeCell ref="A22:I22"/>
    <mergeCell ref="B23:E23"/>
    <mergeCell ref="B24:F24"/>
    <mergeCell ref="B25:F25"/>
    <mergeCell ref="B26:F26"/>
    <mergeCell ref="A15:I15"/>
    <mergeCell ref="A9:E9"/>
    <mergeCell ref="F9:G9"/>
    <mergeCell ref="H9:I9"/>
    <mergeCell ref="F10:G10"/>
    <mergeCell ref="H10:I10"/>
    <mergeCell ref="F11:G11"/>
    <mergeCell ref="H11:I11"/>
    <mergeCell ref="F12:G12"/>
    <mergeCell ref="H12:I12"/>
    <mergeCell ref="H13:I13"/>
    <mergeCell ref="F14:G14"/>
    <mergeCell ref="H14:I14"/>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FF00"/>
  </sheetPr>
  <dimension ref="A1:M65"/>
  <sheetViews>
    <sheetView topLeftCell="A22" workbookViewId="0">
      <selection activeCell="M45" sqref="M45"/>
    </sheetView>
  </sheetViews>
  <sheetFormatPr defaultRowHeight="15" x14ac:dyDescent="0.25"/>
  <cols>
    <col min="1" max="1" width="12" bestFit="1" customWidth="1"/>
    <col min="4" max="4" width="25.570312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29</v>
      </c>
      <c r="I9" s="513"/>
    </row>
    <row r="10" spans="1:13" x14ac:dyDescent="0.25">
      <c r="A10" s="99" t="s">
        <v>71</v>
      </c>
      <c r="B10" s="97"/>
      <c r="D10" s="191"/>
      <c r="E10" s="100"/>
      <c r="F10" s="510" t="s">
        <v>72</v>
      </c>
      <c r="G10" s="511"/>
      <c r="H10" s="514" t="e">
        <f>#REF!</f>
        <v>#REF!</v>
      </c>
      <c r="I10" s="515"/>
    </row>
    <row r="11" spans="1:13" x14ac:dyDescent="0.25">
      <c r="A11" s="99" t="s">
        <v>73</v>
      </c>
      <c r="B11" s="97"/>
      <c r="D11" s="191"/>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523" t="s">
        <v>275</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1" x14ac:dyDescent="0.25">
      <c r="A17" s="104" t="s">
        <v>83</v>
      </c>
      <c r="B17" s="544" t="s">
        <v>170</v>
      </c>
      <c r="C17" s="545"/>
      <c r="D17" s="546"/>
      <c r="E17" s="170" t="s">
        <v>85</v>
      </c>
      <c r="F17" s="170" t="s">
        <v>86</v>
      </c>
      <c r="G17" s="170" t="s">
        <v>87</v>
      </c>
      <c r="H17" s="170" t="s">
        <v>88</v>
      </c>
      <c r="I17" s="171" t="s">
        <v>89</v>
      </c>
    </row>
    <row r="18" spans="1:11" x14ac:dyDescent="0.25">
      <c r="A18" s="109"/>
      <c r="B18" s="517"/>
      <c r="C18" s="518"/>
      <c r="D18" s="519"/>
      <c r="E18" s="110"/>
      <c r="F18" s="111"/>
      <c r="G18" s="110"/>
      <c r="H18" s="112"/>
      <c r="I18" s="113">
        <f>SUM(G18*H18)</f>
        <v>0</v>
      </c>
    </row>
    <row r="19" spans="1:11" x14ac:dyDescent="0.25">
      <c r="A19" s="114"/>
      <c r="B19" s="486"/>
      <c r="C19" s="475"/>
      <c r="D19" s="487"/>
      <c r="E19" s="115"/>
      <c r="F19" s="100"/>
      <c r="G19" s="115"/>
      <c r="H19" s="116"/>
      <c r="I19" s="113">
        <f t="shared" ref="I19:I20" si="0">SUM(G19*H19)</f>
        <v>0</v>
      </c>
    </row>
    <row r="20" spans="1:11" x14ac:dyDescent="0.25">
      <c r="A20" s="114"/>
      <c r="B20" s="520"/>
      <c r="C20" s="521"/>
      <c r="D20" s="522"/>
      <c r="E20" s="115"/>
      <c r="F20" s="100"/>
      <c r="G20" s="117"/>
      <c r="H20" s="118"/>
      <c r="I20" s="119">
        <f t="shared" si="0"/>
        <v>0</v>
      </c>
    </row>
    <row r="21" spans="1:11" x14ac:dyDescent="0.25">
      <c r="A21" s="488" t="s">
        <v>90</v>
      </c>
      <c r="B21" s="484"/>
      <c r="C21" s="484"/>
      <c r="D21" s="484"/>
      <c r="E21" s="484"/>
      <c r="F21" s="484"/>
      <c r="G21" s="484"/>
      <c r="H21" s="485"/>
      <c r="I21" s="113">
        <f>SUM(I18:I20)</f>
        <v>0</v>
      </c>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122"/>
      <c r="G23" s="180" t="s">
        <v>87</v>
      </c>
      <c r="H23" s="136" t="s">
        <v>88</v>
      </c>
      <c r="I23" s="137" t="s">
        <v>89</v>
      </c>
      <c r="K23" s="142"/>
    </row>
    <row r="24" spans="1:11" x14ac:dyDescent="0.25">
      <c r="A24" s="125">
        <v>1</v>
      </c>
      <c r="B24" s="497" t="s">
        <v>270</v>
      </c>
      <c r="C24" s="498"/>
      <c r="D24" s="498"/>
      <c r="E24" s="498"/>
      <c r="F24" s="499"/>
      <c r="G24" s="193">
        <v>2</v>
      </c>
      <c r="H24" s="188">
        <v>2282</v>
      </c>
      <c r="I24" s="129">
        <f>H24*G24</f>
        <v>4564</v>
      </c>
    </row>
    <row r="25" spans="1:11" x14ac:dyDescent="0.25">
      <c r="A25" s="125"/>
      <c r="B25" s="500"/>
      <c r="C25" s="501"/>
      <c r="D25" s="501"/>
      <c r="E25" s="501"/>
      <c r="F25" s="501"/>
      <c r="G25" s="195"/>
      <c r="H25" s="194"/>
      <c r="I25" s="129"/>
    </row>
    <row r="26" spans="1:11" x14ac:dyDescent="0.25">
      <c r="A26" s="125"/>
      <c r="B26" s="500"/>
      <c r="C26" s="501"/>
      <c r="D26" s="501"/>
      <c r="E26" s="501"/>
      <c r="F26" s="502"/>
      <c r="G26" s="195"/>
      <c r="H26" s="194"/>
      <c r="I26" s="129"/>
    </row>
    <row r="27" spans="1:11" x14ac:dyDescent="0.25">
      <c r="A27" s="125"/>
      <c r="B27" s="500"/>
      <c r="C27" s="501"/>
      <c r="D27" s="501"/>
      <c r="E27" s="501"/>
      <c r="F27" s="502"/>
      <c r="G27" s="195"/>
      <c r="H27" s="194"/>
      <c r="I27" s="129"/>
    </row>
    <row r="28" spans="1:11" x14ac:dyDescent="0.25">
      <c r="A28" s="125"/>
      <c r="B28" s="500"/>
      <c r="C28" s="501"/>
      <c r="D28" s="501"/>
      <c r="E28" s="501"/>
      <c r="F28" s="502"/>
      <c r="G28" s="195"/>
      <c r="H28" s="196"/>
      <c r="I28" s="129"/>
    </row>
    <row r="29" spans="1:11" x14ac:dyDescent="0.25">
      <c r="A29" s="125"/>
      <c r="B29" s="550"/>
      <c r="C29" s="551"/>
      <c r="D29" s="551"/>
      <c r="E29" s="551"/>
      <c r="F29" s="551"/>
      <c r="G29" s="195"/>
      <c r="H29" s="196"/>
      <c r="I29" s="129"/>
    </row>
    <row r="30" spans="1:11" x14ac:dyDescent="0.25">
      <c r="A30" s="125"/>
      <c r="B30" s="550"/>
      <c r="C30" s="551"/>
      <c r="D30" s="551"/>
      <c r="E30" s="551"/>
      <c r="F30" s="551"/>
      <c r="G30" s="195"/>
      <c r="H30" s="196"/>
      <c r="I30" s="129"/>
    </row>
    <row r="31" spans="1:11" x14ac:dyDescent="0.25">
      <c r="A31" s="125"/>
      <c r="B31" s="550"/>
      <c r="C31" s="551"/>
      <c r="D31" s="551"/>
      <c r="E31" s="551"/>
      <c r="F31" s="551"/>
      <c r="G31" s="195"/>
      <c r="H31" s="196"/>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c r="L37" s="130"/>
    </row>
    <row r="38" spans="1:12" x14ac:dyDescent="0.25">
      <c r="A38" s="547" t="s">
        <v>171</v>
      </c>
      <c r="B38" s="484"/>
      <c r="C38" s="484"/>
      <c r="D38" s="484"/>
      <c r="E38" s="484"/>
      <c r="F38" s="484"/>
      <c r="G38" s="484"/>
      <c r="H38" s="485"/>
      <c r="I38" s="189">
        <f>SUM(I24:I37)</f>
        <v>4564</v>
      </c>
      <c r="L38" s="130"/>
    </row>
    <row r="39" spans="1:12" x14ac:dyDescent="0.25">
      <c r="A39" s="488" t="s">
        <v>172</v>
      </c>
      <c r="B39" s="484"/>
      <c r="C39" s="484"/>
      <c r="D39" s="484"/>
      <c r="E39" s="484"/>
      <c r="F39" s="484"/>
      <c r="G39" s="484"/>
      <c r="H39" s="485"/>
      <c r="I39" s="190">
        <f>ROUND((I38*0.15),2)</f>
        <v>684.6</v>
      </c>
      <c r="L39" s="130"/>
    </row>
    <row r="40" spans="1:12" x14ac:dyDescent="0.25">
      <c r="A40" s="488" t="s">
        <v>173</v>
      </c>
      <c r="B40" s="484"/>
      <c r="C40" s="484"/>
      <c r="D40" s="484"/>
      <c r="E40" s="484"/>
      <c r="F40" s="484"/>
      <c r="G40" s="484"/>
      <c r="H40" s="485"/>
      <c r="I40" s="131">
        <f>I38+I39</f>
        <v>5248.6</v>
      </c>
    </row>
    <row r="41" spans="1:12" x14ac:dyDescent="0.25">
      <c r="A41" s="494" t="s">
        <v>95</v>
      </c>
      <c r="B41" s="495"/>
      <c r="C41" s="495"/>
      <c r="D41" s="495"/>
      <c r="E41" s="495"/>
      <c r="F41" s="495"/>
      <c r="G41" s="495"/>
      <c r="H41" s="495"/>
      <c r="I41" s="496"/>
    </row>
    <row r="42" spans="1:12" x14ac:dyDescent="0.25">
      <c r="A42" s="120" t="s">
        <v>96</v>
      </c>
      <c r="B42" s="492" t="s">
        <v>97</v>
      </c>
      <c r="C42" s="538"/>
      <c r="D42" s="493"/>
      <c r="E42" s="492" t="s">
        <v>85</v>
      </c>
      <c r="F42" s="493"/>
      <c r="G42" s="122" t="s">
        <v>87</v>
      </c>
      <c r="H42" s="123" t="s">
        <v>88</v>
      </c>
      <c r="I42" s="124" t="s">
        <v>89</v>
      </c>
    </row>
    <row r="43" spans="1:12" x14ac:dyDescent="0.25">
      <c r="A43" s="125">
        <v>1</v>
      </c>
      <c r="B43" s="529" t="s">
        <v>98</v>
      </c>
      <c r="C43" s="530"/>
      <c r="D43" s="531"/>
      <c r="E43" s="517" t="s">
        <v>99</v>
      </c>
      <c r="F43" s="519"/>
      <c r="G43" s="157"/>
      <c r="H43" s="155">
        <v>450</v>
      </c>
      <c r="I43" s="132">
        <f>SUM(G43*H43)</f>
        <v>0</v>
      </c>
    </row>
    <row r="44" spans="1:12" x14ac:dyDescent="0.25">
      <c r="A44" s="125">
        <v>2</v>
      </c>
      <c r="B44" s="506" t="s">
        <v>100</v>
      </c>
      <c r="C44" s="507"/>
      <c r="D44" s="508"/>
      <c r="E44" s="486" t="s">
        <v>99</v>
      </c>
      <c r="F44" s="487"/>
      <c r="G44" s="126"/>
      <c r="H44" s="156">
        <v>350</v>
      </c>
      <c r="I44" s="129">
        <f t="shared" ref="I44:I48" si="1">SUM(G44*H44)</f>
        <v>0</v>
      </c>
    </row>
    <row r="45" spans="1:12" x14ac:dyDescent="0.25">
      <c r="A45" s="125">
        <v>3</v>
      </c>
      <c r="B45" s="506" t="s">
        <v>101</v>
      </c>
      <c r="C45" s="507"/>
      <c r="D45" s="508"/>
      <c r="E45" s="486" t="s">
        <v>99</v>
      </c>
      <c r="F45" s="487"/>
      <c r="G45" s="126">
        <v>2</v>
      </c>
      <c r="H45" s="156">
        <v>300</v>
      </c>
      <c r="I45" s="129">
        <f t="shared" si="1"/>
        <v>600</v>
      </c>
    </row>
    <row r="46" spans="1:12" x14ac:dyDescent="0.25">
      <c r="A46" s="125">
        <v>4</v>
      </c>
      <c r="B46" s="506" t="s">
        <v>102</v>
      </c>
      <c r="C46" s="507"/>
      <c r="D46" s="508"/>
      <c r="E46" s="486" t="s">
        <v>99</v>
      </c>
      <c r="F46" s="487"/>
      <c r="G46" s="126">
        <v>2</v>
      </c>
      <c r="H46" s="156">
        <v>200</v>
      </c>
      <c r="I46" s="129">
        <f t="shared" si="1"/>
        <v>400</v>
      </c>
    </row>
    <row r="47" spans="1:12" x14ac:dyDescent="0.25">
      <c r="A47" s="125">
        <v>5</v>
      </c>
      <c r="B47" s="506" t="s">
        <v>103</v>
      </c>
      <c r="C47" s="507"/>
      <c r="D47" s="508"/>
      <c r="E47" s="486" t="s">
        <v>99</v>
      </c>
      <c r="F47" s="487"/>
      <c r="G47" s="126"/>
      <c r="H47" s="158">
        <v>200</v>
      </c>
      <c r="I47" s="129">
        <f t="shared" si="1"/>
        <v>0</v>
      </c>
    </row>
    <row r="48" spans="1:12" x14ac:dyDescent="0.25">
      <c r="A48" s="125">
        <v>6</v>
      </c>
      <c r="B48" s="506" t="s">
        <v>40</v>
      </c>
      <c r="C48" s="507"/>
      <c r="D48" s="508"/>
      <c r="E48" s="486" t="s">
        <v>99</v>
      </c>
      <c r="F48" s="487"/>
      <c r="G48" s="126"/>
      <c r="H48" s="158">
        <v>140</v>
      </c>
      <c r="I48" s="129">
        <f t="shared" si="1"/>
        <v>0</v>
      </c>
    </row>
    <row r="49" spans="1:12" x14ac:dyDescent="0.25">
      <c r="A49" s="125"/>
      <c r="B49" s="506"/>
      <c r="C49" s="507"/>
      <c r="D49" s="508"/>
      <c r="E49" s="133"/>
      <c r="F49" s="100"/>
      <c r="G49" s="100"/>
      <c r="H49" s="116"/>
      <c r="I49" s="129"/>
    </row>
    <row r="50" spans="1:12" x14ac:dyDescent="0.25">
      <c r="A50" s="114"/>
      <c r="B50" s="506"/>
      <c r="C50" s="507"/>
      <c r="D50" s="508"/>
      <c r="F50" s="100"/>
      <c r="G50" s="100"/>
      <c r="H50" s="116"/>
      <c r="I50" s="129"/>
    </row>
    <row r="51" spans="1:12" x14ac:dyDescent="0.25">
      <c r="A51" s="134"/>
      <c r="B51" s="535"/>
      <c r="C51" s="536"/>
      <c r="D51" s="537"/>
      <c r="E51" s="102"/>
      <c r="F51" s="103"/>
      <c r="G51" s="100"/>
      <c r="H51" s="118"/>
      <c r="I51" s="129"/>
    </row>
    <row r="52" spans="1:12" x14ac:dyDescent="0.25">
      <c r="A52" s="488" t="s">
        <v>104</v>
      </c>
      <c r="B52" s="484"/>
      <c r="C52" s="484"/>
      <c r="D52" s="484"/>
      <c r="E52" s="484"/>
      <c r="F52" s="484"/>
      <c r="G52" s="484"/>
      <c r="H52" s="485"/>
      <c r="I52" s="135">
        <f>SUM(I43:I51)</f>
        <v>1000</v>
      </c>
    </row>
    <row r="53" spans="1:12" x14ac:dyDescent="0.25">
      <c r="A53" s="494" t="s">
        <v>105</v>
      </c>
      <c r="B53" s="495"/>
      <c r="C53" s="495"/>
      <c r="D53" s="495"/>
      <c r="E53" s="495"/>
      <c r="F53" s="495"/>
      <c r="G53" s="495"/>
      <c r="H53" s="495"/>
      <c r="I53" s="496"/>
    </row>
    <row r="54" spans="1:12" x14ac:dyDescent="0.25">
      <c r="A54" s="120" t="s">
        <v>106</v>
      </c>
      <c r="B54" s="492" t="s">
        <v>107</v>
      </c>
      <c r="C54" s="538"/>
      <c r="D54" s="493"/>
      <c r="E54" s="492" t="s">
        <v>108</v>
      </c>
      <c r="F54" s="493"/>
      <c r="G54" s="136" t="s">
        <v>109</v>
      </c>
      <c r="H54" s="136" t="s">
        <v>88</v>
      </c>
      <c r="I54" s="137" t="s">
        <v>89</v>
      </c>
    </row>
    <row r="55" spans="1:12" x14ac:dyDescent="0.25">
      <c r="A55" s="125">
        <v>1</v>
      </c>
      <c r="B55" s="497" t="s">
        <v>279</v>
      </c>
      <c r="C55" s="498"/>
      <c r="D55" s="499"/>
      <c r="E55" s="517"/>
      <c r="F55" s="519"/>
      <c r="G55" s="126"/>
      <c r="H55" s="138"/>
      <c r="I55" s="129"/>
    </row>
    <row r="56" spans="1:12" x14ac:dyDescent="0.25">
      <c r="A56" s="125"/>
      <c r="B56" s="500" t="s">
        <v>267</v>
      </c>
      <c r="C56" s="501"/>
      <c r="D56" s="502"/>
      <c r="E56" s="486">
        <v>1</v>
      </c>
      <c r="F56" s="487"/>
      <c r="G56" s="126">
        <v>3.8</v>
      </c>
      <c r="H56" s="138">
        <v>5</v>
      </c>
      <c r="I56" s="129">
        <f>H56*G56</f>
        <v>19</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SUM(I55:I57)</f>
        <v>19</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I58+I52+I40</f>
        <v>6267.6</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6267.6</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C63:F63"/>
    <mergeCell ref="B56:D56"/>
    <mergeCell ref="E56:F56"/>
    <mergeCell ref="B57:D57"/>
    <mergeCell ref="E57:F57"/>
    <mergeCell ref="A58:H58"/>
    <mergeCell ref="A60:B60"/>
    <mergeCell ref="C60:E60"/>
    <mergeCell ref="G60:H60"/>
    <mergeCell ref="A61:B61"/>
    <mergeCell ref="C61:E61"/>
    <mergeCell ref="A62:B62"/>
    <mergeCell ref="C62:E62"/>
    <mergeCell ref="G62:H62"/>
    <mergeCell ref="B55:D55"/>
    <mergeCell ref="E55:F55"/>
    <mergeCell ref="B47:D47"/>
    <mergeCell ref="E47:F47"/>
    <mergeCell ref="B48:D48"/>
    <mergeCell ref="E48:F48"/>
    <mergeCell ref="B49:D49"/>
    <mergeCell ref="B50:D50"/>
    <mergeCell ref="B51:D51"/>
    <mergeCell ref="A52:H52"/>
    <mergeCell ref="A53:I53"/>
    <mergeCell ref="B54:D54"/>
    <mergeCell ref="E54:F54"/>
    <mergeCell ref="B44:D44"/>
    <mergeCell ref="E44:F44"/>
    <mergeCell ref="B45:D45"/>
    <mergeCell ref="E45:F45"/>
    <mergeCell ref="B46:D46"/>
    <mergeCell ref="E46:F46"/>
    <mergeCell ref="A40:H40"/>
    <mergeCell ref="A41:I41"/>
    <mergeCell ref="B42:D42"/>
    <mergeCell ref="E42:F42"/>
    <mergeCell ref="B43:D43"/>
    <mergeCell ref="E43:F43"/>
    <mergeCell ref="A39:H39"/>
    <mergeCell ref="B28:F28"/>
    <mergeCell ref="B29:F29"/>
    <mergeCell ref="B30:F30"/>
    <mergeCell ref="B31:F31"/>
    <mergeCell ref="B32:F32"/>
    <mergeCell ref="B33:F33"/>
    <mergeCell ref="B34:F34"/>
    <mergeCell ref="B35:F35"/>
    <mergeCell ref="B36:F36"/>
    <mergeCell ref="B37:F37"/>
    <mergeCell ref="A38:H38"/>
    <mergeCell ref="B27:F27"/>
    <mergeCell ref="A16:I16"/>
    <mergeCell ref="B17:D17"/>
    <mergeCell ref="B18:D18"/>
    <mergeCell ref="B19:D19"/>
    <mergeCell ref="B20:D20"/>
    <mergeCell ref="A21:H21"/>
    <mergeCell ref="A22:I22"/>
    <mergeCell ref="B23:E23"/>
    <mergeCell ref="B24:F24"/>
    <mergeCell ref="B25:F25"/>
    <mergeCell ref="B26:F26"/>
    <mergeCell ref="A15:I15"/>
    <mergeCell ref="A9:E9"/>
    <mergeCell ref="F9:G9"/>
    <mergeCell ref="H9:I9"/>
    <mergeCell ref="F10:G10"/>
    <mergeCell ref="H10:I10"/>
    <mergeCell ref="F11:G11"/>
    <mergeCell ref="H11:I11"/>
    <mergeCell ref="F12:G12"/>
    <mergeCell ref="H12:I12"/>
    <mergeCell ref="H13:I13"/>
    <mergeCell ref="F14:G14"/>
    <mergeCell ref="H14:I14"/>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FF00"/>
  </sheetPr>
  <dimension ref="A1:M65"/>
  <sheetViews>
    <sheetView topLeftCell="A31" workbookViewId="0">
      <selection activeCell="M45" sqref="M45"/>
    </sheetView>
  </sheetViews>
  <sheetFormatPr defaultRowHeight="15" x14ac:dyDescent="0.25"/>
  <cols>
    <col min="1" max="1" width="12" bestFit="1" customWidth="1"/>
    <col min="4" max="4" width="25.570312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30</v>
      </c>
      <c r="I9" s="513"/>
    </row>
    <row r="10" spans="1:13" x14ac:dyDescent="0.25">
      <c r="A10" s="99" t="s">
        <v>71</v>
      </c>
      <c r="B10" s="97"/>
      <c r="D10" s="191"/>
      <c r="E10" s="100"/>
      <c r="F10" s="510" t="s">
        <v>72</v>
      </c>
      <c r="G10" s="511"/>
      <c r="H10" s="514" t="e">
        <f>#REF!</f>
        <v>#REF!</v>
      </c>
      <c r="I10" s="515"/>
    </row>
    <row r="11" spans="1:13" x14ac:dyDescent="0.25">
      <c r="A11" s="99" t="s">
        <v>73</v>
      </c>
      <c r="B11" s="97"/>
      <c r="D11" s="191"/>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523" t="s">
        <v>272</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1" x14ac:dyDescent="0.25">
      <c r="A17" s="104" t="s">
        <v>83</v>
      </c>
      <c r="B17" s="544" t="s">
        <v>170</v>
      </c>
      <c r="C17" s="545"/>
      <c r="D17" s="546"/>
      <c r="E17" s="170" t="s">
        <v>85</v>
      </c>
      <c r="F17" s="170" t="s">
        <v>86</v>
      </c>
      <c r="G17" s="170" t="s">
        <v>87</v>
      </c>
      <c r="H17" s="170" t="s">
        <v>88</v>
      </c>
      <c r="I17" s="171" t="s">
        <v>89</v>
      </c>
    </row>
    <row r="18" spans="1:11" x14ac:dyDescent="0.25">
      <c r="A18" s="109"/>
      <c r="B18" s="517"/>
      <c r="C18" s="518"/>
      <c r="D18" s="519"/>
      <c r="E18" s="110"/>
      <c r="F18" s="111"/>
      <c r="G18" s="110"/>
      <c r="H18" s="112"/>
      <c r="I18" s="113">
        <f>SUM(G18*H18)</f>
        <v>0</v>
      </c>
    </row>
    <row r="19" spans="1:11" x14ac:dyDescent="0.25">
      <c r="A19" s="114"/>
      <c r="B19" s="486"/>
      <c r="C19" s="475"/>
      <c r="D19" s="487"/>
      <c r="E19" s="115"/>
      <c r="F19" s="100"/>
      <c r="G19" s="115"/>
      <c r="H19" s="116"/>
      <c r="I19" s="113">
        <f t="shared" ref="I19:I20" si="0">SUM(G19*H19)</f>
        <v>0</v>
      </c>
    </row>
    <row r="20" spans="1:11" x14ac:dyDescent="0.25">
      <c r="A20" s="114"/>
      <c r="B20" s="520"/>
      <c r="C20" s="521"/>
      <c r="D20" s="522"/>
      <c r="E20" s="115"/>
      <c r="F20" s="100"/>
      <c r="G20" s="117"/>
      <c r="H20" s="118"/>
      <c r="I20" s="119">
        <f t="shared" si="0"/>
        <v>0</v>
      </c>
    </row>
    <row r="21" spans="1:11" x14ac:dyDescent="0.25">
      <c r="A21" s="488" t="s">
        <v>90</v>
      </c>
      <c r="B21" s="484"/>
      <c r="C21" s="484"/>
      <c r="D21" s="484"/>
      <c r="E21" s="484"/>
      <c r="F21" s="484"/>
      <c r="G21" s="484"/>
      <c r="H21" s="485"/>
      <c r="I21" s="113">
        <f>SUM(I18:I20)</f>
        <v>0</v>
      </c>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122"/>
      <c r="G23" s="180" t="s">
        <v>87</v>
      </c>
      <c r="H23" s="136" t="s">
        <v>88</v>
      </c>
      <c r="I23" s="137" t="s">
        <v>89</v>
      </c>
      <c r="K23" s="142"/>
    </row>
    <row r="24" spans="1:11" x14ac:dyDescent="0.25">
      <c r="A24" s="125">
        <v>1</v>
      </c>
      <c r="B24" s="497" t="s">
        <v>271</v>
      </c>
      <c r="C24" s="498"/>
      <c r="D24" s="498"/>
      <c r="E24" s="498"/>
      <c r="F24" s="499"/>
      <c r="G24" s="193">
        <v>2</v>
      </c>
      <c r="H24" s="188">
        <v>2789</v>
      </c>
      <c r="I24" s="129">
        <f>H24*G24</f>
        <v>5578</v>
      </c>
    </row>
    <row r="25" spans="1:11" x14ac:dyDescent="0.25">
      <c r="A25" s="125"/>
      <c r="B25" s="500"/>
      <c r="C25" s="501"/>
      <c r="D25" s="501"/>
      <c r="E25" s="501"/>
      <c r="F25" s="501"/>
      <c r="G25" s="195"/>
      <c r="H25" s="194"/>
      <c r="I25" s="129"/>
    </row>
    <row r="26" spans="1:11" x14ac:dyDescent="0.25">
      <c r="A26" s="125"/>
      <c r="B26" s="500"/>
      <c r="C26" s="501"/>
      <c r="D26" s="501"/>
      <c r="E26" s="501"/>
      <c r="F26" s="502"/>
      <c r="G26" s="195"/>
      <c r="H26" s="194"/>
      <c r="I26" s="129"/>
    </row>
    <row r="27" spans="1:11" x14ac:dyDescent="0.25">
      <c r="A27" s="125"/>
      <c r="B27" s="500"/>
      <c r="C27" s="501"/>
      <c r="D27" s="501"/>
      <c r="E27" s="501"/>
      <c r="F27" s="502"/>
      <c r="G27" s="195"/>
      <c r="H27" s="194"/>
      <c r="I27" s="129"/>
    </row>
    <row r="28" spans="1:11" x14ac:dyDescent="0.25">
      <c r="A28" s="125"/>
      <c r="B28" s="500"/>
      <c r="C28" s="501"/>
      <c r="D28" s="501"/>
      <c r="E28" s="501"/>
      <c r="F28" s="502"/>
      <c r="G28" s="195"/>
      <c r="H28" s="196"/>
      <c r="I28" s="129"/>
    </row>
    <row r="29" spans="1:11" x14ac:dyDescent="0.25">
      <c r="A29" s="125"/>
      <c r="B29" s="550"/>
      <c r="C29" s="551"/>
      <c r="D29" s="551"/>
      <c r="E29" s="551"/>
      <c r="F29" s="551"/>
      <c r="G29" s="195"/>
      <c r="H29" s="196"/>
      <c r="I29" s="129"/>
    </row>
    <row r="30" spans="1:11" x14ac:dyDescent="0.25">
      <c r="A30" s="125"/>
      <c r="B30" s="550"/>
      <c r="C30" s="551"/>
      <c r="D30" s="551"/>
      <c r="E30" s="551"/>
      <c r="F30" s="551"/>
      <c r="G30" s="195"/>
      <c r="H30" s="196"/>
      <c r="I30" s="129"/>
    </row>
    <row r="31" spans="1:11" x14ac:dyDescent="0.25">
      <c r="A31" s="125"/>
      <c r="B31" s="550"/>
      <c r="C31" s="551"/>
      <c r="D31" s="551"/>
      <c r="E31" s="551"/>
      <c r="F31" s="551"/>
      <c r="G31" s="195"/>
      <c r="H31" s="196"/>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c r="L37" s="130"/>
    </row>
    <row r="38" spans="1:12" x14ac:dyDescent="0.25">
      <c r="A38" s="547" t="s">
        <v>171</v>
      </c>
      <c r="B38" s="484"/>
      <c r="C38" s="484"/>
      <c r="D38" s="484"/>
      <c r="E38" s="484"/>
      <c r="F38" s="484"/>
      <c r="G38" s="484"/>
      <c r="H38" s="485"/>
      <c r="I38" s="189">
        <f>SUM(I24:I37)</f>
        <v>5578</v>
      </c>
      <c r="L38" s="130"/>
    </row>
    <row r="39" spans="1:12" x14ac:dyDescent="0.25">
      <c r="A39" s="488" t="s">
        <v>172</v>
      </c>
      <c r="B39" s="484"/>
      <c r="C39" s="484"/>
      <c r="D39" s="484"/>
      <c r="E39" s="484"/>
      <c r="F39" s="484"/>
      <c r="G39" s="484"/>
      <c r="H39" s="485"/>
      <c r="I39" s="190">
        <f>ROUND((I38*0.15),2)</f>
        <v>836.7</v>
      </c>
      <c r="L39" s="130"/>
    </row>
    <row r="40" spans="1:12" x14ac:dyDescent="0.25">
      <c r="A40" s="488" t="s">
        <v>173</v>
      </c>
      <c r="B40" s="484"/>
      <c r="C40" s="484"/>
      <c r="D40" s="484"/>
      <c r="E40" s="484"/>
      <c r="F40" s="484"/>
      <c r="G40" s="484"/>
      <c r="H40" s="485"/>
      <c r="I40" s="131">
        <f>I38+I39</f>
        <v>6414.7</v>
      </c>
    </row>
    <row r="41" spans="1:12" x14ac:dyDescent="0.25">
      <c r="A41" s="494" t="s">
        <v>95</v>
      </c>
      <c r="B41" s="495"/>
      <c r="C41" s="495"/>
      <c r="D41" s="495"/>
      <c r="E41" s="495"/>
      <c r="F41" s="495"/>
      <c r="G41" s="495"/>
      <c r="H41" s="495"/>
      <c r="I41" s="496"/>
    </row>
    <row r="42" spans="1:12" x14ac:dyDescent="0.25">
      <c r="A42" s="120" t="s">
        <v>96</v>
      </c>
      <c r="B42" s="492" t="s">
        <v>97</v>
      </c>
      <c r="C42" s="538"/>
      <c r="D42" s="493"/>
      <c r="E42" s="492" t="s">
        <v>85</v>
      </c>
      <c r="F42" s="493"/>
      <c r="G42" s="122" t="s">
        <v>87</v>
      </c>
      <c r="H42" s="123" t="s">
        <v>88</v>
      </c>
      <c r="I42" s="124" t="s">
        <v>89</v>
      </c>
    </row>
    <row r="43" spans="1:12" x14ac:dyDescent="0.25">
      <c r="A43" s="125">
        <v>1</v>
      </c>
      <c r="B43" s="529" t="s">
        <v>98</v>
      </c>
      <c r="C43" s="530"/>
      <c r="D43" s="531"/>
      <c r="E43" s="517" t="s">
        <v>99</v>
      </c>
      <c r="F43" s="519"/>
      <c r="G43" s="157"/>
      <c r="H43" s="155">
        <v>450</v>
      </c>
      <c r="I43" s="132">
        <f>SUM(G43*H43)</f>
        <v>0</v>
      </c>
    </row>
    <row r="44" spans="1:12" x14ac:dyDescent="0.25">
      <c r="A44" s="125">
        <v>2</v>
      </c>
      <c r="B44" s="506" t="s">
        <v>100</v>
      </c>
      <c r="C44" s="507"/>
      <c r="D44" s="508"/>
      <c r="E44" s="486" t="s">
        <v>99</v>
      </c>
      <c r="F44" s="487"/>
      <c r="G44" s="126"/>
      <c r="H44" s="156">
        <v>350</v>
      </c>
      <c r="I44" s="129">
        <f t="shared" ref="I44:I48" si="1">SUM(G44*H44)</f>
        <v>0</v>
      </c>
    </row>
    <row r="45" spans="1:12" x14ac:dyDescent="0.25">
      <c r="A45" s="125">
        <v>3</v>
      </c>
      <c r="B45" s="506" t="s">
        <v>101</v>
      </c>
      <c r="C45" s="507"/>
      <c r="D45" s="508"/>
      <c r="E45" s="486" t="s">
        <v>99</v>
      </c>
      <c r="F45" s="487"/>
      <c r="G45" s="126">
        <v>2</v>
      </c>
      <c r="H45" s="156">
        <v>300</v>
      </c>
      <c r="I45" s="129">
        <f t="shared" si="1"/>
        <v>600</v>
      </c>
    </row>
    <row r="46" spans="1:12" x14ac:dyDescent="0.25">
      <c r="A46" s="125">
        <v>4</v>
      </c>
      <c r="B46" s="506" t="s">
        <v>102</v>
      </c>
      <c r="C46" s="507"/>
      <c r="D46" s="508"/>
      <c r="E46" s="486" t="s">
        <v>99</v>
      </c>
      <c r="F46" s="487"/>
      <c r="G46" s="126">
        <v>2</v>
      </c>
      <c r="H46" s="156">
        <v>200</v>
      </c>
      <c r="I46" s="129">
        <f t="shared" si="1"/>
        <v>400</v>
      </c>
    </row>
    <row r="47" spans="1:12" x14ac:dyDescent="0.25">
      <c r="A47" s="125">
        <v>5</v>
      </c>
      <c r="B47" s="506" t="s">
        <v>103</v>
      </c>
      <c r="C47" s="507"/>
      <c r="D47" s="508"/>
      <c r="E47" s="486" t="s">
        <v>99</v>
      </c>
      <c r="F47" s="487"/>
      <c r="G47" s="126"/>
      <c r="H47" s="158">
        <v>200</v>
      </c>
      <c r="I47" s="129">
        <f t="shared" si="1"/>
        <v>0</v>
      </c>
    </row>
    <row r="48" spans="1:12" x14ac:dyDescent="0.25">
      <c r="A48" s="125">
        <v>6</v>
      </c>
      <c r="B48" s="506" t="s">
        <v>40</v>
      </c>
      <c r="C48" s="507"/>
      <c r="D48" s="508"/>
      <c r="E48" s="486" t="s">
        <v>99</v>
      </c>
      <c r="F48" s="487"/>
      <c r="G48" s="126"/>
      <c r="H48" s="158">
        <v>140</v>
      </c>
      <c r="I48" s="129">
        <f t="shared" si="1"/>
        <v>0</v>
      </c>
    </row>
    <row r="49" spans="1:12" x14ac:dyDescent="0.25">
      <c r="A49" s="125"/>
      <c r="B49" s="506"/>
      <c r="C49" s="507"/>
      <c r="D49" s="508"/>
      <c r="E49" s="133"/>
      <c r="F49" s="100"/>
      <c r="G49" s="100"/>
      <c r="H49" s="116"/>
      <c r="I49" s="129"/>
    </row>
    <row r="50" spans="1:12" x14ac:dyDescent="0.25">
      <c r="A50" s="114"/>
      <c r="B50" s="506"/>
      <c r="C50" s="507"/>
      <c r="D50" s="508"/>
      <c r="F50" s="100"/>
      <c r="G50" s="100"/>
      <c r="H50" s="116"/>
      <c r="I50" s="129"/>
    </row>
    <row r="51" spans="1:12" x14ac:dyDescent="0.25">
      <c r="A51" s="134"/>
      <c r="B51" s="535"/>
      <c r="C51" s="536"/>
      <c r="D51" s="537"/>
      <c r="E51" s="102"/>
      <c r="F51" s="103"/>
      <c r="G51" s="100"/>
      <c r="H51" s="118"/>
      <c r="I51" s="129"/>
    </row>
    <row r="52" spans="1:12" x14ac:dyDescent="0.25">
      <c r="A52" s="488" t="s">
        <v>104</v>
      </c>
      <c r="B52" s="484"/>
      <c r="C52" s="484"/>
      <c r="D52" s="484"/>
      <c r="E52" s="484"/>
      <c r="F52" s="484"/>
      <c r="G52" s="484"/>
      <c r="H52" s="485"/>
      <c r="I52" s="135">
        <f>SUM(I43:I51)</f>
        <v>1000</v>
      </c>
    </row>
    <row r="53" spans="1:12" x14ac:dyDescent="0.25">
      <c r="A53" s="494" t="s">
        <v>105</v>
      </c>
      <c r="B53" s="495"/>
      <c r="C53" s="495"/>
      <c r="D53" s="495"/>
      <c r="E53" s="495"/>
      <c r="F53" s="495"/>
      <c r="G53" s="495"/>
      <c r="H53" s="495"/>
      <c r="I53" s="496"/>
    </row>
    <row r="54" spans="1:12" x14ac:dyDescent="0.25">
      <c r="A54" s="120" t="s">
        <v>106</v>
      </c>
      <c r="B54" s="492" t="s">
        <v>107</v>
      </c>
      <c r="C54" s="538"/>
      <c r="D54" s="493"/>
      <c r="E54" s="492" t="s">
        <v>108</v>
      </c>
      <c r="F54" s="493"/>
      <c r="G54" s="136" t="s">
        <v>109</v>
      </c>
      <c r="H54" s="136" t="s">
        <v>88</v>
      </c>
      <c r="I54" s="137" t="s">
        <v>89</v>
      </c>
    </row>
    <row r="55" spans="1:12" x14ac:dyDescent="0.25">
      <c r="A55" s="125">
        <v>1</v>
      </c>
      <c r="B55" s="497" t="s">
        <v>280</v>
      </c>
      <c r="C55" s="498"/>
      <c r="D55" s="499"/>
      <c r="E55" s="517"/>
      <c r="F55" s="519"/>
      <c r="G55" s="126"/>
      <c r="H55" s="138"/>
      <c r="I55" s="129"/>
    </row>
    <row r="56" spans="1:12" x14ac:dyDescent="0.25">
      <c r="A56" s="125"/>
      <c r="B56" s="500" t="s">
        <v>267</v>
      </c>
      <c r="C56" s="501"/>
      <c r="D56" s="502"/>
      <c r="E56" s="486">
        <v>1</v>
      </c>
      <c r="F56" s="487"/>
      <c r="G56" s="126">
        <v>12.2</v>
      </c>
      <c r="H56" s="138">
        <v>5</v>
      </c>
      <c r="I56" s="129">
        <f>H56*G56</f>
        <v>61</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SUM(I55:I57)</f>
        <v>61</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I58+I52+I40</f>
        <v>7475.7</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7475.7</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C63:F63"/>
    <mergeCell ref="B56:D56"/>
    <mergeCell ref="E56:F56"/>
    <mergeCell ref="B57:D57"/>
    <mergeCell ref="E57:F57"/>
    <mergeCell ref="A58:H58"/>
    <mergeCell ref="A60:B60"/>
    <mergeCell ref="C60:E60"/>
    <mergeCell ref="G60:H60"/>
    <mergeCell ref="A61:B61"/>
    <mergeCell ref="C61:E61"/>
    <mergeCell ref="A62:B62"/>
    <mergeCell ref="C62:E62"/>
    <mergeCell ref="G62:H62"/>
    <mergeCell ref="B55:D55"/>
    <mergeCell ref="E55:F55"/>
    <mergeCell ref="B47:D47"/>
    <mergeCell ref="E47:F47"/>
    <mergeCell ref="B48:D48"/>
    <mergeCell ref="E48:F48"/>
    <mergeCell ref="B49:D49"/>
    <mergeCell ref="B50:D50"/>
    <mergeCell ref="B51:D51"/>
    <mergeCell ref="A52:H52"/>
    <mergeCell ref="A53:I53"/>
    <mergeCell ref="B54:D54"/>
    <mergeCell ref="E54:F54"/>
    <mergeCell ref="B44:D44"/>
    <mergeCell ref="E44:F44"/>
    <mergeCell ref="B45:D45"/>
    <mergeCell ref="E45:F45"/>
    <mergeCell ref="B46:D46"/>
    <mergeCell ref="E46:F46"/>
    <mergeCell ref="A40:H40"/>
    <mergeCell ref="A41:I41"/>
    <mergeCell ref="B42:D42"/>
    <mergeCell ref="E42:F42"/>
    <mergeCell ref="B43:D43"/>
    <mergeCell ref="E43:F43"/>
    <mergeCell ref="A39:H39"/>
    <mergeCell ref="B28:F28"/>
    <mergeCell ref="B29:F29"/>
    <mergeCell ref="B30:F30"/>
    <mergeCell ref="B31:F31"/>
    <mergeCell ref="B32:F32"/>
    <mergeCell ref="B33:F33"/>
    <mergeCell ref="B34:F34"/>
    <mergeCell ref="B35:F35"/>
    <mergeCell ref="B36:F36"/>
    <mergeCell ref="B37:F37"/>
    <mergeCell ref="A38:H38"/>
    <mergeCell ref="B27:F27"/>
    <mergeCell ref="A16:I16"/>
    <mergeCell ref="B17:D17"/>
    <mergeCell ref="B18:D18"/>
    <mergeCell ref="B19:D19"/>
    <mergeCell ref="B20:D20"/>
    <mergeCell ref="A21:H21"/>
    <mergeCell ref="A22:I22"/>
    <mergeCell ref="B23:E23"/>
    <mergeCell ref="B24:F24"/>
    <mergeCell ref="B25:F25"/>
    <mergeCell ref="B26:F26"/>
    <mergeCell ref="A15:I15"/>
    <mergeCell ref="A9:E9"/>
    <mergeCell ref="F9:G9"/>
    <mergeCell ref="H9:I9"/>
    <mergeCell ref="F10:G10"/>
    <mergeCell ref="H10:I10"/>
    <mergeCell ref="F11:G11"/>
    <mergeCell ref="H11:I11"/>
    <mergeCell ref="F12:G12"/>
    <mergeCell ref="H12:I12"/>
    <mergeCell ref="H13:I13"/>
    <mergeCell ref="F14:G14"/>
    <mergeCell ref="H14:I14"/>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FF00"/>
  </sheetPr>
  <dimension ref="A1:M65"/>
  <sheetViews>
    <sheetView topLeftCell="A31" workbookViewId="0">
      <selection activeCell="M45" sqref="M45"/>
    </sheetView>
  </sheetViews>
  <sheetFormatPr defaultRowHeight="15" x14ac:dyDescent="0.25"/>
  <cols>
    <col min="1" max="1" width="12" bestFit="1" customWidth="1"/>
    <col min="4" max="4" width="25.570312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31</v>
      </c>
      <c r="I9" s="513"/>
    </row>
    <row r="10" spans="1:13" x14ac:dyDescent="0.25">
      <c r="A10" s="99" t="s">
        <v>71</v>
      </c>
      <c r="B10" s="97"/>
      <c r="D10" s="191"/>
      <c r="E10" s="100"/>
      <c r="F10" s="510" t="s">
        <v>72</v>
      </c>
      <c r="G10" s="511"/>
      <c r="H10" s="514" t="e">
        <f>#REF!</f>
        <v>#REF!</v>
      </c>
      <c r="I10" s="515"/>
    </row>
    <row r="11" spans="1:13" x14ac:dyDescent="0.25">
      <c r="A11" s="99" t="s">
        <v>73</v>
      </c>
      <c r="B11" s="97"/>
      <c r="D11" s="191"/>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523" t="s">
        <v>277</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1" x14ac:dyDescent="0.25">
      <c r="A17" s="104" t="s">
        <v>83</v>
      </c>
      <c r="B17" s="544" t="s">
        <v>170</v>
      </c>
      <c r="C17" s="545"/>
      <c r="D17" s="546"/>
      <c r="E17" s="170" t="s">
        <v>85</v>
      </c>
      <c r="F17" s="170" t="s">
        <v>86</v>
      </c>
      <c r="G17" s="170" t="s">
        <v>87</v>
      </c>
      <c r="H17" s="170" t="s">
        <v>88</v>
      </c>
      <c r="I17" s="171" t="s">
        <v>89</v>
      </c>
    </row>
    <row r="18" spans="1:11" x14ac:dyDescent="0.25">
      <c r="A18" s="109"/>
      <c r="B18" s="517"/>
      <c r="C18" s="518"/>
      <c r="D18" s="519"/>
      <c r="E18" s="110"/>
      <c r="F18" s="111"/>
      <c r="G18" s="110"/>
      <c r="H18" s="112"/>
      <c r="I18" s="113">
        <f>SUM(G18*H18)</f>
        <v>0</v>
      </c>
    </row>
    <row r="19" spans="1:11" x14ac:dyDescent="0.25">
      <c r="A19" s="114"/>
      <c r="B19" s="486"/>
      <c r="C19" s="475"/>
      <c r="D19" s="487"/>
      <c r="E19" s="115"/>
      <c r="F19" s="100"/>
      <c r="G19" s="115"/>
      <c r="H19" s="116"/>
      <c r="I19" s="113">
        <f t="shared" ref="I19:I20" si="0">SUM(G19*H19)</f>
        <v>0</v>
      </c>
    </row>
    <row r="20" spans="1:11" x14ac:dyDescent="0.25">
      <c r="A20" s="114"/>
      <c r="B20" s="520"/>
      <c r="C20" s="521"/>
      <c r="D20" s="522"/>
      <c r="E20" s="115"/>
      <c r="F20" s="100"/>
      <c r="G20" s="117"/>
      <c r="H20" s="118"/>
      <c r="I20" s="119">
        <f t="shared" si="0"/>
        <v>0</v>
      </c>
    </row>
    <row r="21" spans="1:11" x14ac:dyDescent="0.25">
      <c r="A21" s="488" t="s">
        <v>90</v>
      </c>
      <c r="B21" s="484"/>
      <c r="C21" s="484"/>
      <c r="D21" s="484"/>
      <c r="E21" s="484"/>
      <c r="F21" s="484"/>
      <c r="G21" s="484"/>
      <c r="H21" s="485"/>
      <c r="I21" s="113">
        <f>SUM(I18:I20)</f>
        <v>0</v>
      </c>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122"/>
      <c r="G23" s="180" t="s">
        <v>87</v>
      </c>
      <c r="H23" s="136" t="s">
        <v>88</v>
      </c>
      <c r="I23" s="137" t="s">
        <v>89</v>
      </c>
      <c r="K23" s="142"/>
    </row>
    <row r="24" spans="1:11" x14ac:dyDescent="0.25">
      <c r="A24" s="125">
        <v>1</v>
      </c>
      <c r="B24" s="497" t="s">
        <v>276</v>
      </c>
      <c r="C24" s="498"/>
      <c r="D24" s="498"/>
      <c r="E24" s="498"/>
      <c r="F24" s="499"/>
      <c r="G24" s="193">
        <v>1</v>
      </c>
      <c r="H24" s="188">
        <v>1984.8</v>
      </c>
      <c r="I24" s="129">
        <f>H24*G24</f>
        <v>1984.8</v>
      </c>
    </row>
    <row r="25" spans="1:11" x14ac:dyDescent="0.25">
      <c r="A25" s="125"/>
      <c r="B25" s="500"/>
      <c r="C25" s="501"/>
      <c r="D25" s="501"/>
      <c r="E25" s="501"/>
      <c r="F25" s="501"/>
      <c r="G25" s="195"/>
      <c r="H25" s="194"/>
      <c r="I25" s="129"/>
    </row>
    <row r="26" spans="1:11" x14ac:dyDescent="0.25">
      <c r="A26" s="125"/>
      <c r="B26" s="500"/>
      <c r="C26" s="501"/>
      <c r="D26" s="501"/>
      <c r="E26" s="501"/>
      <c r="F26" s="502"/>
      <c r="G26" s="195"/>
      <c r="H26" s="194"/>
      <c r="I26" s="129"/>
    </row>
    <row r="27" spans="1:11" x14ac:dyDescent="0.25">
      <c r="A27" s="125"/>
      <c r="B27" s="500"/>
      <c r="C27" s="501"/>
      <c r="D27" s="501"/>
      <c r="E27" s="501"/>
      <c r="F27" s="502"/>
      <c r="G27" s="195"/>
      <c r="H27" s="194"/>
      <c r="I27" s="129"/>
    </row>
    <row r="28" spans="1:11" x14ac:dyDescent="0.25">
      <c r="A28" s="125"/>
      <c r="B28" s="500"/>
      <c r="C28" s="501"/>
      <c r="D28" s="501"/>
      <c r="E28" s="501"/>
      <c r="F28" s="502"/>
      <c r="G28" s="195"/>
      <c r="H28" s="196"/>
      <c r="I28" s="129"/>
    </row>
    <row r="29" spans="1:11" x14ac:dyDescent="0.25">
      <c r="A29" s="125"/>
      <c r="B29" s="550"/>
      <c r="C29" s="551"/>
      <c r="D29" s="551"/>
      <c r="E29" s="551"/>
      <c r="F29" s="551"/>
      <c r="G29" s="195"/>
      <c r="H29" s="196"/>
      <c r="I29" s="129"/>
    </row>
    <row r="30" spans="1:11" x14ac:dyDescent="0.25">
      <c r="A30" s="125"/>
      <c r="B30" s="550"/>
      <c r="C30" s="551"/>
      <c r="D30" s="551"/>
      <c r="E30" s="551"/>
      <c r="F30" s="551"/>
      <c r="G30" s="195"/>
      <c r="H30" s="196"/>
      <c r="I30" s="129"/>
    </row>
    <row r="31" spans="1:11" x14ac:dyDescent="0.25">
      <c r="A31" s="125"/>
      <c r="B31" s="550"/>
      <c r="C31" s="551"/>
      <c r="D31" s="551"/>
      <c r="E31" s="551"/>
      <c r="F31" s="551"/>
      <c r="G31" s="195"/>
      <c r="H31" s="196"/>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c r="L37" s="130"/>
    </row>
    <row r="38" spans="1:12" x14ac:dyDescent="0.25">
      <c r="A38" s="547" t="s">
        <v>171</v>
      </c>
      <c r="B38" s="484"/>
      <c r="C38" s="484"/>
      <c r="D38" s="484"/>
      <c r="E38" s="484"/>
      <c r="F38" s="484"/>
      <c r="G38" s="484"/>
      <c r="H38" s="485"/>
      <c r="I38" s="189">
        <f>SUM(I24:I37)</f>
        <v>1984.8</v>
      </c>
      <c r="L38" s="130"/>
    </row>
    <row r="39" spans="1:12" x14ac:dyDescent="0.25">
      <c r="A39" s="488" t="s">
        <v>172</v>
      </c>
      <c r="B39" s="484"/>
      <c r="C39" s="484"/>
      <c r="D39" s="484"/>
      <c r="E39" s="484"/>
      <c r="F39" s="484"/>
      <c r="G39" s="484"/>
      <c r="H39" s="485"/>
      <c r="I39" s="190">
        <f>ROUND((I38*0.15),2)</f>
        <v>297.72000000000003</v>
      </c>
      <c r="L39" s="130"/>
    </row>
    <row r="40" spans="1:12" x14ac:dyDescent="0.25">
      <c r="A40" s="488" t="s">
        <v>173</v>
      </c>
      <c r="B40" s="484"/>
      <c r="C40" s="484"/>
      <c r="D40" s="484"/>
      <c r="E40" s="484"/>
      <c r="F40" s="484"/>
      <c r="G40" s="484"/>
      <c r="H40" s="485"/>
      <c r="I40" s="131">
        <f>I38+I39</f>
        <v>2282.52</v>
      </c>
    </row>
    <row r="41" spans="1:12" x14ac:dyDescent="0.25">
      <c r="A41" s="494" t="s">
        <v>95</v>
      </c>
      <c r="B41" s="495"/>
      <c r="C41" s="495"/>
      <c r="D41" s="495"/>
      <c r="E41" s="495"/>
      <c r="F41" s="495"/>
      <c r="G41" s="495"/>
      <c r="H41" s="495"/>
      <c r="I41" s="496"/>
    </row>
    <row r="42" spans="1:12" x14ac:dyDescent="0.25">
      <c r="A42" s="120" t="s">
        <v>96</v>
      </c>
      <c r="B42" s="492" t="s">
        <v>97</v>
      </c>
      <c r="C42" s="538"/>
      <c r="D42" s="493"/>
      <c r="E42" s="492" t="s">
        <v>85</v>
      </c>
      <c r="F42" s="493"/>
      <c r="G42" s="122" t="s">
        <v>87</v>
      </c>
      <c r="H42" s="123" t="s">
        <v>88</v>
      </c>
      <c r="I42" s="124" t="s">
        <v>89</v>
      </c>
    </row>
    <row r="43" spans="1:12" x14ac:dyDescent="0.25">
      <c r="A43" s="125">
        <v>1</v>
      </c>
      <c r="B43" s="529" t="s">
        <v>98</v>
      </c>
      <c r="C43" s="530"/>
      <c r="D43" s="531"/>
      <c r="E43" s="517" t="s">
        <v>99</v>
      </c>
      <c r="F43" s="519"/>
      <c r="G43" s="157">
        <v>2</v>
      </c>
      <c r="H43" s="155">
        <v>450</v>
      </c>
      <c r="I43" s="132">
        <f>SUM(G43*H43)</f>
        <v>900</v>
      </c>
    </row>
    <row r="44" spans="1:12" x14ac:dyDescent="0.25">
      <c r="A44" s="125">
        <v>2</v>
      </c>
      <c r="B44" s="506" t="s">
        <v>100</v>
      </c>
      <c r="C44" s="507"/>
      <c r="D44" s="508"/>
      <c r="E44" s="486" t="s">
        <v>99</v>
      </c>
      <c r="F44" s="487"/>
      <c r="G44" s="126"/>
      <c r="H44" s="156">
        <v>350</v>
      </c>
      <c r="I44" s="129">
        <f t="shared" ref="I44:I48" si="1">SUM(G44*H44)</f>
        <v>0</v>
      </c>
    </row>
    <row r="45" spans="1:12" x14ac:dyDescent="0.25">
      <c r="A45" s="125">
        <v>3</v>
      </c>
      <c r="B45" s="506" t="s">
        <v>101</v>
      </c>
      <c r="C45" s="507"/>
      <c r="D45" s="508"/>
      <c r="E45" s="486" t="s">
        <v>99</v>
      </c>
      <c r="F45" s="487"/>
      <c r="G45" s="126"/>
      <c r="H45" s="156">
        <v>300</v>
      </c>
      <c r="I45" s="129">
        <f t="shared" si="1"/>
        <v>0</v>
      </c>
    </row>
    <row r="46" spans="1:12" x14ac:dyDescent="0.25">
      <c r="A46" s="125">
        <v>4</v>
      </c>
      <c r="B46" s="506" t="s">
        <v>102</v>
      </c>
      <c r="C46" s="507"/>
      <c r="D46" s="508"/>
      <c r="E46" s="486" t="s">
        <v>99</v>
      </c>
      <c r="F46" s="487"/>
      <c r="G46" s="126">
        <v>2</v>
      </c>
      <c r="H46" s="156">
        <v>200</v>
      </c>
      <c r="I46" s="129">
        <f t="shared" si="1"/>
        <v>400</v>
      </c>
    </row>
    <row r="47" spans="1:12" x14ac:dyDescent="0.25">
      <c r="A47" s="125">
        <v>5</v>
      </c>
      <c r="B47" s="506" t="s">
        <v>103</v>
      </c>
      <c r="C47" s="507"/>
      <c r="D47" s="508"/>
      <c r="E47" s="486" t="s">
        <v>99</v>
      </c>
      <c r="F47" s="487"/>
      <c r="G47" s="126"/>
      <c r="H47" s="158">
        <v>200</v>
      </c>
      <c r="I47" s="129">
        <f t="shared" si="1"/>
        <v>0</v>
      </c>
    </row>
    <row r="48" spans="1:12" x14ac:dyDescent="0.25">
      <c r="A48" s="125">
        <v>6</v>
      </c>
      <c r="B48" s="506" t="s">
        <v>40</v>
      </c>
      <c r="C48" s="507"/>
      <c r="D48" s="508"/>
      <c r="E48" s="486" t="s">
        <v>99</v>
      </c>
      <c r="F48" s="487"/>
      <c r="G48" s="126"/>
      <c r="H48" s="158">
        <v>140</v>
      </c>
      <c r="I48" s="129">
        <f t="shared" si="1"/>
        <v>0</v>
      </c>
    </row>
    <row r="49" spans="1:12" x14ac:dyDescent="0.25">
      <c r="A49" s="125"/>
      <c r="B49" s="506"/>
      <c r="C49" s="507"/>
      <c r="D49" s="508"/>
      <c r="E49" s="133"/>
      <c r="F49" s="100"/>
      <c r="G49" s="100"/>
      <c r="H49" s="116"/>
      <c r="I49" s="129"/>
    </row>
    <row r="50" spans="1:12" x14ac:dyDescent="0.25">
      <c r="A50" s="114"/>
      <c r="B50" s="506"/>
      <c r="C50" s="507"/>
      <c r="D50" s="508"/>
      <c r="F50" s="100"/>
      <c r="G50" s="100"/>
      <c r="H50" s="116"/>
      <c r="I50" s="129"/>
    </row>
    <row r="51" spans="1:12" x14ac:dyDescent="0.25">
      <c r="A51" s="134"/>
      <c r="B51" s="535"/>
      <c r="C51" s="536"/>
      <c r="D51" s="537"/>
      <c r="E51" s="102"/>
      <c r="F51" s="103"/>
      <c r="G51" s="100"/>
      <c r="H51" s="118"/>
      <c r="I51" s="129"/>
    </row>
    <row r="52" spans="1:12" x14ac:dyDescent="0.25">
      <c r="A52" s="488" t="s">
        <v>104</v>
      </c>
      <c r="B52" s="484"/>
      <c r="C52" s="484"/>
      <c r="D52" s="484"/>
      <c r="E52" s="484"/>
      <c r="F52" s="484"/>
      <c r="G52" s="484"/>
      <c r="H52" s="485"/>
      <c r="I52" s="135">
        <f>SUM(I43:I51)</f>
        <v>1300</v>
      </c>
    </row>
    <row r="53" spans="1:12" x14ac:dyDescent="0.25">
      <c r="A53" s="494" t="s">
        <v>105</v>
      </c>
      <c r="B53" s="495"/>
      <c r="C53" s="495"/>
      <c r="D53" s="495"/>
      <c r="E53" s="495"/>
      <c r="F53" s="495"/>
      <c r="G53" s="495"/>
      <c r="H53" s="495"/>
      <c r="I53" s="496"/>
    </row>
    <row r="54" spans="1:12" x14ac:dyDescent="0.25">
      <c r="A54" s="120" t="s">
        <v>106</v>
      </c>
      <c r="B54" s="492" t="s">
        <v>107</v>
      </c>
      <c r="C54" s="538"/>
      <c r="D54" s="493"/>
      <c r="E54" s="492" t="s">
        <v>108</v>
      </c>
      <c r="F54" s="493"/>
      <c r="G54" s="136" t="s">
        <v>109</v>
      </c>
      <c r="H54" s="136" t="s">
        <v>88</v>
      </c>
      <c r="I54" s="137" t="s">
        <v>89</v>
      </c>
    </row>
    <row r="55" spans="1:12" x14ac:dyDescent="0.25">
      <c r="A55" s="125">
        <v>1</v>
      </c>
      <c r="B55" s="497" t="s">
        <v>278</v>
      </c>
      <c r="C55" s="498"/>
      <c r="D55" s="499"/>
      <c r="E55" s="517"/>
      <c r="F55" s="519"/>
      <c r="G55" s="126"/>
      <c r="H55" s="138"/>
      <c r="I55" s="129"/>
    </row>
    <row r="56" spans="1:12" x14ac:dyDescent="0.25">
      <c r="A56" s="125"/>
      <c r="B56" s="500" t="s">
        <v>267</v>
      </c>
      <c r="C56" s="501"/>
      <c r="D56" s="502"/>
      <c r="E56" s="486">
        <v>1</v>
      </c>
      <c r="F56" s="487"/>
      <c r="G56" s="126">
        <v>11.6</v>
      </c>
      <c r="H56" s="138">
        <v>5</v>
      </c>
      <c r="I56" s="129">
        <f>H56*G56</f>
        <v>58</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SUM(I55:I57)</f>
        <v>58</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I58+I52+I40</f>
        <v>3640.52</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3640.52</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C63:F63"/>
    <mergeCell ref="B56:D56"/>
    <mergeCell ref="E56:F56"/>
    <mergeCell ref="B57:D57"/>
    <mergeCell ref="E57:F57"/>
    <mergeCell ref="A58:H58"/>
    <mergeCell ref="A60:B60"/>
    <mergeCell ref="C60:E60"/>
    <mergeCell ref="G60:H60"/>
    <mergeCell ref="A61:B61"/>
    <mergeCell ref="C61:E61"/>
    <mergeCell ref="A62:B62"/>
    <mergeCell ref="C62:E62"/>
    <mergeCell ref="G62:H62"/>
    <mergeCell ref="B55:D55"/>
    <mergeCell ref="E55:F55"/>
    <mergeCell ref="B47:D47"/>
    <mergeCell ref="E47:F47"/>
    <mergeCell ref="B48:D48"/>
    <mergeCell ref="E48:F48"/>
    <mergeCell ref="B49:D49"/>
    <mergeCell ref="B50:D50"/>
    <mergeCell ref="B51:D51"/>
    <mergeCell ref="A52:H52"/>
    <mergeCell ref="A53:I53"/>
    <mergeCell ref="B54:D54"/>
    <mergeCell ref="E54:F54"/>
    <mergeCell ref="B44:D44"/>
    <mergeCell ref="E44:F44"/>
    <mergeCell ref="B45:D45"/>
    <mergeCell ref="E45:F45"/>
    <mergeCell ref="B46:D46"/>
    <mergeCell ref="E46:F46"/>
    <mergeCell ref="A40:H40"/>
    <mergeCell ref="A41:I41"/>
    <mergeCell ref="B42:D42"/>
    <mergeCell ref="E42:F42"/>
    <mergeCell ref="B43:D43"/>
    <mergeCell ref="E43:F43"/>
    <mergeCell ref="A39:H39"/>
    <mergeCell ref="B28:F28"/>
    <mergeCell ref="B29:F29"/>
    <mergeCell ref="B30:F30"/>
    <mergeCell ref="B31:F31"/>
    <mergeCell ref="B32:F32"/>
    <mergeCell ref="B33:F33"/>
    <mergeCell ref="B34:F34"/>
    <mergeCell ref="B35:F35"/>
    <mergeCell ref="B36:F36"/>
    <mergeCell ref="B37:F37"/>
    <mergeCell ref="A38:H38"/>
    <mergeCell ref="B27:F27"/>
    <mergeCell ref="A16:I16"/>
    <mergeCell ref="B17:D17"/>
    <mergeCell ref="B18:D18"/>
    <mergeCell ref="B19:D19"/>
    <mergeCell ref="B20:D20"/>
    <mergeCell ref="A21:H21"/>
    <mergeCell ref="A22:I22"/>
    <mergeCell ref="B23:E23"/>
    <mergeCell ref="B24:F24"/>
    <mergeCell ref="B25:F25"/>
    <mergeCell ref="B26:F26"/>
    <mergeCell ref="A15:I15"/>
    <mergeCell ref="A9:E9"/>
    <mergeCell ref="F9:G9"/>
    <mergeCell ref="H9:I9"/>
    <mergeCell ref="F10:G10"/>
    <mergeCell ref="H10:I10"/>
    <mergeCell ref="F11:G11"/>
    <mergeCell ref="H11:I11"/>
    <mergeCell ref="F12:G12"/>
    <mergeCell ref="H12:I12"/>
    <mergeCell ref="H13:I13"/>
    <mergeCell ref="F14:G14"/>
    <mergeCell ref="H14:I14"/>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FF00"/>
  </sheetPr>
  <dimension ref="A1:M65"/>
  <sheetViews>
    <sheetView topLeftCell="A25" workbookViewId="0">
      <selection activeCell="M45" sqref="M45"/>
    </sheetView>
  </sheetViews>
  <sheetFormatPr defaultRowHeight="15" x14ac:dyDescent="0.25"/>
  <cols>
    <col min="1" max="1" width="12" bestFit="1" customWidth="1"/>
    <col min="4" max="4" width="21.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32</v>
      </c>
      <c r="I9" s="513"/>
    </row>
    <row r="10" spans="1:13" x14ac:dyDescent="0.25">
      <c r="A10" s="99" t="s">
        <v>71</v>
      </c>
      <c r="B10" s="97"/>
      <c r="D10" s="191"/>
      <c r="E10" s="100"/>
      <c r="F10" s="510" t="s">
        <v>72</v>
      </c>
      <c r="G10" s="511"/>
      <c r="H10" s="514" t="e">
        <f>#REF!</f>
        <v>#REF!</v>
      </c>
      <c r="I10" s="515"/>
    </row>
    <row r="11" spans="1:13" x14ac:dyDescent="0.25">
      <c r="A11" s="99" t="s">
        <v>73</v>
      </c>
      <c r="B11" s="97"/>
      <c r="D11" s="191"/>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523" t="s">
        <v>283</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1" x14ac:dyDescent="0.25">
      <c r="A17" s="104" t="s">
        <v>83</v>
      </c>
      <c r="B17" s="544" t="s">
        <v>170</v>
      </c>
      <c r="C17" s="545"/>
      <c r="D17" s="546"/>
      <c r="E17" s="170" t="s">
        <v>85</v>
      </c>
      <c r="F17" s="170" t="s">
        <v>86</v>
      </c>
      <c r="G17" s="170" t="s">
        <v>87</v>
      </c>
      <c r="H17" s="170" t="s">
        <v>88</v>
      </c>
      <c r="I17" s="171" t="s">
        <v>89</v>
      </c>
    </row>
    <row r="18" spans="1:11" x14ac:dyDescent="0.25">
      <c r="A18" s="109"/>
      <c r="B18" s="517"/>
      <c r="C18" s="518"/>
      <c r="D18" s="519"/>
      <c r="E18" s="110"/>
      <c r="F18" s="111"/>
      <c r="G18" s="110"/>
      <c r="H18" s="112"/>
      <c r="I18" s="113">
        <f>SUM(G18*H18)</f>
        <v>0</v>
      </c>
    </row>
    <row r="19" spans="1:11" x14ac:dyDescent="0.25">
      <c r="A19" s="114"/>
      <c r="B19" s="486"/>
      <c r="C19" s="475"/>
      <c r="D19" s="487"/>
      <c r="E19" s="115"/>
      <c r="F19" s="100"/>
      <c r="G19" s="115"/>
      <c r="H19" s="116"/>
      <c r="I19" s="113">
        <f t="shared" ref="I19:I20" si="0">SUM(G19*H19)</f>
        <v>0</v>
      </c>
    </row>
    <row r="20" spans="1:11" x14ac:dyDescent="0.25">
      <c r="A20" s="114"/>
      <c r="B20" s="520"/>
      <c r="C20" s="521"/>
      <c r="D20" s="522"/>
      <c r="E20" s="115"/>
      <c r="F20" s="100"/>
      <c r="G20" s="117"/>
      <c r="H20" s="118"/>
      <c r="I20" s="119">
        <f t="shared" si="0"/>
        <v>0</v>
      </c>
    </row>
    <row r="21" spans="1:11" x14ac:dyDescent="0.25">
      <c r="A21" s="488" t="s">
        <v>90</v>
      </c>
      <c r="B21" s="484"/>
      <c r="C21" s="484"/>
      <c r="D21" s="484"/>
      <c r="E21" s="484"/>
      <c r="F21" s="484"/>
      <c r="G21" s="484"/>
      <c r="H21" s="485"/>
      <c r="I21" s="113">
        <f>SUM(I18:I20)</f>
        <v>0</v>
      </c>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122"/>
      <c r="G23" s="180" t="s">
        <v>87</v>
      </c>
      <c r="H23" s="136" t="s">
        <v>88</v>
      </c>
      <c r="I23" s="137" t="s">
        <v>89</v>
      </c>
      <c r="K23" s="142"/>
    </row>
    <row r="24" spans="1:11" x14ac:dyDescent="0.25">
      <c r="A24" s="125"/>
      <c r="B24" s="497"/>
      <c r="C24" s="498"/>
      <c r="D24" s="498"/>
      <c r="E24" s="498"/>
      <c r="F24" s="499"/>
      <c r="G24" s="193"/>
      <c r="H24" s="188"/>
      <c r="I24" s="129"/>
    </row>
    <row r="25" spans="1:11" x14ac:dyDescent="0.25">
      <c r="A25" s="125"/>
      <c r="B25" s="500"/>
      <c r="C25" s="501"/>
      <c r="D25" s="501"/>
      <c r="E25" s="501"/>
      <c r="F25" s="501"/>
      <c r="G25" s="195"/>
      <c r="H25" s="194"/>
      <c r="I25" s="129"/>
    </row>
    <row r="26" spans="1:11" x14ac:dyDescent="0.25">
      <c r="A26" s="125"/>
      <c r="B26" s="500"/>
      <c r="C26" s="501"/>
      <c r="D26" s="501"/>
      <c r="E26" s="501"/>
      <c r="F26" s="502"/>
      <c r="G26" s="195"/>
      <c r="H26" s="194"/>
      <c r="I26" s="129"/>
    </row>
    <row r="27" spans="1:11" x14ac:dyDescent="0.25">
      <c r="A27" s="125"/>
      <c r="B27" s="500"/>
      <c r="C27" s="501"/>
      <c r="D27" s="501"/>
      <c r="E27" s="501"/>
      <c r="F27" s="502"/>
      <c r="G27" s="195"/>
      <c r="H27" s="194"/>
      <c r="I27" s="129"/>
    </row>
    <row r="28" spans="1:11" x14ac:dyDescent="0.25">
      <c r="A28" s="125"/>
      <c r="B28" s="500"/>
      <c r="C28" s="501"/>
      <c r="D28" s="501"/>
      <c r="E28" s="501"/>
      <c r="F28" s="502"/>
      <c r="G28" s="195"/>
      <c r="H28" s="196"/>
      <c r="I28" s="129"/>
    </row>
    <row r="29" spans="1:11" x14ac:dyDescent="0.25">
      <c r="A29" s="125"/>
      <c r="B29" s="550"/>
      <c r="C29" s="551"/>
      <c r="D29" s="551"/>
      <c r="E29" s="551"/>
      <c r="F29" s="551"/>
      <c r="G29" s="195"/>
      <c r="H29" s="196"/>
      <c r="I29" s="129"/>
    </row>
    <row r="30" spans="1:11" x14ac:dyDescent="0.25">
      <c r="A30" s="125"/>
      <c r="B30" s="550"/>
      <c r="C30" s="551"/>
      <c r="D30" s="551"/>
      <c r="E30" s="551"/>
      <c r="F30" s="551"/>
      <c r="G30" s="195"/>
      <c r="H30" s="196"/>
      <c r="I30" s="129"/>
    </row>
    <row r="31" spans="1:11" x14ac:dyDescent="0.25">
      <c r="A31" s="125"/>
      <c r="B31" s="550"/>
      <c r="C31" s="551"/>
      <c r="D31" s="551"/>
      <c r="E31" s="551"/>
      <c r="F31" s="551"/>
      <c r="G31" s="195"/>
      <c r="H31" s="196"/>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c r="L37" s="130"/>
    </row>
    <row r="38" spans="1:12" x14ac:dyDescent="0.25">
      <c r="A38" s="547" t="s">
        <v>171</v>
      </c>
      <c r="B38" s="484"/>
      <c r="C38" s="484"/>
      <c r="D38" s="484"/>
      <c r="E38" s="484"/>
      <c r="F38" s="484"/>
      <c r="G38" s="484"/>
      <c r="H38" s="485"/>
      <c r="I38" s="189">
        <f>SUM(I24:I37)</f>
        <v>0</v>
      </c>
      <c r="L38" s="130"/>
    </row>
    <row r="39" spans="1:12" x14ac:dyDescent="0.25">
      <c r="A39" s="488" t="s">
        <v>172</v>
      </c>
      <c r="B39" s="484"/>
      <c r="C39" s="484"/>
      <c r="D39" s="484"/>
      <c r="E39" s="484"/>
      <c r="F39" s="484"/>
      <c r="G39" s="484"/>
      <c r="H39" s="485"/>
      <c r="I39" s="190">
        <f>ROUND((I38*0.15),2)</f>
        <v>0</v>
      </c>
      <c r="L39" s="130"/>
    </row>
    <row r="40" spans="1:12" x14ac:dyDescent="0.25">
      <c r="A40" s="488" t="s">
        <v>173</v>
      </c>
      <c r="B40" s="484"/>
      <c r="C40" s="484"/>
      <c r="D40" s="484"/>
      <c r="E40" s="484"/>
      <c r="F40" s="484"/>
      <c r="G40" s="484"/>
      <c r="H40" s="485"/>
      <c r="I40" s="131">
        <f>I38+I39</f>
        <v>0</v>
      </c>
    </row>
    <row r="41" spans="1:12" x14ac:dyDescent="0.25">
      <c r="A41" s="494" t="s">
        <v>95</v>
      </c>
      <c r="B41" s="495"/>
      <c r="C41" s="495"/>
      <c r="D41" s="495"/>
      <c r="E41" s="495"/>
      <c r="F41" s="495"/>
      <c r="G41" s="495"/>
      <c r="H41" s="495"/>
      <c r="I41" s="496"/>
    </row>
    <row r="42" spans="1:12" x14ac:dyDescent="0.25">
      <c r="A42" s="120" t="s">
        <v>96</v>
      </c>
      <c r="B42" s="492" t="s">
        <v>97</v>
      </c>
      <c r="C42" s="538"/>
      <c r="D42" s="493"/>
      <c r="E42" s="492" t="s">
        <v>85</v>
      </c>
      <c r="F42" s="493"/>
      <c r="G42" s="122" t="s">
        <v>87</v>
      </c>
      <c r="H42" s="123" t="s">
        <v>88</v>
      </c>
      <c r="I42" s="124" t="s">
        <v>89</v>
      </c>
    </row>
    <row r="43" spans="1:12" x14ac:dyDescent="0.25">
      <c r="A43" s="125">
        <v>1</v>
      </c>
      <c r="B43" s="529" t="s">
        <v>98</v>
      </c>
      <c r="C43" s="530"/>
      <c r="D43" s="531"/>
      <c r="E43" s="517" t="s">
        <v>99</v>
      </c>
      <c r="F43" s="519"/>
      <c r="G43" s="157">
        <v>2</v>
      </c>
      <c r="H43" s="155">
        <v>450</v>
      </c>
      <c r="I43" s="132">
        <f>SUM(G43*H43)</f>
        <v>900</v>
      </c>
    </row>
    <row r="44" spans="1:12" x14ac:dyDescent="0.25">
      <c r="A44" s="125">
        <v>2</v>
      </c>
      <c r="B44" s="506" t="s">
        <v>100</v>
      </c>
      <c r="C44" s="507"/>
      <c r="D44" s="508"/>
      <c r="E44" s="486" t="s">
        <v>99</v>
      </c>
      <c r="F44" s="487"/>
      <c r="G44" s="126"/>
      <c r="H44" s="156">
        <v>350</v>
      </c>
      <c r="I44" s="129">
        <f t="shared" ref="I44:I48" si="1">SUM(G44*H44)</f>
        <v>0</v>
      </c>
    </row>
    <row r="45" spans="1:12" x14ac:dyDescent="0.25">
      <c r="A45" s="125">
        <v>3</v>
      </c>
      <c r="B45" s="506" t="s">
        <v>101</v>
      </c>
      <c r="C45" s="507"/>
      <c r="D45" s="508"/>
      <c r="E45" s="486" t="s">
        <v>99</v>
      </c>
      <c r="F45" s="487"/>
      <c r="G45" s="126"/>
      <c r="H45" s="156">
        <v>300</v>
      </c>
      <c r="I45" s="129">
        <f t="shared" si="1"/>
        <v>0</v>
      </c>
    </row>
    <row r="46" spans="1:12" x14ac:dyDescent="0.25">
      <c r="A46" s="125">
        <v>4</v>
      </c>
      <c r="B46" s="506" t="s">
        <v>102</v>
      </c>
      <c r="C46" s="507"/>
      <c r="D46" s="508"/>
      <c r="E46" s="486" t="s">
        <v>99</v>
      </c>
      <c r="F46" s="487"/>
      <c r="G46" s="126">
        <v>2</v>
      </c>
      <c r="H46" s="156">
        <v>200</v>
      </c>
      <c r="I46" s="129">
        <f t="shared" si="1"/>
        <v>400</v>
      </c>
    </row>
    <row r="47" spans="1:12" x14ac:dyDescent="0.25">
      <c r="A47" s="125">
        <v>5</v>
      </c>
      <c r="B47" s="506" t="s">
        <v>103</v>
      </c>
      <c r="C47" s="507"/>
      <c r="D47" s="508"/>
      <c r="E47" s="486" t="s">
        <v>99</v>
      </c>
      <c r="F47" s="487"/>
      <c r="G47" s="126"/>
      <c r="H47" s="158">
        <v>200</v>
      </c>
      <c r="I47" s="129">
        <f t="shared" si="1"/>
        <v>0</v>
      </c>
    </row>
    <row r="48" spans="1:12" x14ac:dyDescent="0.25">
      <c r="A48" s="125">
        <v>6</v>
      </c>
      <c r="B48" s="506" t="s">
        <v>40</v>
      </c>
      <c r="C48" s="507"/>
      <c r="D48" s="508"/>
      <c r="E48" s="486" t="s">
        <v>99</v>
      </c>
      <c r="F48" s="487"/>
      <c r="G48" s="126"/>
      <c r="H48" s="158">
        <v>140</v>
      </c>
      <c r="I48" s="129">
        <f t="shared" si="1"/>
        <v>0</v>
      </c>
    </row>
    <row r="49" spans="1:12" x14ac:dyDescent="0.25">
      <c r="A49" s="125"/>
      <c r="B49" s="506"/>
      <c r="C49" s="507"/>
      <c r="D49" s="508"/>
      <c r="E49" s="133"/>
      <c r="F49" s="100"/>
      <c r="G49" s="100"/>
      <c r="H49" s="116"/>
      <c r="I49" s="129"/>
    </row>
    <row r="50" spans="1:12" x14ac:dyDescent="0.25">
      <c r="A50" s="114"/>
      <c r="B50" s="506"/>
      <c r="C50" s="507"/>
      <c r="D50" s="508"/>
      <c r="F50" s="100"/>
      <c r="G50" s="100"/>
      <c r="H50" s="116"/>
      <c r="I50" s="129"/>
    </row>
    <row r="51" spans="1:12" x14ac:dyDescent="0.25">
      <c r="A51" s="134"/>
      <c r="B51" s="535"/>
      <c r="C51" s="536"/>
      <c r="D51" s="537"/>
      <c r="E51" s="102"/>
      <c r="F51" s="103"/>
      <c r="G51" s="100"/>
      <c r="H51" s="118"/>
      <c r="I51" s="129"/>
    </row>
    <row r="52" spans="1:12" x14ac:dyDescent="0.25">
      <c r="A52" s="488" t="s">
        <v>104</v>
      </c>
      <c r="B52" s="484"/>
      <c r="C52" s="484"/>
      <c r="D52" s="484"/>
      <c r="E52" s="484"/>
      <c r="F52" s="484"/>
      <c r="G52" s="484"/>
      <c r="H52" s="485"/>
      <c r="I52" s="135">
        <f>SUM(I43:I51)</f>
        <v>1300</v>
      </c>
    </row>
    <row r="53" spans="1:12" x14ac:dyDescent="0.25">
      <c r="A53" s="494" t="s">
        <v>105</v>
      </c>
      <c r="B53" s="495"/>
      <c r="C53" s="495"/>
      <c r="D53" s="495"/>
      <c r="E53" s="495"/>
      <c r="F53" s="495"/>
      <c r="G53" s="495"/>
      <c r="H53" s="495"/>
      <c r="I53" s="496"/>
    </row>
    <row r="54" spans="1:12" x14ac:dyDescent="0.25">
      <c r="A54" s="120" t="s">
        <v>106</v>
      </c>
      <c r="B54" s="492" t="s">
        <v>107</v>
      </c>
      <c r="C54" s="538"/>
      <c r="D54" s="493"/>
      <c r="E54" s="492" t="s">
        <v>108</v>
      </c>
      <c r="F54" s="493"/>
      <c r="G54" s="136" t="s">
        <v>109</v>
      </c>
      <c r="H54" s="136" t="s">
        <v>88</v>
      </c>
      <c r="I54" s="137" t="s">
        <v>89</v>
      </c>
    </row>
    <row r="55" spans="1:12" x14ac:dyDescent="0.25">
      <c r="A55" s="125">
        <v>1</v>
      </c>
      <c r="B55" s="497" t="s">
        <v>284</v>
      </c>
      <c r="C55" s="498"/>
      <c r="D55" s="499"/>
      <c r="E55" s="517"/>
      <c r="F55" s="519"/>
      <c r="G55" s="126"/>
      <c r="H55" s="138"/>
      <c r="I55" s="129"/>
    </row>
    <row r="56" spans="1:12" x14ac:dyDescent="0.25">
      <c r="A56" s="125"/>
      <c r="B56" s="500" t="s">
        <v>267</v>
      </c>
      <c r="C56" s="501"/>
      <c r="D56" s="502"/>
      <c r="E56" s="486">
        <v>1</v>
      </c>
      <c r="F56" s="487"/>
      <c r="G56" s="126">
        <v>90.2</v>
      </c>
      <c r="H56" s="138">
        <v>5</v>
      </c>
      <c r="I56" s="129">
        <f>H56*G56</f>
        <v>451</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SUM(I55:I57)</f>
        <v>451</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I58+I52+I40</f>
        <v>1751</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1751</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C63:F63"/>
    <mergeCell ref="B56:D56"/>
    <mergeCell ref="E56:F56"/>
    <mergeCell ref="B57:D57"/>
    <mergeCell ref="E57:F57"/>
    <mergeCell ref="A58:H58"/>
    <mergeCell ref="A60:B60"/>
    <mergeCell ref="C60:E60"/>
    <mergeCell ref="G60:H60"/>
    <mergeCell ref="A61:B61"/>
    <mergeCell ref="C61:E61"/>
    <mergeCell ref="A62:B62"/>
    <mergeCell ref="C62:E62"/>
    <mergeCell ref="G62:H62"/>
    <mergeCell ref="B55:D55"/>
    <mergeCell ref="E55:F55"/>
    <mergeCell ref="B47:D47"/>
    <mergeCell ref="E47:F47"/>
    <mergeCell ref="B48:D48"/>
    <mergeCell ref="E48:F48"/>
    <mergeCell ref="B49:D49"/>
    <mergeCell ref="B50:D50"/>
    <mergeCell ref="B51:D51"/>
    <mergeCell ref="A52:H52"/>
    <mergeCell ref="A53:I53"/>
    <mergeCell ref="B54:D54"/>
    <mergeCell ref="E54:F54"/>
    <mergeCell ref="B44:D44"/>
    <mergeCell ref="E44:F44"/>
    <mergeCell ref="B45:D45"/>
    <mergeCell ref="E45:F45"/>
    <mergeCell ref="B46:D46"/>
    <mergeCell ref="E46:F46"/>
    <mergeCell ref="A40:H40"/>
    <mergeCell ref="A41:I41"/>
    <mergeCell ref="B42:D42"/>
    <mergeCell ref="E42:F42"/>
    <mergeCell ref="B43:D43"/>
    <mergeCell ref="E43:F43"/>
    <mergeCell ref="A39:H39"/>
    <mergeCell ref="B28:F28"/>
    <mergeCell ref="B29:F29"/>
    <mergeCell ref="B30:F30"/>
    <mergeCell ref="B31:F31"/>
    <mergeCell ref="B32:F32"/>
    <mergeCell ref="B33:F33"/>
    <mergeCell ref="B34:F34"/>
    <mergeCell ref="B35:F35"/>
    <mergeCell ref="B36:F36"/>
    <mergeCell ref="B37:F37"/>
    <mergeCell ref="A38:H38"/>
    <mergeCell ref="B27:F27"/>
    <mergeCell ref="A16:I16"/>
    <mergeCell ref="B17:D17"/>
    <mergeCell ref="B18:D18"/>
    <mergeCell ref="B19:D19"/>
    <mergeCell ref="B20:D20"/>
    <mergeCell ref="A21:H21"/>
    <mergeCell ref="A22:I22"/>
    <mergeCell ref="B23:E23"/>
    <mergeCell ref="B24:F24"/>
    <mergeCell ref="B25:F25"/>
    <mergeCell ref="B26:F26"/>
    <mergeCell ref="A15:I15"/>
    <mergeCell ref="A9:E9"/>
    <mergeCell ref="F9:G9"/>
    <mergeCell ref="H9:I9"/>
    <mergeCell ref="F10:G10"/>
    <mergeCell ref="H10:I10"/>
    <mergeCell ref="F11:G11"/>
    <mergeCell ref="H11:I11"/>
    <mergeCell ref="F12:G12"/>
    <mergeCell ref="H12:I12"/>
    <mergeCell ref="H13:I13"/>
    <mergeCell ref="F14:G14"/>
    <mergeCell ref="H14:I14"/>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FF00"/>
  </sheetPr>
  <dimension ref="A1:M65"/>
  <sheetViews>
    <sheetView topLeftCell="A22" workbookViewId="0">
      <selection activeCell="M45" sqref="M45"/>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33</v>
      </c>
      <c r="I9" s="513"/>
    </row>
    <row r="10" spans="1:13" x14ac:dyDescent="0.25">
      <c r="A10" s="99" t="s">
        <v>71</v>
      </c>
      <c r="B10" s="97"/>
      <c r="D10" s="191"/>
      <c r="E10" s="100"/>
      <c r="F10" s="510" t="s">
        <v>72</v>
      </c>
      <c r="G10" s="511"/>
      <c r="H10" s="514" t="e">
        <f>#REF!</f>
        <v>#REF!</v>
      </c>
      <c r="I10" s="515"/>
    </row>
    <row r="11" spans="1:13" x14ac:dyDescent="0.25">
      <c r="A11" s="99" t="s">
        <v>73</v>
      </c>
      <c r="B11" s="97"/>
      <c r="D11" s="191"/>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523" t="s">
        <v>285</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1" x14ac:dyDescent="0.25">
      <c r="A17" s="104" t="s">
        <v>83</v>
      </c>
      <c r="B17" s="544" t="s">
        <v>170</v>
      </c>
      <c r="C17" s="545"/>
      <c r="D17" s="546"/>
      <c r="E17" s="170" t="s">
        <v>85</v>
      </c>
      <c r="F17" s="170" t="s">
        <v>86</v>
      </c>
      <c r="G17" s="170" t="s">
        <v>87</v>
      </c>
      <c r="H17" s="170" t="s">
        <v>88</v>
      </c>
      <c r="I17" s="171" t="s">
        <v>89</v>
      </c>
    </row>
    <row r="18" spans="1:11" x14ac:dyDescent="0.25">
      <c r="A18" s="109"/>
      <c r="B18" s="517"/>
      <c r="C18" s="518"/>
      <c r="D18" s="519"/>
      <c r="E18" s="110"/>
      <c r="F18" s="111"/>
      <c r="G18" s="110"/>
      <c r="H18" s="112"/>
      <c r="I18" s="113">
        <f>SUM(G18*H18)</f>
        <v>0</v>
      </c>
    </row>
    <row r="19" spans="1:11" x14ac:dyDescent="0.25">
      <c r="A19" s="114"/>
      <c r="B19" s="486"/>
      <c r="C19" s="475"/>
      <c r="D19" s="487"/>
      <c r="E19" s="115"/>
      <c r="F19" s="100"/>
      <c r="G19" s="115"/>
      <c r="H19" s="116"/>
      <c r="I19" s="113">
        <f t="shared" ref="I19:I20" si="0">SUM(G19*H19)</f>
        <v>0</v>
      </c>
    </row>
    <row r="20" spans="1:11" x14ac:dyDescent="0.25">
      <c r="A20" s="114"/>
      <c r="B20" s="520"/>
      <c r="C20" s="521"/>
      <c r="D20" s="522"/>
      <c r="E20" s="115"/>
      <c r="F20" s="100"/>
      <c r="G20" s="117"/>
      <c r="H20" s="118"/>
      <c r="I20" s="119">
        <f t="shared" si="0"/>
        <v>0</v>
      </c>
    </row>
    <row r="21" spans="1:11" x14ac:dyDescent="0.25">
      <c r="A21" s="488" t="s">
        <v>90</v>
      </c>
      <c r="B21" s="484"/>
      <c r="C21" s="484"/>
      <c r="D21" s="484"/>
      <c r="E21" s="484"/>
      <c r="F21" s="484"/>
      <c r="G21" s="484"/>
      <c r="H21" s="485"/>
      <c r="I21" s="113">
        <f>SUM(I18:I20)</f>
        <v>0</v>
      </c>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122"/>
      <c r="G23" s="180" t="s">
        <v>87</v>
      </c>
      <c r="H23" s="136" t="s">
        <v>88</v>
      </c>
      <c r="I23" s="137" t="s">
        <v>89</v>
      </c>
      <c r="K23" s="142"/>
    </row>
    <row r="24" spans="1:11" x14ac:dyDescent="0.25">
      <c r="A24" s="125">
        <v>1</v>
      </c>
      <c r="B24" s="497" t="s">
        <v>287</v>
      </c>
      <c r="C24" s="498"/>
      <c r="D24" s="498"/>
      <c r="E24" s="498"/>
      <c r="F24" s="499"/>
      <c r="G24" s="193">
        <v>1</v>
      </c>
      <c r="H24" s="188">
        <v>153.18</v>
      </c>
      <c r="I24" s="129">
        <f>H24*G24</f>
        <v>153.18</v>
      </c>
    </row>
    <row r="25" spans="1:11" x14ac:dyDescent="0.25">
      <c r="A25" s="125"/>
      <c r="B25" s="500"/>
      <c r="C25" s="501"/>
      <c r="D25" s="501"/>
      <c r="E25" s="501"/>
      <c r="F25" s="501"/>
      <c r="G25" s="195"/>
      <c r="H25" s="194"/>
      <c r="I25" s="129"/>
    </row>
    <row r="26" spans="1:11" x14ac:dyDescent="0.25">
      <c r="A26" s="125"/>
      <c r="B26" s="500"/>
      <c r="C26" s="501"/>
      <c r="D26" s="501"/>
      <c r="E26" s="501"/>
      <c r="F26" s="502"/>
      <c r="G26" s="195"/>
      <c r="H26" s="194"/>
      <c r="I26" s="129"/>
    </row>
    <row r="27" spans="1:11" x14ac:dyDescent="0.25">
      <c r="A27" s="125"/>
      <c r="B27" s="500"/>
      <c r="C27" s="501"/>
      <c r="D27" s="501"/>
      <c r="E27" s="501"/>
      <c r="F27" s="502"/>
      <c r="G27" s="195"/>
      <c r="H27" s="194"/>
      <c r="I27" s="129"/>
    </row>
    <row r="28" spans="1:11" x14ac:dyDescent="0.25">
      <c r="A28" s="125"/>
      <c r="B28" s="500"/>
      <c r="C28" s="501"/>
      <c r="D28" s="501"/>
      <c r="E28" s="501"/>
      <c r="F28" s="502"/>
      <c r="G28" s="195"/>
      <c r="H28" s="196"/>
      <c r="I28" s="129"/>
    </row>
    <row r="29" spans="1:11" x14ac:dyDescent="0.25">
      <c r="A29" s="125"/>
      <c r="B29" s="550"/>
      <c r="C29" s="551"/>
      <c r="D29" s="551"/>
      <c r="E29" s="551"/>
      <c r="F29" s="551"/>
      <c r="G29" s="195"/>
      <c r="H29" s="196"/>
      <c r="I29" s="129"/>
    </row>
    <row r="30" spans="1:11" x14ac:dyDescent="0.25">
      <c r="A30" s="125"/>
      <c r="B30" s="550"/>
      <c r="C30" s="551"/>
      <c r="D30" s="551"/>
      <c r="E30" s="551"/>
      <c r="F30" s="551"/>
      <c r="G30" s="195"/>
      <c r="H30" s="196"/>
      <c r="I30" s="129"/>
    </row>
    <row r="31" spans="1:11" x14ac:dyDescent="0.25">
      <c r="A31" s="125"/>
      <c r="B31" s="550"/>
      <c r="C31" s="551"/>
      <c r="D31" s="551"/>
      <c r="E31" s="551"/>
      <c r="F31" s="551"/>
      <c r="G31" s="195"/>
      <c r="H31" s="196"/>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c r="L37" s="130"/>
    </row>
    <row r="38" spans="1:12" x14ac:dyDescent="0.25">
      <c r="A38" s="547" t="s">
        <v>171</v>
      </c>
      <c r="B38" s="484"/>
      <c r="C38" s="484"/>
      <c r="D38" s="484"/>
      <c r="E38" s="484"/>
      <c r="F38" s="484"/>
      <c r="G38" s="484"/>
      <c r="H38" s="485"/>
      <c r="I38" s="189">
        <f>SUM(I24:I37)</f>
        <v>153.18</v>
      </c>
      <c r="L38" s="130"/>
    </row>
    <row r="39" spans="1:12" x14ac:dyDescent="0.25">
      <c r="A39" s="488" t="s">
        <v>172</v>
      </c>
      <c r="B39" s="484"/>
      <c r="C39" s="484"/>
      <c r="D39" s="484"/>
      <c r="E39" s="484"/>
      <c r="F39" s="484"/>
      <c r="G39" s="484"/>
      <c r="H39" s="485"/>
      <c r="I39" s="190">
        <f>ROUND((I38*0.15),2)</f>
        <v>22.98</v>
      </c>
      <c r="L39" s="130"/>
    </row>
    <row r="40" spans="1:12" x14ac:dyDescent="0.25">
      <c r="A40" s="488" t="s">
        <v>173</v>
      </c>
      <c r="B40" s="484"/>
      <c r="C40" s="484"/>
      <c r="D40" s="484"/>
      <c r="E40" s="484"/>
      <c r="F40" s="484"/>
      <c r="G40" s="484"/>
      <c r="H40" s="485"/>
      <c r="I40" s="131">
        <f>I38+I39</f>
        <v>176.16</v>
      </c>
    </row>
    <row r="41" spans="1:12" x14ac:dyDescent="0.25">
      <c r="A41" s="494" t="s">
        <v>95</v>
      </c>
      <c r="B41" s="495"/>
      <c r="C41" s="495"/>
      <c r="D41" s="495"/>
      <c r="E41" s="495"/>
      <c r="F41" s="495"/>
      <c r="G41" s="495"/>
      <c r="H41" s="495"/>
      <c r="I41" s="496"/>
    </row>
    <row r="42" spans="1:12" x14ac:dyDescent="0.25">
      <c r="A42" s="120" t="s">
        <v>96</v>
      </c>
      <c r="B42" s="492" t="s">
        <v>97</v>
      </c>
      <c r="C42" s="538"/>
      <c r="D42" s="493"/>
      <c r="E42" s="492" t="s">
        <v>85</v>
      </c>
      <c r="F42" s="493"/>
      <c r="G42" s="122" t="s">
        <v>87</v>
      </c>
      <c r="H42" s="123" t="s">
        <v>88</v>
      </c>
      <c r="I42" s="124" t="s">
        <v>89</v>
      </c>
    </row>
    <row r="43" spans="1:12" x14ac:dyDescent="0.25">
      <c r="A43" s="125">
        <v>1</v>
      </c>
      <c r="B43" s="529" t="s">
        <v>98</v>
      </c>
      <c r="C43" s="530"/>
      <c r="D43" s="531"/>
      <c r="E43" s="517" t="s">
        <v>99</v>
      </c>
      <c r="F43" s="519"/>
      <c r="G43" s="157">
        <v>4</v>
      </c>
      <c r="H43" s="155">
        <v>450</v>
      </c>
      <c r="I43" s="132">
        <f>SUM(G43*H43)</f>
        <v>1800</v>
      </c>
    </row>
    <row r="44" spans="1:12" x14ac:dyDescent="0.25">
      <c r="A44" s="125">
        <v>2</v>
      </c>
      <c r="B44" s="506" t="s">
        <v>100</v>
      </c>
      <c r="C44" s="507"/>
      <c r="D44" s="508"/>
      <c r="E44" s="486" t="s">
        <v>99</v>
      </c>
      <c r="F44" s="487"/>
      <c r="G44" s="126"/>
      <c r="H44" s="156">
        <v>350</v>
      </c>
      <c r="I44" s="129">
        <f t="shared" ref="I44:I48" si="1">SUM(G44*H44)</f>
        <v>0</v>
      </c>
    </row>
    <row r="45" spans="1:12" x14ac:dyDescent="0.25">
      <c r="A45" s="125">
        <v>3</v>
      </c>
      <c r="B45" s="506" t="s">
        <v>101</v>
      </c>
      <c r="C45" s="507"/>
      <c r="D45" s="508"/>
      <c r="E45" s="486" t="s">
        <v>99</v>
      </c>
      <c r="F45" s="487"/>
      <c r="G45" s="126"/>
      <c r="H45" s="156">
        <v>300</v>
      </c>
      <c r="I45" s="129">
        <f t="shared" si="1"/>
        <v>0</v>
      </c>
    </row>
    <row r="46" spans="1:12" x14ac:dyDescent="0.25">
      <c r="A46" s="125">
        <v>4</v>
      </c>
      <c r="B46" s="506" t="s">
        <v>102</v>
      </c>
      <c r="C46" s="507"/>
      <c r="D46" s="508"/>
      <c r="E46" s="486" t="s">
        <v>99</v>
      </c>
      <c r="F46" s="487"/>
      <c r="G46" s="126">
        <v>4</v>
      </c>
      <c r="H46" s="156">
        <v>200</v>
      </c>
      <c r="I46" s="129">
        <f t="shared" si="1"/>
        <v>800</v>
      </c>
    </row>
    <row r="47" spans="1:12" x14ac:dyDescent="0.25">
      <c r="A47" s="125">
        <v>5</v>
      </c>
      <c r="B47" s="506" t="s">
        <v>103</v>
      </c>
      <c r="C47" s="507"/>
      <c r="D47" s="508"/>
      <c r="E47" s="486" t="s">
        <v>99</v>
      </c>
      <c r="F47" s="487"/>
      <c r="G47" s="126"/>
      <c r="H47" s="158">
        <v>200</v>
      </c>
      <c r="I47" s="129">
        <f t="shared" si="1"/>
        <v>0</v>
      </c>
    </row>
    <row r="48" spans="1:12" x14ac:dyDescent="0.25">
      <c r="A48" s="125">
        <v>6</v>
      </c>
      <c r="B48" s="506" t="s">
        <v>40</v>
      </c>
      <c r="C48" s="507"/>
      <c r="D48" s="508"/>
      <c r="E48" s="486" t="s">
        <v>99</v>
      </c>
      <c r="F48" s="487"/>
      <c r="G48" s="126"/>
      <c r="H48" s="158">
        <v>140</v>
      </c>
      <c r="I48" s="129">
        <f t="shared" si="1"/>
        <v>0</v>
      </c>
    </row>
    <row r="49" spans="1:12" x14ac:dyDescent="0.25">
      <c r="A49" s="125"/>
      <c r="B49" s="506"/>
      <c r="C49" s="507"/>
      <c r="D49" s="508"/>
      <c r="E49" s="133"/>
      <c r="F49" s="100"/>
      <c r="G49" s="100"/>
      <c r="H49" s="116"/>
      <c r="I49" s="129"/>
    </row>
    <row r="50" spans="1:12" x14ac:dyDescent="0.25">
      <c r="A50" s="114"/>
      <c r="B50" s="506"/>
      <c r="C50" s="507"/>
      <c r="D50" s="508"/>
      <c r="F50" s="100"/>
      <c r="G50" s="100"/>
      <c r="H50" s="116"/>
      <c r="I50" s="129"/>
    </row>
    <row r="51" spans="1:12" x14ac:dyDescent="0.25">
      <c r="A51" s="134"/>
      <c r="B51" s="535"/>
      <c r="C51" s="536"/>
      <c r="D51" s="537"/>
      <c r="E51" s="102"/>
      <c r="F51" s="103"/>
      <c r="G51" s="100"/>
      <c r="H51" s="118"/>
      <c r="I51" s="129"/>
    </row>
    <row r="52" spans="1:12" x14ac:dyDescent="0.25">
      <c r="A52" s="488" t="s">
        <v>104</v>
      </c>
      <c r="B52" s="484"/>
      <c r="C52" s="484"/>
      <c r="D52" s="484"/>
      <c r="E52" s="484"/>
      <c r="F52" s="484"/>
      <c r="G52" s="484"/>
      <c r="H52" s="485"/>
      <c r="I52" s="135">
        <f>SUM(I43:I51)</f>
        <v>2600</v>
      </c>
    </row>
    <row r="53" spans="1:12" x14ac:dyDescent="0.25">
      <c r="A53" s="494" t="s">
        <v>105</v>
      </c>
      <c r="B53" s="495"/>
      <c r="C53" s="495"/>
      <c r="D53" s="495"/>
      <c r="E53" s="495"/>
      <c r="F53" s="495"/>
      <c r="G53" s="495"/>
      <c r="H53" s="495"/>
      <c r="I53" s="496"/>
    </row>
    <row r="54" spans="1:12" x14ac:dyDescent="0.25">
      <c r="A54" s="120" t="s">
        <v>106</v>
      </c>
      <c r="B54" s="492" t="s">
        <v>107</v>
      </c>
      <c r="C54" s="538"/>
      <c r="D54" s="493"/>
      <c r="E54" s="492" t="s">
        <v>108</v>
      </c>
      <c r="F54" s="493"/>
      <c r="G54" s="136" t="s">
        <v>109</v>
      </c>
      <c r="H54" s="136" t="s">
        <v>88</v>
      </c>
      <c r="I54" s="137" t="s">
        <v>89</v>
      </c>
    </row>
    <row r="55" spans="1:12" x14ac:dyDescent="0.25">
      <c r="A55" s="125">
        <v>1</v>
      </c>
      <c r="B55" s="497" t="s">
        <v>286</v>
      </c>
      <c r="C55" s="498"/>
      <c r="D55" s="499"/>
      <c r="E55" s="517"/>
      <c r="F55" s="519"/>
      <c r="G55" s="126"/>
      <c r="H55" s="138"/>
      <c r="I55" s="129"/>
    </row>
    <row r="56" spans="1:12" x14ac:dyDescent="0.25">
      <c r="A56" s="125"/>
      <c r="B56" s="500" t="s">
        <v>267</v>
      </c>
      <c r="C56" s="501"/>
      <c r="D56" s="502"/>
      <c r="E56" s="486">
        <v>1</v>
      </c>
      <c r="F56" s="487"/>
      <c r="G56" s="126">
        <v>47.6</v>
      </c>
      <c r="H56" s="138">
        <v>5</v>
      </c>
      <c r="I56" s="129">
        <f>H56*G56</f>
        <v>238</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SUM(I55:I57)</f>
        <v>238</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I58+I52+I40</f>
        <v>3014.16</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3014.16</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C63:F63"/>
    <mergeCell ref="B56:D56"/>
    <mergeCell ref="E56:F56"/>
    <mergeCell ref="B57:D57"/>
    <mergeCell ref="E57:F57"/>
    <mergeCell ref="A58:H58"/>
    <mergeCell ref="A60:B60"/>
    <mergeCell ref="C60:E60"/>
    <mergeCell ref="G60:H60"/>
    <mergeCell ref="A61:B61"/>
    <mergeCell ref="C61:E61"/>
    <mergeCell ref="A62:B62"/>
    <mergeCell ref="C62:E62"/>
    <mergeCell ref="G62:H62"/>
    <mergeCell ref="B55:D55"/>
    <mergeCell ref="E55:F55"/>
    <mergeCell ref="B47:D47"/>
    <mergeCell ref="E47:F47"/>
    <mergeCell ref="B48:D48"/>
    <mergeCell ref="E48:F48"/>
    <mergeCell ref="B49:D49"/>
    <mergeCell ref="B50:D50"/>
    <mergeCell ref="B51:D51"/>
    <mergeCell ref="A52:H52"/>
    <mergeCell ref="A53:I53"/>
    <mergeCell ref="B54:D54"/>
    <mergeCell ref="E54:F54"/>
    <mergeCell ref="B44:D44"/>
    <mergeCell ref="E44:F44"/>
    <mergeCell ref="B45:D45"/>
    <mergeCell ref="E45:F45"/>
    <mergeCell ref="B46:D46"/>
    <mergeCell ref="E46:F46"/>
    <mergeCell ref="A40:H40"/>
    <mergeCell ref="A41:I41"/>
    <mergeCell ref="B42:D42"/>
    <mergeCell ref="E42:F42"/>
    <mergeCell ref="B43:D43"/>
    <mergeCell ref="E43:F43"/>
    <mergeCell ref="A39:H39"/>
    <mergeCell ref="B28:F28"/>
    <mergeCell ref="B29:F29"/>
    <mergeCell ref="B30:F30"/>
    <mergeCell ref="B31:F31"/>
    <mergeCell ref="B32:F32"/>
    <mergeCell ref="B33:F33"/>
    <mergeCell ref="B34:F34"/>
    <mergeCell ref="B35:F35"/>
    <mergeCell ref="B36:F36"/>
    <mergeCell ref="B37:F37"/>
    <mergeCell ref="A38:H38"/>
    <mergeCell ref="B27:F27"/>
    <mergeCell ref="A16:I16"/>
    <mergeCell ref="B17:D17"/>
    <mergeCell ref="B18:D18"/>
    <mergeCell ref="B19:D19"/>
    <mergeCell ref="B20:D20"/>
    <mergeCell ref="A21:H21"/>
    <mergeCell ref="A22:I22"/>
    <mergeCell ref="B23:E23"/>
    <mergeCell ref="B24:F24"/>
    <mergeCell ref="B25:F25"/>
    <mergeCell ref="B26:F26"/>
    <mergeCell ref="A15:I15"/>
    <mergeCell ref="A9:E9"/>
    <mergeCell ref="F9:G9"/>
    <mergeCell ref="H9:I9"/>
    <mergeCell ref="F10:G10"/>
    <mergeCell ref="H10:I10"/>
    <mergeCell ref="F11:G11"/>
    <mergeCell ref="H11:I11"/>
    <mergeCell ref="F12:G12"/>
    <mergeCell ref="H12:I12"/>
    <mergeCell ref="H13:I13"/>
    <mergeCell ref="F14:G14"/>
    <mergeCell ref="H14:I14"/>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FF00"/>
  </sheetPr>
  <dimension ref="A1:M65"/>
  <sheetViews>
    <sheetView topLeftCell="A25" workbookViewId="0">
      <selection activeCell="L32" sqref="A1:XFD104857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34</v>
      </c>
      <c r="I9" s="513"/>
    </row>
    <row r="10" spans="1:13" x14ac:dyDescent="0.25">
      <c r="A10" s="99" t="s">
        <v>71</v>
      </c>
      <c r="B10" s="97"/>
      <c r="D10" s="191"/>
      <c r="E10" s="100"/>
      <c r="F10" s="510" t="s">
        <v>72</v>
      </c>
      <c r="G10" s="511"/>
      <c r="H10" s="514" t="e">
        <f>#REF!</f>
        <v>#REF!</v>
      </c>
      <c r="I10" s="515"/>
    </row>
    <row r="11" spans="1:13" x14ac:dyDescent="0.25">
      <c r="A11" s="99" t="s">
        <v>73</v>
      </c>
      <c r="B11" s="97"/>
      <c r="D11" s="191"/>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523" t="s">
        <v>288</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1" x14ac:dyDescent="0.25">
      <c r="A17" s="104" t="s">
        <v>83</v>
      </c>
      <c r="B17" s="544" t="s">
        <v>170</v>
      </c>
      <c r="C17" s="545"/>
      <c r="D17" s="546"/>
      <c r="E17" s="170" t="s">
        <v>85</v>
      </c>
      <c r="F17" s="170" t="s">
        <v>86</v>
      </c>
      <c r="G17" s="170" t="s">
        <v>87</v>
      </c>
      <c r="H17" s="170" t="s">
        <v>88</v>
      </c>
      <c r="I17" s="171" t="s">
        <v>89</v>
      </c>
    </row>
    <row r="18" spans="1:11" x14ac:dyDescent="0.25">
      <c r="A18" s="109"/>
      <c r="B18" s="517"/>
      <c r="C18" s="518"/>
      <c r="D18" s="519"/>
      <c r="E18" s="110"/>
      <c r="F18" s="111"/>
      <c r="G18" s="110"/>
      <c r="H18" s="112"/>
      <c r="I18" s="113">
        <f>SUM(G18*H18)</f>
        <v>0</v>
      </c>
    </row>
    <row r="19" spans="1:11" x14ac:dyDescent="0.25">
      <c r="A19" s="114"/>
      <c r="B19" s="486"/>
      <c r="C19" s="475"/>
      <c r="D19" s="487"/>
      <c r="E19" s="115"/>
      <c r="F19" s="100"/>
      <c r="G19" s="115"/>
      <c r="H19" s="116"/>
      <c r="I19" s="113">
        <f t="shared" ref="I19:I20" si="0">SUM(G19*H19)</f>
        <v>0</v>
      </c>
    </row>
    <row r="20" spans="1:11" x14ac:dyDescent="0.25">
      <c r="A20" s="114"/>
      <c r="B20" s="520"/>
      <c r="C20" s="521"/>
      <c r="D20" s="522"/>
      <c r="E20" s="115"/>
      <c r="F20" s="100"/>
      <c r="G20" s="117"/>
      <c r="H20" s="118"/>
      <c r="I20" s="119">
        <f t="shared" si="0"/>
        <v>0</v>
      </c>
    </row>
    <row r="21" spans="1:11" x14ac:dyDescent="0.25">
      <c r="A21" s="488" t="s">
        <v>90</v>
      </c>
      <c r="B21" s="484"/>
      <c r="C21" s="484"/>
      <c r="D21" s="484"/>
      <c r="E21" s="484"/>
      <c r="F21" s="484"/>
      <c r="G21" s="484"/>
      <c r="H21" s="485"/>
      <c r="I21" s="113">
        <f>SUM(I18:I20)</f>
        <v>0</v>
      </c>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122"/>
      <c r="G23" s="180" t="s">
        <v>87</v>
      </c>
      <c r="H23" s="136" t="s">
        <v>88</v>
      </c>
      <c r="I23" s="137" t="s">
        <v>89</v>
      </c>
      <c r="K23" s="142"/>
    </row>
    <row r="24" spans="1:11" x14ac:dyDescent="0.25">
      <c r="A24" s="125">
        <v>1</v>
      </c>
      <c r="B24" s="497" t="s">
        <v>289</v>
      </c>
      <c r="C24" s="498"/>
      <c r="D24" s="498"/>
      <c r="E24" s="498"/>
      <c r="F24" s="499"/>
      <c r="G24" s="193">
        <v>1</v>
      </c>
      <c r="H24" s="188">
        <v>2282</v>
      </c>
      <c r="I24" s="129">
        <f>H24*G24</f>
        <v>2282</v>
      </c>
    </row>
    <row r="25" spans="1:11" x14ac:dyDescent="0.25">
      <c r="A25" s="125"/>
      <c r="B25" s="500"/>
      <c r="C25" s="501"/>
      <c r="D25" s="501"/>
      <c r="E25" s="501"/>
      <c r="F25" s="501"/>
      <c r="G25" s="195"/>
      <c r="H25" s="194"/>
      <c r="I25" s="129"/>
    </row>
    <row r="26" spans="1:11" x14ac:dyDescent="0.25">
      <c r="A26" s="125"/>
      <c r="B26" s="500"/>
      <c r="C26" s="501"/>
      <c r="D26" s="501"/>
      <c r="E26" s="501"/>
      <c r="F26" s="502"/>
      <c r="G26" s="195"/>
      <c r="H26" s="194"/>
      <c r="I26" s="129"/>
    </row>
    <row r="27" spans="1:11" x14ac:dyDescent="0.25">
      <c r="A27" s="125"/>
      <c r="B27" s="500"/>
      <c r="C27" s="501"/>
      <c r="D27" s="501"/>
      <c r="E27" s="501"/>
      <c r="F27" s="502"/>
      <c r="G27" s="195"/>
      <c r="H27" s="194"/>
      <c r="I27" s="129"/>
    </row>
    <row r="28" spans="1:11" x14ac:dyDescent="0.25">
      <c r="A28" s="125"/>
      <c r="B28" s="500"/>
      <c r="C28" s="501"/>
      <c r="D28" s="501"/>
      <c r="E28" s="501"/>
      <c r="F28" s="502"/>
      <c r="G28" s="195"/>
      <c r="H28" s="196"/>
      <c r="I28" s="129"/>
    </row>
    <row r="29" spans="1:11" x14ac:dyDescent="0.25">
      <c r="A29" s="125"/>
      <c r="B29" s="550"/>
      <c r="C29" s="551"/>
      <c r="D29" s="551"/>
      <c r="E29" s="551"/>
      <c r="F29" s="551"/>
      <c r="G29" s="195"/>
      <c r="H29" s="196"/>
      <c r="I29" s="129"/>
    </row>
    <row r="30" spans="1:11" x14ac:dyDescent="0.25">
      <c r="A30" s="125"/>
      <c r="B30" s="550"/>
      <c r="C30" s="551"/>
      <c r="D30" s="551"/>
      <c r="E30" s="551"/>
      <c r="F30" s="551"/>
      <c r="G30" s="195"/>
      <c r="H30" s="196"/>
      <c r="I30" s="129"/>
    </row>
    <row r="31" spans="1:11" x14ac:dyDescent="0.25">
      <c r="A31" s="125"/>
      <c r="B31" s="550"/>
      <c r="C31" s="551"/>
      <c r="D31" s="551"/>
      <c r="E31" s="551"/>
      <c r="F31" s="551"/>
      <c r="G31" s="195"/>
      <c r="H31" s="196"/>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c r="L37" s="130"/>
    </row>
    <row r="38" spans="1:12" x14ac:dyDescent="0.25">
      <c r="A38" s="547" t="s">
        <v>171</v>
      </c>
      <c r="B38" s="484"/>
      <c r="C38" s="484"/>
      <c r="D38" s="484"/>
      <c r="E38" s="484"/>
      <c r="F38" s="484"/>
      <c r="G38" s="484"/>
      <c r="H38" s="485"/>
      <c r="I38" s="189">
        <f>SUM(I24:I37)</f>
        <v>2282</v>
      </c>
      <c r="L38" s="130"/>
    </row>
    <row r="39" spans="1:12" x14ac:dyDescent="0.25">
      <c r="A39" s="488" t="s">
        <v>172</v>
      </c>
      <c r="B39" s="484"/>
      <c r="C39" s="484"/>
      <c r="D39" s="484"/>
      <c r="E39" s="484"/>
      <c r="F39" s="484"/>
      <c r="G39" s="484"/>
      <c r="H39" s="485"/>
      <c r="I39" s="190">
        <f>ROUND((I38*0.15),2)</f>
        <v>342.3</v>
      </c>
      <c r="L39" s="130"/>
    </row>
    <row r="40" spans="1:12" x14ac:dyDescent="0.25">
      <c r="A40" s="488" t="s">
        <v>173</v>
      </c>
      <c r="B40" s="484"/>
      <c r="C40" s="484"/>
      <c r="D40" s="484"/>
      <c r="E40" s="484"/>
      <c r="F40" s="484"/>
      <c r="G40" s="484"/>
      <c r="H40" s="485"/>
      <c r="I40" s="131">
        <f>I38+I39</f>
        <v>2624.3</v>
      </c>
    </row>
    <row r="41" spans="1:12" x14ac:dyDescent="0.25">
      <c r="A41" s="494" t="s">
        <v>95</v>
      </c>
      <c r="B41" s="495"/>
      <c r="C41" s="495"/>
      <c r="D41" s="495"/>
      <c r="E41" s="495"/>
      <c r="F41" s="495"/>
      <c r="G41" s="495"/>
      <c r="H41" s="495"/>
      <c r="I41" s="496"/>
    </row>
    <row r="42" spans="1:12" x14ac:dyDescent="0.25">
      <c r="A42" s="120" t="s">
        <v>96</v>
      </c>
      <c r="B42" s="492" t="s">
        <v>97</v>
      </c>
      <c r="C42" s="538"/>
      <c r="D42" s="493"/>
      <c r="E42" s="492" t="s">
        <v>85</v>
      </c>
      <c r="F42" s="493"/>
      <c r="G42" s="122" t="s">
        <v>87</v>
      </c>
      <c r="H42" s="123" t="s">
        <v>88</v>
      </c>
      <c r="I42" s="124" t="s">
        <v>89</v>
      </c>
    </row>
    <row r="43" spans="1:12" x14ac:dyDescent="0.25">
      <c r="A43" s="125">
        <v>1</v>
      </c>
      <c r="B43" s="529" t="s">
        <v>98</v>
      </c>
      <c r="C43" s="530"/>
      <c r="D43" s="531"/>
      <c r="E43" s="517" t="s">
        <v>99</v>
      </c>
      <c r="F43" s="519"/>
      <c r="G43" s="157"/>
      <c r="H43" s="155">
        <v>450</v>
      </c>
      <c r="I43" s="132">
        <f>SUM(G43*H43)</f>
        <v>0</v>
      </c>
    </row>
    <row r="44" spans="1:12" x14ac:dyDescent="0.25">
      <c r="A44" s="125">
        <v>2</v>
      </c>
      <c r="B44" s="506" t="s">
        <v>100</v>
      </c>
      <c r="C44" s="507"/>
      <c r="D44" s="508"/>
      <c r="E44" s="486" t="s">
        <v>99</v>
      </c>
      <c r="F44" s="487"/>
      <c r="G44" s="126"/>
      <c r="H44" s="156">
        <v>350</v>
      </c>
      <c r="I44" s="129">
        <f t="shared" ref="I44:I48" si="1">SUM(G44*H44)</f>
        <v>0</v>
      </c>
    </row>
    <row r="45" spans="1:12" x14ac:dyDescent="0.25">
      <c r="A45" s="125">
        <v>3</v>
      </c>
      <c r="B45" s="506" t="s">
        <v>101</v>
      </c>
      <c r="C45" s="507"/>
      <c r="D45" s="508"/>
      <c r="E45" s="486" t="s">
        <v>99</v>
      </c>
      <c r="F45" s="487"/>
      <c r="G45" s="126">
        <v>2</v>
      </c>
      <c r="H45" s="156">
        <v>300</v>
      </c>
      <c r="I45" s="129">
        <f t="shared" si="1"/>
        <v>600</v>
      </c>
    </row>
    <row r="46" spans="1:12" x14ac:dyDescent="0.25">
      <c r="A46" s="125">
        <v>4</v>
      </c>
      <c r="B46" s="506" t="s">
        <v>102</v>
      </c>
      <c r="C46" s="507"/>
      <c r="D46" s="508"/>
      <c r="E46" s="486" t="s">
        <v>99</v>
      </c>
      <c r="F46" s="487"/>
      <c r="G46" s="126">
        <v>2</v>
      </c>
      <c r="H46" s="156">
        <v>200</v>
      </c>
      <c r="I46" s="129">
        <f t="shared" si="1"/>
        <v>400</v>
      </c>
    </row>
    <row r="47" spans="1:12" x14ac:dyDescent="0.25">
      <c r="A47" s="125">
        <v>5</v>
      </c>
      <c r="B47" s="506" t="s">
        <v>103</v>
      </c>
      <c r="C47" s="507"/>
      <c r="D47" s="508"/>
      <c r="E47" s="486" t="s">
        <v>99</v>
      </c>
      <c r="F47" s="487"/>
      <c r="G47" s="126"/>
      <c r="H47" s="158">
        <v>200</v>
      </c>
      <c r="I47" s="129">
        <f t="shared" si="1"/>
        <v>0</v>
      </c>
    </row>
    <row r="48" spans="1:12" x14ac:dyDescent="0.25">
      <c r="A48" s="125">
        <v>6</v>
      </c>
      <c r="B48" s="506" t="s">
        <v>40</v>
      </c>
      <c r="C48" s="507"/>
      <c r="D48" s="508"/>
      <c r="E48" s="486" t="s">
        <v>99</v>
      </c>
      <c r="F48" s="487"/>
      <c r="G48" s="126"/>
      <c r="H48" s="158">
        <v>140</v>
      </c>
      <c r="I48" s="129">
        <f t="shared" si="1"/>
        <v>0</v>
      </c>
    </row>
    <row r="49" spans="1:12" x14ac:dyDescent="0.25">
      <c r="A49" s="125"/>
      <c r="B49" s="506"/>
      <c r="C49" s="507"/>
      <c r="D49" s="508"/>
      <c r="E49" s="133"/>
      <c r="F49" s="100"/>
      <c r="G49" s="100"/>
      <c r="H49" s="116"/>
      <c r="I49" s="129"/>
    </row>
    <row r="50" spans="1:12" x14ac:dyDescent="0.25">
      <c r="A50" s="114"/>
      <c r="B50" s="506"/>
      <c r="C50" s="507"/>
      <c r="D50" s="508"/>
      <c r="F50" s="100"/>
      <c r="G50" s="100"/>
      <c r="H50" s="116"/>
      <c r="I50" s="129"/>
    </row>
    <row r="51" spans="1:12" x14ac:dyDescent="0.25">
      <c r="A51" s="134"/>
      <c r="B51" s="535"/>
      <c r="C51" s="536"/>
      <c r="D51" s="537"/>
      <c r="E51" s="102"/>
      <c r="F51" s="103"/>
      <c r="G51" s="100"/>
      <c r="H51" s="118"/>
      <c r="I51" s="129"/>
    </row>
    <row r="52" spans="1:12" x14ac:dyDescent="0.25">
      <c r="A52" s="488" t="s">
        <v>104</v>
      </c>
      <c r="B52" s="484"/>
      <c r="C52" s="484"/>
      <c r="D52" s="484"/>
      <c r="E52" s="484"/>
      <c r="F52" s="484"/>
      <c r="G52" s="484"/>
      <c r="H52" s="485"/>
      <c r="I52" s="135">
        <f>SUM(I43:I51)</f>
        <v>1000</v>
      </c>
    </row>
    <row r="53" spans="1:12" x14ac:dyDescent="0.25">
      <c r="A53" s="494" t="s">
        <v>105</v>
      </c>
      <c r="B53" s="495"/>
      <c r="C53" s="495"/>
      <c r="D53" s="495"/>
      <c r="E53" s="495"/>
      <c r="F53" s="495"/>
      <c r="G53" s="495"/>
      <c r="H53" s="495"/>
      <c r="I53" s="496"/>
    </row>
    <row r="54" spans="1:12" x14ac:dyDescent="0.25">
      <c r="A54" s="120" t="s">
        <v>106</v>
      </c>
      <c r="B54" s="492" t="s">
        <v>107</v>
      </c>
      <c r="C54" s="538"/>
      <c r="D54" s="493"/>
      <c r="E54" s="492" t="s">
        <v>108</v>
      </c>
      <c r="F54" s="493"/>
      <c r="G54" s="136" t="s">
        <v>109</v>
      </c>
      <c r="H54" s="136" t="s">
        <v>88</v>
      </c>
      <c r="I54" s="137" t="s">
        <v>89</v>
      </c>
    </row>
    <row r="55" spans="1:12" x14ac:dyDescent="0.25">
      <c r="A55" s="125">
        <v>1</v>
      </c>
      <c r="B55" s="497" t="s">
        <v>290</v>
      </c>
      <c r="C55" s="498"/>
      <c r="D55" s="499"/>
      <c r="E55" s="517"/>
      <c r="F55" s="519"/>
      <c r="G55" s="126"/>
      <c r="H55" s="138"/>
      <c r="I55" s="129"/>
    </row>
    <row r="56" spans="1:12" x14ac:dyDescent="0.25">
      <c r="A56" s="125"/>
      <c r="B56" s="500" t="s">
        <v>267</v>
      </c>
      <c r="C56" s="501"/>
      <c r="D56" s="502"/>
      <c r="E56" s="486">
        <v>1</v>
      </c>
      <c r="F56" s="487"/>
      <c r="G56" s="126">
        <v>78.2</v>
      </c>
      <c r="H56" s="138">
        <v>5</v>
      </c>
      <c r="I56" s="129">
        <f>H56*G56</f>
        <v>391</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SUM(I55:I57)</f>
        <v>391</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I58+I52+I40</f>
        <v>4015.3</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4015.3</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C63:F63"/>
    <mergeCell ref="B56:D56"/>
    <mergeCell ref="E56:F56"/>
    <mergeCell ref="B57:D57"/>
    <mergeCell ref="E57:F57"/>
    <mergeCell ref="A58:H58"/>
    <mergeCell ref="A60:B60"/>
    <mergeCell ref="C60:E60"/>
    <mergeCell ref="G60:H60"/>
    <mergeCell ref="A61:B61"/>
    <mergeCell ref="C61:E61"/>
    <mergeCell ref="A62:B62"/>
    <mergeCell ref="C62:E62"/>
    <mergeCell ref="G62:H62"/>
    <mergeCell ref="B55:D55"/>
    <mergeCell ref="E55:F55"/>
    <mergeCell ref="B47:D47"/>
    <mergeCell ref="E47:F47"/>
    <mergeCell ref="B48:D48"/>
    <mergeCell ref="E48:F48"/>
    <mergeCell ref="B49:D49"/>
    <mergeCell ref="B50:D50"/>
    <mergeCell ref="B51:D51"/>
    <mergeCell ref="A52:H52"/>
    <mergeCell ref="A53:I53"/>
    <mergeCell ref="B54:D54"/>
    <mergeCell ref="E54:F54"/>
    <mergeCell ref="B44:D44"/>
    <mergeCell ref="E44:F44"/>
    <mergeCell ref="B45:D45"/>
    <mergeCell ref="E45:F45"/>
    <mergeCell ref="B46:D46"/>
    <mergeCell ref="E46:F46"/>
    <mergeCell ref="A40:H40"/>
    <mergeCell ref="A41:I41"/>
    <mergeCell ref="B42:D42"/>
    <mergeCell ref="E42:F42"/>
    <mergeCell ref="B43:D43"/>
    <mergeCell ref="E43:F43"/>
    <mergeCell ref="A39:H39"/>
    <mergeCell ref="B28:F28"/>
    <mergeCell ref="B29:F29"/>
    <mergeCell ref="B30:F30"/>
    <mergeCell ref="B31:F31"/>
    <mergeCell ref="B32:F32"/>
    <mergeCell ref="B33:F33"/>
    <mergeCell ref="B34:F34"/>
    <mergeCell ref="B35:F35"/>
    <mergeCell ref="B36:F36"/>
    <mergeCell ref="B37:F37"/>
    <mergeCell ref="A38:H38"/>
    <mergeCell ref="B27:F27"/>
    <mergeCell ref="A16:I16"/>
    <mergeCell ref="B17:D17"/>
    <mergeCell ref="B18:D18"/>
    <mergeCell ref="B19:D19"/>
    <mergeCell ref="B20:D20"/>
    <mergeCell ref="A21:H21"/>
    <mergeCell ref="A22:I22"/>
    <mergeCell ref="B23:E23"/>
    <mergeCell ref="B24:F24"/>
    <mergeCell ref="B25:F25"/>
    <mergeCell ref="B26:F26"/>
    <mergeCell ref="A15:I15"/>
    <mergeCell ref="A9:E9"/>
    <mergeCell ref="F9:G9"/>
    <mergeCell ref="H9:I9"/>
    <mergeCell ref="F10:G10"/>
    <mergeCell ref="H10:I10"/>
    <mergeCell ref="F11:G11"/>
    <mergeCell ref="H11:I11"/>
    <mergeCell ref="F12:G12"/>
    <mergeCell ref="H12:I12"/>
    <mergeCell ref="H13:I13"/>
    <mergeCell ref="F14:G14"/>
    <mergeCell ref="H14:I14"/>
  </mergeCells>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M65"/>
  <sheetViews>
    <sheetView topLeftCell="A19" zoomScale="70" zoomScaleNormal="70" workbookViewId="0">
      <selection activeCell="M59" sqref="M59"/>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35</v>
      </c>
      <c r="I9" s="513"/>
    </row>
    <row r="10" spans="1:13" x14ac:dyDescent="0.25">
      <c r="A10" s="99" t="s">
        <v>71</v>
      </c>
      <c r="B10" s="97"/>
      <c r="D10" s="191"/>
      <c r="E10" s="100"/>
      <c r="F10" s="510" t="s">
        <v>72</v>
      </c>
      <c r="G10" s="511"/>
      <c r="H10" s="514" t="e">
        <f>#REF!</f>
        <v>#REF!</v>
      </c>
      <c r="I10" s="515"/>
    </row>
    <row r="11" spans="1:13" x14ac:dyDescent="0.25">
      <c r="A11" s="99" t="s">
        <v>73</v>
      </c>
      <c r="B11" s="97"/>
      <c r="D11" s="191"/>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523" t="s">
        <v>291</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1" x14ac:dyDescent="0.25">
      <c r="A17" s="104" t="s">
        <v>83</v>
      </c>
      <c r="B17" s="544" t="s">
        <v>170</v>
      </c>
      <c r="C17" s="545"/>
      <c r="D17" s="546"/>
      <c r="E17" s="170" t="s">
        <v>85</v>
      </c>
      <c r="F17" s="170" t="s">
        <v>86</v>
      </c>
      <c r="G17" s="170" t="s">
        <v>87</v>
      </c>
      <c r="H17" s="170" t="s">
        <v>88</v>
      </c>
      <c r="I17" s="171" t="s">
        <v>89</v>
      </c>
    </row>
    <row r="18" spans="1:11" x14ac:dyDescent="0.25">
      <c r="A18" s="109"/>
      <c r="B18" s="517"/>
      <c r="C18" s="518"/>
      <c r="D18" s="519"/>
      <c r="E18" s="110"/>
      <c r="F18" s="111"/>
      <c r="G18" s="110"/>
      <c r="H18" s="112"/>
      <c r="I18" s="113">
        <f>SUM(G18*H18)</f>
        <v>0</v>
      </c>
    </row>
    <row r="19" spans="1:11" x14ac:dyDescent="0.25">
      <c r="A19" s="114"/>
      <c r="B19" s="486"/>
      <c r="C19" s="475"/>
      <c r="D19" s="487"/>
      <c r="E19" s="115"/>
      <c r="F19" s="100"/>
      <c r="G19" s="115"/>
      <c r="H19" s="116"/>
      <c r="I19" s="113">
        <f t="shared" ref="I19:I20" si="0">SUM(G19*H19)</f>
        <v>0</v>
      </c>
    </row>
    <row r="20" spans="1:11" x14ac:dyDescent="0.25">
      <c r="A20" s="114"/>
      <c r="B20" s="520"/>
      <c r="C20" s="521"/>
      <c r="D20" s="522"/>
      <c r="E20" s="115"/>
      <c r="F20" s="100"/>
      <c r="G20" s="117"/>
      <c r="H20" s="118"/>
      <c r="I20" s="119">
        <f t="shared" si="0"/>
        <v>0</v>
      </c>
    </row>
    <row r="21" spans="1:11" x14ac:dyDescent="0.25">
      <c r="A21" s="488" t="s">
        <v>90</v>
      </c>
      <c r="B21" s="484"/>
      <c r="C21" s="484"/>
      <c r="D21" s="484"/>
      <c r="E21" s="484"/>
      <c r="F21" s="484"/>
      <c r="G21" s="484"/>
      <c r="H21" s="485"/>
      <c r="I21" s="113">
        <f>SUM(I18:I20)</f>
        <v>0</v>
      </c>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122"/>
      <c r="G23" s="180" t="s">
        <v>87</v>
      </c>
      <c r="H23" s="136" t="s">
        <v>88</v>
      </c>
      <c r="I23" s="137" t="s">
        <v>89</v>
      </c>
      <c r="K23" s="142"/>
    </row>
    <row r="24" spans="1:11" x14ac:dyDescent="0.25">
      <c r="A24" s="125"/>
      <c r="B24" s="497"/>
      <c r="C24" s="498"/>
      <c r="D24" s="498"/>
      <c r="E24" s="498"/>
      <c r="F24" s="499"/>
      <c r="G24" s="193"/>
      <c r="H24" s="188"/>
      <c r="I24" s="129"/>
    </row>
    <row r="25" spans="1:11" x14ac:dyDescent="0.25">
      <c r="A25" s="125"/>
      <c r="B25" s="500"/>
      <c r="C25" s="501"/>
      <c r="D25" s="501"/>
      <c r="E25" s="501"/>
      <c r="F25" s="501"/>
      <c r="G25" s="195"/>
      <c r="H25" s="194"/>
      <c r="I25" s="129"/>
    </row>
    <row r="26" spans="1:11" x14ac:dyDescent="0.25">
      <c r="A26" s="125"/>
      <c r="B26" s="500"/>
      <c r="C26" s="501"/>
      <c r="D26" s="501"/>
      <c r="E26" s="501"/>
      <c r="F26" s="502"/>
      <c r="G26" s="195"/>
      <c r="H26" s="194"/>
      <c r="I26" s="129"/>
    </row>
    <row r="27" spans="1:11" x14ac:dyDescent="0.25">
      <c r="A27" s="125"/>
      <c r="B27" s="500"/>
      <c r="C27" s="501"/>
      <c r="D27" s="501"/>
      <c r="E27" s="501"/>
      <c r="F27" s="502"/>
      <c r="G27" s="195"/>
      <c r="H27" s="194"/>
      <c r="I27" s="129"/>
    </row>
    <row r="28" spans="1:11" x14ac:dyDescent="0.25">
      <c r="A28" s="125"/>
      <c r="B28" s="500"/>
      <c r="C28" s="501"/>
      <c r="D28" s="501"/>
      <c r="E28" s="501"/>
      <c r="F28" s="502"/>
      <c r="G28" s="195"/>
      <c r="H28" s="196"/>
      <c r="I28" s="129"/>
    </row>
    <row r="29" spans="1:11" x14ac:dyDescent="0.25">
      <c r="A29" s="125"/>
      <c r="B29" s="550"/>
      <c r="C29" s="551"/>
      <c r="D29" s="551"/>
      <c r="E29" s="551"/>
      <c r="F29" s="551"/>
      <c r="G29" s="195"/>
      <c r="H29" s="196"/>
      <c r="I29" s="129"/>
    </row>
    <row r="30" spans="1:11" x14ac:dyDescent="0.25">
      <c r="A30" s="125"/>
      <c r="B30" s="550"/>
      <c r="C30" s="551"/>
      <c r="D30" s="551"/>
      <c r="E30" s="551"/>
      <c r="F30" s="551"/>
      <c r="G30" s="195"/>
      <c r="H30" s="196"/>
      <c r="I30" s="129"/>
    </row>
    <row r="31" spans="1:11" x14ac:dyDescent="0.25">
      <c r="A31" s="125"/>
      <c r="B31" s="550"/>
      <c r="C31" s="551"/>
      <c r="D31" s="551"/>
      <c r="E31" s="551"/>
      <c r="F31" s="551"/>
      <c r="G31" s="195"/>
      <c r="H31" s="196"/>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c r="L37" s="130"/>
    </row>
    <row r="38" spans="1:12" x14ac:dyDescent="0.25">
      <c r="A38" s="547" t="s">
        <v>171</v>
      </c>
      <c r="B38" s="484"/>
      <c r="C38" s="484"/>
      <c r="D38" s="484"/>
      <c r="E38" s="484"/>
      <c r="F38" s="484"/>
      <c r="G38" s="484"/>
      <c r="H38" s="485"/>
      <c r="I38" s="189">
        <f>SUM(I24:I37)</f>
        <v>0</v>
      </c>
      <c r="L38" s="130"/>
    </row>
    <row r="39" spans="1:12" x14ac:dyDescent="0.25">
      <c r="A39" s="488" t="s">
        <v>172</v>
      </c>
      <c r="B39" s="484"/>
      <c r="C39" s="484"/>
      <c r="D39" s="484"/>
      <c r="E39" s="484"/>
      <c r="F39" s="484"/>
      <c r="G39" s="484"/>
      <c r="H39" s="485"/>
      <c r="I39" s="190">
        <f>ROUND((I38*0.15),2)</f>
        <v>0</v>
      </c>
      <c r="L39" s="130"/>
    </row>
    <row r="40" spans="1:12" x14ac:dyDescent="0.25">
      <c r="A40" s="488" t="s">
        <v>173</v>
      </c>
      <c r="B40" s="484"/>
      <c r="C40" s="484"/>
      <c r="D40" s="484"/>
      <c r="E40" s="484"/>
      <c r="F40" s="484"/>
      <c r="G40" s="484"/>
      <c r="H40" s="485"/>
      <c r="I40" s="131">
        <f>I38+I39</f>
        <v>0</v>
      </c>
    </row>
    <row r="41" spans="1:12" x14ac:dyDescent="0.25">
      <c r="A41" s="494" t="s">
        <v>95</v>
      </c>
      <c r="B41" s="495"/>
      <c r="C41" s="495"/>
      <c r="D41" s="495"/>
      <c r="E41" s="495"/>
      <c r="F41" s="495"/>
      <c r="G41" s="495"/>
      <c r="H41" s="495"/>
      <c r="I41" s="496"/>
    </row>
    <row r="42" spans="1:12" x14ac:dyDescent="0.25">
      <c r="A42" s="120" t="s">
        <v>96</v>
      </c>
      <c r="B42" s="492" t="s">
        <v>97</v>
      </c>
      <c r="C42" s="538"/>
      <c r="D42" s="493"/>
      <c r="E42" s="492" t="s">
        <v>85</v>
      </c>
      <c r="F42" s="493"/>
      <c r="G42" s="122" t="s">
        <v>87</v>
      </c>
      <c r="H42" s="123" t="s">
        <v>88</v>
      </c>
      <c r="I42" s="124" t="s">
        <v>89</v>
      </c>
    </row>
    <row r="43" spans="1:12" x14ac:dyDescent="0.25">
      <c r="A43" s="125">
        <v>1</v>
      </c>
      <c r="B43" s="529" t="s">
        <v>98</v>
      </c>
      <c r="C43" s="530"/>
      <c r="D43" s="531"/>
      <c r="E43" s="517" t="s">
        <v>99</v>
      </c>
      <c r="F43" s="519"/>
      <c r="G43" s="157">
        <v>1.5</v>
      </c>
      <c r="H43" s="155">
        <v>450</v>
      </c>
      <c r="I43" s="132">
        <f>SUM(G43*H43)</f>
        <v>675</v>
      </c>
    </row>
    <row r="44" spans="1:12" x14ac:dyDescent="0.25">
      <c r="A44" s="125">
        <v>2</v>
      </c>
      <c r="B44" s="506" t="s">
        <v>100</v>
      </c>
      <c r="C44" s="507"/>
      <c r="D44" s="508"/>
      <c r="E44" s="486" t="s">
        <v>99</v>
      </c>
      <c r="F44" s="487"/>
      <c r="G44" s="126"/>
      <c r="H44" s="156">
        <v>350</v>
      </c>
      <c r="I44" s="129">
        <f t="shared" ref="I44:I48" si="1">SUM(G44*H44)</f>
        <v>0</v>
      </c>
    </row>
    <row r="45" spans="1:12" x14ac:dyDescent="0.25">
      <c r="A45" s="125">
        <v>3</v>
      </c>
      <c r="B45" s="506" t="s">
        <v>101</v>
      </c>
      <c r="C45" s="507"/>
      <c r="D45" s="508"/>
      <c r="E45" s="486" t="s">
        <v>99</v>
      </c>
      <c r="F45" s="487"/>
      <c r="G45" s="126"/>
      <c r="H45" s="156">
        <v>300</v>
      </c>
      <c r="I45" s="129">
        <f t="shared" si="1"/>
        <v>0</v>
      </c>
    </row>
    <row r="46" spans="1:12" x14ac:dyDescent="0.25">
      <c r="A46" s="125">
        <v>4</v>
      </c>
      <c r="B46" s="506" t="s">
        <v>102</v>
      </c>
      <c r="C46" s="507"/>
      <c r="D46" s="508"/>
      <c r="E46" s="486" t="s">
        <v>99</v>
      </c>
      <c r="F46" s="487"/>
      <c r="G46" s="126">
        <v>1.5</v>
      </c>
      <c r="H46" s="156">
        <v>200</v>
      </c>
      <c r="I46" s="129">
        <f t="shared" si="1"/>
        <v>300</v>
      </c>
    </row>
    <row r="47" spans="1:12" x14ac:dyDescent="0.25">
      <c r="A47" s="125">
        <v>5</v>
      </c>
      <c r="B47" s="506" t="s">
        <v>103</v>
      </c>
      <c r="C47" s="507"/>
      <c r="D47" s="508"/>
      <c r="E47" s="486" t="s">
        <v>99</v>
      </c>
      <c r="F47" s="487"/>
      <c r="G47" s="126"/>
      <c r="H47" s="158">
        <v>200</v>
      </c>
      <c r="I47" s="129">
        <f t="shared" si="1"/>
        <v>0</v>
      </c>
    </row>
    <row r="48" spans="1:12" x14ac:dyDescent="0.25">
      <c r="A48" s="125">
        <v>6</v>
      </c>
      <c r="B48" s="506" t="s">
        <v>40</v>
      </c>
      <c r="C48" s="507"/>
      <c r="D48" s="508"/>
      <c r="E48" s="486" t="s">
        <v>99</v>
      </c>
      <c r="F48" s="487"/>
      <c r="G48" s="126"/>
      <c r="H48" s="158">
        <v>140</v>
      </c>
      <c r="I48" s="129">
        <f t="shared" si="1"/>
        <v>0</v>
      </c>
    </row>
    <row r="49" spans="1:12" x14ac:dyDescent="0.25">
      <c r="A49" s="125"/>
      <c r="B49" s="506"/>
      <c r="C49" s="507"/>
      <c r="D49" s="508"/>
      <c r="E49" s="133"/>
      <c r="F49" s="100"/>
      <c r="G49" s="100"/>
      <c r="H49" s="116"/>
      <c r="I49" s="129"/>
    </row>
    <row r="50" spans="1:12" x14ac:dyDescent="0.25">
      <c r="A50" s="114"/>
      <c r="B50" s="506"/>
      <c r="C50" s="507"/>
      <c r="D50" s="508"/>
      <c r="F50" s="100"/>
      <c r="G50" s="100"/>
      <c r="H50" s="116"/>
      <c r="I50" s="129"/>
    </row>
    <row r="51" spans="1:12" x14ac:dyDescent="0.25">
      <c r="A51" s="134"/>
      <c r="B51" s="535"/>
      <c r="C51" s="536"/>
      <c r="D51" s="537"/>
      <c r="E51" s="102"/>
      <c r="F51" s="103"/>
      <c r="G51" s="100"/>
      <c r="H51" s="118"/>
      <c r="I51" s="129"/>
    </row>
    <row r="52" spans="1:12" x14ac:dyDescent="0.25">
      <c r="A52" s="488" t="s">
        <v>104</v>
      </c>
      <c r="B52" s="484"/>
      <c r="C52" s="484"/>
      <c r="D52" s="484"/>
      <c r="E52" s="484"/>
      <c r="F52" s="484"/>
      <c r="G52" s="484"/>
      <c r="H52" s="485"/>
      <c r="I52" s="135">
        <f>SUM(I43:I51)</f>
        <v>975</v>
      </c>
    </row>
    <row r="53" spans="1:12" x14ac:dyDescent="0.25">
      <c r="A53" s="494" t="s">
        <v>105</v>
      </c>
      <c r="B53" s="495"/>
      <c r="C53" s="495"/>
      <c r="D53" s="495"/>
      <c r="E53" s="495"/>
      <c r="F53" s="495"/>
      <c r="G53" s="495"/>
      <c r="H53" s="495"/>
      <c r="I53" s="496"/>
    </row>
    <row r="54" spans="1:12" x14ac:dyDescent="0.25">
      <c r="A54" s="120" t="s">
        <v>106</v>
      </c>
      <c r="B54" s="492" t="s">
        <v>107</v>
      </c>
      <c r="C54" s="538"/>
      <c r="D54" s="493"/>
      <c r="E54" s="492" t="s">
        <v>108</v>
      </c>
      <c r="F54" s="493"/>
      <c r="G54" s="136" t="s">
        <v>109</v>
      </c>
      <c r="H54" s="136" t="s">
        <v>88</v>
      </c>
      <c r="I54" s="137" t="s">
        <v>89</v>
      </c>
    </row>
    <row r="55" spans="1:12" x14ac:dyDescent="0.25">
      <c r="A55" s="125">
        <v>1</v>
      </c>
      <c r="B55" s="497" t="s">
        <v>292</v>
      </c>
      <c r="C55" s="498"/>
      <c r="D55" s="499"/>
      <c r="E55" s="517"/>
      <c r="F55" s="519"/>
      <c r="G55" s="126"/>
      <c r="H55" s="138"/>
      <c r="I55" s="129"/>
    </row>
    <row r="56" spans="1:12" x14ac:dyDescent="0.25">
      <c r="A56" s="125"/>
      <c r="B56" s="500" t="s">
        <v>267</v>
      </c>
      <c r="C56" s="501"/>
      <c r="D56" s="502"/>
      <c r="E56" s="486">
        <v>1</v>
      </c>
      <c r="F56" s="487"/>
      <c r="G56" s="126">
        <v>50.2</v>
      </c>
      <c r="H56" s="138">
        <v>5</v>
      </c>
      <c r="I56" s="129">
        <f>H56*G56</f>
        <v>251</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SUM(I55:I57)</f>
        <v>251</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I58+I52+I40</f>
        <v>1226</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1226</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A15:I15"/>
    <mergeCell ref="A9:E9"/>
    <mergeCell ref="F9:G9"/>
    <mergeCell ref="H9:I9"/>
    <mergeCell ref="F10:G10"/>
    <mergeCell ref="H10:I10"/>
    <mergeCell ref="F11:G11"/>
    <mergeCell ref="H11:I11"/>
    <mergeCell ref="F12:G12"/>
    <mergeCell ref="H12:I12"/>
    <mergeCell ref="H13:I13"/>
    <mergeCell ref="F14:G14"/>
    <mergeCell ref="H14:I14"/>
    <mergeCell ref="B27:F27"/>
    <mergeCell ref="A16:I16"/>
    <mergeCell ref="B17:D17"/>
    <mergeCell ref="B18:D18"/>
    <mergeCell ref="B19:D19"/>
    <mergeCell ref="B20:D20"/>
    <mergeCell ref="A21:H21"/>
    <mergeCell ref="A22:I22"/>
    <mergeCell ref="B23:E23"/>
    <mergeCell ref="B24:F24"/>
    <mergeCell ref="B25:F25"/>
    <mergeCell ref="B26:F26"/>
    <mergeCell ref="A39:H39"/>
    <mergeCell ref="B28:F28"/>
    <mergeCell ref="B29:F29"/>
    <mergeCell ref="B30:F30"/>
    <mergeCell ref="B31:F31"/>
    <mergeCell ref="B32:F32"/>
    <mergeCell ref="B33:F33"/>
    <mergeCell ref="B34:F34"/>
    <mergeCell ref="B35:F35"/>
    <mergeCell ref="B36:F36"/>
    <mergeCell ref="B37:F37"/>
    <mergeCell ref="A38:H38"/>
    <mergeCell ref="A40:H40"/>
    <mergeCell ref="A41:I41"/>
    <mergeCell ref="B42:D42"/>
    <mergeCell ref="E42:F42"/>
    <mergeCell ref="B43:D43"/>
    <mergeCell ref="E43:F43"/>
    <mergeCell ref="B44:D44"/>
    <mergeCell ref="E44:F44"/>
    <mergeCell ref="B45:D45"/>
    <mergeCell ref="E45:F45"/>
    <mergeCell ref="B46:D46"/>
    <mergeCell ref="E46:F46"/>
    <mergeCell ref="B55:D55"/>
    <mergeCell ref="E55:F55"/>
    <mergeCell ref="B47:D47"/>
    <mergeCell ref="E47:F47"/>
    <mergeCell ref="B48:D48"/>
    <mergeCell ref="E48:F48"/>
    <mergeCell ref="B49:D49"/>
    <mergeCell ref="B50:D50"/>
    <mergeCell ref="B51:D51"/>
    <mergeCell ref="A52:H52"/>
    <mergeCell ref="A53:I53"/>
    <mergeCell ref="B54:D54"/>
    <mergeCell ref="E54:F54"/>
    <mergeCell ref="C63:F63"/>
    <mergeCell ref="B56:D56"/>
    <mergeCell ref="E56:F56"/>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M65"/>
  <sheetViews>
    <sheetView topLeftCell="A11" zoomScale="70" zoomScaleNormal="70" workbookViewId="0">
      <selection activeCell="M59" sqref="M59"/>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36</v>
      </c>
      <c r="I9" s="513"/>
    </row>
    <row r="10" spans="1:13" x14ac:dyDescent="0.25">
      <c r="A10" s="99" t="s">
        <v>71</v>
      </c>
      <c r="B10" s="97"/>
      <c r="D10" s="191"/>
      <c r="E10" s="100"/>
      <c r="F10" s="510" t="s">
        <v>72</v>
      </c>
      <c r="G10" s="511"/>
      <c r="H10" s="514" t="e">
        <f>#REF!</f>
        <v>#REF!</v>
      </c>
      <c r="I10" s="515"/>
    </row>
    <row r="11" spans="1:13" x14ac:dyDescent="0.25">
      <c r="A11" s="99" t="s">
        <v>73</v>
      </c>
      <c r="B11" s="97"/>
      <c r="D11" s="191"/>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523" t="s">
        <v>293</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1" x14ac:dyDescent="0.25">
      <c r="A17" s="104" t="s">
        <v>83</v>
      </c>
      <c r="B17" s="544" t="s">
        <v>170</v>
      </c>
      <c r="C17" s="545"/>
      <c r="D17" s="546"/>
      <c r="E17" s="170" t="s">
        <v>85</v>
      </c>
      <c r="F17" s="170" t="s">
        <v>86</v>
      </c>
      <c r="G17" s="170" t="s">
        <v>87</v>
      </c>
      <c r="H17" s="170" t="s">
        <v>88</v>
      </c>
      <c r="I17" s="171" t="s">
        <v>89</v>
      </c>
    </row>
    <row r="18" spans="1:11" x14ac:dyDescent="0.25">
      <c r="A18" s="109"/>
      <c r="B18" s="517"/>
      <c r="C18" s="518"/>
      <c r="D18" s="519"/>
      <c r="E18" s="110"/>
      <c r="F18" s="111"/>
      <c r="G18" s="110"/>
      <c r="H18" s="112"/>
      <c r="I18" s="113">
        <f>SUM(G18*H18)</f>
        <v>0</v>
      </c>
    </row>
    <row r="19" spans="1:11" x14ac:dyDescent="0.25">
      <c r="A19" s="114"/>
      <c r="B19" s="486"/>
      <c r="C19" s="475"/>
      <c r="D19" s="487"/>
      <c r="E19" s="115"/>
      <c r="F19" s="100"/>
      <c r="G19" s="115"/>
      <c r="H19" s="116"/>
      <c r="I19" s="113">
        <f t="shared" ref="I19:I20" si="0">SUM(G19*H19)</f>
        <v>0</v>
      </c>
    </row>
    <row r="20" spans="1:11" x14ac:dyDescent="0.25">
      <c r="A20" s="114"/>
      <c r="B20" s="520"/>
      <c r="C20" s="521"/>
      <c r="D20" s="522"/>
      <c r="E20" s="115"/>
      <c r="F20" s="100"/>
      <c r="G20" s="117"/>
      <c r="H20" s="118"/>
      <c r="I20" s="119">
        <f t="shared" si="0"/>
        <v>0</v>
      </c>
    </row>
    <row r="21" spans="1:11" x14ac:dyDescent="0.25">
      <c r="A21" s="488" t="s">
        <v>90</v>
      </c>
      <c r="B21" s="484"/>
      <c r="C21" s="484"/>
      <c r="D21" s="484"/>
      <c r="E21" s="484"/>
      <c r="F21" s="484"/>
      <c r="G21" s="484"/>
      <c r="H21" s="485"/>
      <c r="I21" s="113">
        <f>SUM(I18:I20)</f>
        <v>0</v>
      </c>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122"/>
      <c r="G23" s="180" t="s">
        <v>87</v>
      </c>
      <c r="H23" s="136" t="s">
        <v>88</v>
      </c>
      <c r="I23" s="137" t="s">
        <v>89</v>
      </c>
      <c r="K23" s="142"/>
    </row>
    <row r="24" spans="1:11" x14ac:dyDescent="0.25">
      <c r="A24" s="125"/>
      <c r="B24" s="497"/>
      <c r="C24" s="498"/>
      <c r="D24" s="498"/>
      <c r="E24" s="498"/>
      <c r="F24" s="499"/>
      <c r="G24" s="193"/>
      <c r="H24" s="188"/>
      <c r="I24" s="129"/>
    </row>
    <row r="25" spans="1:11" x14ac:dyDescent="0.25">
      <c r="A25" s="125"/>
      <c r="B25" s="500"/>
      <c r="C25" s="501"/>
      <c r="D25" s="501"/>
      <c r="E25" s="501"/>
      <c r="F25" s="501"/>
      <c r="G25" s="195"/>
      <c r="H25" s="194"/>
      <c r="I25" s="129"/>
    </row>
    <row r="26" spans="1:11" x14ac:dyDescent="0.25">
      <c r="A26" s="125"/>
      <c r="B26" s="500"/>
      <c r="C26" s="501"/>
      <c r="D26" s="501"/>
      <c r="E26" s="501"/>
      <c r="F26" s="502"/>
      <c r="G26" s="195"/>
      <c r="H26" s="194"/>
      <c r="I26" s="129"/>
    </row>
    <row r="27" spans="1:11" x14ac:dyDescent="0.25">
      <c r="A27" s="125"/>
      <c r="B27" s="500"/>
      <c r="C27" s="501"/>
      <c r="D27" s="501"/>
      <c r="E27" s="501"/>
      <c r="F27" s="502"/>
      <c r="G27" s="195"/>
      <c r="H27" s="194"/>
      <c r="I27" s="129"/>
    </row>
    <row r="28" spans="1:11" x14ac:dyDescent="0.25">
      <c r="A28" s="125"/>
      <c r="B28" s="500"/>
      <c r="C28" s="501"/>
      <c r="D28" s="501"/>
      <c r="E28" s="501"/>
      <c r="F28" s="502"/>
      <c r="G28" s="195"/>
      <c r="H28" s="196"/>
      <c r="I28" s="129"/>
    </row>
    <row r="29" spans="1:11" x14ac:dyDescent="0.25">
      <c r="A29" s="125"/>
      <c r="B29" s="550"/>
      <c r="C29" s="551"/>
      <c r="D29" s="551"/>
      <c r="E29" s="551"/>
      <c r="F29" s="551"/>
      <c r="G29" s="195"/>
      <c r="H29" s="196"/>
      <c r="I29" s="129"/>
    </row>
    <row r="30" spans="1:11" x14ac:dyDescent="0.25">
      <c r="A30" s="125"/>
      <c r="B30" s="550"/>
      <c r="C30" s="551"/>
      <c r="D30" s="551"/>
      <c r="E30" s="551"/>
      <c r="F30" s="551"/>
      <c r="G30" s="195"/>
      <c r="H30" s="196"/>
      <c r="I30" s="129"/>
    </row>
    <row r="31" spans="1:11" x14ac:dyDescent="0.25">
      <c r="A31" s="125"/>
      <c r="B31" s="550"/>
      <c r="C31" s="551"/>
      <c r="D31" s="551"/>
      <c r="E31" s="551"/>
      <c r="F31" s="551"/>
      <c r="G31" s="195"/>
      <c r="H31" s="196"/>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c r="L37" s="130"/>
    </row>
    <row r="38" spans="1:12" x14ac:dyDescent="0.25">
      <c r="A38" s="547" t="s">
        <v>171</v>
      </c>
      <c r="B38" s="484"/>
      <c r="C38" s="484"/>
      <c r="D38" s="484"/>
      <c r="E38" s="484"/>
      <c r="F38" s="484"/>
      <c r="G38" s="484"/>
      <c r="H38" s="485"/>
      <c r="I38" s="189">
        <f>SUM(I24:I37)</f>
        <v>0</v>
      </c>
      <c r="L38" s="130"/>
    </row>
    <row r="39" spans="1:12" x14ac:dyDescent="0.25">
      <c r="A39" s="488" t="s">
        <v>172</v>
      </c>
      <c r="B39" s="484"/>
      <c r="C39" s="484"/>
      <c r="D39" s="484"/>
      <c r="E39" s="484"/>
      <c r="F39" s="484"/>
      <c r="G39" s="484"/>
      <c r="H39" s="485"/>
      <c r="I39" s="190">
        <f>ROUND((I38*0.15),2)</f>
        <v>0</v>
      </c>
      <c r="L39" s="130"/>
    </row>
    <row r="40" spans="1:12" x14ac:dyDescent="0.25">
      <c r="A40" s="488" t="s">
        <v>173</v>
      </c>
      <c r="B40" s="484"/>
      <c r="C40" s="484"/>
      <c r="D40" s="484"/>
      <c r="E40" s="484"/>
      <c r="F40" s="484"/>
      <c r="G40" s="484"/>
      <c r="H40" s="485"/>
      <c r="I40" s="131">
        <f>I38+I39</f>
        <v>0</v>
      </c>
    </row>
    <row r="41" spans="1:12" x14ac:dyDescent="0.25">
      <c r="A41" s="494" t="s">
        <v>95</v>
      </c>
      <c r="B41" s="495"/>
      <c r="C41" s="495"/>
      <c r="D41" s="495"/>
      <c r="E41" s="495"/>
      <c r="F41" s="495"/>
      <c r="G41" s="495"/>
      <c r="H41" s="495"/>
      <c r="I41" s="496"/>
    </row>
    <row r="42" spans="1:12" x14ac:dyDescent="0.25">
      <c r="A42" s="120" t="s">
        <v>96</v>
      </c>
      <c r="B42" s="492" t="s">
        <v>97</v>
      </c>
      <c r="C42" s="538"/>
      <c r="D42" s="493"/>
      <c r="E42" s="492" t="s">
        <v>85</v>
      </c>
      <c r="F42" s="493"/>
      <c r="G42" s="122" t="s">
        <v>87</v>
      </c>
      <c r="H42" s="123" t="s">
        <v>88</v>
      </c>
      <c r="I42" s="124" t="s">
        <v>89</v>
      </c>
    </row>
    <row r="43" spans="1:12" x14ac:dyDescent="0.25">
      <c r="A43" s="125">
        <v>1</v>
      </c>
      <c r="B43" s="529" t="s">
        <v>98</v>
      </c>
      <c r="C43" s="530"/>
      <c r="D43" s="531"/>
      <c r="E43" s="517" t="s">
        <v>99</v>
      </c>
      <c r="F43" s="519"/>
      <c r="G43" s="157"/>
      <c r="H43" s="155">
        <v>450</v>
      </c>
      <c r="I43" s="132">
        <f>SUM(G43*H43)</f>
        <v>0</v>
      </c>
    </row>
    <row r="44" spans="1:12" x14ac:dyDescent="0.25">
      <c r="A44" s="125">
        <v>2</v>
      </c>
      <c r="B44" s="506" t="s">
        <v>100</v>
      </c>
      <c r="C44" s="507"/>
      <c r="D44" s="508"/>
      <c r="E44" s="486" t="s">
        <v>99</v>
      </c>
      <c r="F44" s="487"/>
      <c r="G44" s="221">
        <v>0</v>
      </c>
      <c r="H44" s="156">
        <v>350</v>
      </c>
      <c r="I44" s="129">
        <f t="shared" ref="I44:I48" si="1">SUM(G44*H44)</f>
        <v>0</v>
      </c>
    </row>
    <row r="45" spans="1:12" x14ac:dyDescent="0.25">
      <c r="A45" s="125">
        <v>3</v>
      </c>
      <c r="B45" s="506" t="s">
        <v>101</v>
      </c>
      <c r="C45" s="507"/>
      <c r="D45" s="508"/>
      <c r="E45" s="486" t="s">
        <v>99</v>
      </c>
      <c r="F45" s="487"/>
      <c r="G45" s="221">
        <v>3.5</v>
      </c>
      <c r="H45" s="156">
        <v>300</v>
      </c>
      <c r="I45" s="129">
        <f t="shared" si="1"/>
        <v>1050</v>
      </c>
    </row>
    <row r="46" spans="1:12" x14ac:dyDescent="0.25">
      <c r="A46" s="125">
        <v>4</v>
      </c>
      <c r="B46" s="506" t="s">
        <v>102</v>
      </c>
      <c r="C46" s="507"/>
      <c r="D46" s="508"/>
      <c r="E46" s="486" t="s">
        <v>99</v>
      </c>
      <c r="F46" s="487"/>
      <c r="G46" s="126">
        <v>3.5</v>
      </c>
      <c r="H46" s="156">
        <v>200</v>
      </c>
      <c r="I46" s="129">
        <f t="shared" si="1"/>
        <v>700</v>
      </c>
    </row>
    <row r="47" spans="1:12" x14ac:dyDescent="0.25">
      <c r="A47" s="125">
        <v>5</v>
      </c>
      <c r="B47" s="506" t="s">
        <v>103</v>
      </c>
      <c r="C47" s="507"/>
      <c r="D47" s="508"/>
      <c r="E47" s="486" t="s">
        <v>99</v>
      </c>
      <c r="F47" s="487"/>
      <c r="G47" s="126"/>
      <c r="H47" s="158">
        <v>200</v>
      </c>
      <c r="I47" s="129">
        <f t="shared" si="1"/>
        <v>0</v>
      </c>
    </row>
    <row r="48" spans="1:12" x14ac:dyDescent="0.25">
      <c r="A48" s="125">
        <v>6</v>
      </c>
      <c r="B48" s="506" t="s">
        <v>40</v>
      </c>
      <c r="C48" s="507"/>
      <c r="D48" s="508"/>
      <c r="E48" s="486" t="s">
        <v>99</v>
      </c>
      <c r="F48" s="487"/>
      <c r="G48" s="126"/>
      <c r="H48" s="158">
        <v>140</v>
      </c>
      <c r="I48" s="129">
        <f t="shared" si="1"/>
        <v>0</v>
      </c>
    </row>
    <row r="49" spans="1:12" x14ac:dyDescent="0.25">
      <c r="A49" s="125"/>
      <c r="B49" s="506"/>
      <c r="C49" s="507"/>
      <c r="D49" s="508"/>
      <c r="E49" s="133"/>
      <c r="F49" s="100"/>
      <c r="G49" s="100"/>
      <c r="H49" s="116"/>
      <c r="I49" s="129"/>
    </row>
    <row r="50" spans="1:12" x14ac:dyDescent="0.25">
      <c r="A50" s="114"/>
      <c r="B50" s="506"/>
      <c r="C50" s="507"/>
      <c r="D50" s="508"/>
      <c r="F50" s="100"/>
      <c r="G50" s="100"/>
      <c r="H50" s="116"/>
      <c r="I50" s="129"/>
    </row>
    <row r="51" spans="1:12" x14ac:dyDescent="0.25">
      <c r="A51" s="134"/>
      <c r="B51" s="535"/>
      <c r="C51" s="536"/>
      <c r="D51" s="537"/>
      <c r="E51" s="102"/>
      <c r="F51" s="103"/>
      <c r="G51" s="100"/>
      <c r="H51" s="118"/>
      <c r="I51" s="129"/>
    </row>
    <row r="52" spans="1:12" x14ac:dyDescent="0.25">
      <c r="A52" s="488" t="s">
        <v>104</v>
      </c>
      <c r="B52" s="484"/>
      <c r="C52" s="484"/>
      <c r="D52" s="484"/>
      <c r="E52" s="484"/>
      <c r="F52" s="484"/>
      <c r="G52" s="484"/>
      <c r="H52" s="485"/>
      <c r="I52" s="222">
        <f>SUM(I43:I51)</f>
        <v>1750</v>
      </c>
    </row>
    <row r="53" spans="1:12" x14ac:dyDescent="0.25">
      <c r="A53" s="494" t="s">
        <v>105</v>
      </c>
      <c r="B53" s="495"/>
      <c r="C53" s="495"/>
      <c r="D53" s="495"/>
      <c r="E53" s="495"/>
      <c r="F53" s="495"/>
      <c r="G53" s="495"/>
      <c r="H53" s="495"/>
      <c r="I53" s="496"/>
    </row>
    <row r="54" spans="1:12" x14ac:dyDescent="0.25">
      <c r="A54" s="120" t="s">
        <v>106</v>
      </c>
      <c r="B54" s="492" t="s">
        <v>107</v>
      </c>
      <c r="C54" s="538"/>
      <c r="D54" s="493"/>
      <c r="E54" s="492" t="s">
        <v>108</v>
      </c>
      <c r="F54" s="493"/>
      <c r="G54" s="136" t="s">
        <v>109</v>
      </c>
      <c r="H54" s="136" t="s">
        <v>88</v>
      </c>
      <c r="I54" s="137" t="s">
        <v>89</v>
      </c>
    </row>
    <row r="55" spans="1:12" x14ac:dyDescent="0.25">
      <c r="A55" s="125">
        <v>1</v>
      </c>
      <c r="B55" s="497" t="s">
        <v>294</v>
      </c>
      <c r="C55" s="498"/>
      <c r="D55" s="499"/>
      <c r="E55" s="517"/>
      <c r="F55" s="519"/>
      <c r="G55" s="126"/>
      <c r="H55" s="138"/>
      <c r="I55" s="129"/>
    </row>
    <row r="56" spans="1:12" x14ac:dyDescent="0.25">
      <c r="A56" s="125"/>
      <c r="B56" s="500" t="s">
        <v>267</v>
      </c>
      <c r="C56" s="501"/>
      <c r="D56" s="502"/>
      <c r="E56" s="486">
        <v>1</v>
      </c>
      <c r="F56" s="487"/>
      <c r="G56" s="126">
        <v>80</v>
      </c>
      <c r="H56" s="138">
        <v>5</v>
      </c>
      <c r="I56" s="129">
        <f>H56*G56</f>
        <v>400</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SUM(I55:I57)</f>
        <v>400</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I58+I52+I40</f>
        <v>2150</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2150</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A15:I15"/>
    <mergeCell ref="A9:E9"/>
    <mergeCell ref="F9:G9"/>
    <mergeCell ref="H9:I9"/>
    <mergeCell ref="F10:G10"/>
    <mergeCell ref="H10:I10"/>
    <mergeCell ref="F11:G11"/>
    <mergeCell ref="H11:I11"/>
    <mergeCell ref="F12:G12"/>
    <mergeCell ref="H12:I12"/>
    <mergeCell ref="H13:I13"/>
    <mergeCell ref="F14:G14"/>
    <mergeCell ref="H14:I14"/>
    <mergeCell ref="B27:F27"/>
    <mergeCell ref="A16:I16"/>
    <mergeCell ref="B17:D17"/>
    <mergeCell ref="B18:D18"/>
    <mergeCell ref="B19:D19"/>
    <mergeCell ref="B20:D20"/>
    <mergeCell ref="A21:H21"/>
    <mergeCell ref="A22:I22"/>
    <mergeCell ref="B23:E23"/>
    <mergeCell ref="B24:F24"/>
    <mergeCell ref="B25:F25"/>
    <mergeCell ref="B26:F26"/>
    <mergeCell ref="A39:H39"/>
    <mergeCell ref="B28:F28"/>
    <mergeCell ref="B29:F29"/>
    <mergeCell ref="B30:F30"/>
    <mergeCell ref="B31:F31"/>
    <mergeCell ref="B32:F32"/>
    <mergeCell ref="B33:F33"/>
    <mergeCell ref="B34:F34"/>
    <mergeCell ref="B35:F35"/>
    <mergeCell ref="B36:F36"/>
    <mergeCell ref="B37:F37"/>
    <mergeCell ref="A38:H38"/>
    <mergeCell ref="A40:H40"/>
    <mergeCell ref="A41:I41"/>
    <mergeCell ref="B42:D42"/>
    <mergeCell ref="E42:F42"/>
    <mergeCell ref="B43:D43"/>
    <mergeCell ref="E43:F43"/>
    <mergeCell ref="B44:D44"/>
    <mergeCell ref="E44:F44"/>
    <mergeCell ref="B45:D45"/>
    <mergeCell ref="E45:F45"/>
    <mergeCell ref="B46:D46"/>
    <mergeCell ref="E46:F46"/>
    <mergeCell ref="B55:D55"/>
    <mergeCell ref="E55:F55"/>
    <mergeCell ref="B47:D47"/>
    <mergeCell ref="E47:F47"/>
    <mergeCell ref="B48:D48"/>
    <mergeCell ref="E48:F48"/>
    <mergeCell ref="B49:D49"/>
    <mergeCell ref="B50:D50"/>
    <mergeCell ref="B51:D51"/>
    <mergeCell ref="A52:H52"/>
    <mergeCell ref="A53:I53"/>
    <mergeCell ref="B54:D54"/>
    <mergeCell ref="E54:F54"/>
    <mergeCell ref="C63:F63"/>
    <mergeCell ref="B56:D56"/>
    <mergeCell ref="E56:F56"/>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986B7-1058-4CAD-B78B-A82372EB3817}">
  <sheetPr>
    <tabColor theme="4" tint="0.39997558519241921"/>
    <pageSetUpPr fitToPage="1"/>
  </sheetPr>
  <dimension ref="A1:O103"/>
  <sheetViews>
    <sheetView view="pageBreakPreview" topLeftCell="A13" zoomScale="70" zoomScaleNormal="70" zoomScaleSheetLayoutView="70" workbookViewId="0">
      <selection activeCell="F29" sqref="F29"/>
    </sheetView>
  </sheetViews>
  <sheetFormatPr defaultColWidth="9.140625" defaultRowHeight="14.25" x14ac:dyDescent="0.2"/>
  <cols>
    <col min="1" max="1" width="1.140625" style="6" customWidth="1"/>
    <col min="2" max="2" width="9.7109375" style="6" customWidth="1"/>
    <col min="3" max="3" width="12.7109375" style="6" customWidth="1"/>
    <col min="4" max="4" width="53.85546875" style="6" customWidth="1"/>
    <col min="5" max="5" width="8.85546875" style="6" customWidth="1"/>
    <col min="6" max="6" width="7.5703125" style="6" customWidth="1"/>
    <col min="7" max="7" width="14" style="6" customWidth="1"/>
    <col min="8" max="8" width="20.5703125" style="6" customWidth="1"/>
    <col min="9" max="13" width="9.140625" style="88"/>
    <col min="14" max="14" width="13.85546875" style="88" bestFit="1" customWidth="1"/>
    <col min="15" max="16384" width="9.140625" style="6"/>
  </cols>
  <sheetData>
    <row r="1" spans="2:14" ht="18" x14ac:dyDescent="0.25">
      <c r="B1" s="2"/>
      <c r="C1" s="2"/>
      <c r="D1" s="8"/>
      <c r="E1" s="1"/>
      <c r="F1" s="1"/>
      <c r="G1" s="7"/>
    </row>
    <row r="2" spans="2:14" s="12" customFormat="1" ht="18" customHeight="1" x14ac:dyDescent="0.25">
      <c r="B2" s="424" t="str">
        <f>'SCHED 1A-4_JG_CH'!B2</f>
        <v xml:space="preserve">SCHEDULED MAINTENANCE OF FIRE PROTECTION AND EARLY WARNING SMOKE DETECTION  EQUIPMENT AT CLUSTER TWO (2) </v>
      </c>
      <c r="D2" s="2"/>
      <c r="E2" s="3"/>
      <c r="F2" s="3"/>
      <c r="G2" s="7"/>
      <c r="I2" s="89"/>
      <c r="J2" s="89"/>
      <c r="K2" s="89"/>
      <c r="L2" s="89"/>
      <c r="M2" s="89"/>
      <c r="N2" s="89"/>
    </row>
    <row r="3" spans="2:14" ht="15" customHeight="1" x14ac:dyDescent="0.25">
      <c r="B3" s="2" t="s">
        <v>9</v>
      </c>
      <c r="D3" s="87" t="str">
        <f>'SCHED 1A-1_JG_CH'!D3</f>
        <v>SCMU3-22/23-0518-HO</v>
      </c>
      <c r="E3" s="474" t="s">
        <v>10</v>
      </c>
      <c r="F3" s="475"/>
      <c r="G3" s="422" t="str">
        <f>'SCHED 1A-4_JG_CH'!G3</f>
        <v>JOE GQABI &amp; CHRIS HANI</v>
      </c>
    </row>
    <row r="4" spans="2:14" ht="15" customHeight="1" x14ac:dyDescent="0.2">
      <c r="B4" s="2" t="s">
        <v>8</v>
      </c>
      <c r="D4" s="2" t="s">
        <v>733</v>
      </c>
      <c r="E4" s="2"/>
      <c r="F4" s="2"/>
      <c r="G4" s="7"/>
    </row>
    <row r="5" spans="2:14" x14ac:dyDescent="0.2">
      <c r="B5" s="2"/>
      <c r="C5" s="2"/>
      <c r="E5" s="2"/>
      <c r="F5" s="2"/>
      <c r="G5" s="7"/>
    </row>
    <row r="6" spans="2:14" s="4" customFormat="1" ht="15" customHeight="1" x14ac:dyDescent="0.2">
      <c r="B6" s="4" t="s">
        <v>665</v>
      </c>
      <c r="D6" s="4" t="s">
        <v>11</v>
      </c>
      <c r="I6" s="90"/>
      <c r="J6" s="90"/>
      <c r="K6" s="90"/>
      <c r="L6" s="90"/>
      <c r="M6" s="90"/>
      <c r="N6" s="90"/>
    </row>
    <row r="7" spans="2:14" ht="6" customHeight="1" thickBot="1" x14ac:dyDescent="0.25">
      <c r="B7" s="5"/>
      <c r="C7" s="5"/>
      <c r="D7" s="5"/>
      <c r="E7" s="5"/>
      <c r="F7" s="5"/>
      <c r="G7" s="7"/>
    </row>
    <row r="8" spans="2:14" s="9" customFormat="1" ht="39" customHeight="1" thickBot="1" x14ac:dyDescent="0.3">
      <c r="B8" s="11" t="s">
        <v>12</v>
      </c>
      <c r="C8" s="11" t="s">
        <v>6</v>
      </c>
      <c r="D8" s="11" t="s">
        <v>0</v>
      </c>
      <c r="E8" s="11" t="s">
        <v>1</v>
      </c>
      <c r="F8" s="11" t="s">
        <v>4</v>
      </c>
      <c r="G8" s="11" t="s">
        <v>2</v>
      </c>
      <c r="H8" s="11" t="s">
        <v>5</v>
      </c>
      <c r="I8" s="91"/>
      <c r="J8" s="91"/>
      <c r="K8" s="91"/>
      <c r="L8" s="91"/>
      <c r="M8" s="91"/>
      <c r="N8" s="91"/>
    </row>
    <row r="9" spans="2:14" s="9" customFormat="1" ht="40.5" x14ac:dyDescent="0.25">
      <c r="B9" s="29">
        <v>5</v>
      </c>
      <c r="C9" s="29" t="s">
        <v>663</v>
      </c>
      <c r="D9" s="298" t="s">
        <v>664</v>
      </c>
      <c r="E9" s="78"/>
      <c r="F9" s="78"/>
      <c r="G9" s="79"/>
      <c r="H9" s="80"/>
      <c r="I9" s="91"/>
      <c r="J9" s="91"/>
      <c r="K9" s="91"/>
      <c r="L9" s="91"/>
      <c r="M9" s="91"/>
      <c r="N9" s="91"/>
    </row>
    <row r="10" spans="2:14" s="9" customFormat="1" ht="20.25" customHeight="1" x14ac:dyDescent="0.2">
      <c r="B10" s="19">
        <v>5.0999999999999996</v>
      </c>
      <c r="C10" s="19"/>
      <c r="D10" s="345" t="str">
        <f>'SCHED 1A-4_JG_CH'!D10</f>
        <v xml:space="preserve">Frontier </v>
      </c>
      <c r="E10" s="19" t="s">
        <v>62</v>
      </c>
      <c r="F10" s="19">
        <v>1</v>
      </c>
      <c r="G10" s="66"/>
      <c r="H10" s="23"/>
      <c r="I10" s="91"/>
      <c r="J10" s="91"/>
      <c r="K10" s="91"/>
      <c r="L10" s="91"/>
      <c r="M10" s="91"/>
      <c r="N10" s="91"/>
    </row>
    <row r="11" spans="2:14" s="9" customFormat="1" ht="20.25" customHeight="1" x14ac:dyDescent="0.2">
      <c r="B11" s="19">
        <f>B10+0.1</f>
        <v>5.1999999999999993</v>
      </c>
      <c r="C11" s="19"/>
      <c r="D11" s="345" t="str">
        <f>'SCHED 1A-4_JG_CH'!D11</f>
        <v>Komani</v>
      </c>
      <c r="E11" s="19" t="s">
        <v>62</v>
      </c>
      <c r="F11" s="19">
        <v>1</v>
      </c>
      <c r="G11" s="66"/>
      <c r="H11" s="23"/>
      <c r="I11" s="91"/>
      <c r="J11" s="91"/>
      <c r="K11" s="91"/>
      <c r="L11" s="91"/>
      <c r="M11" s="91"/>
      <c r="N11" s="91"/>
    </row>
    <row r="12" spans="2:14" s="9" customFormat="1" ht="20.25" customHeight="1" x14ac:dyDescent="0.2">
      <c r="B12" s="19">
        <f t="shared" ref="B12:B18" si="0">B11+0.1</f>
        <v>5.2999999999999989</v>
      </c>
      <c r="C12" s="19"/>
      <c r="D12" s="345" t="str">
        <f>'SCHED 1A-4_JG_CH'!D12</f>
        <v>Glen Grey</v>
      </c>
      <c r="E12" s="19" t="s">
        <v>62</v>
      </c>
      <c r="F12" s="19">
        <v>1</v>
      </c>
      <c r="G12" s="66"/>
      <c r="H12" s="23"/>
      <c r="I12" s="91"/>
      <c r="J12" s="91"/>
      <c r="K12" s="91"/>
      <c r="L12" s="91"/>
      <c r="M12" s="91"/>
      <c r="N12" s="91"/>
    </row>
    <row r="13" spans="2:14" s="9" customFormat="1" ht="20.25" customHeight="1" x14ac:dyDescent="0.2">
      <c r="B13" s="19">
        <f t="shared" si="0"/>
        <v>5.3999999999999986</v>
      </c>
      <c r="C13" s="19"/>
      <c r="D13" s="345" t="str">
        <f>'SCHED 1A-4_JG_CH'!D13</f>
        <v>Ngonyama</v>
      </c>
      <c r="E13" s="19" t="s">
        <v>62</v>
      </c>
      <c r="F13" s="19">
        <v>1</v>
      </c>
      <c r="G13" s="66"/>
      <c r="H13" s="23"/>
      <c r="I13" s="91"/>
      <c r="J13" s="91"/>
      <c r="K13" s="91"/>
      <c r="L13" s="91"/>
      <c r="M13" s="91"/>
      <c r="N13" s="91"/>
    </row>
    <row r="14" spans="2:14" s="9" customFormat="1" ht="20.25" customHeight="1" x14ac:dyDescent="0.2">
      <c r="B14" s="19">
        <f t="shared" si="0"/>
        <v>5.4999999999999982</v>
      </c>
      <c r="C14" s="19"/>
      <c r="D14" s="345" t="str">
        <f>'SCHED 1A-4_JG_CH'!D14</f>
        <v>Dordrecht</v>
      </c>
      <c r="E14" s="19" t="s">
        <v>62</v>
      </c>
      <c r="F14" s="19">
        <v>1</v>
      </c>
      <c r="G14" s="66"/>
      <c r="H14" s="23"/>
      <c r="I14" s="91"/>
      <c r="J14" s="91"/>
      <c r="K14" s="91"/>
      <c r="L14" s="91"/>
      <c r="M14" s="91"/>
      <c r="N14" s="91"/>
    </row>
    <row r="15" spans="2:14" s="9" customFormat="1" ht="20.25" customHeight="1" x14ac:dyDescent="0.2">
      <c r="B15" s="19">
        <f t="shared" si="0"/>
        <v>5.5999999999999979</v>
      </c>
      <c r="C15" s="19"/>
      <c r="D15" s="345" t="str">
        <f>'SCHED 1A-4_JG_CH'!D15</f>
        <v>Elliot</v>
      </c>
      <c r="E15" s="19" t="s">
        <v>62</v>
      </c>
      <c r="F15" s="19">
        <v>1</v>
      </c>
      <c r="G15" s="66"/>
      <c r="H15" s="23"/>
      <c r="I15" s="91"/>
      <c r="J15" s="91"/>
      <c r="K15" s="91"/>
      <c r="L15" s="91"/>
      <c r="M15" s="91"/>
      <c r="N15" s="91"/>
    </row>
    <row r="16" spans="2:14" s="9" customFormat="1" ht="20.25" customHeight="1" x14ac:dyDescent="0.2">
      <c r="B16" s="19">
        <f t="shared" si="0"/>
        <v>5.6999999999999975</v>
      </c>
      <c r="C16" s="19"/>
      <c r="D16" s="345" t="str">
        <f>'SCHED 1A-4_JG_CH'!D16</f>
        <v>Cala</v>
      </c>
      <c r="E16" s="19" t="s">
        <v>62</v>
      </c>
      <c r="F16" s="19">
        <v>1</v>
      </c>
      <c r="G16" s="66"/>
      <c r="H16" s="23"/>
      <c r="I16" s="91"/>
      <c r="J16" s="91"/>
      <c r="K16" s="91"/>
      <c r="L16" s="91"/>
      <c r="M16" s="91"/>
      <c r="N16" s="91"/>
    </row>
    <row r="17" spans="2:14" s="9" customFormat="1" ht="20.25" customHeight="1" x14ac:dyDescent="0.2">
      <c r="B17" s="19">
        <f t="shared" si="0"/>
        <v>5.7999999999999972</v>
      </c>
      <c r="C17" s="19"/>
      <c r="D17" s="345" t="str">
        <f>'SCHED 1A-4_JG_CH'!D17</f>
        <v>Indwe</v>
      </c>
      <c r="E17" s="19" t="s">
        <v>62</v>
      </c>
      <c r="F17" s="19">
        <v>1</v>
      </c>
      <c r="G17" s="66"/>
      <c r="H17" s="23"/>
      <c r="I17" s="91"/>
      <c r="J17" s="91"/>
      <c r="K17" s="91"/>
      <c r="L17" s="91"/>
      <c r="M17" s="91"/>
      <c r="N17" s="91"/>
    </row>
    <row r="18" spans="2:14" s="9" customFormat="1" ht="20.25" customHeight="1" x14ac:dyDescent="0.2">
      <c r="B18" s="19">
        <f t="shared" si="0"/>
        <v>5.8999999999999968</v>
      </c>
      <c r="C18" s="19"/>
      <c r="D18" s="345" t="str">
        <f>'SCHED 1A-4_JG_CH'!D18</f>
        <v>Kuyasa</v>
      </c>
      <c r="E18" s="19" t="s">
        <v>62</v>
      </c>
      <c r="F18" s="19">
        <v>1</v>
      </c>
      <c r="G18" s="66"/>
      <c r="H18" s="23"/>
      <c r="I18" s="91"/>
      <c r="J18" s="91"/>
      <c r="K18" s="91"/>
      <c r="L18" s="91"/>
      <c r="M18" s="91"/>
      <c r="N18" s="91"/>
    </row>
    <row r="19" spans="2:14" s="9" customFormat="1" ht="20.25" customHeight="1" x14ac:dyDescent="0.2">
      <c r="B19" s="349">
        <v>5.0999999999999996</v>
      </c>
      <c r="C19" s="19"/>
      <c r="D19" s="345" t="str">
        <f>'SCHED 1A-4_JG_CH'!D19</f>
        <v>All Saints</v>
      </c>
      <c r="E19" s="19" t="s">
        <v>62</v>
      </c>
      <c r="F19" s="19">
        <v>1</v>
      </c>
      <c r="G19" s="66"/>
      <c r="H19" s="23"/>
      <c r="I19" s="91"/>
      <c r="J19" s="91"/>
      <c r="K19" s="91"/>
      <c r="L19" s="91"/>
      <c r="M19" s="91"/>
      <c r="N19" s="91"/>
    </row>
    <row r="20" spans="2:14" s="9" customFormat="1" ht="20.25" customHeight="1" x14ac:dyDescent="0.2">
      <c r="B20" s="349">
        <f>B19+0.01</f>
        <v>5.1099999999999994</v>
      </c>
      <c r="C20" s="19"/>
      <c r="D20" s="345" t="str">
        <f>'SCHED 1A-4_JG_CH'!D20</f>
        <v>Ngcobo CHC</v>
      </c>
      <c r="E20" s="19" t="s">
        <v>62</v>
      </c>
      <c r="F20" s="19">
        <v>1</v>
      </c>
      <c r="G20" s="66"/>
      <c r="H20" s="23"/>
      <c r="I20" s="91"/>
      <c r="J20" s="91"/>
      <c r="K20" s="91"/>
      <c r="L20" s="91"/>
      <c r="M20" s="91"/>
      <c r="N20" s="91"/>
    </row>
    <row r="21" spans="2:14" s="9" customFormat="1" ht="20.25" customHeight="1" x14ac:dyDescent="0.2">
      <c r="B21" s="349">
        <f t="shared" ref="B21:B42" si="1">B20+0.01</f>
        <v>5.1199999999999992</v>
      </c>
      <c r="C21" s="19"/>
      <c r="D21" s="345" t="str">
        <f>'SCHED 1A-4_JG_CH'!D21</f>
        <v xml:space="preserve">Mjanyana </v>
      </c>
      <c r="E21" s="19" t="s">
        <v>62</v>
      </c>
      <c r="F21" s="19">
        <v>1</v>
      </c>
      <c r="G21" s="66"/>
      <c r="H21" s="23"/>
      <c r="I21" s="91"/>
      <c r="J21" s="91"/>
      <c r="K21" s="91"/>
      <c r="L21" s="91"/>
      <c r="M21" s="91"/>
      <c r="N21" s="91"/>
    </row>
    <row r="22" spans="2:14" s="9" customFormat="1" ht="20.25" customHeight="1" x14ac:dyDescent="0.2">
      <c r="B22" s="349">
        <f t="shared" si="1"/>
        <v>5.129999999999999</v>
      </c>
      <c r="C22" s="19"/>
      <c r="D22" s="345" t="str">
        <f>'SCHED 1A-4_JG_CH'!D22</f>
        <v>Molteno</v>
      </c>
      <c r="E22" s="19" t="s">
        <v>62</v>
      </c>
      <c r="F22" s="19">
        <v>1</v>
      </c>
      <c r="G22" s="66"/>
      <c r="H22" s="23"/>
      <c r="I22" s="91"/>
      <c r="J22" s="91"/>
      <c r="K22" s="91"/>
      <c r="L22" s="91"/>
      <c r="M22" s="91"/>
      <c r="N22" s="91"/>
    </row>
    <row r="23" spans="2:14" s="9" customFormat="1" ht="20.25" customHeight="1" x14ac:dyDescent="0.2">
      <c r="B23" s="349">
        <f t="shared" si="1"/>
        <v>5.1399999999999988</v>
      </c>
      <c r="C23" s="19"/>
      <c r="D23" s="345" t="str">
        <f>'SCHED 1A-4_JG_CH'!D23</f>
        <v>Thornill</v>
      </c>
      <c r="E23" s="19" t="s">
        <v>62</v>
      </c>
      <c r="F23" s="19">
        <v>1</v>
      </c>
      <c r="G23" s="66"/>
      <c r="H23" s="23"/>
      <c r="I23" s="91"/>
      <c r="J23" s="91"/>
      <c r="K23" s="91"/>
      <c r="L23" s="91"/>
      <c r="M23" s="91"/>
      <c r="N23" s="91"/>
    </row>
    <row r="24" spans="2:14" s="9" customFormat="1" ht="20.25" customHeight="1" x14ac:dyDescent="0.2">
      <c r="B24" s="349">
        <f t="shared" si="1"/>
        <v>5.1499999999999986</v>
      </c>
      <c r="C24" s="19"/>
      <c r="D24" s="345" t="str">
        <f>'SCHED 1A-4_JG_CH'!D24</f>
        <v>Nomzamo</v>
      </c>
      <c r="E24" s="19" t="s">
        <v>62</v>
      </c>
      <c r="F24" s="19">
        <v>1</v>
      </c>
      <c r="G24" s="66"/>
      <c r="H24" s="23"/>
      <c r="I24" s="91"/>
      <c r="J24" s="91"/>
      <c r="K24" s="91"/>
      <c r="L24" s="91"/>
      <c r="M24" s="91"/>
      <c r="N24" s="91"/>
    </row>
    <row r="25" spans="2:14" s="9" customFormat="1" ht="20.25" customHeight="1" x14ac:dyDescent="0.2">
      <c r="B25" s="349">
        <f t="shared" si="1"/>
        <v>5.1599999999999984</v>
      </c>
      <c r="C25" s="19"/>
      <c r="D25" s="345" t="str">
        <f>'SCHED 1A-4_JG_CH'!D25</f>
        <v>Sterkstroom</v>
      </c>
      <c r="E25" s="19" t="s">
        <v>62</v>
      </c>
      <c r="F25" s="19">
        <v>1</v>
      </c>
      <c r="G25" s="66"/>
      <c r="H25" s="23"/>
      <c r="I25" s="91"/>
      <c r="J25" s="91"/>
      <c r="K25" s="91"/>
      <c r="L25" s="91"/>
      <c r="M25" s="91"/>
      <c r="N25" s="91"/>
    </row>
    <row r="26" spans="2:14" s="9" customFormat="1" ht="20.25" customHeight="1" x14ac:dyDescent="0.2">
      <c r="B26" s="349">
        <f t="shared" si="1"/>
        <v>5.1699999999999982</v>
      </c>
      <c r="C26" s="19"/>
      <c r="D26" s="345" t="str">
        <f>'SCHED 1A-4_JG_CH'!D26</f>
        <v>Whittlesea</v>
      </c>
      <c r="E26" s="19" t="s">
        <v>62</v>
      </c>
      <c r="F26" s="19">
        <v>1</v>
      </c>
      <c r="G26" s="66"/>
      <c r="H26" s="23"/>
      <c r="I26" s="91"/>
      <c r="J26" s="91"/>
      <c r="K26" s="91"/>
      <c r="L26" s="91"/>
      <c r="M26" s="91"/>
      <c r="N26" s="91"/>
    </row>
    <row r="27" spans="2:14" s="9" customFormat="1" ht="20.25" customHeight="1" x14ac:dyDescent="0.2">
      <c r="B27" s="349">
        <f t="shared" si="1"/>
        <v>5.1799999999999979</v>
      </c>
      <c r="C27" s="19"/>
      <c r="D27" s="345" t="str">
        <f>'SCHED 1A-4_JG_CH'!D27</f>
        <v>Marjie Venter</v>
      </c>
      <c r="E27" s="19" t="s">
        <v>62</v>
      </c>
      <c r="F27" s="19">
        <v>1</v>
      </c>
      <c r="G27" s="66"/>
      <c r="H27" s="23"/>
      <c r="I27" s="91"/>
      <c r="J27" s="91"/>
      <c r="K27" s="91"/>
      <c r="L27" s="91"/>
      <c r="M27" s="91"/>
      <c r="N27" s="91"/>
    </row>
    <row r="28" spans="2:14" s="9" customFormat="1" ht="20.25" customHeight="1" x14ac:dyDescent="0.2">
      <c r="B28" s="349">
        <f t="shared" si="1"/>
        <v>5.1899999999999977</v>
      </c>
      <c r="C28" s="19"/>
      <c r="D28" s="345" t="str">
        <f>'SCHED 1A-4_JG_CH'!D28</f>
        <v>Hewu</v>
      </c>
      <c r="E28" s="19" t="s">
        <v>62</v>
      </c>
      <c r="F28" s="19">
        <v>1</v>
      </c>
      <c r="G28" s="66"/>
      <c r="H28" s="23"/>
      <c r="I28" s="91"/>
      <c r="J28" s="91"/>
      <c r="K28" s="91"/>
      <c r="L28" s="91"/>
      <c r="M28" s="91"/>
      <c r="N28" s="91"/>
    </row>
    <row r="29" spans="2:14" s="9" customFormat="1" ht="20.25" customHeight="1" x14ac:dyDescent="0.2">
      <c r="B29" s="349">
        <f t="shared" si="1"/>
        <v>5.1999999999999975</v>
      </c>
      <c r="C29" s="19"/>
      <c r="D29" s="345" t="str">
        <f>'SCHED 1A-4_JG_CH'!D29</f>
        <v>Cradock</v>
      </c>
      <c r="E29" s="19" t="s">
        <v>62</v>
      </c>
      <c r="F29" s="19">
        <v>1</v>
      </c>
      <c r="G29" s="66"/>
      <c r="H29" s="23"/>
      <c r="I29" s="91"/>
      <c r="J29" s="91"/>
      <c r="K29" s="91"/>
      <c r="L29" s="91"/>
      <c r="M29" s="91"/>
      <c r="N29" s="91"/>
    </row>
    <row r="30" spans="2:14" s="9" customFormat="1" ht="20.25" customHeight="1" x14ac:dyDescent="0.2">
      <c r="B30" s="349">
        <f t="shared" si="1"/>
        <v>5.2099999999999973</v>
      </c>
      <c r="C30" s="19"/>
      <c r="D30" s="345" t="str">
        <f>'SCHED 1A-4_JG_CH'!D30</f>
        <v>Cofimvaba</v>
      </c>
      <c r="E30" s="19" t="s">
        <v>62</v>
      </c>
      <c r="F30" s="19">
        <v>1</v>
      </c>
      <c r="G30" s="66"/>
      <c r="H30" s="23"/>
      <c r="I30" s="91"/>
      <c r="J30" s="91"/>
      <c r="K30" s="91"/>
      <c r="L30" s="91"/>
      <c r="M30" s="91"/>
      <c r="N30" s="91"/>
    </row>
    <row r="31" spans="2:14" s="9" customFormat="1" ht="20.25" customHeight="1" x14ac:dyDescent="0.2">
      <c r="B31" s="349">
        <f t="shared" si="1"/>
        <v>5.2199999999999971</v>
      </c>
      <c r="C31" s="19"/>
      <c r="D31" s="345" t="str">
        <f>'SCHED 1A-4_JG_CH'!D31</f>
        <v>Wilhelm Stahl</v>
      </c>
      <c r="E31" s="19" t="s">
        <v>62</v>
      </c>
      <c r="F31" s="19">
        <v>1</v>
      </c>
      <c r="G31" s="66"/>
      <c r="H31" s="23"/>
      <c r="I31" s="91"/>
      <c r="J31" s="91"/>
      <c r="K31" s="91"/>
      <c r="L31" s="91"/>
      <c r="M31" s="91"/>
      <c r="N31" s="91"/>
    </row>
    <row r="32" spans="2:14" s="9" customFormat="1" ht="20.25" customHeight="1" x14ac:dyDescent="0.2">
      <c r="B32" s="349">
        <f t="shared" si="1"/>
        <v>5.2299999999999969</v>
      </c>
      <c r="C32" s="19"/>
      <c r="D32" s="345" t="str">
        <f>'SCHED 1A-4_JG_CH'!D32</f>
        <v>Zwelakhe</v>
      </c>
      <c r="E32" s="19" t="s">
        <v>62</v>
      </c>
      <c r="F32" s="19">
        <v>1</v>
      </c>
      <c r="G32" s="66"/>
      <c r="H32" s="23"/>
      <c r="I32" s="91"/>
      <c r="J32" s="91"/>
      <c r="K32" s="91"/>
      <c r="L32" s="91"/>
      <c r="M32" s="91"/>
      <c r="N32" s="91"/>
    </row>
    <row r="33" spans="2:15" s="9" customFormat="1" ht="20.25" customHeight="1" x14ac:dyDescent="0.2">
      <c r="B33" s="349"/>
      <c r="C33" s="19"/>
      <c r="D33" s="345"/>
      <c r="E33" s="19"/>
      <c r="F33" s="19"/>
      <c r="G33" s="66"/>
      <c r="H33" s="23"/>
      <c r="I33" s="91"/>
      <c r="J33" s="91"/>
      <c r="K33" s="91"/>
      <c r="L33" s="91"/>
      <c r="M33" s="91"/>
      <c r="N33" s="91"/>
    </row>
    <row r="34" spans="2:15" s="9" customFormat="1" ht="20.25" customHeight="1" x14ac:dyDescent="0.2">
      <c r="B34" s="349">
        <f>B32+0.01</f>
        <v>5.2399999999999967</v>
      </c>
      <c r="C34" s="19"/>
      <c r="D34" s="345" t="s">
        <v>1211</v>
      </c>
      <c r="E34" s="19" t="s">
        <v>62</v>
      </c>
      <c r="F34" s="19">
        <v>1</v>
      </c>
      <c r="G34" s="66"/>
      <c r="H34" s="23"/>
      <c r="I34" s="91"/>
      <c r="J34" s="91"/>
      <c r="K34" s="91"/>
      <c r="L34" s="91"/>
      <c r="M34" s="91"/>
      <c r="N34" s="91"/>
    </row>
    <row r="35" spans="2:15" s="9" customFormat="1" ht="20.25" customHeight="1" x14ac:dyDescent="0.2">
      <c r="B35" s="349">
        <f t="shared" si="1"/>
        <v>5.2499999999999964</v>
      </c>
      <c r="C35" s="19"/>
      <c r="D35" s="345" t="s">
        <v>1212</v>
      </c>
      <c r="E35" s="19" t="s">
        <v>62</v>
      </c>
      <c r="F35" s="19">
        <v>1</v>
      </c>
      <c r="G35" s="66"/>
      <c r="H35" s="23"/>
      <c r="I35" s="91"/>
      <c r="J35" s="91"/>
      <c r="K35" s="91"/>
      <c r="L35" s="91"/>
      <c r="M35" s="91"/>
      <c r="N35" s="91"/>
    </row>
    <row r="36" spans="2:15" s="9" customFormat="1" ht="20.25" customHeight="1" x14ac:dyDescent="0.25">
      <c r="B36" s="349">
        <f t="shared" si="1"/>
        <v>5.2599999999999962</v>
      </c>
      <c r="C36" s="19"/>
      <c r="D36" s="123" t="s">
        <v>1213</v>
      </c>
      <c r="E36" s="19" t="s">
        <v>62</v>
      </c>
      <c r="F36" s="19">
        <v>1</v>
      </c>
      <c r="G36" s="66"/>
      <c r="H36" s="23"/>
      <c r="I36" s="91"/>
      <c r="J36" s="91"/>
      <c r="K36" s="91"/>
      <c r="L36" s="91"/>
      <c r="M36" s="91"/>
      <c r="N36" s="91"/>
    </row>
    <row r="37" spans="2:15" s="9" customFormat="1" ht="21" customHeight="1" x14ac:dyDescent="0.25">
      <c r="B37" s="349">
        <f t="shared" si="1"/>
        <v>5.269999999999996</v>
      </c>
      <c r="C37" s="19"/>
      <c r="D37" s="123" t="s">
        <v>1214</v>
      </c>
      <c r="E37" s="19" t="s">
        <v>62</v>
      </c>
      <c r="F37" s="19">
        <v>1</v>
      </c>
      <c r="G37" s="66"/>
      <c r="H37" s="23"/>
      <c r="I37" s="91"/>
      <c r="J37" s="91"/>
      <c r="K37" s="91"/>
      <c r="L37" s="91"/>
      <c r="M37" s="91"/>
      <c r="N37" s="91"/>
    </row>
    <row r="38" spans="2:15" s="9" customFormat="1" ht="21" customHeight="1" x14ac:dyDescent="0.25">
      <c r="B38" s="349">
        <f t="shared" si="1"/>
        <v>5.2799999999999958</v>
      </c>
      <c r="C38" s="19"/>
      <c r="D38" s="123" t="s">
        <v>1215</v>
      </c>
      <c r="E38" s="19" t="s">
        <v>62</v>
      </c>
      <c r="F38" s="19">
        <v>1</v>
      </c>
      <c r="G38" s="66"/>
      <c r="H38" s="23"/>
      <c r="I38" s="91"/>
      <c r="J38" s="91"/>
      <c r="K38" s="91"/>
      <c r="L38" s="91"/>
      <c r="M38" s="91"/>
      <c r="N38" s="91"/>
    </row>
    <row r="39" spans="2:15" s="9" customFormat="1" ht="20.25" customHeight="1" x14ac:dyDescent="0.25">
      <c r="B39" s="349">
        <f t="shared" si="1"/>
        <v>5.2899999999999956</v>
      </c>
      <c r="C39" s="19"/>
      <c r="D39" s="123" t="s">
        <v>1216</v>
      </c>
      <c r="E39" s="19" t="s">
        <v>62</v>
      </c>
      <c r="F39" s="19">
        <v>1</v>
      </c>
      <c r="G39" s="66"/>
      <c r="H39" s="23"/>
      <c r="I39" s="91"/>
      <c r="J39" s="91"/>
      <c r="K39" s="91"/>
      <c r="L39" s="91"/>
      <c r="M39" s="91"/>
      <c r="N39" s="91"/>
    </row>
    <row r="40" spans="2:15" s="368" customFormat="1" ht="20.25" customHeight="1" x14ac:dyDescent="0.25">
      <c r="B40" s="349">
        <f t="shared" si="1"/>
        <v>5.2999999999999954</v>
      </c>
      <c r="C40" s="363"/>
      <c r="D40" s="123" t="s">
        <v>1217</v>
      </c>
      <c r="E40" s="19" t="s">
        <v>62</v>
      </c>
      <c r="F40" s="19">
        <v>1</v>
      </c>
      <c r="G40" s="66"/>
      <c r="H40" s="366"/>
      <c r="I40" s="367"/>
      <c r="J40" s="367"/>
      <c r="K40" s="367"/>
      <c r="L40" s="367"/>
      <c r="M40" s="367"/>
      <c r="N40" s="367"/>
    </row>
    <row r="41" spans="2:15" s="368" customFormat="1" ht="20.25" customHeight="1" x14ac:dyDescent="0.25">
      <c r="B41" s="349">
        <f t="shared" si="1"/>
        <v>5.3099999999999952</v>
      </c>
      <c r="C41" s="363"/>
      <c r="D41" s="123" t="s">
        <v>1218</v>
      </c>
      <c r="E41" s="19" t="s">
        <v>62</v>
      </c>
      <c r="F41" s="19">
        <v>1</v>
      </c>
      <c r="G41" s="66"/>
      <c r="H41" s="366"/>
      <c r="I41" s="367"/>
      <c r="J41" s="367"/>
      <c r="K41" s="367"/>
      <c r="L41" s="367"/>
      <c r="M41" s="367"/>
      <c r="N41" s="367"/>
    </row>
    <row r="42" spans="2:15" s="368" customFormat="1" ht="20.25" customHeight="1" x14ac:dyDescent="0.25">
      <c r="B42" s="349">
        <f t="shared" si="1"/>
        <v>5.319999999999995</v>
      </c>
      <c r="C42" s="363"/>
      <c r="D42" s="123" t="s">
        <v>1219</v>
      </c>
      <c r="E42" s="19" t="s">
        <v>62</v>
      </c>
      <c r="F42" s="19">
        <v>1</v>
      </c>
      <c r="G42" s="66"/>
      <c r="H42" s="366"/>
      <c r="I42" s="367"/>
      <c r="J42" s="367"/>
      <c r="K42" s="367"/>
      <c r="L42" s="367"/>
      <c r="M42" s="367"/>
      <c r="N42" s="367"/>
    </row>
    <row r="43" spans="2:15" s="9" customFormat="1" ht="20.25" customHeight="1" x14ac:dyDescent="0.2">
      <c r="B43" s="19"/>
      <c r="C43" s="19"/>
      <c r="D43" s="354"/>
      <c r="E43" s="19"/>
      <c r="F43" s="19"/>
      <c r="G43" s="66"/>
      <c r="H43" s="23"/>
      <c r="I43" s="91"/>
      <c r="J43" s="91"/>
      <c r="K43" s="91"/>
      <c r="L43" s="91"/>
      <c r="M43" s="91"/>
      <c r="N43" s="91"/>
    </row>
    <row r="44" spans="2:15" s="299" customFormat="1" ht="56.25" customHeight="1" x14ac:dyDescent="0.25">
      <c r="B44" s="76">
        <v>6</v>
      </c>
      <c r="C44" s="76" t="s">
        <v>666</v>
      </c>
      <c r="D44" s="300" t="s">
        <v>667</v>
      </c>
      <c r="E44" s="301"/>
      <c r="F44" s="78"/>
      <c r="G44" s="80"/>
      <c r="H44" s="80"/>
      <c r="I44" s="302"/>
      <c r="J44" s="302"/>
      <c r="K44" s="302"/>
      <c r="L44" s="302"/>
      <c r="M44" s="302"/>
      <c r="N44" s="302"/>
      <c r="O44" s="302"/>
    </row>
    <row r="45" spans="2:15" s="299" customFormat="1" ht="19.149999999999999" customHeight="1" x14ac:dyDescent="0.25">
      <c r="B45" s="19" t="s">
        <v>677</v>
      </c>
      <c r="C45" s="19"/>
      <c r="D45" s="303" t="s">
        <v>668</v>
      </c>
      <c r="E45" s="19" t="s">
        <v>669</v>
      </c>
      <c r="F45" s="19">
        <v>36</v>
      </c>
      <c r="G45" s="23"/>
      <c r="H45" s="23"/>
      <c r="I45" s="302"/>
      <c r="J45" s="302"/>
      <c r="K45" s="302"/>
      <c r="L45" s="302"/>
      <c r="M45" s="302"/>
      <c r="N45" s="302"/>
      <c r="O45" s="302"/>
    </row>
    <row r="46" spans="2:15" s="299" customFormat="1" ht="20.25" customHeight="1" x14ac:dyDescent="0.25">
      <c r="B46" s="19" t="s">
        <v>678</v>
      </c>
      <c r="C46" s="19"/>
      <c r="D46" s="303" t="s">
        <v>668</v>
      </c>
      <c r="E46" s="304" t="s">
        <v>669</v>
      </c>
      <c r="F46" s="19">
        <v>36</v>
      </c>
      <c r="G46" s="23"/>
      <c r="H46" s="23"/>
      <c r="I46" s="302"/>
      <c r="J46" s="302"/>
      <c r="K46" s="302"/>
      <c r="L46" s="302"/>
      <c r="M46" s="302"/>
      <c r="N46" s="302"/>
      <c r="O46" s="302"/>
    </row>
    <row r="47" spans="2:15" s="299" customFormat="1" ht="20.25" customHeight="1" x14ac:dyDescent="0.25">
      <c r="B47" s="19" t="s">
        <v>741</v>
      </c>
      <c r="C47" s="19"/>
      <c r="D47" s="20" t="s">
        <v>670</v>
      </c>
      <c r="E47" s="304" t="s">
        <v>669</v>
      </c>
      <c r="F47" s="19">
        <v>36</v>
      </c>
      <c r="G47" s="23"/>
      <c r="H47" s="23"/>
      <c r="I47" s="302"/>
      <c r="J47" s="302"/>
      <c r="K47" s="302"/>
      <c r="L47" s="302"/>
      <c r="M47" s="302"/>
      <c r="N47" s="302"/>
      <c r="O47" s="302"/>
    </row>
    <row r="48" spans="2:15" s="299" customFormat="1" ht="19.149999999999999" customHeight="1" x14ac:dyDescent="0.25">
      <c r="B48" s="19" t="s">
        <v>742</v>
      </c>
      <c r="C48" s="19"/>
      <c r="D48" s="20" t="s">
        <v>670</v>
      </c>
      <c r="E48" s="19" t="s">
        <v>669</v>
      </c>
      <c r="F48" s="19">
        <v>36</v>
      </c>
      <c r="G48" s="23"/>
      <c r="H48" s="23"/>
      <c r="I48" s="302"/>
      <c r="J48" s="302"/>
      <c r="K48" s="302"/>
      <c r="L48" s="302"/>
      <c r="M48" s="302"/>
      <c r="N48" s="302"/>
      <c r="O48" s="302"/>
    </row>
    <row r="49" spans="2:15" s="299" customFormat="1" ht="31.5" customHeight="1" x14ac:dyDescent="0.25">
      <c r="B49" s="19" t="s">
        <v>679</v>
      </c>
      <c r="C49" s="19" t="s">
        <v>674</v>
      </c>
      <c r="D49" s="303" t="s">
        <v>675</v>
      </c>
      <c r="E49" s="19" t="s">
        <v>3</v>
      </c>
      <c r="F49" s="19"/>
      <c r="G49" s="347"/>
      <c r="H49" s="23"/>
      <c r="I49" s="302"/>
      <c r="J49" s="302"/>
      <c r="K49" s="302"/>
      <c r="L49" s="302"/>
      <c r="M49" s="302"/>
      <c r="N49" s="302"/>
      <c r="O49" s="302"/>
    </row>
    <row r="50" spans="2:15" s="299" customFormat="1" ht="70.5" customHeight="1" x14ac:dyDescent="0.25">
      <c r="B50" s="76">
        <v>7</v>
      </c>
      <c r="C50" s="76" t="s">
        <v>671</v>
      </c>
      <c r="D50" s="300" t="s">
        <v>672</v>
      </c>
      <c r="E50" s="304" t="s">
        <v>673</v>
      </c>
      <c r="F50" s="19">
        <v>1</v>
      </c>
      <c r="G50" s="23">
        <v>360000</v>
      </c>
      <c r="H50" s="23">
        <v>360000</v>
      </c>
      <c r="I50" s="302"/>
      <c r="J50" s="302"/>
      <c r="K50" s="302"/>
      <c r="L50" s="302"/>
      <c r="M50" s="302"/>
      <c r="N50" s="302"/>
      <c r="O50" s="302"/>
    </row>
    <row r="51" spans="2:15" s="299" customFormat="1" ht="31.5" customHeight="1" x14ac:dyDescent="0.25">
      <c r="B51" s="19" t="s">
        <v>679</v>
      </c>
      <c r="C51" s="19" t="s">
        <v>674</v>
      </c>
      <c r="D51" s="303" t="s">
        <v>675</v>
      </c>
      <c r="E51" s="19" t="s">
        <v>3</v>
      </c>
      <c r="F51" s="19"/>
      <c r="G51" s="427">
        <f>G50</f>
        <v>360000</v>
      </c>
      <c r="H51" s="23"/>
      <c r="I51" s="302"/>
      <c r="J51" s="302"/>
      <c r="K51" s="302"/>
      <c r="L51" s="302"/>
      <c r="M51" s="302"/>
      <c r="N51" s="302"/>
      <c r="O51" s="302"/>
    </row>
    <row r="52" spans="2:15" s="9" customFormat="1" ht="20.25" customHeight="1" x14ac:dyDescent="0.25">
      <c r="B52" s="21"/>
      <c r="C52" s="21"/>
      <c r="D52" s="83"/>
      <c r="E52" s="21"/>
      <c r="F52" s="21"/>
      <c r="G52" s="84"/>
      <c r="H52" s="25"/>
      <c r="I52" s="91"/>
      <c r="J52" s="91"/>
      <c r="K52" s="91"/>
      <c r="L52" s="91"/>
      <c r="M52" s="91"/>
      <c r="N52" s="91"/>
    </row>
    <row r="53" spans="2:15" s="9" customFormat="1" ht="6" customHeight="1" thickBot="1" x14ac:dyDescent="0.3">
      <c r="B53" s="21"/>
      <c r="C53" s="21"/>
      <c r="D53" s="24"/>
      <c r="E53" s="21"/>
      <c r="F53" s="21"/>
      <c r="G53" s="25"/>
      <c r="H53" s="25"/>
      <c r="I53" s="91"/>
      <c r="J53" s="91"/>
      <c r="K53" s="91"/>
      <c r="L53" s="91"/>
      <c r="M53" s="91"/>
      <c r="N53" s="91"/>
    </row>
    <row r="54" spans="2:15" s="9" customFormat="1" ht="20.25" customHeight="1" thickBot="1" x14ac:dyDescent="0.3">
      <c r="B54" s="26" t="s">
        <v>7</v>
      </c>
      <c r="C54" s="26"/>
      <c r="D54" s="26"/>
      <c r="E54" s="26"/>
      <c r="F54" s="26"/>
      <c r="G54" s="27"/>
      <c r="H54" s="28"/>
      <c r="I54" s="91"/>
      <c r="J54" s="91"/>
      <c r="K54" s="91"/>
      <c r="L54" s="91"/>
      <c r="M54" s="91"/>
      <c r="N54" s="91"/>
    </row>
    <row r="55" spans="2:15" ht="5.25" customHeight="1" x14ac:dyDescent="0.2">
      <c r="B55" s="5"/>
      <c r="C55" s="5"/>
      <c r="D55" s="5"/>
      <c r="E55" s="5"/>
      <c r="F55" s="5"/>
      <c r="G55" s="7"/>
      <c r="H55" s="7"/>
    </row>
    <row r="56" spans="2:15" x14ac:dyDescent="0.2">
      <c r="B56" s="5"/>
      <c r="C56" s="5"/>
      <c r="D56" s="5"/>
      <c r="E56" s="5"/>
      <c r="F56" s="5"/>
      <c r="G56" s="7"/>
      <c r="H56" s="7"/>
    </row>
    <row r="57" spans="2:15" x14ac:dyDescent="0.2">
      <c r="B57" s="5"/>
      <c r="C57" s="5"/>
      <c r="D57" s="5"/>
      <c r="E57" s="5"/>
      <c r="F57" s="5"/>
      <c r="G57" s="7"/>
      <c r="H57" s="7"/>
    </row>
    <row r="58" spans="2:15" x14ac:dyDescent="0.2">
      <c r="B58" s="5"/>
      <c r="C58" s="5"/>
      <c r="D58" s="5"/>
      <c r="E58" s="5"/>
      <c r="F58" s="5"/>
      <c r="G58" s="7"/>
      <c r="H58" s="7"/>
    </row>
    <row r="59" spans="2:15" x14ac:dyDescent="0.2">
      <c r="B59" s="5"/>
      <c r="C59" s="5"/>
      <c r="D59" s="5"/>
      <c r="E59" s="5"/>
      <c r="F59" s="5"/>
      <c r="G59" s="7"/>
      <c r="H59" s="7"/>
    </row>
    <row r="60" spans="2:15" x14ac:dyDescent="0.2">
      <c r="B60" s="5"/>
      <c r="C60" s="5"/>
      <c r="D60" s="5"/>
      <c r="E60" s="5"/>
      <c r="F60" s="5"/>
      <c r="G60" s="7"/>
      <c r="H60" s="7"/>
    </row>
    <row r="61" spans="2:15" x14ac:dyDescent="0.2">
      <c r="B61" s="5"/>
      <c r="C61" s="5"/>
      <c r="D61" s="5"/>
      <c r="E61" s="5"/>
      <c r="F61" s="5"/>
      <c r="G61" s="7"/>
      <c r="H61" s="7"/>
    </row>
    <row r="62" spans="2:15" x14ac:dyDescent="0.2">
      <c r="B62" s="5"/>
      <c r="C62" s="5"/>
      <c r="D62" s="5"/>
      <c r="E62" s="5"/>
      <c r="F62" s="5"/>
      <c r="G62" s="7"/>
      <c r="H62" s="7"/>
    </row>
    <row r="63" spans="2:15" x14ac:dyDescent="0.2">
      <c r="B63" s="5"/>
      <c r="C63" s="5"/>
      <c r="D63" s="5"/>
      <c r="E63" s="5"/>
      <c r="F63" s="5"/>
      <c r="G63" s="7"/>
      <c r="H63" s="7"/>
    </row>
    <row r="64" spans="2:15" x14ac:dyDescent="0.2">
      <c r="B64" s="5"/>
      <c r="C64" s="5"/>
      <c r="D64" s="5"/>
      <c r="E64" s="5"/>
      <c r="F64" s="5"/>
      <c r="G64" s="7"/>
      <c r="H64" s="7"/>
    </row>
    <row r="65" spans="1:8" x14ac:dyDescent="0.2">
      <c r="B65" s="5"/>
      <c r="C65" s="5"/>
      <c r="D65" s="5"/>
      <c r="E65" s="5"/>
      <c r="F65" s="5"/>
      <c r="G65" s="7"/>
      <c r="H65" s="7"/>
    </row>
    <row r="66" spans="1:8" x14ac:dyDescent="0.2">
      <c r="B66" s="5"/>
      <c r="C66" s="5"/>
      <c r="D66" s="5"/>
      <c r="E66" s="5"/>
      <c r="F66" s="5"/>
      <c r="G66" s="7"/>
      <c r="H66" s="7"/>
    </row>
    <row r="67" spans="1:8" s="88" customFormat="1" x14ac:dyDescent="0.2">
      <c r="A67" s="6"/>
      <c r="B67" s="5"/>
      <c r="C67" s="5"/>
      <c r="D67" s="5"/>
      <c r="E67" s="5"/>
      <c r="F67" s="5"/>
      <c r="G67" s="7"/>
      <c r="H67" s="7"/>
    </row>
    <row r="68" spans="1:8" s="88" customFormat="1" x14ac:dyDescent="0.2">
      <c r="A68" s="6"/>
      <c r="B68" s="5"/>
      <c r="C68" s="5"/>
      <c r="D68" s="5"/>
      <c r="E68" s="5"/>
      <c r="F68" s="5"/>
      <c r="G68" s="7"/>
      <c r="H68" s="7"/>
    </row>
    <row r="69" spans="1:8" s="88" customFormat="1" x14ac:dyDescent="0.2">
      <c r="A69" s="6"/>
      <c r="B69" s="5"/>
      <c r="C69" s="5"/>
      <c r="D69" s="5"/>
      <c r="E69" s="5"/>
      <c r="F69" s="5"/>
      <c r="G69" s="7"/>
      <c r="H69" s="7"/>
    </row>
    <row r="70" spans="1:8" s="88" customFormat="1" x14ac:dyDescent="0.2">
      <c r="A70" s="6"/>
      <c r="B70" s="5"/>
      <c r="C70" s="5"/>
      <c r="D70" s="5"/>
      <c r="E70" s="5"/>
      <c r="F70" s="5"/>
      <c r="G70" s="7"/>
      <c r="H70" s="7"/>
    </row>
    <row r="71" spans="1:8" s="88" customFormat="1" x14ac:dyDescent="0.2">
      <c r="A71" s="6"/>
      <c r="B71" s="5"/>
      <c r="C71" s="5"/>
      <c r="D71" s="5"/>
      <c r="E71" s="5"/>
      <c r="F71" s="5"/>
      <c r="G71" s="7"/>
      <c r="H71" s="7"/>
    </row>
    <row r="72" spans="1:8" s="88" customFormat="1" x14ac:dyDescent="0.2">
      <c r="A72" s="6"/>
      <c r="B72" s="5"/>
      <c r="C72" s="5"/>
      <c r="D72" s="5"/>
      <c r="E72" s="5"/>
      <c r="F72" s="5"/>
      <c r="G72" s="7"/>
      <c r="H72" s="7"/>
    </row>
    <row r="73" spans="1:8" s="88" customFormat="1" x14ac:dyDescent="0.2">
      <c r="A73" s="6"/>
      <c r="B73" s="5"/>
      <c r="C73" s="5"/>
      <c r="D73" s="5"/>
      <c r="E73" s="5"/>
      <c r="F73" s="5"/>
      <c r="G73" s="7"/>
      <c r="H73" s="7"/>
    </row>
    <row r="74" spans="1:8" s="88" customFormat="1" x14ac:dyDescent="0.2">
      <c r="A74" s="6"/>
      <c r="B74" s="5"/>
      <c r="C74" s="5"/>
      <c r="D74" s="5"/>
      <c r="E74" s="5"/>
      <c r="F74" s="5"/>
      <c r="G74" s="7"/>
      <c r="H74" s="7"/>
    </row>
    <row r="75" spans="1:8" s="88" customFormat="1" x14ac:dyDescent="0.2">
      <c r="A75" s="6"/>
      <c r="B75" s="5"/>
      <c r="C75" s="5"/>
      <c r="D75" s="5"/>
      <c r="E75" s="5"/>
      <c r="F75" s="5"/>
      <c r="G75" s="7"/>
      <c r="H75" s="7"/>
    </row>
    <row r="76" spans="1:8" s="88" customFormat="1" x14ac:dyDescent="0.2">
      <c r="A76" s="6"/>
      <c r="B76" s="5"/>
      <c r="C76" s="5"/>
      <c r="D76" s="5"/>
      <c r="E76" s="5"/>
      <c r="F76" s="5"/>
      <c r="G76" s="7"/>
      <c r="H76" s="7"/>
    </row>
    <row r="77" spans="1:8" s="88" customFormat="1" x14ac:dyDescent="0.2">
      <c r="A77" s="6"/>
      <c r="B77" s="5"/>
      <c r="C77" s="5"/>
      <c r="D77" s="5"/>
      <c r="E77" s="5"/>
      <c r="F77" s="5"/>
      <c r="G77" s="7"/>
      <c r="H77" s="7"/>
    </row>
    <row r="78" spans="1:8" s="88" customFormat="1" x14ac:dyDescent="0.2">
      <c r="A78" s="6"/>
      <c r="B78" s="5"/>
      <c r="C78" s="5"/>
      <c r="D78" s="5"/>
      <c r="E78" s="5"/>
      <c r="F78" s="5"/>
      <c r="G78" s="7"/>
      <c r="H78" s="7"/>
    </row>
    <row r="79" spans="1:8" s="88" customFormat="1" x14ac:dyDescent="0.2">
      <c r="A79" s="6"/>
      <c r="B79" s="5"/>
      <c r="C79" s="5"/>
      <c r="D79" s="5"/>
      <c r="E79" s="5"/>
      <c r="F79" s="5"/>
      <c r="G79" s="7"/>
      <c r="H79" s="7"/>
    </row>
    <row r="80" spans="1:8" s="88" customFormat="1" x14ac:dyDescent="0.2">
      <c r="A80" s="6"/>
      <c r="B80" s="5"/>
      <c r="C80" s="5"/>
      <c r="D80" s="5"/>
      <c r="E80" s="5"/>
      <c r="F80" s="5"/>
      <c r="G80" s="7"/>
      <c r="H80" s="7"/>
    </row>
    <row r="81" spans="1:8" s="88" customFormat="1" x14ac:dyDescent="0.2">
      <c r="A81" s="6"/>
      <c r="B81" s="5"/>
      <c r="C81" s="5"/>
      <c r="D81" s="5"/>
      <c r="E81" s="5"/>
      <c r="F81" s="5"/>
      <c r="G81" s="7"/>
      <c r="H81" s="7"/>
    </row>
    <row r="82" spans="1:8" s="88" customFormat="1" x14ac:dyDescent="0.2">
      <c r="A82" s="6"/>
      <c r="B82" s="5"/>
      <c r="C82" s="5"/>
      <c r="D82" s="5"/>
      <c r="E82" s="5"/>
      <c r="F82" s="5"/>
      <c r="G82" s="7"/>
      <c r="H82" s="7"/>
    </row>
    <row r="83" spans="1:8" s="88" customFormat="1" x14ac:dyDescent="0.2">
      <c r="A83" s="6"/>
      <c r="B83" s="5"/>
      <c r="C83" s="5"/>
      <c r="D83" s="5"/>
      <c r="E83" s="5"/>
      <c r="F83" s="5"/>
      <c r="G83" s="7"/>
      <c r="H83" s="7"/>
    </row>
    <row r="84" spans="1:8" s="88" customFormat="1" x14ac:dyDescent="0.2">
      <c r="A84" s="6"/>
      <c r="B84" s="5"/>
      <c r="C84" s="5"/>
      <c r="D84" s="5"/>
      <c r="E84" s="5"/>
      <c r="F84" s="5"/>
      <c r="G84" s="7"/>
      <c r="H84" s="7"/>
    </row>
    <row r="85" spans="1:8" s="88" customFormat="1" x14ac:dyDescent="0.2">
      <c r="A85" s="6"/>
      <c r="B85" s="5"/>
      <c r="C85" s="5"/>
      <c r="D85" s="5"/>
      <c r="E85" s="5"/>
      <c r="F85" s="5"/>
      <c r="G85" s="7"/>
      <c r="H85" s="7"/>
    </row>
    <row r="86" spans="1:8" s="88" customFormat="1" x14ac:dyDescent="0.2">
      <c r="A86" s="6"/>
      <c r="B86" s="5"/>
      <c r="C86" s="5"/>
      <c r="D86" s="5"/>
      <c r="E86" s="5"/>
      <c r="F86" s="5"/>
      <c r="G86" s="7"/>
      <c r="H86" s="7"/>
    </row>
    <row r="87" spans="1:8" s="88" customFormat="1" x14ac:dyDescent="0.2">
      <c r="A87" s="6"/>
      <c r="B87" s="5"/>
      <c r="C87" s="5"/>
      <c r="D87" s="5"/>
      <c r="E87" s="5"/>
      <c r="F87" s="5"/>
      <c r="G87" s="7"/>
      <c r="H87" s="7"/>
    </row>
    <row r="88" spans="1:8" s="88" customFormat="1" x14ac:dyDescent="0.2">
      <c r="A88" s="6"/>
      <c r="B88" s="5"/>
      <c r="C88" s="5"/>
      <c r="D88" s="5"/>
      <c r="E88" s="5"/>
      <c r="F88" s="5"/>
      <c r="G88" s="6"/>
      <c r="H88" s="6"/>
    </row>
    <row r="89" spans="1:8" s="88" customFormat="1" x14ac:dyDescent="0.2">
      <c r="A89" s="6"/>
      <c r="B89" s="5"/>
      <c r="C89" s="5"/>
      <c r="D89" s="5"/>
      <c r="E89" s="5"/>
      <c r="F89" s="5"/>
      <c r="G89" s="6"/>
      <c r="H89" s="6"/>
    </row>
    <row r="90" spans="1:8" s="88" customFormat="1" x14ac:dyDescent="0.2">
      <c r="A90" s="6"/>
      <c r="B90" s="5"/>
      <c r="C90" s="5"/>
      <c r="D90" s="5"/>
      <c r="E90" s="5"/>
      <c r="F90" s="5"/>
      <c r="G90" s="6"/>
      <c r="H90" s="6"/>
    </row>
    <row r="91" spans="1:8" s="88" customFormat="1" x14ac:dyDescent="0.2">
      <c r="A91" s="6"/>
      <c r="B91" s="5"/>
      <c r="C91" s="5"/>
      <c r="D91" s="5"/>
      <c r="E91" s="5"/>
      <c r="F91" s="5"/>
      <c r="G91" s="6"/>
      <c r="H91" s="6"/>
    </row>
    <row r="92" spans="1:8" s="88" customFormat="1" x14ac:dyDescent="0.2">
      <c r="A92" s="6"/>
      <c r="B92" s="5"/>
      <c r="C92" s="5"/>
      <c r="D92" s="5"/>
      <c r="E92" s="5"/>
      <c r="F92" s="5"/>
      <c r="G92" s="6"/>
      <c r="H92" s="6"/>
    </row>
    <row r="93" spans="1:8" s="88" customFormat="1" x14ac:dyDescent="0.2">
      <c r="A93" s="6"/>
      <c r="B93" s="5"/>
      <c r="C93" s="5"/>
      <c r="D93" s="5"/>
      <c r="E93" s="5"/>
      <c r="F93" s="5"/>
      <c r="G93" s="6"/>
      <c r="H93" s="6"/>
    </row>
    <row r="94" spans="1:8" s="88" customFormat="1" x14ac:dyDescent="0.2">
      <c r="A94" s="6"/>
      <c r="B94" s="5"/>
      <c r="C94" s="5"/>
      <c r="D94" s="5"/>
      <c r="E94" s="5"/>
      <c r="F94" s="5"/>
      <c r="G94" s="6"/>
      <c r="H94" s="6"/>
    </row>
    <row r="95" spans="1:8" s="88" customFormat="1" x14ac:dyDescent="0.2">
      <c r="A95" s="6"/>
      <c r="B95" s="5"/>
      <c r="C95" s="5"/>
      <c r="D95" s="5"/>
      <c r="E95" s="5"/>
      <c r="F95" s="5"/>
      <c r="G95" s="6"/>
      <c r="H95" s="6"/>
    </row>
    <row r="96" spans="1:8" s="88" customFormat="1" x14ac:dyDescent="0.2">
      <c r="A96" s="6"/>
      <c r="B96" s="5"/>
      <c r="C96" s="5"/>
      <c r="D96" s="5"/>
      <c r="E96" s="5"/>
      <c r="F96" s="5"/>
      <c r="G96" s="6"/>
      <c r="H96" s="6"/>
    </row>
    <row r="97" spans="1:8" s="88" customFormat="1" x14ac:dyDescent="0.2">
      <c r="A97" s="6"/>
      <c r="B97" s="5"/>
      <c r="C97" s="5"/>
      <c r="D97" s="5"/>
      <c r="E97" s="5"/>
      <c r="F97" s="5"/>
      <c r="G97" s="6"/>
      <c r="H97" s="6"/>
    </row>
    <row r="98" spans="1:8" s="88" customFormat="1" x14ac:dyDescent="0.2">
      <c r="A98" s="6"/>
      <c r="B98" s="5"/>
      <c r="C98" s="5"/>
      <c r="D98" s="5"/>
      <c r="E98" s="5"/>
      <c r="F98" s="5"/>
      <c r="G98" s="6"/>
      <c r="H98" s="6"/>
    </row>
    <row r="99" spans="1:8" x14ac:dyDescent="0.2">
      <c r="B99" s="5"/>
      <c r="C99" s="5"/>
      <c r="D99" s="5"/>
      <c r="E99" s="5"/>
      <c r="F99" s="5"/>
    </row>
    <row r="100" spans="1:8" x14ac:dyDescent="0.2">
      <c r="B100" s="5"/>
      <c r="C100" s="5"/>
      <c r="D100" s="5"/>
      <c r="E100" s="5"/>
      <c r="F100" s="5"/>
    </row>
    <row r="101" spans="1:8" x14ac:dyDescent="0.2">
      <c r="B101" s="5"/>
      <c r="C101" s="5"/>
      <c r="D101" s="5"/>
      <c r="E101" s="5"/>
      <c r="F101" s="5"/>
    </row>
    <row r="102" spans="1:8" x14ac:dyDescent="0.2">
      <c r="B102" s="5"/>
      <c r="C102" s="5"/>
      <c r="D102" s="5"/>
      <c r="E102" s="5"/>
      <c r="F102" s="5"/>
    </row>
    <row r="103" spans="1:8" x14ac:dyDescent="0.2">
      <c r="B103" s="5"/>
      <c r="C103" s="5"/>
      <c r="D103" s="5"/>
      <c r="E103" s="5"/>
      <c r="F103" s="5"/>
    </row>
  </sheetData>
  <mergeCells count="1">
    <mergeCell ref="E3:F3"/>
  </mergeCells>
  <phoneticPr fontId="32" type="noConversion"/>
  <pageMargins left="0.7" right="0.7" top="0.75" bottom="0.75" header="0.3" footer="0.3"/>
  <pageSetup paperSize="9" scale="64" firstPageNumber="6" orientation="portrait" useFirstPageNumber="1" r:id="rId1"/>
  <headerFooter>
    <oddFooter>&amp;R&amp;"Arial,Regular"&amp;P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M65"/>
  <sheetViews>
    <sheetView topLeftCell="A25" workbookViewId="0">
      <selection activeCell="M56" sqref="M5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37</v>
      </c>
      <c r="I9" s="513"/>
    </row>
    <row r="10" spans="1:13" x14ac:dyDescent="0.25">
      <c r="A10" s="99" t="s">
        <v>71</v>
      </c>
      <c r="B10" s="97"/>
      <c r="D10" s="191"/>
      <c r="E10" s="100"/>
      <c r="F10" s="510" t="s">
        <v>72</v>
      </c>
      <c r="G10" s="511"/>
      <c r="H10" s="514" t="e">
        <f>#REF!</f>
        <v>#REF!</v>
      </c>
      <c r="I10" s="515"/>
    </row>
    <row r="11" spans="1:13" x14ac:dyDescent="0.25">
      <c r="A11" s="99" t="s">
        <v>73</v>
      </c>
      <c r="B11" s="97"/>
      <c r="D11" s="191"/>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523" t="s">
        <v>295</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1" x14ac:dyDescent="0.25">
      <c r="A17" s="104" t="s">
        <v>83</v>
      </c>
      <c r="B17" s="544" t="s">
        <v>170</v>
      </c>
      <c r="C17" s="545"/>
      <c r="D17" s="546"/>
      <c r="E17" s="170" t="s">
        <v>85</v>
      </c>
      <c r="F17" s="170" t="s">
        <v>86</v>
      </c>
      <c r="G17" s="170" t="s">
        <v>87</v>
      </c>
      <c r="H17" s="170" t="s">
        <v>88</v>
      </c>
      <c r="I17" s="171" t="s">
        <v>89</v>
      </c>
    </row>
    <row r="18" spans="1:11" x14ac:dyDescent="0.25">
      <c r="A18" s="109"/>
      <c r="B18" s="517"/>
      <c r="C18" s="518"/>
      <c r="D18" s="519"/>
      <c r="E18" s="110"/>
      <c r="F18" s="111"/>
      <c r="G18" s="110"/>
      <c r="H18" s="112"/>
      <c r="I18" s="113">
        <f>SUM(G18*H18)</f>
        <v>0</v>
      </c>
    </row>
    <row r="19" spans="1:11" x14ac:dyDescent="0.25">
      <c r="A19" s="114"/>
      <c r="B19" s="486"/>
      <c r="C19" s="475"/>
      <c r="D19" s="487"/>
      <c r="E19" s="115"/>
      <c r="F19" s="100"/>
      <c r="G19" s="115"/>
      <c r="H19" s="116"/>
      <c r="I19" s="113">
        <f t="shared" ref="I19:I20" si="0">SUM(G19*H19)</f>
        <v>0</v>
      </c>
    </row>
    <row r="20" spans="1:11" x14ac:dyDescent="0.25">
      <c r="A20" s="114"/>
      <c r="B20" s="520"/>
      <c r="C20" s="521"/>
      <c r="D20" s="522"/>
      <c r="E20" s="115"/>
      <c r="F20" s="100"/>
      <c r="G20" s="117"/>
      <c r="H20" s="118"/>
      <c r="I20" s="119">
        <f t="shared" si="0"/>
        <v>0</v>
      </c>
    </row>
    <row r="21" spans="1:11" x14ac:dyDescent="0.25">
      <c r="A21" s="488" t="s">
        <v>90</v>
      </c>
      <c r="B21" s="484"/>
      <c r="C21" s="484"/>
      <c r="D21" s="484"/>
      <c r="E21" s="484"/>
      <c r="F21" s="484"/>
      <c r="G21" s="484"/>
      <c r="H21" s="485"/>
      <c r="I21" s="113">
        <f>SUM(I18:I20)</f>
        <v>0</v>
      </c>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493"/>
      <c r="G23" s="180" t="s">
        <v>87</v>
      </c>
      <c r="H23" s="136" t="s">
        <v>88</v>
      </c>
      <c r="I23" s="137" t="s">
        <v>89</v>
      </c>
      <c r="K23" s="142"/>
    </row>
    <row r="24" spans="1:11" x14ac:dyDescent="0.25">
      <c r="A24" s="125">
        <v>1</v>
      </c>
      <c r="B24" s="497" t="s">
        <v>299</v>
      </c>
      <c r="C24" s="498"/>
      <c r="D24" s="498"/>
      <c r="E24" s="498"/>
      <c r="F24" s="499"/>
      <c r="G24" s="193">
        <v>2</v>
      </c>
      <c r="H24" s="188">
        <v>22</v>
      </c>
      <c r="I24" s="129">
        <f>H24*G24</f>
        <v>44</v>
      </c>
    </row>
    <row r="25" spans="1:11" x14ac:dyDescent="0.25">
      <c r="A25" s="125">
        <v>2</v>
      </c>
      <c r="B25" s="500" t="s">
        <v>300</v>
      </c>
      <c r="C25" s="501"/>
      <c r="D25" s="501"/>
      <c r="E25" s="501"/>
      <c r="F25" s="501"/>
      <c r="G25" s="195">
        <v>3</v>
      </c>
      <c r="H25" s="194">
        <v>12.8</v>
      </c>
      <c r="I25" s="129">
        <f>H25*G25</f>
        <v>38.400000000000006</v>
      </c>
    </row>
    <row r="26" spans="1:11" x14ac:dyDescent="0.25">
      <c r="A26" s="125">
        <v>3</v>
      </c>
      <c r="B26" s="500" t="s">
        <v>300</v>
      </c>
      <c r="C26" s="501"/>
      <c r="D26" s="501"/>
      <c r="E26" s="501"/>
      <c r="F26" s="501"/>
      <c r="G26" s="195">
        <v>3</v>
      </c>
      <c r="H26" s="194">
        <v>12.8</v>
      </c>
      <c r="I26" s="129">
        <f t="shared" ref="I26:I30" si="1">H26*G26</f>
        <v>38.400000000000006</v>
      </c>
    </row>
    <row r="27" spans="1:11" x14ac:dyDescent="0.25">
      <c r="A27" s="125">
        <v>4</v>
      </c>
      <c r="B27" s="500" t="s">
        <v>302</v>
      </c>
      <c r="C27" s="501"/>
      <c r="D27" s="501"/>
      <c r="E27" s="501"/>
      <c r="F27" s="502"/>
      <c r="G27" s="195">
        <v>2</v>
      </c>
      <c r="H27" s="194">
        <v>16.600000000000001</v>
      </c>
      <c r="I27" s="129">
        <f t="shared" si="1"/>
        <v>33.200000000000003</v>
      </c>
    </row>
    <row r="28" spans="1:11" x14ac:dyDescent="0.25">
      <c r="A28" s="125">
        <v>5</v>
      </c>
      <c r="B28" s="500" t="s">
        <v>301</v>
      </c>
      <c r="C28" s="501"/>
      <c r="D28" s="501"/>
      <c r="E28" s="501"/>
      <c r="F28" s="502"/>
      <c r="G28" s="195">
        <v>2</v>
      </c>
      <c r="H28" s="194">
        <v>16.600000000000001</v>
      </c>
      <c r="I28" s="129">
        <f t="shared" si="1"/>
        <v>33.200000000000003</v>
      </c>
    </row>
    <row r="29" spans="1:11" x14ac:dyDescent="0.25">
      <c r="A29" s="125">
        <v>6</v>
      </c>
      <c r="B29" s="550" t="s">
        <v>303</v>
      </c>
      <c r="C29" s="551"/>
      <c r="D29" s="551"/>
      <c r="E29" s="551"/>
      <c r="F29" s="551"/>
      <c r="G29" s="195">
        <v>2</v>
      </c>
      <c r="H29" s="194">
        <v>37</v>
      </c>
      <c r="I29" s="129">
        <f t="shared" si="1"/>
        <v>74</v>
      </c>
    </row>
    <row r="30" spans="1:11" x14ac:dyDescent="0.25">
      <c r="A30" s="125">
        <v>7</v>
      </c>
      <c r="B30" s="550" t="s">
        <v>304</v>
      </c>
      <c r="C30" s="551"/>
      <c r="D30" s="551"/>
      <c r="E30" s="551"/>
      <c r="F30" s="551"/>
      <c r="G30" s="195">
        <v>1</v>
      </c>
      <c r="H30" s="194">
        <v>4680</v>
      </c>
      <c r="I30" s="129">
        <f t="shared" si="1"/>
        <v>4680</v>
      </c>
    </row>
    <row r="31" spans="1:11" x14ac:dyDescent="0.25">
      <c r="A31" s="125"/>
      <c r="B31" s="550"/>
      <c r="C31" s="551"/>
      <c r="D31" s="551"/>
      <c r="E31" s="551"/>
      <c r="F31" s="551"/>
      <c r="G31" s="195"/>
      <c r="H31" s="196"/>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c r="L37" s="130"/>
    </row>
    <row r="38" spans="1:12" x14ac:dyDescent="0.25">
      <c r="A38" s="547" t="s">
        <v>171</v>
      </c>
      <c r="B38" s="484"/>
      <c r="C38" s="484"/>
      <c r="D38" s="484"/>
      <c r="E38" s="484"/>
      <c r="F38" s="484"/>
      <c r="G38" s="484"/>
      <c r="H38" s="485"/>
      <c r="I38" s="189">
        <f>SUM(I24:I37)</f>
        <v>4941.2</v>
      </c>
      <c r="L38" s="130"/>
    </row>
    <row r="39" spans="1:12" x14ac:dyDescent="0.25">
      <c r="A39" s="488" t="s">
        <v>172</v>
      </c>
      <c r="B39" s="484"/>
      <c r="C39" s="484"/>
      <c r="D39" s="484"/>
      <c r="E39" s="484"/>
      <c r="F39" s="484"/>
      <c r="G39" s="484"/>
      <c r="H39" s="485"/>
      <c r="I39" s="190">
        <f>ROUND((I38*0.15),2)</f>
        <v>741.18</v>
      </c>
      <c r="L39" s="130"/>
    </row>
    <row r="40" spans="1:12" x14ac:dyDescent="0.25">
      <c r="A40" s="488" t="s">
        <v>173</v>
      </c>
      <c r="B40" s="484"/>
      <c r="C40" s="484"/>
      <c r="D40" s="484"/>
      <c r="E40" s="484"/>
      <c r="F40" s="484"/>
      <c r="G40" s="484"/>
      <c r="H40" s="485"/>
      <c r="I40" s="131">
        <f>I38+I39</f>
        <v>5682.38</v>
      </c>
    </row>
    <row r="41" spans="1:12" x14ac:dyDescent="0.25">
      <c r="A41" s="494" t="s">
        <v>95</v>
      </c>
      <c r="B41" s="495"/>
      <c r="C41" s="495"/>
      <c r="D41" s="495"/>
      <c r="E41" s="495"/>
      <c r="F41" s="495"/>
      <c r="G41" s="495"/>
      <c r="H41" s="495"/>
      <c r="I41" s="496"/>
    </row>
    <row r="42" spans="1:12" x14ac:dyDescent="0.25">
      <c r="A42" s="120" t="s">
        <v>96</v>
      </c>
      <c r="B42" s="492" t="s">
        <v>97</v>
      </c>
      <c r="C42" s="538"/>
      <c r="D42" s="493"/>
      <c r="E42" s="492" t="s">
        <v>85</v>
      </c>
      <c r="F42" s="493"/>
      <c r="G42" s="122" t="s">
        <v>87</v>
      </c>
      <c r="H42" s="123" t="s">
        <v>88</v>
      </c>
      <c r="I42" s="124" t="s">
        <v>89</v>
      </c>
    </row>
    <row r="43" spans="1:12" x14ac:dyDescent="0.25">
      <c r="A43" s="125">
        <v>1</v>
      </c>
      <c r="B43" s="529" t="s">
        <v>98</v>
      </c>
      <c r="C43" s="530"/>
      <c r="D43" s="531"/>
      <c r="E43" s="517" t="s">
        <v>99</v>
      </c>
      <c r="F43" s="519"/>
      <c r="G43" s="157"/>
      <c r="H43" s="155">
        <v>450</v>
      </c>
      <c r="I43" s="132">
        <f>SUM(G43*H43)</f>
        <v>0</v>
      </c>
    </row>
    <row r="44" spans="1:12" x14ac:dyDescent="0.25">
      <c r="A44" s="125">
        <v>2</v>
      </c>
      <c r="B44" s="506" t="s">
        <v>100</v>
      </c>
      <c r="C44" s="507"/>
      <c r="D44" s="508"/>
      <c r="E44" s="486" t="s">
        <v>99</v>
      </c>
      <c r="F44" s="487"/>
      <c r="G44" s="126"/>
      <c r="H44" s="156">
        <v>350</v>
      </c>
      <c r="I44" s="129">
        <f t="shared" ref="I44:I48" si="2">SUM(G44*H44)</f>
        <v>0</v>
      </c>
    </row>
    <row r="45" spans="1:12" x14ac:dyDescent="0.25">
      <c r="A45" s="125">
        <v>3</v>
      </c>
      <c r="B45" s="506" t="s">
        <v>101</v>
      </c>
      <c r="C45" s="507"/>
      <c r="D45" s="508"/>
      <c r="E45" s="486" t="s">
        <v>99</v>
      </c>
      <c r="F45" s="487"/>
      <c r="G45" s="126">
        <v>18.5</v>
      </c>
      <c r="H45" s="156">
        <v>300</v>
      </c>
      <c r="I45" s="129">
        <f t="shared" si="2"/>
        <v>5550</v>
      </c>
    </row>
    <row r="46" spans="1:12" x14ac:dyDescent="0.25">
      <c r="A46" s="125">
        <v>4</v>
      </c>
      <c r="B46" s="506" t="s">
        <v>102</v>
      </c>
      <c r="C46" s="507"/>
      <c r="D46" s="508"/>
      <c r="E46" s="486" t="s">
        <v>99</v>
      </c>
      <c r="F46" s="487"/>
      <c r="G46" s="126">
        <v>18.5</v>
      </c>
      <c r="H46" s="156">
        <v>200</v>
      </c>
      <c r="I46" s="129">
        <f t="shared" si="2"/>
        <v>3700</v>
      </c>
    </row>
    <row r="47" spans="1:12" x14ac:dyDescent="0.25">
      <c r="A47" s="125">
        <v>5</v>
      </c>
      <c r="B47" s="506" t="s">
        <v>103</v>
      </c>
      <c r="C47" s="507"/>
      <c r="D47" s="508"/>
      <c r="E47" s="486" t="s">
        <v>99</v>
      </c>
      <c r="F47" s="487"/>
      <c r="G47" s="126"/>
      <c r="H47" s="158">
        <v>200</v>
      </c>
      <c r="I47" s="129">
        <f t="shared" si="2"/>
        <v>0</v>
      </c>
    </row>
    <row r="48" spans="1:12" x14ac:dyDescent="0.25">
      <c r="A48" s="125">
        <v>6</v>
      </c>
      <c r="B48" s="506" t="s">
        <v>40</v>
      </c>
      <c r="C48" s="507"/>
      <c r="D48" s="508"/>
      <c r="E48" s="486" t="s">
        <v>99</v>
      </c>
      <c r="F48" s="487"/>
      <c r="G48" s="126"/>
      <c r="H48" s="158">
        <v>140</v>
      </c>
      <c r="I48" s="129">
        <f t="shared" si="2"/>
        <v>0</v>
      </c>
    </row>
    <row r="49" spans="1:12" x14ac:dyDescent="0.25">
      <c r="A49" s="125"/>
      <c r="B49" s="506"/>
      <c r="C49" s="507"/>
      <c r="D49" s="508"/>
      <c r="E49" s="133"/>
      <c r="F49" s="100"/>
      <c r="G49" s="100"/>
      <c r="H49" s="116"/>
      <c r="I49" s="129"/>
    </row>
    <row r="50" spans="1:12" x14ac:dyDescent="0.25">
      <c r="A50" s="114"/>
      <c r="B50" s="506"/>
      <c r="C50" s="507"/>
      <c r="D50" s="508"/>
      <c r="F50" s="100"/>
      <c r="G50" s="100"/>
      <c r="H50" s="116"/>
      <c r="I50" s="129"/>
    </row>
    <row r="51" spans="1:12" x14ac:dyDescent="0.25">
      <c r="A51" s="134"/>
      <c r="B51" s="535"/>
      <c r="C51" s="536"/>
      <c r="D51" s="537"/>
      <c r="E51" s="102"/>
      <c r="F51" s="103"/>
      <c r="G51" s="100"/>
      <c r="H51" s="118"/>
      <c r="I51" s="129"/>
    </row>
    <row r="52" spans="1:12" x14ac:dyDescent="0.25">
      <c r="A52" s="488" t="s">
        <v>104</v>
      </c>
      <c r="B52" s="484"/>
      <c r="C52" s="484"/>
      <c r="D52" s="484"/>
      <c r="E52" s="484"/>
      <c r="F52" s="484"/>
      <c r="G52" s="484"/>
      <c r="H52" s="485"/>
      <c r="I52" s="135">
        <f>SUM(I43:I51)</f>
        <v>9250</v>
      </c>
    </row>
    <row r="53" spans="1:12" x14ac:dyDescent="0.25">
      <c r="A53" s="494" t="s">
        <v>105</v>
      </c>
      <c r="B53" s="495"/>
      <c r="C53" s="495"/>
      <c r="D53" s="495"/>
      <c r="E53" s="495"/>
      <c r="F53" s="495"/>
      <c r="G53" s="495"/>
      <c r="H53" s="495"/>
      <c r="I53" s="496"/>
    </row>
    <row r="54" spans="1:12" x14ac:dyDescent="0.25">
      <c r="A54" s="120" t="s">
        <v>106</v>
      </c>
      <c r="B54" s="492" t="s">
        <v>107</v>
      </c>
      <c r="C54" s="538"/>
      <c r="D54" s="493"/>
      <c r="E54" s="492" t="s">
        <v>108</v>
      </c>
      <c r="F54" s="493"/>
      <c r="G54" s="136" t="s">
        <v>109</v>
      </c>
      <c r="H54" s="136" t="s">
        <v>88</v>
      </c>
      <c r="I54" s="137" t="s">
        <v>89</v>
      </c>
    </row>
    <row r="55" spans="1:12" x14ac:dyDescent="0.25">
      <c r="A55" s="125">
        <v>1</v>
      </c>
      <c r="B55" s="497" t="s">
        <v>296</v>
      </c>
      <c r="C55" s="498"/>
      <c r="D55" s="499"/>
      <c r="E55" s="517"/>
      <c r="F55" s="519"/>
      <c r="G55" s="126"/>
      <c r="H55" s="138"/>
      <c r="I55" s="129"/>
    </row>
    <row r="56" spans="1:12" x14ac:dyDescent="0.25">
      <c r="A56" s="125"/>
      <c r="B56" s="500" t="s">
        <v>267</v>
      </c>
      <c r="C56" s="501"/>
      <c r="D56" s="502"/>
      <c r="E56" s="486">
        <v>1</v>
      </c>
      <c r="F56" s="487"/>
      <c r="G56" s="126">
        <v>24.4</v>
      </c>
      <c r="H56" s="138">
        <v>5</v>
      </c>
      <c r="I56" s="129">
        <f>H56*G56</f>
        <v>122</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SUM(I55:I57)</f>
        <v>122</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I58+I52+I40</f>
        <v>15054.380000000001</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15054.380000000001</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A15:I15"/>
    <mergeCell ref="A9:E9"/>
    <mergeCell ref="F9:G9"/>
    <mergeCell ref="H9:I9"/>
    <mergeCell ref="F10:G10"/>
    <mergeCell ref="H10:I10"/>
    <mergeCell ref="F11:G11"/>
    <mergeCell ref="H11:I11"/>
    <mergeCell ref="F12:G12"/>
    <mergeCell ref="H12:I12"/>
    <mergeCell ref="H13:I13"/>
    <mergeCell ref="F14:G14"/>
    <mergeCell ref="H14:I14"/>
    <mergeCell ref="B27:F27"/>
    <mergeCell ref="A16:I16"/>
    <mergeCell ref="B17:D17"/>
    <mergeCell ref="B18:D18"/>
    <mergeCell ref="B19:D19"/>
    <mergeCell ref="B20:D20"/>
    <mergeCell ref="A21:H21"/>
    <mergeCell ref="A22:I22"/>
    <mergeCell ref="B24:F24"/>
    <mergeCell ref="B25:F25"/>
    <mergeCell ref="B26:F26"/>
    <mergeCell ref="B23:F23"/>
    <mergeCell ref="A39:H39"/>
    <mergeCell ref="B28:F28"/>
    <mergeCell ref="B29:F29"/>
    <mergeCell ref="B30:F30"/>
    <mergeCell ref="B31:F31"/>
    <mergeCell ref="B32:F32"/>
    <mergeCell ref="B33:F33"/>
    <mergeCell ref="B34:F34"/>
    <mergeCell ref="B35:F35"/>
    <mergeCell ref="B36:F36"/>
    <mergeCell ref="B37:F37"/>
    <mergeCell ref="A38:H38"/>
    <mergeCell ref="A40:H40"/>
    <mergeCell ref="A41:I41"/>
    <mergeCell ref="B42:D42"/>
    <mergeCell ref="E42:F42"/>
    <mergeCell ref="B43:D43"/>
    <mergeCell ref="E43:F43"/>
    <mergeCell ref="B44:D44"/>
    <mergeCell ref="E44:F44"/>
    <mergeCell ref="B45:D45"/>
    <mergeCell ref="E45:F45"/>
    <mergeCell ref="B46:D46"/>
    <mergeCell ref="E46:F46"/>
    <mergeCell ref="B55:D55"/>
    <mergeCell ref="E55:F55"/>
    <mergeCell ref="B47:D47"/>
    <mergeCell ref="E47:F47"/>
    <mergeCell ref="B48:D48"/>
    <mergeCell ref="E48:F48"/>
    <mergeCell ref="B49:D49"/>
    <mergeCell ref="B50:D50"/>
    <mergeCell ref="B51:D51"/>
    <mergeCell ref="A52:H52"/>
    <mergeCell ref="A53:I53"/>
    <mergeCell ref="B54:D54"/>
    <mergeCell ref="E54:F54"/>
    <mergeCell ref="C63:F63"/>
    <mergeCell ref="B56:D56"/>
    <mergeCell ref="E56:F56"/>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M65"/>
  <sheetViews>
    <sheetView topLeftCell="A34" workbookViewId="0">
      <selection activeCell="F51" sqref="F51"/>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38</v>
      </c>
      <c r="I9" s="513"/>
    </row>
    <row r="10" spans="1:13" x14ac:dyDescent="0.25">
      <c r="A10" s="99" t="s">
        <v>71</v>
      </c>
      <c r="B10" s="97"/>
      <c r="D10" s="191"/>
      <c r="E10" s="100"/>
      <c r="F10" s="510" t="s">
        <v>72</v>
      </c>
      <c r="G10" s="511"/>
      <c r="H10" s="514" t="e">
        <f>#REF!</f>
        <v>#REF!</v>
      </c>
      <c r="I10" s="515"/>
    </row>
    <row r="11" spans="1:13" x14ac:dyDescent="0.25">
      <c r="A11" s="99" t="s">
        <v>73</v>
      </c>
      <c r="B11" s="97"/>
      <c r="D11" s="191"/>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523" t="s">
        <v>297</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1" x14ac:dyDescent="0.25">
      <c r="A17" s="104" t="s">
        <v>83</v>
      </c>
      <c r="B17" s="544" t="s">
        <v>170</v>
      </c>
      <c r="C17" s="545"/>
      <c r="D17" s="546"/>
      <c r="E17" s="170" t="s">
        <v>85</v>
      </c>
      <c r="F17" s="170" t="s">
        <v>86</v>
      </c>
      <c r="G17" s="170" t="s">
        <v>87</v>
      </c>
      <c r="H17" s="170" t="s">
        <v>88</v>
      </c>
      <c r="I17" s="171" t="s">
        <v>89</v>
      </c>
    </row>
    <row r="18" spans="1:11" x14ac:dyDescent="0.25">
      <c r="A18" s="109"/>
      <c r="B18" s="517"/>
      <c r="C18" s="518"/>
      <c r="D18" s="519"/>
      <c r="E18" s="110"/>
      <c r="F18" s="111"/>
      <c r="G18" s="110"/>
      <c r="H18" s="112"/>
      <c r="I18" s="113">
        <f>SUM(G18*H18)</f>
        <v>0</v>
      </c>
    </row>
    <row r="19" spans="1:11" x14ac:dyDescent="0.25">
      <c r="A19" s="114"/>
      <c r="B19" s="486"/>
      <c r="C19" s="475"/>
      <c r="D19" s="487"/>
      <c r="E19" s="115"/>
      <c r="F19" s="100"/>
      <c r="G19" s="115"/>
      <c r="H19" s="116"/>
      <c r="I19" s="113">
        <f t="shared" ref="I19:I20" si="0">SUM(G19*H19)</f>
        <v>0</v>
      </c>
    </row>
    <row r="20" spans="1:11" x14ac:dyDescent="0.25">
      <c r="A20" s="114"/>
      <c r="B20" s="520"/>
      <c r="C20" s="521"/>
      <c r="D20" s="522"/>
      <c r="E20" s="115"/>
      <c r="F20" s="100"/>
      <c r="G20" s="117"/>
      <c r="H20" s="118"/>
      <c r="I20" s="119">
        <f t="shared" si="0"/>
        <v>0</v>
      </c>
    </row>
    <row r="21" spans="1:11" x14ac:dyDescent="0.25">
      <c r="A21" s="488" t="s">
        <v>90</v>
      </c>
      <c r="B21" s="484"/>
      <c r="C21" s="484"/>
      <c r="D21" s="484"/>
      <c r="E21" s="484"/>
      <c r="F21" s="484"/>
      <c r="G21" s="484"/>
      <c r="H21" s="485"/>
      <c r="I21" s="113">
        <f>SUM(I18:I20)</f>
        <v>0</v>
      </c>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122"/>
      <c r="G23" s="180" t="s">
        <v>87</v>
      </c>
      <c r="H23" s="136" t="s">
        <v>88</v>
      </c>
      <c r="I23" s="137" t="s">
        <v>89</v>
      </c>
      <c r="K23" s="142"/>
    </row>
    <row r="24" spans="1:11" x14ac:dyDescent="0.25">
      <c r="A24" s="125"/>
      <c r="B24" s="497"/>
      <c r="C24" s="498"/>
      <c r="D24" s="498"/>
      <c r="E24" s="498"/>
      <c r="F24" s="499"/>
      <c r="G24" s="193"/>
      <c r="H24" s="188"/>
      <c r="I24" s="129"/>
    </row>
    <row r="25" spans="1:11" x14ac:dyDescent="0.25">
      <c r="A25" s="125"/>
      <c r="B25" s="500"/>
      <c r="C25" s="501"/>
      <c r="D25" s="501"/>
      <c r="E25" s="501"/>
      <c r="F25" s="501"/>
      <c r="G25" s="195"/>
      <c r="H25" s="194"/>
      <c r="I25" s="129"/>
    </row>
    <row r="26" spans="1:11" x14ac:dyDescent="0.25">
      <c r="A26" s="125"/>
      <c r="B26" s="500"/>
      <c r="C26" s="501"/>
      <c r="D26" s="501"/>
      <c r="E26" s="501"/>
      <c r="F26" s="502"/>
      <c r="G26" s="195"/>
      <c r="H26" s="194"/>
      <c r="I26" s="129"/>
    </row>
    <row r="27" spans="1:11" x14ac:dyDescent="0.25">
      <c r="A27" s="125"/>
      <c r="B27" s="500"/>
      <c r="C27" s="501"/>
      <c r="D27" s="501"/>
      <c r="E27" s="501"/>
      <c r="F27" s="502"/>
      <c r="G27" s="195"/>
      <c r="H27" s="194"/>
      <c r="I27" s="129"/>
    </row>
    <row r="28" spans="1:11" x14ac:dyDescent="0.25">
      <c r="A28" s="125"/>
      <c r="B28" s="500"/>
      <c r="C28" s="501"/>
      <c r="D28" s="501"/>
      <c r="E28" s="501"/>
      <c r="F28" s="502"/>
      <c r="G28" s="195"/>
      <c r="H28" s="196"/>
      <c r="I28" s="129"/>
    </row>
    <row r="29" spans="1:11" x14ac:dyDescent="0.25">
      <c r="A29" s="125"/>
      <c r="B29" s="550"/>
      <c r="C29" s="551"/>
      <c r="D29" s="551"/>
      <c r="E29" s="551"/>
      <c r="F29" s="551"/>
      <c r="G29" s="195"/>
      <c r="H29" s="196"/>
      <c r="I29" s="129"/>
    </row>
    <row r="30" spans="1:11" x14ac:dyDescent="0.25">
      <c r="A30" s="125"/>
      <c r="B30" s="550"/>
      <c r="C30" s="551"/>
      <c r="D30" s="551"/>
      <c r="E30" s="551"/>
      <c r="F30" s="551"/>
      <c r="G30" s="195"/>
      <c r="H30" s="196"/>
      <c r="I30" s="129"/>
    </row>
    <row r="31" spans="1:11" x14ac:dyDescent="0.25">
      <c r="A31" s="125"/>
      <c r="B31" s="550"/>
      <c r="C31" s="551"/>
      <c r="D31" s="551"/>
      <c r="E31" s="551"/>
      <c r="F31" s="551"/>
      <c r="G31" s="195"/>
      <c r="H31" s="196"/>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c r="L37" s="130"/>
    </row>
    <row r="38" spans="1:12" x14ac:dyDescent="0.25">
      <c r="A38" s="547" t="s">
        <v>171</v>
      </c>
      <c r="B38" s="484"/>
      <c r="C38" s="484"/>
      <c r="D38" s="484"/>
      <c r="E38" s="484"/>
      <c r="F38" s="484"/>
      <c r="G38" s="484"/>
      <c r="H38" s="485"/>
      <c r="I38" s="189">
        <f>SUM(I24:I37)</f>
        <v>0</v>
      </c>
      <c r="L38" s="130"/>
    </row>
    <row r="39" spans="1:12" x14ac:dyDescent="0.25">
      <c r="A39" s="488" t="s">
        <v>172</v>
      </c>
      <c r="B39" s="484"/>
      <c r="C39" s="484"/>
      <c r="D39" s="484"/>
      <c r="E39" s="484"/>
      <c r="F39" s="484"/>
      <c r="G39" s="484"/>
      <c r="H39" s="485"/>
      <c r="I39" s="190">
        <f>ROUND((I38*0.15),2)</f>
        <v>0</v>
      </c>
      <c r="L39" s="130"/>
    </row>
    <row r="40" spans="1:12" x14ac:dyDescent="0.25">
      <c r="A40" s="488" t="s">
        <v>173</v>
      </c>
      <c r="B40" s="484"/>
      <c r="C40" s="484"/>
      <c r="D40" s="484"/>
      <c r="E40" s="484"/>
      <c r="F40" s="484"/>
      <c r="G40" s="484"/>
      <c r="H40" s="485"/>
      <c r="I40" s="131">
        <f>I38+I39</f>
        <v>0</v>
      </c>
    </row>
    <row r="41" spans="1:12" x14ac:dyDescent="0.25">
      <c r="A41" s="494" t="s">
        <v>95</v>
      </c>
      <c r="B41" s="495"/>
      <c r="C41" s="495"/>
      <c r="D41" s="495"/>
      <c r="E41" s="495"/>
      <c r="F41" s="495"/>
      <c r="G41" s="495"/>
      <c r="H41" s="495"/>
      <c r="I41" s="496"/>
    </row>
    <row r="42" spans="1:12" x14ac:dyDescent="0.25">
      <c r="A42" s="120" t="s">
        <v>96</v>
      </c>
      <c r="B42" s="492" t="s">
        <v>97</v>
      </c>
      <c r="C42" s="538"/>
      <c r="D42" s="493"/>
      <c r="E42" s="492" t="s">
        <v>85</v>
      </c>
      <c r="F42" s="493"/>
      <c r="G42" s="122" t="s">
        <v>87</v>
      </c>
      <c r="H42" s="123" t="s">
        <v>88</v>
      </c>
      <c r="I42" s="124" t="s">
        <v>89</v>
      </c>
    </row>
    <row r="43" spans="1:12" x14ac:dyDescent="0.25">
      <c r="A43" s="125">
        <v>1</v>
      </c>
      <c r="B43" s="529" t="s">
        <v>98</v>
      </c>
      <c r="C43" s="530"/>
      <c r="D43" s="531"/>
      <c r="E43" s="517" t="s">
        <v>99</v>
      </c>
      <c r="F43" s="519"/>
      <c r="G43" s="157"/>
      <c r="H43" s="155">
        <v>450</v>
      </c>
      <c r="I43" s="132">
        <f>SUM(G43*H43)</f>
        <v>0</v>
      </c>
    </row>
    <row r="44" spans="1:12" x14ac:dyDescent="0.25">
      <c r="A44" s="125">
        <v>2</v>
      </c>
      <c r="B44" s="506" t="s">
        <v>100</v>
      </c>
      <c r="C44" s="507"/>
      <c r="D44" s="508"/>
      <c r="E44" s="486" t="s">
        <v>99</v>
      </c>
      <c r="F44" s="487"/>
      <c r="G44" s="221">
        <v>0</v>
      </c>
      <c r="H44" s="156">
        <v>350</v>
      </c>
      <c r="I44" s="129">
        <f t="shared" ref="I44:I48" si="1">SUM(G44*H44)</f>
        <v>0</v>
      </c>
    </row>
    <row r="45" spans="1:12" x14ac:dyDescent="0.25">
      <c r="A45" s="125">
        <v>3</v>
      </c>
      <c r="B45" s="506" t="s">
        <v>101</v>
      </c>
      <c r="C45" s="507"/>
      <c r="D45" s="508"/>
      <c r="E45" s="486" t="s">
        <v>99</v>
      </c>
      <c r="F45" s="487"/>
      <c r="G45" s="221">
        <v>2</v>
      </c>
      <c r="H45" s="156">
        <v>300</v>
      </c>
      <c r="I45" s="129">
        <f t="shared" si="1"/>
        <v>600</v>
      </c>
    </row>
    <row r="46" spans="1:12" x14ac:dyDescent="0.25">
      <c r="A46" s="125">
        <v>4</v>
      </c>
      <c r="B46" s="506" t="s">
        <v>102</v>
      </c>
      <c r="C46" s="507"/>
      <c r="D46" s="508"/>
      <c r="E46" s="486" t="s">
        <v>99</v>
      </c>
      <c r="F46" s="487"/>
      <c r="G46" s="126">
        <v>2</v>
      </c>
      <c r="H46" s="156">
        <v>200</v>
      </c>
      <c r="I46" s="129">
        <f t="shared" si="1"/>
        <v>400</v>
      </c>
    </row>
    <row r="47" spans="1:12" x14ac:dyDescent="0.25">
      <c r="A47" s="125">
        <v>5</v>
      </c>
      <c r="B47" s="506" t="s">
        <v>103</v>
      </c>
      <c r="C47" s="507"/>
      <c r="D47" s="508"/>
      <c r="E47" s="486" t="s">
        <v>99</v>
      </c>
      <c r="F47" s="487"/>
      <c r="G47" s="126"/>
      <c r="H47" s="158">
        <v>200</v>
      </c>
      <c r="I47" s="129">
        <f t="shared" si="1"/>
        <v>0</v>
      </c>
    </row>
    <row r="48" spans="1:12" x14ac:dyDescent="0.25">
      <c r="A48" s="125">
        <v>6</v>
      </c>
      <c r="B48" s="506" t="s">
        <v>40</v>
      </c>
      <c r="C48" s="507"/>
      <c r="D48" s="508"/>
      <c r="E48" s="486" t="s">
        <v>99</v>
      </c>
      <c r="F48" s="487"/>
      <c r="G48" s="126"/>
      <c r="H48" s="158">
        <v>140</v>
      </c>
      <c r="I48" s="129">
        <f t="shared" si="1"/>
        <v>0</v>
      </c>
    </row>
    <row r="49" spans="1:12" x14ac:dyDescent="0.25">
      <c r="A49" s="125"/>
      <c r="B49" s="506"/>
      <c r="C49" s="507"/>
      <c r="D49" s="508"/>
      <c r="E49" s="133"/>
      <c r="F49" s="100"/>
      <c r="G49" s="100"/>
      <c r="H49" s="116"/>
      <c r="I49" s="129"/>
    </row>
    <row r="50" spans="1:12" x14ac:dyDescent="0.25">
      <c r="A50" s="114"/>
      <c r="B50" s="506"/>
      <c r="C50" s="507"/>
      <c r="D50" s="508"/>
      <c r="F50" s="100"/>
      <c r="G50" s="100"/>
      <c r="H50" s="116"/>
      <c r="I50" s="129"/>
    </row>
    <row r="51" spans="1:12" x14ac:dyDescent="0.25">
      <c r="A51" s="134"/>
      <c r="B51" s="535"/>
      <c r="C51" s="536"/>
      <c r="D51" s="537"/>
      <c r="E51" s="102"/>
      <c r="F51" s="103"/>
      <c r="G51" s="100"/>
      <c r="H51" s="118"/>
      <c r="I51" s="129"/>
    </row>
    <row r="52" spans="1:12" x14ac:dyDescent="0.25">
      <c r="A52" s="488" t="s">
        <v>104</v>
      </c>
      <c r="B52" s="484"/>
      <c r="C52" s="484"/>
      <c r="D52" s="484"/>
      <c r="E52" s="484"/>
      <c r="F52" s="484"/>
      <c r="G52" s="484"/>
      <c r="H52" s="485"/>
      <c r="I52" s="222">
        <f>SUM(I43:I51)</f>
        <v>1000</v>
      </c>
    </row>
    <row r="53" spans="1:12" x14ac:dyDescent="0.25">
      <c r="A53" s="494" t="s">
        <v>105</v>
      </c>
      <c r="B53" s="495"/>
      <c r="C53" s="495"/>
      <c r="D53" s="495"/>
      <c r="E53" s="495"/>
      <c r="F53" s="495"/>
      <c r="G53" s="495"/>
      <c r="H53" s="495"/>
      <c r="I53" s="496"/>
    </row>
    <row r="54" spans="1:12" x14ac:dyDescent="0.25">
      <c r="A54" s="120" t="s">
        <v>106</v>
      </c>
      <c r="B54" s="492" t="s">
        <v>107</v>
      </c>
      <c r="C54" s="538"/>
      <c r="D54" s="493"/>
      <c r="E54" s="492" t="s">
        <v>108</v>
      </c>
      <c r="F54" s="493"/>
      <c r="G54" s="136" t="s">
        <v>109</v>
      </c>
      <c r="H54" s="136" t="s">
        <v>88</v>
      </c>
      <c r="I54" s="137" t="s">
        <v>89</v>
      </c>
    </row>
    <row r="55" spans="1:12" x14ac:dyDescent="0.25">
      <c r="A55" s="125">
        <v>1</v>
      </c>
      <c r="B55" s="497" t="s">
        <v>298</v>
      </c>
      <c r="C55" s="498"/>
      <c r="D55" s="499"/>
      <c r="E55" s="517"/>
      <c r="F55" s="519"/>
      <c r="G55" s="126"/>
      <c r="H55" s="138"/>
      <c r="I55" s="129"/>
    </row>
    <row r="56" spans="1:12" x14ac:dyDescent="0.25">
      <c r="A56" s="125"/>
      <c r="B56" s="500" t="s">
        <v>267</v>
      </c>
      <c r="C56" s="501"/>
      <c r="D56" s="502"/>
      <c r="E56" s="486">
        <v>1</v>
      </c>
      <c r="F56" s="487"/>
      <c r="G56" s="126">
        <v>82</v>
      </c>
      <c r="H56" s="138">
        <v>5</v>
      </c>
      <c r="I56" s="129">
        <f>H56*G56</f>
        <v>410</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SUM(I55:I57)</f>
        <v>410</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I58+I52+I40</f>
        <v>1410</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1410</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A15:I15"/>
    <mergeCell ref="A9:E9"/>
    <mergeCell ref="F9:G9"/>
    <mergeCell ref="H9:I9"/>
    <mergeCell ref="F10:G10"/>
    <mergeCell ref="H10:I10"/>
    <mergeCell ref="F11:G11"/>
    <mergeCell ref="H11:I11"/>
    <mergeCell ref="F12:G12"/>
    <mergeCell ref="H12:I12"/>
    <mergeCell ref="H13:I13"/>
    <mergeCell ref="F14:G14"/>
    <mergeCell ref="H14:I14"/>
    <mergeCell ref="B27:F27"/>
    <mergeCell ref="A16:I16"/>
    <mergeCell ref="B17:D17"/>
    <mergeCell ref="B18:D18"/>
    <mergeCell ref="B19:D19"/>
    <mergeCell ref="B20:D20"/>
    <mergeCell ref="A21:H21"/>
    <mergeCell ref="A22:I22"/>
    <mergeCell ref="B23:E23"/>
    <mergeCell ref="B24:F24"/>
    <mergeCell ref="B25:F25"/>
    <mergeCell ref="B26:F26"/>
    <mergeCell ref="A39:H39"/>
    <mergeCell ref="B28:F28"/>
    <mergeCell ref="B29:F29"/>
    <mergeCell ref="B30:F30"/>
    <mergeCell ref="B31:F31"/>
    <mergeCell ref="B32:F32"/>
    <mergeCell ref="B33:F33"/>
    <mergeCell ref="B34:F34"/>
    <mergeCell ref="B35:F35"/>
    <mergeCell ref="B36:F36"/>
    <mergeCell ref="B37:F37"/>
    <mergeCell ref="A38:H38"/>
    <mergeCell ref="A40:H40"/>
    <mergeCell ref="A41:I41"/>
    <mergeCell ref="B42:D42"/>
    <mergeCell ref="E42:F42"/>
    <mergeCell ref="B43:D43"/>
    <mergeCell ref="E43:F43"/>
    <mergeCell ref="B44:D44"/>
    <mergeCell ref="E44:F44"/>
    <mergeCell ref="B45:D45"/>
    <mergeCell ref="E45:F45"/>
    <mergeCell ref="B46:D46"/>
    <mergeCell ref="E46:F46"/>
    <mergeCell ref="B55:D55"/>
    <mergeCell ref="E55:F55"/>
    <mergeCell ref="B47:D47"/>
    <mergeCell ref="E47:F47"/>
    <mergeCell ref="B48:D48"/>
    <mergeCell ref="E48:F48"/>
    <mergeCell ref="B49:D49"/>
    <mergeCell ref="B50:D50"/>
    <mergeCell ref="B51:D51"/>
    <mergeCell ref="A52:H52"/>
    <mergeCell ref="A53:I53"/>
    <mergeCell ref="B54:D54"/>
    <mergeCell ref="E54:F54"/>
    <mergeCell ref="C63:F63"/>
    <mergeCell ref="B56:D56"/>
    <mergeCell ref="E56:F56"/>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M65"/>
  <sheetViews>
    <sheetView topLeftCell="A7" workbookViewId="0">
      <selection activeCell="M56" sqref="M5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D10" s="191"/>
      <c r="E10" s="100"/>
      <c r="F10" s="510" t="s">
        <v>72</v>
      </c>
      <c r="G10" s="511"/>
      <c r="H10" s="514" t="e">
        <f>#REF!</f>
        <v>#REF!</v>
      </c>
      <c r="I10" s="515"/>
    </row>
    <row r="11" spans="1:13" x14ac:dyDescent="0.25">
      <c r="A11" s="99" t="s">
        <v>73</v>
      </c>
      <c r="B11" s="97"/>
      <c r="D11" s="191"/>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523" t="s">
        <v>305</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1" x14ac:dyDescent="0.25">
      <c r="A17" s="104" t="s">
        <v>83</v>
      </c>
      <c r="B17" s="544" t="s">
        <v>170</v>
      </c>
      <c r="C17" s="545"/>
      <c r="D17" s="546"/>
      <c r="E17" s="170" t="s">
        <v>85</v>
      </c>
      <c r="F17" s="170" t="s">
        <v>86</v>
      </c>
      <c r="G17" s="170" t="s">
        <v>87</v>
      </c>
      <c r="H17" s="170" t="s">
        <v>88</v>
      </c>
      <c r="I17" s="171" t="s">
        <v>89</v>
      </c>
    </row>
    <row r="18" spans="1:11" x14ac:dyDescent="0.25">
      <c r="A18" s="109"/>
      <c r="B18" s="517"/>
      <c r="C18" s="518"/>
      <c r="D18" s="519"/>
      <c r="E18" s="110"/>
      <c r="F18" s="111"/>
      <c r="G18" s="110"/>
      <c r="H18" s="112"/>
      <c r="I18" s="113">
        <f>SUM(G18*H18)</f>
        <v>0</v>
      </c>
    </row>
    <row r="19" spans="1:11" x14ac:dyDescent="0.25">
      <c r="A19" s="114"/>
      <c r="B19" s="486"/>
      <c r="C19" s="475"/>
      <c r="D19" s="487"/>
      <c r="E19" s="115"/>
      <c r="F19" s="100"/>
      <c r="G19" s="115"/>
      <c r="H19" s="116"/>
      <c r="I19" s="113">
        <f t="shared" ref="I19:I20" si="0">SUM(G19*H19)</f>
        <v>0</v>
      </c>
    </row>
    <row r="20" spans="1:11" x14ac:dyDescent="0.25">
      <c r="A20" s="114"/>
      <c r="B20" s="520"/>
      <c r="C20" s="521"/>
      <c r="D20" s="522"/>
      <c r="E20" s="115"/>
      <c r="F20" s="100"/>
      <c r="G20" s="117"/>
      <c r="H20" s="118"/>
      <c r="I20" s="119">
        <f t="shared" si="0"/>
        <v>0</v>
      </c>
    </row>
    <row r="21" spans="1:11" x14ac:dyDescent="0.25">
      <c r="A21" s="488" t="s">
        <v>90</v>
      </c>
      <c r="B21" s="484"/>
      <c r="C21" s="484"/>
      <c r="D21" s="484"/>
      <c r="E21" s="484"/>
      <c r="F21" s="484"/>
      <c r="G21" s="484"/>
      <c r="H21" s="485"/>
      <c r="I21" s="113">
        <f>SUM(I18:I20)</f>
        <v>0</v>
      </c>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493"/>
      <c r="G23" s="180" t="s">
        <v>87</v>
      </c>
      <c r="H23" s="136" t="s">
        <v>88</v>
      </c>
      <c r="I23" s="137" t="s">
        <v>89</v>
      </c>
      <c r="K23" s="142"/>
    </row>
    <row r="24" spans="1:11" x14ac:dyDescent="0.25">
      <c r="A24" s="125"/>
      <c r="B24" s="497"/>
      <c r="C24" s="498"/>
      <c r="D24" s="498"/>
      <c r="E24" s="498"/>
      <c r="F24" s="499"/>
      <c r="G24" s="193"/>
      <c r="H24" s="188"/>
      <c r="I24" s="129"/>
    </row>
    <row r="25" spans="1:11" x14ac:dyDescent="0.25">
      <c r="A25" s="125"/>
      <c r="B25" s="500"/>
      <c r="C25" s="501"/>
      <c r="D25" s="501"/>
      <c r="E25" s="501"/>
      <c r="F25" s="501"/>
      <c r="G25" s="195"/>
      <c r="H25" s="194"/>
      <c r="I25" s="129"/>
    </row>
    <row r="26" spans="1:11" x14ac:dyDescent="0.25">
      <c r="A26" s="125"/>
      <c r="B26" s="500"/>
      <c r="C26" s="501"/>
      <c r="D26" s="501"/>
      <c r="E26" s="501"/>
      <c r="F26" s="501"/>
      <c r="G26" s="195"/>
      <c r="H26" s="194"/>
      <c r="I26" s="129"/>
    </row>
    <row r="27" spans="1:11" x14ac:dyDescent="0.25">
      <c r="A27" s="125"/>
      <c r="B27" s="500"/>
      <c r="C27" s="501"/>
      <c r="D27" s="501"/>
      <c r="E27" s="501"/>
      <c r="F27" s="502"/>
      <c r="G27" s="195"/>
      <c r="H27" s="194"/>
      <c r="I27" s="129"/>
    </row>
    <row r="28" spans="1:11" x14ac:dyDescent="0.25">
      <c r="A28" s="125"/>
      <c r="B28" s="500"/>
      <c r="C28" s="501"/>
      <c r="D28" s="501"/>
      <c r="E28" s="501"/>
      <c r="F28" s="502"/>
      <c r="G28" s="195"/>
      <c r="H28" s="194"/>
      <c r="I28" s="129"/>
    </row>
    <row r="29" spans="1:11" x14ac:dyDescent="0.25">
      <c r="A29" s="125"/>
      <c r="B29" s="550"/>
      <c r="C29" s="551"/>
      <c r="D29" s="551"/>
      <c r="E29" s="551"/>
      <c r="F29" s="551"/>
      <c r="G29" s="195"/>
      <c r="H29" s="194"/>
      <c r="I29" s="129"/>
    </row>
    <row r="30" spans="1:11" x14ac:dyDescent="0.25">
      <c r="A30" s="125"/>
      <c r="B30" s="550"/>
      <c r="C30" s="551"/>
      <c r="D30" s="551"/>
      <c r="E30" s="551"/>
      <c r="F30" s="551"/>
      <c r="G30" s="195"/>
      <c r="H30" s="194"/>
      <c r="I30" s="129"/>
    </row>
    <row r="31" spans="1:11" x14ac:dyDescent="0.25">
      <c r="A31" s="125"/>
      <c r="B31" s="550"/>
      <c r="C31" s="551"/>
      <c r="D31" s="551"/>
      <c r="E31" s="551"/>
      <c r="F31" s="551"/>
      <c r="G31" s="195"/>
      <c r="H31" s="196"/>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c r="L37" s="130"/>
    </row>
    <row r="38" spans="1:12" x14ac:dyDescent="0.25">
      <c r="A38" s="547" t="s">
        <v>171</v>
      </c>
      <c r="B38" s="484"/>
      <c r="C38" s="484"/>
      <c r="D38" s="484"/>
      <c r="E38" s="484"/>
      <c r="F38" s="484"/>
      <c r="G38" s="484"/>
      <c r="H38" s="485"/>
      <c r="I38" s="189">
        <f>SUM(I24:I37)</f>
        <v>0</v>
      </c>
      <c r="L38" s="130"/>
    </row>
    <row r="39" spans="1:12" x14ac:dyDescent="0.25">
      <c r="A39" s="488" t="s">
        <v>172</v>
      </c>
      <c r="B39" s="484"/>
      <c r="C39" s="484"/>
      <c r="D39" s="484"/>
      <c r="E39" s="484"/>
      <c r="F39" s="484"/>
      <c r="G39" s="484"/>
      <c r="H39" s="485"/>
      <c r="I39" s="190">
        <f>ROUND((I38*0.15),2)</f>
        <v>0</v>
      </c>
      <c r="L39" s="130"/>
    </row>
    <row r="40" spans="1:12" x14ac:dyDescent="0.25">
      <c r="A40" s="488" t="s">
        <v>173</v>
      </c>
      <c r="B40" s="484"/>
      <c r="C40" s="484"/>
      <c r="D40" s="484"/>
      <c r="E40" s="484"/>
      <c r="F40" s="484"/>
      <c r="G40" s="484"/>
      <c r="H40" s="485"/>
      <c r="I40" s="131">
        <f>I38+I39</f>
        <v>0</v>
      </c>
    </row>
    <row r="41" spans="1:12" x14ac:dyDescent="0.25">
      <c r="A41" s="494" t="s">
        <v>95</v>
      </c>
      <c r="B41" s="495"/>
      <c r="C41" s="495"/>
      <c r="D41" s="495"/>
      <c r="E41" s="495"/>
      <c r="F41" s="495"/>
      <c r="G41" s="495"/>
      <c r="H41" s="495"/>
      <c r="I41" s="496"/>
    </row>
    <row r="42" spans="1:12" x14ac:dyDescent="0.25">
      <c r="A42" s="120" t="s">
        <v>96</v>
      </c>
      <c r="B42" s="492" t="s">
        <v>97</v>
      </c>
      <c r="C42" s="538"/>
      <c r="D42" s="493"/>
      <c r="E42" s="492" t="s">
        <v>85</v>
      </c>
      <c r="F42" s="493"/>
      <c r="G42" s="122" t="s">
        <v>87</v>
      </c>
      <c r="H42" s="123" t="s">
        <v>88</v>
      </c>
      <c r="I42" s="124" t="s">
        <v>89</v>
      </c>
    </row>
    <row r="43" spans="1:12" x14ac:dyDescent="0.25">
      <c r="A43" s="125">
        <v>1</v>
      </c>
      <c r="B43" s="529" t="s">
        <v>98</v>
      </c>
      <c r="C43" s="530"/>
      <c r="D43" s="531"/>
      <c r="E43" s="517" t="s">
        <v>99</v>
      </c>
      <c r="F43" s="519"/>
      <c r="G43" s="157"/>
      <c r="H43" s="155">
        <v>450</v>
      </c>
      <c r="I43" s="132">
        <f>SUM(G43*H43)</f>
        <v>0</v>
      </c>
    </row>
    <row r="44" spans="1:12" x14ac:dyDescent="0.25">
      <c r="A44" s="125">
        <v>2</v>
      </c>
      <c r="B44" s="506" t="s">
        <v>100</v>
      </c>
      <c r="C44" s="507"/>
      <c r="D44" s="508"/>
      <c r="E44" s="486" t="s">
        <v>99</v>
      </c>
      <c r="F44" s="487"/>
      <c r="G44" s="126"/>
      <c r="H44" s="156">
        <v>350</v>
      </c>
      <c r="I44" s="129">
        <f t="shared" ref="I44:I48" si="1">SUM(G44*H44)</f>
        <v>0</v>
      </c>
    </row>
    <row r="45" spans="1:12" x14ac:dyDescent="0.25">
      <c r="A45" s="125">
        <v>3</v>
      </c>
      <c r="B45" s="506" t="s">
        <v>101</v>
      </c>
      <c r="C45" s="507"/>
      <c r="D45" s="508"/>
      <c r="E45" s="486" t="s">
        <v>99</v>
      </c>
      <c r="F45" s="487"/>
      <c r="G45" s="126">
        <v>1</v>
      </c>
      <c r="H45" s="156">
        <v>300</v>
      </c>
      <c r="I45" s="129">
        <f t="shared" si="1"/>
        <v>300</v>
      </c>
    </row>
    <row r="46" spans="1:12" x14ac:dyDescent="0.25">
      <c r="A46" s="125">
        <v>4</v>
      </c>
      <c r="B46" s="506" t="s">
        <v>102</v>
      </c>
      <c r="C46" s="507"/>
      <c r="D46" s="508"/>
      <c r="E46" s="486" t="s">
        <v>99</v>
      </c>
      <c r="F46" s="487"/>
      <c r="G46" s="126">
        <v>1</v>
      </c>
      <c r="H46" s="156">
        <v>200</v>
      </c>
      <c r="I46" s="129">
        <f t="shared" si="1"/>
        <v>200</v>
      </c>
    </row>
    <row r="47" spans="1:12" x14ac:dyDescent="0.25">
      <c r="A47" s="125">
        <v>5</v>
      </c>
      <c r="B47" s="506" t="s">
        <v>103</v>
      </c>
      <c r="C47" s="507"/>
      <c r="D47" s="508"/>
      <c r="E47" s="486" t="s">
        <v>99</v>
      </c>
      <c r="F47" s="487"/>
      <c r="G47" s="126"/>
      <c r="H47" s="158">
        <v>200</v>
      </c>
      <c r="I47" s="129">
        <f t="shared" si="1"/>
        <v>0</v>
      </c>
    </row>
    <row r="48" spans="1:12" x14ac:dyDescent="0.25">
      <c r="A48" s="125">
        <v>6</v>
      </c>
      <c r="B48" s="506" t="s">
        <v>40</v>
      </c>
      <c r="C48" s="507"/>
      <c r="D48" s="508"/>
      <c r="E48" s="486" t="s">
        <v>99</v>
      </c>
      <c r="F48" s="487"/>
      <c r="G48" s="126"/>
      <c r="H48" s="158">
        <v>140</v>
      </c>
      <c r="I48" s="129">
        <f t="shared" si="1"/>
        <v>0</v>
      </c>
    </row>
    <row r="49" spans="1:12" x14ac:dyDescent="0.25">
      <c r="A49" s="125"/>
      <c r="B49" s="506"/>
      <c r="C49" s="507"/>
      <c r="D49" s="508"/>
      <c r="E49" s="486"/>
      <c r="F49" s="487"/>
      <c r="G49" s="100"/>
      <c r="H49" s="116"/>
      <c r="I49" s="129"/>
    </row>
    <row r="50" spans="1:12" x14ac:dyDescent="0.25">
      <c r="A50" s="114"/>
      <c r="B50" s="506"/>
      <c r="C50" s="507"/>
      <c r="D50" s="508"/>
      <c r="E50" s="486"/>
      <c r="F50" s="487"/>
      <c r="G50" s="100"/>
      <c r="H50" s="116"/>
      <c r="I50" s="129"/>
    </row>
    <row r="51" spans="1:12" x14ac:dyDescent="0.25">
      <c r="A51" s="134"/>
      <c r="B51" s="535"/>
      <c r="C51" s="536"/>
      <c r="D51" s="537"/>
      <c r="E51" s="520"/>
      <c r="F51" s="522"/>
      <c r="G51" s="100"/>
      <c r="H51" s="118"/>
      <c r="I51" s="129"/>
    </row>
    <row r="52" spans="1:12" x14ac:dyDescent="0.25">
      <c r="A52" s="488" t="s">
        <v>104</v>
      </c>
      <c r="B52" s="484"/>
      <c r="C52" s="484"/>
      <c r="D52" s="484"/>
      <c r="E52" s="484"/>
      <c r="F52" s="484"/>
      <c r="G52" s="484"/>
      <c r="H52" s="485"/>
      <c r="I52" s="135">
        <f>SUM(I43:I51)</f>
        <v>500</v>
      </c>
    </row>
    <row r="53" spans="1:12" x14ac:dyDescent="0.25">
      <c r="A53" s="494" t="s">
        <v>105</v>
      </c>
      <c r="B53" s="495"/>
      <c r="C53" s="495"/>
      <c r="D53" s="495"/>
      <c r="E53" s="495"/>
      <c r="F53" s="495"/>
      <c r="G53" s="495"/>
      <c r="H53" s="495"/>
      <c r="I53" s="496"/>
    </row>
    <row r="54" spans="1:12" x14ac:dyDescent="0.25">
      <c r="A54" s="120" t="s">
        <v>106</v>
      </c>
      <c r="B54" s="492" t="s">
        <v>107</v>
      </c>
      <c r="C54" s="538"/>
      <c r="D54" s="493"/>
      <c r="E54" s="492" t="s">
        <v>108</v>
      </c>
      <c r="F54" s="493"/>
      <c r="G54" s="136" t="s">
        <v>109</v>
      </c>
      <c r="H54" s="136" t="s">
        <v>88</v>
      </c>
      <c r="I54" s="137" t="s">
        <v>89</v>
      </c>
    </row>
    <row r="55" spans="1:12" x14ac:dyDescent="0.25">
      <c r="A55" s="125">
        <v>1</v>
      </c>
      <c r="B55" s="497" t="s">
        <v>281</v>
      </c>
      <c r="C55" s="498"/>
      <c r="D55" s="499"/>
      <c r="E55" s="517"/>
      <c r="F55" s="519"/>
      <c r="G55" s="126"/>
      <c r="H55" s="138"/>
      <c r="I55" s="129"/>
    </row>
    <row r="56" spans="1:12" x14ac:dyDescent="0.25">
      <c r="A56" s="125"/>
      <c r="B56" s="500" t="s">
        <v>267</v>
      </c>
      <c r="C56" s="501"/>
      <c r="D56" s="502"/>
      <c r="E56" s="486">
        <v>1</v>
      </c>
      <c r="F56" s="487"/>
      <c r="G56" s="126">
        <v>11.8</v>
      </c>
      <c r="H56" s="138">
        <v>5</v>
      </c>
      <c r="I56" s="129">
        <f>H56*G56</f>
        <v>59</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SUM(I55:I57)</f>
        <v>59</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I58+I52+I40</f>
        <v>559</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559</v>
      </c>
    </row>
    <row r="63" spans="1:12" ht="16.5" thickTop="1" thickBot="1" x14ac:dyDescent="0.3">
      <c r="A63" s="151"/>
      <c r="B63" s="152"/>
      <c r="C63" s="539"/>
      <c r="D63" s="540"/>
      <c r="E63" s="540"/>
      <c r="F63" s="540"/>
      <c r="G63" s="153"/>
      <c r="H63" s="153"/>
      <c r="I63" s="154"/>
    </row>
    <row r="65" spans="1:2" x14ac:dyDescent="0.25">
      <c r="A65" s="97"/>
      <c r="B65" s="97"/>
    </row>
  </sheetData>
  <mergeCells count="79">
    <mergeCell ref="A15:I15"/>
    <mergeCell ref="A9:E9"/>
    <mergeCell ref="F9:G9"/>
    <mergeCell ref="H9:I9"/>
    <mergeCell ref="F10:G10"/>
    <mergeCell ref="H10:I10"/>
    <mergeCell ref="F11:G11"/>
    <mergeCell ref="H11:I11"/>
    <mergeCell ref="F12:G12"/>
    <mergeCell ref="H12:I12"/>
    <mergeCell ref="H13:I13"/>
    <mergeCell ref="F14:G14"/>
    <mergeCell ref="H14:I14"/>
    <mergeCell ref="B27:F27"/>
    <mergeCell ref="A16:I16"/>
    <mergeCell ref="B17:D17"/>
    <mergeCell ref="B18:D18"/>
    <mergeCell ref="B19:D19"/>
    <mergeCell ref="B20:D20"/>
    <mergeCell ref="A21:H21"/>
    <mergeCell ref="A22:I22"/>
    <mergeCell ref="B23:F23"/>
    <mergeCell ref="B24:F24"/>
    <mergeCell ref="B25:F25"/>
    <mergeCell ref="B26:F26"/>
    <mergeCell ref="A39:H39"/>
    <mergeCell ref="B28:F28"/>
    <mergeCell ref="B29:F29"/>
    <mergeCell ref="B30:F30"/>
    <mergeCell ref="B31:F31"/>
    <mergeCell ref="B32:F32"/>
    <mergeCell ref="B33:F33"/>
    <mergeCell ref="B34:F34"/>
    <mergeCell ref="B35:F35"/>
    <mergeCell ref="B36:F36"/>
    <mergeCell ref="B37:F37"/>
    <mergeCell ref="A38:H38"/>
    <mergeCell ref="A40:H40"/>
    <mergeCell ref="A41:I41"/>
    <mergeCell ref="B42:D42"/>
    <mergeCell ref="E42:F42"/>
    <mergeCell ref="B43:D43"/>
    <mergeCell ref="E43:F43"/>
    <mergeCell ref="B44:D44"/>
    <mergeCell ref="E44:F44"/>
    <mergeCell ref="B45:D45"/>
    <mergeCell ref="E45:F45"/>
    <mergeCell ref="B46:D46"/>
    <mergeCell ref="E46:F46"/>
    <mergeCell ref="B55:D55"/>
    <mergeCell ref="E55:F55"/>
    <mergeCell ref="B47:D47"/>
    <mergeCell ref="E47:F47"/>
    <mergeCell ref="B48:D48"/>
    <mergeCell ref="E48:F48"/>
    <mergeCell ref="B49:D49"/>
    <mergeCell ref="B50:D50"/>
    <mergeCell ref="E49:F49"/>
    <mergeCell ref="E50:F50"/>
    <mergeCell ref="E51:F51"/>
    <mergeCell ref="B51:D51"/>
    <mergeCell ref="A52:H52"/>
    <mergeCell ref="A53:I53"/>
    <mergeCell ref="B54:D54"/>
    <mergeCell ref="E54:F54"/>
    <mergeCell ref="C63:F63"/>
    <mergeCell ref="B56:D56"/>
    <mergeCell ref="E56:F56"/>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M65"/>
  <sheetViews>
    <sheetView topLeftCell="A13" workbookViewId="0">
      <selection activeCell="M56" sqref="M5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D10" s="191"/>
      <c r="E10" s="100"/>
      <c r="F10" s="510" t="s">
        <v>72</v>
      </c>
      <c r="G10" s="511"/>
      <c r="H10" s="514" t="e">
        <f>#REF!</f>
        <v>#REF!</v>
      </c>
      <c r="I10" s="515"/>
    </row>
    <row r="11" spans="1:13" x14ac:dyDescent="0.25">
      <c r="A11" s="99" t="s">
        <v>73</v>
      </c>
      <c r="B11" s="97"/>
      <c r="D11" s="191"/>
      <c r="E11" s="100"/>
      <c r="F11" s="510" t="s">
        <v>74</v>
      </c>
      <c r="G11" s="511"/>
      <c r="H11" s="516" t="e">
        <f>#REF!</f>
        <v>#REF!</v>
      </c>
      <c r="I11" s="515"/>
    </row>
    <row r="12" spans="1:13" x14ac:dyDescent="0.25">
      <c r="A12" s="99" t="s">
        <v>75</v>
      </c>
      <c r="B12" s="97"/>
      <c r="D12" s="191"/>
      <c r="E12" s="100"/>
      <c r="F12" s="510" t="s">
        <v>76</v>
      </c>
      <c r="G12" s="511"/>
      <c r="H12" s="516">
        <v>888</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523" t="s">
        <v>306</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1" x14ac:dyDescent="0.25">
      <c r="A17" s="104" t="s">
        <v>83</v>
      </c>
      <c r="B17" s="544" t="s">
        <v>170</v>
      </c>
      <c r="C17" s="545"/>
      <c r="D17" s="546"/>
      <c r="E17" s="170" t="s">
        <v>85</v>
      </c>
      <c r="F17" s="170" t="s">
        <v>86</v>
      </c>
      <c r="G17" s="170" t="s">
        <v>87</v>
      </c>
      <c r="H17" s="170" t="s">
        <v>88</v>
      </c>
      <c r="I17" s="171" t="s">
        <v>89</v>
      </c>
    </row>
    <row r="18" spans="1:11" x14ac:dyDescent="0.25">
      <c r="A18" s="109"/>
      <c r="B18" s="517"/>
      <c r="C18" s="518"/>
      <c r="D18" s="519"/>
      <c r="E18" s="110"/>
      <c r="F18" s="111"/>
      <c r="G18" s="110"/>
      <c r="H18" s="112"/>
      <c r="I18" s="113">
        <f>SUM(G18*H18)</f>
        <v>0</v>
      </c>
    </row>
    <row r="19" spans="1:11" x14ac:dyDescent="0.25">
      <c r="A19" s="114"/>
      <c r="B19" s="486"/>
      <c r="C19" s="475"/>
      <c r="D19" s="487"/>
      <c r="E19" s="115"/>
      <c r="F19" s="100"/>
      <c r="G19" s="115"/>
      <c r="H19" s="116"/>
      <c r="I19" s="113">
        <f t="shared" ref="I19:I20" si="0">SUM(G19*H19)</f>
        <v>0</v>
      </c>
    </row>
    <row r="20" spans="1:11" x14ac:dyDescent="0.25">
      <c r="A20" s="114"/>
      <c r="B20" s="520"/>
      <c r="C20" s="521"/>
      <c r="D20" s="522"/>
      <c r="E20" s="115"/>
      <c r="F20" s="100"/>
      <c r="G20" s="117"/>
      <c r="H20" s="118"/>
      <c r="I20" s="119">
        <f t="shared" si="0"/>
        <v>0</v>
      </c>
    </row>
    <row r="21" spans="1:11" x14ac:dyDescent="0.25">
      <c r="A21" s="488" t="s">
        <v>90</v>
      </c>
      <c r="B21" s="484"/>
      <c r="C21" s="484"/>
      <c r="D21" s="484"/>
      <c r="E21" s="484"/>
      <c r="F21" s="484"/>
      <c r="G21" s="484"/>
      <c r="H21" s="485"/>
      <c r="I21" s="113">
        <f>SUM(I18:I20)</f>
        <v>0</v>
      </c>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493"/>
      <c r="G23" s="180" t="s">
        <v>87</v>
      </c>
      <c r="H23" s="136" t="s">
        <v>88</v>
      </c>
      <c r="I23" s="137" t="s">
        <v>89</v>
      </c>
      <c r="K23" s="142"/>
    </row>
    <row r="24" spans="1:11" x14ac:dyDescent="0.25">
      <c r="A24" s="125"/>
      <c r="B24" s="497"/>
      <c r="C24" s="498"/>
      <c r="D24" s="498"/>
      <c r="E24" s="498"/>
      <c r="F24" s="499"/>
      <c r="G24" s="193"/>
      <c r="H24" s="188"/>
      <c r="I24" s="129"/>
    </row>
    <row r="25" spans="1:11" x14ac:dyDescent="0.25">
      <c r="A25" s="125"/>
      <c r="B25" s="500"/>
      <c r="C25" s="501"/>
      <c r="D25" s="501"/>
      <c r="E25" s="501"/>
      <c r="F25" s="501"/>
      <c r="G25" s="195"/>
      <c r="H25" s="194"/>
      <c r="I25" s="129"/>
    </row>
    <row r="26" spans="1:11" x14ac:dyDescent="0.25">
      <c r="A26" s="125"/>
      <c r="B26" s="500"/>
      <c r="C26" s="501"/>
      <c r="D26" s="501"/>
      <c r="E26" s="501"/>
      <c r="F26" s="501"/>
      <c r="G26" s="195"/>
      <c r="H26" s="194"/>
      <c r="I26" s="129"/>
    </row>
    <row r="27" spans="1:11" x14ac:dyDescent="0.25">
      <c r="A27" s="125"/>
      <c r="B27" s="500"/>
      <c r="C27" s="501"/>
      <c r="D27" s="501"/>
      <c r="E27" s="501"/>
      <c r="F27" s="502"/>
      <c r="G27" s="195"/>
      <c r="H27" s="194"/>
      <c r="I27" s="129"/>
    </row>
    <row r="28" spans="1:11" x14ac:dyDescent="0.25">
      <c r="A28" s="125"/>
      <c r="B28" s="500"/>
      <c r="C28" s="501"/>
      <c r="D28" s="501"/>
      <c r="E28" s="501"/>
      <c r="F28" s="502"/>
      <c r="G28" s="195"/>
      <c r="H28" s="194"/>
      <c r="I28" s="129"/>
    </row>
    <row r="29" spans="1:11" x14ac:dyDescent="0.25">
      <c r="A29" s="125"/>
      <c r="B29" s="550"/>
      <c r="C29" s="551"/>
      <c r="D29" s="551"/>
      <c r="E29" s="551"/>
      <c r="F29" s="551"/>
      <c r="G29" s="195"/>
      <c r="H29" s="194"/>
      <c r="I29" s="129"/>
    </row>
    <row r="30" spans="1:11" x14ac:dyDescent="0.25">
      <c r="A30" s="125"/>
      <c r="B30" s="550"/>
      <c r="C30" s="551"/>
      <c r="D30" s="551"/>
      <c r="E30" s="551"/>
      <c r="F30" s="551"/>
      <c r="G30" s="195"/>
      <c r="H30" s="194"/>
      <c r="I30" s="129"/>
    </row>
    <row r="31" spans="1:11" x14ac:dyDescent="0.25">
      <c r="A31" s="125"/>
      <c r="B31" s="550"/>
      <c r="C31" s="551"/>
      <c r="D31" s="551"/>
      <c r="E31" s="551"/>
      <c r="F31" s="551"/>
      <c r="G31" s="195"/>
      <c r="H31" s="196"/>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c r="L37" s="130"/>
    </row>
    <row r="38" spans="1:12" x14ac:dyDescent="0.25">
      <c r="A38" s="547" t="s">
        <v>171</v>
      </c>
      <c r="B38" s="484"/>
      <c r="C38" s="484"/>
      <c r="D38" s="484"/>
      <c r="E38" s="484"/>
      <c r="F38" s="484"/>
      <c r="G38" s="484"/>
      <c r="H38" s="485"/>
      <c r="I38" s="189">
        <f>SUM(I24:I37)</f>
        <v>0</v>
      </c>
      <c r="L38" s="130"/>
    </row>
    <row r="39" spans="1:12" x14ac:dyDescent="0.25">
      <c r="A39" s="488" t="s">
        <v>172</v>
      </c>
      <c r="B39" s="484"/>
      <c r="C39" s="484"/>
      <c r="D39" s="484"/>
      <c r="E39" s="484"/>
      <c r="F39" s="484"/>
      <c r="G39" s="484"/>
      <c r="H39" s="485"/>
      <c r="I39" s="190">
        <f>ROUND((I38*0.15),2)</f>
        <v>0</v>
      </c>
      <c r="L39" s="130"/>
    </row>
    <row r="40" spans="1:12" x14ac:dyDescent="0.25">
      <c r="A40" s="488" t="s">
        <v>173</v>
      </c>
      <c r="B40" s="484"/>
      <c r="C40" s="484"/>
      <c r="D40" s="484"/>
      <c r="E40" s="484"/>
      <c r="F40" s="484"/>
      <c r="G40" s="484"/>
      <c r="H40" s="485"/>
      <c r="I40" s="131">
        <f>I38+I39</f>
        <v>0</v>
      </c>
    </row>
    <row r="41" spans="1:12" x14ac:dyDescent="0.25">
      <c r="A41" s="494" t="s">
        <v>95</v>
      </c>
      <c r="B41" s="495"/>
      <c r="C41" s="495"/>
      <c r="D41" s="495"/>
      <c r="E41" s="495"/>
      <c r="F41" s="495"/>
      <c r="G41" s="495"/>
      <c r="H41" s="495"/>
      <c r="I41" s="496"/>
    </row>
    <row r="42" spans="1:12" x14ac:dyDescent="0.25">
      <c r="A42" s="120" t="s">
        <v>96</v>
      </c>
      <c r="B42" s="492" t="s">
        <v>97</v>
      </c>
      <c r="C42" s="538"/>
      <c r="D42" s="493"/>
      <c r="E42" s="492" t="s">
        <v>85</v>
      </c>
      <c r="F42" s="493"/>
      <c r="G42" s="122" t="s">
        <v>87</v>
      </c>
      <c r="H42" s="123" t="s">
        <v>88</v>
      </c>
      <c r="I42" s="124" t="s">
        <v>89</v>
      </c>
    </row>
    <row r="43" spans="1:12" x14ac:dyDescent="0.25">
      <c r="A43" s="125">
        <v>1</v>
      </c>
      <c r="B43" s="529" t="s">
        <v>98</v>
      </c>
      <c r="C43" s="530"/>
      <c r="D43" s="531"/>
      <c r="E43" s="517" t="s">
        <v>99</v>
      </c>
      <c r="F43" s="519"/>
      <c r="G43" s="157"/>
      <c r="H43" s="155">
        <v>450</v>
      </c>
      <c r="I43" s="132">
        <f>SUM(G43*H43)</f>
        <v>0</v>
      </c>
    </row>
    <row r="44" spans="1:12" x14ac:dyDescent="0.25">
      <c r="A44" s="125">
        <v>2</v>
      </c>
      <c r="B44" s="506" t="s">
        <v>100</v>
      </c>
      <c r="C44" s="507"/>
      <c r="D44" s="508"/>
      <c r="E44" s="486" t="s">
        <v>99</v>
      </c>
      <c r="F44" s="487"/>
      <c r="G44" s="126"/>
      <c r="H44" s="156">
        <v>350</v>
      </c>
      <c r="I44" s="129">
        <f t="shared" ref="I44:I48" si="1">SUM(G44*H44)</f>
        <v>0</v>
      </c>
    </row>
    <row r="45" spans="1:12" x14ac:dyDescent="0.25">
      <c r="A45" s="125">
        <v>3</v>
      </c>
      <c r="B45" s="506" t="s">
        <v>101</v>
      </c>
      <c r="C45" s="507"/>
      <c r="D45" s="508"/>
      <c r="E45" s="486" t="s">
        <v>99</v>
      </c>
      <c r="F45" s="487"/>
      <c r="G45" s="126">
        <v>1</v>
      </c>
      <c r="H45" s="156">
        <v>300</v>
      </c>
      <c r="I45" s="129">
        <f t="shared" si="1"/>
        <v>300</v>
      </c>
    </row>
    <row r="46" spans="1:12" x14ac:dyDescent="0.25">
      <c r="A46" s="125">
        <v>4</v>
      </c>
      <c r="B46" s="506" t="s">
        <v>102</v>
      </c>
      <c r="C46" s="507"/>
      <c r="D46" s="508"/>
      <c r="E46" s="486" t="s">
        <v>99</v>
      </c>
      <c r="F46" s="487"/>
      <c r="G46" s="126">
        <v>1</v>
      </c>
      <c r="H46" s="156">
        <v>200</v>
      </c>
      <c r="I46" s="129">
        <f t="shared" si="1"/>
        <v>200</v>
      </c>
    </row>
    <row r="47" spans="1:12" x14ac:dyDescent="0.25">
      <c r="A47" s="125">
        <v>5</v>
      </c>
      <c r="B47" s="506" t="s">
        <v>103</v>
      </c>
      <c r="C47" s="507"/>
      <c r="D47" s="508"/>
      <c r="E47" s="486" t="s">
        <v>99</v>
      </c>
      <c r="F47" s="487"/>
      <c r="G47" s="126"/>
      <c r="H47" s="158">
        <v>200</v>
      </c>
      <c r="I47" s="129">
        <f t="shared" si="1"/>
        <v>0</v>
      </c>
    </row>
    <row r="48" spans="1:12" x14ac:dyDescent="0.25">
      <c r="A48" s="125">
        <v>6</v>
      </c>
      <c r="B48" s="506" t="s">
        <v>40</v>
      </c>
      <c r="C48" s="507"/>
      <c r="D48" s="508"/>
      <c r="E48" s="486" t="s">
        <v>99</v>
      </c>
      <c r="F48" s="487"/>
      <c r="G48" s="126"/>
      <c r="H48" s="158">
        <v>140</v>
      </c>
      <c r="I48" s="129">
        <f t="shared" si="1"/>
        <v>0</v>
      </c>
    </row>
    <row r="49" spans="1:12" x14ac:dyDescent="0.25">
      <c r="A49" s="125"/>
      <c r="B49" s="506"/>
      <c r="C49" s="507"/>
      <c r="D49" s="508"/>
      <c r="E49" s="133"/>
      <c r="F49" s="100"/>
      <c r="G49" s="100"/>
      <c r="H49" s="116"/>
      <c r="I49" s="129"/>
    </row>
    <row r="50" spans="1:12" x14ac:dyDescent="0.25">
      <c r="A50" s="114"/>
      <c r="B50" s="506"/>
      <c r="C50" s="507"/>
      <c r="D50" s="508"/>
      <c r="F50" s="100"/>
      <c r="G50" s="100"/>
      <c r="H50" s="116"/>
      <c r="I50" s="129"/>
    </row>
    <row r="51" spans="1:12" x14ac:dyDescent="0.25">
      <c r="A51" s="134"/>
      <c r="B51" s="535"/>
      <c r="C51" s="536"/>
      <c r="D51" s="537"/>
      <c r="E51" s="102"/>
      <c r="F51" s="103"/>
      <c r="G51" s="100"/>
      <c r="H51" s="118"/>
      <c r="I51" s="129"/>
    </row>
    <row r="52" spans="1:12" x14ac:dyDescent="0.25">
      <c r="A52" s="488" t="s">
        <v>104</v>
      </c>
      <c r="B52" s="484"/>
      <c r="C52" s="484"/>
      <c r="D52" s="484"/>
      <c r="E52" s="484"/>
      <c r="F52" s="484"/>
      <c r="G52" s="484"/>
      <c r="H52" s="485"/>
      <c r="I52" s="135">
        <f>SUM(I43:I51)</f>
        <v>500</v>
      </c>
    </row>
    <row r="53" spans="1:12" x14ac:dyDescent="0.25">
      <c r="A53" s="494" t="s">
        <v>105</v>
      </c>
      <c r="B53" s="495"/>
      <c r="C53" s="495"/>
      <c r="D53" s="495"/>
      <c r="E53" s="495"/>
      <c r="F53" s="495"/>
      <c r="G53" s="495"/>
      <c r="H53" s="495"/>
      <c r="I53" s="496"/>
    </row>
    <row r="54" spans="1:12" x14ac:dyDescent="0.25">
      <c r="A54" s="120" t="s">
        <v>106</v>
      </c>
      <c r="B54" s="492" t="s">
        <v>107</v>
      </c>
      <c r="C54" s="538"/>
      <c r="D54" s="493"/>
      <c r="E54" s="492" t="s">
        <v>108</v>
      </c>
      <c r="F54" s="493"/>
      <c r="G54" s="136" t="s">
        <v>109</v>
      </c>
      <c r="H54" s="136" t="s">
        <v>88</v>
      </c>
      <c r="I54" s="137" t="s">
        <v>89</v>
      </c>
    </row>
    <row r="55" spans="1:12" x14ac:dyDescent="0.25">
      <c r="A55" s="125">
        <v>1</v>
      </c>
      <c r="B55" s="497" t="s">
        <v>307</v>
      </c>
      <c r="C55" s="498"/>
      <c r="D55" s="499"/>
      <c r="E55" s="517"/>
      <c r="F55" s="519"/>
      <c r="G55" s="126"/>
      <c r="H55" s="138"/>
      <c r="I55" s="129"/>
    </row>
    <row r="56" spans="1:12" x14ac:dyDescent="0.25">
      <c r="A56" s="125"/>
      <c r="B56" s="500" t="s">
        <v>267</v>
      </c>
      <c r="C56" s="501"/>
      <c r="D56" s="502"/>
      <c r="E56" s="486">
        <v>1</v>
      </c>
      <c r="F56" s="487"/>
      <c r="G56" s="126">
        <v>33.200000000000003</v>
      </c>
      <c r="H56" s="138">
        <v>5</v>
      </c>
      <c r="I56" s="129">
        <f>H56*G56</f>
        <v>166</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SUM(I55:I57)</f>
        <v>166</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I58+I52+I40</f>
        <v>666</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666</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A15:I15"/>
    <mergeCell ref="A9:E9"/>
    <mergeCell ref="F9:G9"/>
    <mergeCell ref="H9:I9"/>
    <mergeCell ref="F10:G10"/>
    <mergeCell ref="H10:I10"/>
    <mergeCell ref="F11:G11"/>
    <mergeCell ref="H11:I11"/>
    <mergeCell ref="F12:G12"/>
    <mergeCell ref="H12:I12"/>
    <mergeCell ref="H13:I13"/>
    <mergeCell ref="F14:G14"/>
    <mergeCell ref="H14:I14"/>
    <mergeCell ref="B27:F27"/>
    <mergeCell ref="A16:I16"/>
    <mergeCell ref="B17:D17"/>
    <mergeCell ref="B18:D18"/>
    <mergeCell ref="B19:D19"/>
    <mergeCell ref="B20:D20"/>
    <mergeCell ref="A21:H21"/>
    <mergeCell ref="A22:I22"/>
    <mergeCell ref="B23:F23"/>
    <mergeCell ref="B24:F24"/>
    <mergeCell ref="B25:F25"/>
    <mergeCell ref="B26:F26"/>
    <mergeCell ref="A39:H39"/>
    <mergeCell ref="B28:F28"/>
    <mergeCell ref="B29:F29"/>
    <mergeCell ref="B30:F30"/>
    <mergeCell ref="B31:F31"/>
    <mergeCell ref="B32:F32"/>
    <mergeCell ref="B33:F33"/>
    <mergeCell ref="B34:F34"/>
    <mergeCell ref="B35:F35"/>
    <mergeCell ref="B36:F36"/>
    <mergeCell ref="B37:F37"/>
    <mergeCell ref="A38:H38"/>
    <mergeCell ref="A40:H40"/>
    <mergeCell ref="A41:I41"/>
    <mergeCell ref="B42:D42"/>
    <mergeCell ref="E42:F42"/>
    <mergeCell ref="B43:D43"/>
    <mergeCell ref="E43:F43"/>
    <mergeCell ref="B44:D44"/>
    <mergeCell ref="E44:F44"/>
    <mergeCell ref="B45:D45"/>
    <mergeCell ref="E45:F45"/>
    <mergeCell ref="B46:D46"/>
    <mergeCell ref="E46:F46"/>
    <mergeCell ref="B55:D55"/>
    <mergeCell ref="E55:F55"/>
    <mergeCell ref="B47:D47"/>
    <mergeCell ref="E47:F47"/>
    <mergeCell ref="B48:D48"/>
    <mergeCell ref="E48:F48"/>
    <mergeCell ref="B49:D49"/>
    <mergeCell ref="B50:D50"/>
    <mergeCell ref="B51:D51"/>
    <mergeCell ref="A52:H52"/>
    <mergeCell ref="A53:I53"/>
    <mergeCell ref="B54:D54"/>
    <mergeCell ref="E54:F54"/>
    <mergeCell ref="C63:F63"/>
    <mergeCell ref="B56:D56"/>
    <mergeCell ref="E56:F56"/>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M65"/>
  <sheetViews>
    <sheetView topLeftCell="A37" workbookViewId="0">
      <selection activeCell="M56" sqref="M5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D10" s="191"/>
      <c r="E10" s="100"/>
      <c r="F10" s="510" t="s">
        <v>72</v>
      </c>
      <c r="G10" s="511"/>
      <c r="H10" s="514" t="e">
        <f>#REF!</f>
        <v>#REF!</v>
      </c>
      <c r="I10" s="515"/>
    </row>
    <row r="11" spans="1:13" x14ac:dyDescent="0.25">
      <c r="A11" s="99" t="s">
        <v>73</v>
      </c>
      <c r="B11" s="97"/>
      <c r="D11" s="191"/>
      <c r="E11" s="100"/>
      <c r="F11" s="510" t="s">
        <v>74</v>
      </c>
      <c r="G11" s="511"/>
      <c r="H11" s="516" t="e">
        <f>#REF!</f>
        <v>#REF!</v>
      </c>
      <c r="I11" s="515"/>
    </row>
    <row r="12" spans="1:13" x14ac:dyDescent="0.25">
      <c r="A12" s="99" t="s">
        <v>75</v>
      </c>
      <c r="B12" s="97"/>
      <c r="D12" s="191"/>
      <c r="E12" s="100"/>
      <c r="F12" s="510" t="s">
        <v>76</v>
      </c>
      <c r="G12" s="511"/>
      <c r="H12" s="516">
        <v>1007</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523" t="s">
        <v>306</v>
      </c>
      <c r="B15" s="524"/>
      <c r="C15" s="524"/>
      <c r="D15" s="524"/>
      <c r="E15" s="524"/>
      <c r="F15" s="524"/>
      <c r="G15" s="524"/>
      <c r="H15" s="524"/>
      <c r="I15" s="525"/>
    </row>
    <row r="16" spans="1:13" ht="15.75" thickBot="1" x14ac:dyDescent="0.3">
      <c r="A16" s="526" t="s">
        <v>82</v>
      </c>
      <c r="B16" s="527"/>
      <c r="C16" s="527"/>
      <c r="D16" s="527"/>
      <c r="E16" s="527"/>
      <c r="F16" s="527"/>
      <c r="G16" s="527"/>
      <c r="H16" s="527"/>
      <c r="I16" s="528"/>
    </row>
    <row r="17" spans="1:11" x14ac:dyDescent="0.25">
      <c r="A17" s="104" t="s">
        <v>83</v>
      </c>
      <c r="B17" s="544" t="s">
        <v>170</v>
      </c>
      <c r="C17" s="545"/>
      <c r="D17" s="546"/>
      <c r="E17" s="170" t="s">
        <v>85</v>
      </c>
      <c r="F17" s="170" t="s">
        <v>86</v>
      </c>
      <c r="G17" s="170" t="s">
        <v>87</v>
      </c>
      <c r="H17" s="170" t="s">
        <v>88</v>
      </c>
      <c r="I17" s="171" t="s">
        <v>89</v>
      </c>
    </row>
    <row r="18" spans="1:11" x14ac:dyDescent="0.25">
      <c r="A18" s="109"/>
      <c r="B18" s="517"/>
      <c r="C18" s="518"/>
      <c r="D18" s="519"/>
      <c r="E18" s="110"/>
      <c r="F18" s="111"/>
      <c r="G18" s="110"/>
      <c r="H18" s="112"/>
      <c r="I18" s="113">
        <f>SUM(G18*H18)</f>
        <v>0</v>
      </c>
    </row>
    <row r="19" spans="1:11" x14ac:dyDescent="0.25">
      <c r="A19" s="114"/>
      <c r="B19" s="486"/>
      <c r="C19" s="475"/>
      <c r="D19" s="487"/>
      <c r="E19" s="115"/>
      <c r="F19" s="100"/>
      <c r="G19" s="115"/>
      <c r="H19" s="116"/>
      <c r="I19" s="113">
        <f t="shared" ref="I19:I20" si="0">SUM(G19*H19)</f>
        <v>0</v>
      </c>
    </row>
    <row r="20" spans="1:11" x14ac:dyDescent="0.25">
      <c r="A20" s="114"/>
      <c r="B20" s="520"/>
      <c r="C20" s="521"/>
      <c r="D20" s="522"/>
      <c r="E20" s="115"/>
      <c r="F20" s="100"/>
      <c r="G20" s="117"/>
      <c r="H20" s="118"/>
      <c r="I20" s="119">
        <f t="shared" si="0"/>
        <v>0</v>
      </c>
    </row>
    <row r="21" spans="1:11" x14ac:dyDescent="0.25">
      <c r="A21" s="488" t="s">
        <v>90</v>
      </c>
      <c r="B21" s="484"/>
      <c r="C21" s="484"/>
      <c r="D21" s="484"/>
      <c r="E21" s="484"/>
      <c r="F21" s="484"/>
      <c r="G21" s="484"/>
      <c r="H21" s="485"/>
      <c r="I21" s="113">
        <f>SUM(I18:I20)</f>
        <v>0</v>
      </c>
    </row>
    <row r="22" spans="1:11" x14ac:dyDescent="0.25">
      <c r="A22" s="494" t="s">
        <v>91</v>
      </c>
      <c r="B22" s="495"/>
      <c r="C22" s="495"/>
      <c r="D22" s="495"/>
      <c r="E22" s="495"/>
      <c r="F22" s="495"/>
      <c r="G22" s="495"/>
      <c r="H22" s="495"/>
      <c r="I22" s="496"/>
    </row>
    <row r="23" spans="1:11" x14ac:dyDescent="0.25">
      <c r="A23" s="120" t="s">
        <v>92</v>
      </c>
      <c r="B23" s="492" t="s">
        <v>170</v>
      </c>
      <c r="C23" s="538"/>
      <c r="D23" s="538"/>
      <c r="E23" s="538"/>
      <c r="F23" s="493"/>
      <c r="G23" s="180" t="s">
        <v>87</v>
      </c>
      <c r="H23" s="136" t="s">
        <v>88</v>
      </c>
      <c r="I23" s="137" t="s">
        <v>89</v>
      </c>
      <c r="K23" s="142"/>
    </row>
    <row r="24" spans="1:11" x14ac:dyDescent="0.25">
      <c r="A24" s="125"/>
      <c r="B24" s="497"/>
      <c r="C24" s="498"/>
      <c r="D24" s="498"/>
      <c r="E24" s="498"/>
      <c r="F24" s="499"/>
      <c r="G24" s="193"/>
      <c r="H24" s="188"/>
      <c r="I24" s="129"/>
    </row>
    <row r="25" spans="1:11" x14ac:dyDescent="0.25">
      <c r="A25" s="125"/>
      <c r="B25" s="500"/>
      <c r="C25" s="501"/>
      <c r="D25" s="501"/>
      <c r="E25" s="501"/>
      <c r="F25" s="501"/>
      <c r="G25" s="195"/>
      <c r="H25" s="194"/>
      <c r="I25" s="129"/>
    </row>
    <row r="26" spans="1:11" x14ac:dyDescent="0.25">
      <c r="A26" s="125"/>
      <c r="B26" s="500"/>
      <c r="C26" s="501"/>
      <c r="D26" s="501"/>
      <c r="E26" s="501"/>
      <c r="F26" s="501"/>
      <c r="G26" s="195"/>
      <c r="H26" s="194"/>
      <c r="I26" s="129"/>
    </row>
    <row r="27" spans="1:11" x14ac:dyDescent="0.25">
      <c r="A27" s="125"/>
      <c r="B27" s="500"/>
      <c r="C27" s="501"/>
      <c r="D27" s="501"/>
      <c r="E27" s="501"/>
      <c r="F27" s="502"/>
      <c r="G27" s="195"/>
      <c r="H27" s="194"/>
      <c r="I27" s="129"/>
    </row>
    <row r="28" spans="1:11" x14ac:dyDescent="0.25">
      <c r="A28" s="125"/>
      <c r="B28" s="500"/>
      <c r="C28" s="501"/>
      <c r="D28" s="501"/>
      <c r="E28" s="501"/>
      <c r="F28" s="502"/>
      <c r="G28" s="195"/>
      <c r="H28" s="194"/>
      <c r="I28" s="129"/>
    </row>
    <row r="29" spans="1:11" x14ac:dyDescent="0.25">
      <c r="A29" s="125"/>
      <c r="B29" s="550"/>
      <c r="C29" s="551"/>
      <c r="D29" s="551"/>
      <c r="E29" s="551"/>
      <c r="F29" s="551"/>
      <c r="G29" s="195"/>
      <c r="H29" s="194"/>
      <c r="I29" s="129"/>
    </row>
    <row r="30" spans="1:11" x14ac:dyDescent="0.25">
      <c r="A30" s="125"/>
      <c r="B30" s="550"/>
      <c r="C30" s="551"/>
      <c r="D30" s="551"/>
      <c r="E30" s="551"/>
      <c r="F30" s="551"/>
      <c r="G30" s="195"/>
      <c r="H30" s="194"/>
      <c r="I30" s="129"/>
    </row>
    <row r="31" spans="1:11" x14ac:dyDescent="0.25">
      <c r="A31" s="125"/>
      <c r="B31" s="550"/>
      <c r="C31" s="551"/>
      <c r="D31" s="551"/>
      <c r="E31" s="551"/>
      <c r="F31" s="551"/>
      <c r="G31" s="195"/>
      <c r="H31" s="196"/>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c r="L37" s="130"/>
    </row>
    <row r="38" spans="1:12" x14ac:dyDescent="0.25">
      <c r="A38" s="547" t="s">
        <v>171</v>
      </c>
      <c r="B38" s="484"/>
      <c r="C38" s="484"/>
      <c r="D38" s="484"/>
      <c r="E38" s="484"/>
      <c r="F38" s="484"/>
      <c r="G38" s="484"/>
      <c r="H38" s="485"/>
      <c r="I38" s="189">
        <f>SUM(I24:I37)</f>
        <v>0</v>
      </c>
      <c r="L38" s="130"/>
    </row>
    <row r="39" spans="1:12" x14ac:dyDescent="0.25">
      <c r="A39" s="488" t="s">
        <v>172</v>
      </c>
      <c r="B39" s="484"/>
      <c r="C39" s="484"/>
      <c r="D39" s="484"/>
      <c r="E39" s="484"/>
      <c r="F39" s="484"/>
      <c r="G39" s="484"/>
      <c r="H39" s="485"/>
      <c r="I39" s="190">
        <f>ROUND((I38*0.15),2)</f>
        <v>0</v>
      </c>
      <c r="L39" s="130"/>
    </row>
    <row r="40" spans="1:12" x14ac:dyDescent="0.25">
      <c r="A40" s="488" t="s">
        <v>173</v>
      </c>
      <c r="B40" s="484"/>
      <c r="C40" s="484"/>
      <c r="D40" s="484"/>
      <c r="E40" s="484"/>
      <c r="F40" s="484"/>
      <c r="G40" s="484"/>
      <c r="H40" s="485"/>
      <c r="I40" s="131">
        <f>I38+I39</f>
        <v>0</v>
      </c>
    </row>
    <row r="41" spans="1:12" x14ac:dyDescent="0.25">
      <c r="A41" s="494" t="s">
        <v>95</v>
      </c>
      <c r="B41" s="495"/>
      <c r="C41" s="495"/>
      <c r="D41" s="495"/>
      <c r="E41" s="495"/>
      <c r="F41" s="495"/>
      <c r="G41" s="495"/>
      <c r="H41" s="495"/>
      <c r="I41" s="496"/>
    </row>
    <row r="42" spans="1:12" x14ac:dyDescent="0.25">
      <c r="A42" s="120" t="s">
        <v>96</v>
      </c>
      <c r="B42" s="492" t="s">
        <v>97</v>
      </c>
      <c r="C42" s="538"/>
      <c r="D42" s="493"/>
      <c r="E42" s="492" t="s">
        <v>85</v>
      </c>
      <c r="F42" s="493"/>
      <c r="G42" s="122" t="s">
        <v>87</v>
      </c>
      <c r="H42" s="123" t="s">
        <v>88</v>
      </c>
      <c r="I42" s="124" t="s">
        <v>89</v>
      </c>
    </row>
    <row r="43" spans="1:12" x14ac:dyDescent="0.25">
      <c r="A43" s="125">
        <v>1</v>
      </c>
      <c r="B43" s="529" t="s">
        <v>98</v>
      </c>
      <c r="C43" s="530"/>
      <c r="D43" s="531"/>
      <c r="E43" s="517" t="s">
        <v>99</v>
      </c>
      <c r="F43" s="519"/>
      <c r="G43" s="157"/>
      <c r="H43" s="155">
        <v>450</v>
      </c>
      <c r="I43" s="132">
        <f>SUM(G43*H43)</f>
        <v>0</v>
      </c>
    </row>
    <row r="44" spans="1:12" x14ac:dyDescent="0.25">
      <c r="A44" s="125">
        <v>2</v>
      </c>
      <c r="B44" s="506" t="s">
        <v>100</v>
      </c>
      <c r="C44" s="507"/>
      <c r="D44" s="508"/>
      <c r="E44" s="486" t="s">
        <v>99</v>
      </c>
      <c r="F44" s="487"/>
      <c r="G44" s="126"/>
      <c r="H44" s="156">
        <v>350</v>
      </c>
      <c r="I44" s="129">
        <f t="shared" ref="I44:I48" si="1">SUM(G44*H44)</f>
        <v>0</v>
      </c>
    </row>
    <row r="45" spans="1:12" x14ac:dyDescent="0.25">
      <c r="A45" s="125">
        <v>3</v>
      </c>
      <c r="B45" s="506" t="s">
        <v>101</v>
      </c>
      <c r="C45" s="507"/>
      <c r="D45" s="508"/>
      <c r="E45" s="486" t="s">
        <v>99</v>
      </c>
      <c r="F45" s="487"/>
      <c r="G45" s="126">
        <v>3</v>
      </c>
      <c r="H45" s="156">
        <v>300</v>
      </c>
      <c r="I45" s="129">
        <f t="shared" si="1"/>
        <v>900</v>
      </c>
    </row>
    <row r="46" spans="1:12" x14ac:dyDescent="0.25">
      <c r="A46" s="125">
        <v>4</v>
      </c>
      <c r="B46" s="506" t="s">
        <v>102</v>
      </c>
      <c r="C46" s="507"/>
      <c r="D46" s="508"/>
      <c r="E46" s="486" t="s">
        <v>99</v>
      </c>
      <c r="F46" s="487"/>
      <c r="G46" s="126">
        <v>3</v>
      </c>
      <c r="H46" s="156">
        <v>200</v>
      </c>
      <c r="I46" s="129">
        <f t="shared" si="1"/>
        <v>600</v>
      </c>
    </row>
    <row r="47" spans="1:12" x14ac:dyDescent="0.25">
      <c r="A47" s="125">
        <v>5</v>
      </c>
      <c r="B47" s="506" t="s">
        <v>103</v>
      </c>
      <c r="C47" s="507"/>
      <c r="D47" s="508"/>
      <c r="E47" s="486" t="s">
        <v>99</v>
      </c>
      <c r="F47" s="487"/>
      <c r="G47" s="126"/>
      <c r="H47" s="158">
        <v>200</v>
      </c>
      <c r="I47" s="129">
        <f t="shared" si="1"/>
        <v>0</v>
      </c>
    </row>
    <row r="48" spans="1:12" x14ac:dyDescent="0.25">
      <c r="A48" s="125">
        <v>6</v>
      </c>
      <c r="B48" s="506" t="s">
        <v>40</v>
      </c>
      <c r="C48" s="507"/>
      <c r="D48" s="508"/>
      <c r="E48" s="486" t="s">
        <v>99</v>
      </c>
      <c r="F48" s="487"/>
      <c r="G48" s="126"/>
      <c r="H48" s="158">
        <v>140</v>
      </c>
      <c r="I48" s="129">
        <f t="shared" si="1"/>
        <v>0</v>
      </c>
    </row>
    <row r="49" spans="1:12" x14ac:dyDescent="0.25">
      <c r="A49" s="125"/>
      <c r="B49" s="506"/>
      <c r="C49" s="507"/>
      <c r="D49" s="508"/>
      <c r="E49" s="133"/>
      <c r="F49" s="100"/>
      <c r="G49" s="100"/>
      <c r="H49" s="116"/>
      <c r="I49" s="129"/>
    </row>
    <row r="50" spans="1:12" x14ac:dyDescent="0.25">
      <c r="A50" s="114"/>
      <c r="B50" s="506"/>
      <c r="C50" s="507"/>
      <c r="D50" s="508"/>
      <c r="F50" s="100"/>
      <c r="G50" s="100"/>
      <c r="H50" s="116"/>
      <c r="I50" s="129"/>
    </row>
    <row r="51" spans="1:12" x14ac:dyDescent="0.25">
      <c r="A51" s="134"/>
      <c r="B51" s="535"/>
      <c r="C51" s="536"/>
      <c r="D51" s="537"/>
      <c r="E51" s="102"/>
      <c r="F51" s="103"/>
      <c r="G51" s="100"/>
      <c r="H51" s="118"/>
      <c r="I51" s="129"/>
    </row>
    <row r="52" spans="1:12" x14ac:dyDescent="0.25">
      <c r="A52" s="488" t="s">
        <v>104</v>
      </c>
      <c r="B52" s="484"/>
      <c r="C52" s="484"/>
      <c r="D52" s="484"/>
      <c r="E52" s="484"/>
      <c r="F52" s="484"/>
      <c r="G52" s="484"/>
      <c r="H52" s="485"/>
      <c r="I52" s="135">
        <f>SUM(I43:I51)</f>
        <v>1500</v>
      </c>
    </row>
    <row r="53" spans="1:12" x14ac:dyDescent="0.25">
      <c r="A53" s="494" t="s">
        <v>105</v>
      </c>
      <c r="B53" s="495"/>
      <c r="C53" s="495"/>
      <c r="D53" s="495"/>
      <c r="E53" s="495"/>
      <c r="F53" s="495"/>
      <c r="G53" s="495"/>
      <c r="H53" s="495"/>
      <c r="I53" s="496"/>
    </row>
    <row r="54" spans="1:12" x14ac:dyDescent="0.25">
      <c r="A54" s="120" t="s">
        <v>106</v>
      </c>
      <c r="B54" s="492" t="s">
        <v>107</v>
      </c>
      <c r="C54" s="538"/>
      <c r="D54" s="493"/>
      <c r="E54" s="492" t="s">
        <v>108</v>
      </c>
      <c r="F54" s="493"/>
      <c r="G54" s="136" t="s">
        <v>109</v>
      </c>
      <c r="H54" s="136" t="s">
        <v>88</v>
      </c>
      <c r="I54" s="137" t="s">
        <v>89</v>
      </c>
    </row>
    <row r="55" spans="1:12" x14ac:dyDescent="0.25">
      <c r="A55" s="125">
        <v>1</v>
      </c>
      <c r="B55" s="497" t="s">
        <v>308</v>
      </c>
      <c r="C55" s="498"/>
      <c r="D55" s="499"/>
      <c r="E55" s="517"/>
      <c r="F55" s="519"/>
      <c r="G55" s="126"/>
      <c r="H55" s="138"/>
      <c r="I55" s="129"/>
    </row>
    <row r="56" spans="1:12" x14ac:dyDescent="0.25">
      <c r="A56" s="125"/>
      <c r="B56" s="500" t="s">
        <v>267</v>
      </c>
      <c r="C56" s="501"/>
      <c r="D56" s="502"/>
      <c r="E56" s="486">
        <v>1</v>
      </c>
      <c r="F56" s="487"/>
      <c r="G56" s="126">
        <v>19.600000000000001</v>
      </c>
      <c r="H56" s="138">
        <v>5</v>
      </c>
      <c r="I56" s="129">
        <f>H56*G56</f>
        <v>98</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SUM(I55:I57)</f>
        <v>98</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I58+I52+I40</f>
        <v>1598</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1598</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A15:I15"/>
    <mergeCell ref="A9:E9"/>
    <mergeCell ref="F9:G9"/>
    <mergeCell ref="H9:I9"/>
    <mergeCell ref="F10:G10"/>
    <mergeCell ref="H10:I10"/>
    <mergeCell ref="F11:G11"/>
    <mergeCell ref="H11:I11"/>
    <mergeCell ref="F12:G12"/>
    <mergeCell ref="H12:I12"/>
    <mergeCell ref="H13:I13"/>
    <mergeCell ref="F14:G14"/>
    <mergeCell ref="H14:I14"/>
    <mergeCell ref="B27:F27"/>
    <mergeCell ref="A16:I16"/>
    <mergeCell ref="B17:D17"/>
    <mergeCell ref="B18:D18"/>
    <mergeCell ref="B19:D19"/>
    <mergeCell ref="B20:D20"/>
    <mergeCell ref="A21:H21"/>
    <mergeCell ref="A22:I22"/>
    <mergeCell ref="B23:F23"/>
    <mergeCell ref="B24:F24"/>
    <mergeCell ref="B25:F25"/>
    <mergeCell ref="B26:F26"/>
    <mergeCell ref="A39:H39"/>
    <mergeCell ref="B28:F28"/>
    <mergeCell ref="B29:F29"/>
    <mergeCell ref="B30:F30"/>
    <mergeCell ref="B31:F31"/>
    <mergeCell ref="B32:F32"/>
    <mergeCell ref="B33:F33"/>
    <mergeCell ref="B34:F34"/>
    <mergeCell ref="B35:F35"/>
    <mergeCell ref="B36:F36"/>
    <mergeCell ref="B37:F37"/>
    <mergeCell ref="A38:H38"/>
    <mergeCell ref="A40:H40"/>
    <mergeCell ref="A41:I41"/>
    <mergeCell ref="B42:D42"/>
    <mergeCell ref="E42:F42"/>
    <mergeCell ref="B43:D43"/>
    <mergeCell ref="E43:F43"/>
    <mergeCell ref="B44:D44"/>
    <mergeCell ref="E44:F44"/>
    <mergeCell ref="B45:D45"/>
    <mergeCell ref="E45:F45"/>
    <mergeCell ref="B46:D46"/>
    <mergeCell ref="E46:F46"/>
    <mergeCell ref="B55:D55"/>
    <mergeCell ref="E55:F55"/>
    <mergeCell ref="B47:D47"/>
    <mergeCell ref="E47:F47"/>
    <mergeCell ref="B48:D48"/>
    <mergeCell ref="E48:F48"/>
    <mergeCell ref="B49:D49"/>
    <mergeCell ref="B50:D50"/>
    <mergeCell ref="B51:D51"/>
    <mergeCell ref="A52:H52"/>
    <mergeCell ref="A53:I53"/>
    <mergeCell ref="B54:D54"/>
    <mergeCell ref="E54:F54"/>
    <mergeCell ref="C63:F63"/>
    <mergeCell ref="B56:D56"/>
    <mergeCell ref="E56:F56"/>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M66"/>
  <sheetViews>
    <sheetView topLeftCell="A28" workbookViewId="0">
      <selection activeCell="M56" sqref="M5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16" t="e">
        <f>#REF!</f>
        <v>#REF!</v>
      </c>
      <c r="I11" s="515"/>
    </row>
    <row r="12" spans="1:13" x14ac:dyDescent="0.25">
      <c r="A12" s="99" t="s">
        <v>75</v>
      </c>
      <c r="B12" s="97"/>
      <c r="F12" s="510" t="s">
        <v>76</v>
      </c>
      <c r="G12" s="511"/>
      <c r="H12" s="516">
        <v>1708</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row>
    <row r="15" spans="1:13" x14ac:dyDescent="0.25">
      <c r="A15" s="99"/>
      <c r="B15" s="97"/>
      <c r="D15" s="191"/>
      <c r="E15" s="100"/>
      <c r="F15" s="510" t="s">
        <v>326</v>
      </c>
      <c r="G15" s="511"/>
      <c r="H15" s="516" t="s">
        <v>327</v>
      </c>
      <c r="I15" s="515"/>
      <c r="M15" t="s">
        <v>79</v>
      </c>
    </row>
    <row r="16" spans="1:13" x14ac:dyDescent="0.25">
      <c r="A16" s="523" t="s">
        <v>325</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c r="B25" s="497"/>
      <c r="C25" s="498"/>
      <c r="D25" s="498"/>
      <c r="E25" s="498"/>
      <c r="F25" s="499"/>
      <c r="G25" s="193"/>
      <c r="H25" s="188"/>
      <c r="I25" s="129"/>
    </row>
    <row r="26" spans="1:11" x14ac:dyDescent="0.25">
      <c r="A26" s="125"/>
      <c r="B26" s="500"/>
      <c r="C26" s="501"/>
      <c r="D26" s="501"/>
      <c r="E26" s="501"/>
      <c r="F26" s="501"/>
      <c r="G26" s="195"/>
      <c r="H26" s="194"/>
      <c r="I26" s="129"/>
    </row>
    <row r="27" spans="1:11" x14ac:dyDescent="0.25">
      <c r="A27" s="125"/>
      <c r="B27" s="500"/>
      <c r="C27" s="501"/>
      <c r="D27" s="501"/>
      <c r="E27" s="501"/>
      <c r="F27" s="501"/>
      <c r="G27" s="195"/>
      <c r="H27" s="194"/>
      <c r="I27" s="129"/>
    </row>
    <row r="28" spans="1:11" x14ac:dyDescent="0.25">
      <c r="A28" s="125"/>
      <c r="B28" s="500"/>
      <c r="C28" s="501"/>
      <c r="D28" s="501"/>
      <c r="E28" s="501"/>
      <c r="F28" s="502"/>
      <c r="G28" s="195"/>
      <c r="H28" s="194"/>
      <c r="I28" s="129"/>
    </row>
    <row r="29" spans="1:11" x14ac:dyDescent="0.25">
      <c r="A29" s="125"/>
      <c r="B29" s="500"/>
      <c r="C29" s="501"/>
      <c r="D29" s="501"/>
      <c r="E29" s="501"/>
      <c r="F29" s="502"/>
      <c r="G29" s="195"/>
      <c r="H29" s="194"/>
      <c r="I29" s="129"/>
    </row>
    <row r="30" spans="1:11" x14ac:dyDescent="0.25">
      <c r="A30" s="125"/>
      <c r="B30" s="550"/>
      <c r="C30" s="551"/>
      <c r="D30" s="551"/>
      <c r="E30" s="551"/>
      <c r="F30" s="551"/>
      <c r="G30" s="195"/>
      <c r="H30" s="194"/>
      <c r="I30" s="129"/>
    </row>
    <row r="31" spans="1:11" x14ac:dyDescent="0.25">
      <c r="A31" s="125"/>
      <c r="B31" s="550"/>
      <c r="C31" s="551"/>
      <c r="D31" s="551"/>
      <c r="E31" s="551"/>
      <c r="F31" s="551"/>
      <c r="G31" s="195"/>
      <c r="H31" s="194"/>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0</v>
      </c>
      <c r="L39" s="130"/>
    </row>
    <row r="40" spans="1:12" x14ac:dyDescent="0.25">
      <c r="A40" s="488" t="s">
        <v>172</v>
      </c>
      <c r="B40" s="484"/>
      <c r="C40" s="484"/>
      <c r="D40" s="484"/>
      <c r="E40" s="484"/>
      <c r="F40" s="484"/>
      <c r="G40" s="484"/>
      <c r="H40" s="485"/>
      <c r="I40" s="190">
        <f>ROUND((I39*0.15),2)</f>
        <v>0</v>
      </c>
      <c r="L40" s="130"/>
    </row>
    <row r="41" spans="1:12" x14ac:dyDescent="0.25">
      <c r="A41" s="488" t="s">
        <v>173</v>
      </c>
      <c r="B41" s="484"/>
      <c r="C41" s="484"/>
      <c r="D41" s="484"/>
      <c r="E41" s="484"/>
      <c r="F41" s="484"/>
      <c r="G41" s="484"/>
      <c r="H41" s="485"/>
      <c r="I41" s="172">
        <f>I39+I40</f>
        <v>0</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2</v>
      </c>
      <c r="H46" s="156">
        <v>300</v>
      </c>
      <c r="I46" s="129">
        <f t="shared" si="1"/>
        <v>600</v>
      </c>
    </row>
    <row r="47" spans="1:12" x14ac:dyDescent="0.25">
      <c r="A47" s="125">
        <v>4</v>
      </c>
      <c r="B47" s="506" t="s">
        <v>102</v>
      </c>
      <c r="C47" s="507"/>
      <c r="D47" s="508"/>
      <c r="E47" s="486" t="s">
        <v>99</v>
      </c>
      <c r="F47" s="487"/>
      <c r="G47" s="126">
        <v>2</v>
      </c>
      <c r="H47" s="156">
        <v>200</v>
      </c>
      <c r="I47" s="129">
        <f t="shared" si="1"/>
        <v>400</v>
      </c>
    </row>
    <row r="48" spans="1:12" x14ac:dyDescent="0.25">
      <c r="A48" s="125">
        <v>5</v>
      </c>
      <c r="B48" s="506" t="s">
        <v>103</v>
      </c>
      <c r="C48" s="507"/>
      <c r="D48" s="508"/>
      <c r="E48" s="486" t="s">
        <v>99</v>
      </c>
      <c r="F48" s="487"/>
      <c r="G48" s="126"/>
      <c r="H48" s="158">
        <v>200</v>
      </c>
      <c r="I48" s="129">
        <f t="shared" si="1"/>
        <v>0</v>
      </c>
    </row>
    <row r="49" spans="1:12" x14ac:dyDescent="0.25">
      <c r="A49" s="125">
        <v>6</v>
      </c>
      <c r="B49" s="506" t="s">
        <v>40</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1000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309</v>
      </c>
      <c r="C56" s="498"/>
      <c r="D56" s="499"/>
      <c r="E56" s="517"/>
      <c r="F56" s="519"/>
      <c r="G56" s="126"/>
      <c r="H56" s="138"/>
      <c r="I56" s="129"/>
    </row>
    <row r="57" spans="1:12" x14ac:dyDescent="0.25">
      <c r="A57" s="125"/>
      <c r="B57" s="500" t="s">
        <v>267</v>
      </c>
      <c r="C57" s="501"/>
      <c r="D57" s="502"/>
      <c r="E57" s="486">
        <v>1</v>
      </c>
      <c r="F57" s="487"/>
      <c r="G57" s="126">
        <v>59.6</v>
      </c>
      <c r="H57" s="138">
        <v>5</v>
      </c>
      <c r="I57" s="129">
        <f>H57*G57</f>
        <v>298</v>
      </c>
    </row>
    <row r="58" spans="1:12" x14ac:dyDescent="0.25">
      <c r="A58" s="139"/>
      <c r="B58" s="503"/>
      <c r="C58" s="504"/>
      <c r="D58" s="505"/>
      <c r="E58" s="520"/>
      <c r="F58" s="522"/>
      <c r="G58" s="126"/>
      <c r="H58" s="138"/>
      <c r="I58" s="129"/>
    </row>
    <row r="59" spans="1:12" x14ac:dyDescent="0.25">
      <c r="A59" s="488" t="s">
        <v>110</v>
      </c>
      <c r="B59" s="484"/>
      <c r="C59" s="484"/>
      <c r="D59" s="484"/>
      <c r="E59" s="484"/>
      <c r="F59" s="484"/>
      <c r="G59" s="484"/>
      <c r="H59" s="485"/>
      <c r="I59" s="140">
        <f>SUM(I56:I58)</f>
        <v>298</v>
      </c>
    </row>
    <row r="60" spans="1:12" x14ac:dyDescent="0.25">
      <c r="A60" s="141"/>
      <c r="B60" s="142"/>
      <c r="C60" s="142"/>
      <c r="D60" s="142"/>
      <c r="E60" s="142"/>
      <c r="F60" s="143"/>
      <c r="G60" s="144"/>
      <c r="H60" s="144"/>
      <c r="I60" s="145"/>
      <c r="L60" s="97"/>
    </row>
    <row r="61" spans="1:12" x14ac:dyDescent="0.25">
      <c r="A61" s="532"/>
      <c r="B61" s="533"/>
      <c r="C61" s="533"/>
      <c r="D61" s="533"/>
      <c r="E61" s="533"/>
      <c r="F61" s="146"/>
      <c r="G61" s="534" t="s">
        <v>111</v>
      </c>
      <c r="H61" s="533"/>
      <c r="I61" s="147">
        <f>I59+I53+I41</f>
        <v>1298</v>
      </c>
    </row>
    <row r="62" spans="1:12" x14ac:dyDescent="0.25">
      <c r="A62" s="532"/>
      <c r="B62" s="533"/>
      <c r="C62" s="533"/>
      <c r="D62" s="533"/>
      <c r="E62" s="533"/>
      <c r="F62" s="100"/>
      <c r="G62" s="148"/>
      <c r="H62" s="149"/>
      <c r="I62" s="150"/>
    </row>
    <row r="63" spans="1:12" ht="15.75" thickBot="1" x14ac:dyDescent="0.3">
      <c r="A63" s="532"/>
      <c r="B63" s="533"/>
      <c r="C63" s="533"/>
      <c r="D63" s="533"/>
      <c r="E63" s="533"/>
      <c r="F63" s="100"/>
      <c r="G63" s="482" t="s">
        <v>154</v>
      </c>
      <c r="H63" s="483"/>
      <c r="I63" s="159">
        <f>I61+I62</f>
        <v>1298</v>
      </c>
    </row>
    <row r="64" spans="1:12" ht="16.5" thickTop="1" thickBot="1" x14ac:dyDescent="0.3">
      <c r="A64" s="151"/>
      <c r="B64" s="152"/>
      <c r="C64" s="539"/>
      <c r="D64" s="540"/>
      <c r="E64" s="540"/>
      <c r="F64" s="540"/>
      <c r="G64" s="153"/>
      <c r="H64" s="153"/>
      <c r="I64" s="154"/>
    </row>
    <row r="66" spans="1:2" x14ac:dyDescent="0.25">
      <c r="A66" s="97"/>
      <c r="B66" s="97"/>
    </row>
  </sheetData>
  <mergeCells count="78">
    <mergeCell ref="A16:I16"/>
    <mergeCell ref="A9:E9"/>
    <mergeCell ref="F9:G9"/>
    <mergeCell ref="H9:I9"/>
    <mergeCell ref="F10:G10"/>
    <mergeCell ref="H10:I10"/>
    <mergeCell ref="F11:G11"/>
    <mergeCell ref="H11:I11"/>
    <mergeCell ref="F14:G14"/>
    <mergeCell ref="H14:I14"/>
    <mergeCell ref="F12:G12"/>
    <mergeCell ref="H12:I12"/>
    <mergeCell ref="H13:I13"/>
    <mergeCell ref="F15:G15"/>
    <mergeCell ref="H15:I15"/>
    <mergeCell ref="B28:F28"/>
    <mergeCell ref="A17:I17"/>
    <mergeCell ref="B18:D18"/>
    <mergeCell ref="B19:D19"/>
    <mergeCell ref="B20:D20"/>
    <mergeCell ref="B21:D21"/>
    <mergeCell ref="A22:H22"/>
    <mergeCell ref="A23:I23"/>
    <mergeCell ref="B24:F24"/>
    <mergeCell ref="B25:F25"/>
    <mergeCell ref="B26:F26"/>
    <mergeCell ref="B27:F27"/>
    <mergeCell ref="A40:H40"/>
    <mergeCell ref="B29:F29"/>
    <mergeCell ref="B30:F30"/>
    <mergeCell ref="B31:F31"/>
    <mergeCell ref="B32:F32"/>
    <mergeCell ref="B33:F33"/>
    <mergeCell ref="B34:F34"/>
    <mergeCell ref="B35:F35"/>
    <mergeCell ref="B36:F36"/>
    <mergeCell ref="B37:F37"/>
    <mergeCell ref="B38:F38"/>
    <mergeCell ref="A39:H39"/>
    <mergeCell ref="A41:H41"/>
    <mergeCell ref="A42:I42"/>
    <mergeCell ref="B43:D43"/>
    <mergeCell ref="E43:F43"/>
    <mergeCell ref="B44:D44"/>
    <mergeCell ref="E44:F44"/>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4:F64"/>
    <mergeCell ref="B57:D57"/>
    <mergeCell ref="E57:F57"/>
    <mergeCell ref="B58:D58"/>
    <mergeCell ref="E58:F58"/>
    <mergeCell ref="A59:H59"/>
    <mergeCell ref="A61:B61"/>
    <mergeCell ref="C61:E61"/>
    <mergeCell ref="G61:H61"/>
    <mergeCell ref="A62:B62"/>
    <mergeCell ref="C62:E62"/>
    <mergeCell ref="A63:B63"/>
    <mergeCell ref="C63:E63"/>
    <mergeCell ref="G63:H63"/>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M66"/>
  <sheetViews>
    <sheetView topLeftCell="A7" workbookViewId="0">
      <selection activeCell="M56" sqref="M5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D10" s="224"/>
      <c r="E10" s="100"/>
      <c r="F10" s="510" t="s">
        <v>72</v>
      </c>
      <c r="G10" s="511"/>
      <c r="H10" s="514" t="e">
        <f>#REF!</f>
        <v>#REF!</v>
      </c>
      <c r="I10" s="515"/>
    </row>
    <row r="11" spans="1:13" x14ac:dyDescent="0.25">
      <c r="A11" s="99" t="s">
        <v>73</v>
      </c>
      <c r="B11" s="97"/>
      <c r="E11" s="100"/>
      <c r="F11" s="510" t="s">
        <v>74</v>
      </c>
      <c r="G11" s="511"/>
      <c r="H11" s="516" t="e">
        <f>#REF!</f>
        <v>#REF!</v>
      </c>
      <c r="I11" s="515"/>
    </row>
    <row r="12" spans="1:13" x14ac:dyDescent="0.25">
      <c r="A12" s="99" t="s">
        <v>75</v>
      </c>
      <c r="B12" s="97"/>
      <c r="D12" s="191"/>
      <c r="E12" s="100"/>
      <c r="F12" s="510" t="s">
        <v>76</v>
      </c>
      <c r="G12" s="511"/>
      <c r="H12" s="516">
        <v>1745</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99"/>
      <c r="B15" s="97"/>
      <c r="D15" s="191"/>
      <c r="F15" s="552" t="s">
        <v>312</v>
      </c>
      <c r="G15" s="552"/>
      <c r="H15" s="553" t="s">
        <v>313</v>
      </c>
      <c r="I15" s="549"/>
    </row>
    <row r="16" spans="1:13" x14ac:dyDescent="0.25">
      <c r="A16" s="523" t="s">
        <v>310</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311</v>
      </c>
      <c r="C25" s="498"/>
      <c r="D25" s="498"/>
      <c r="E25" s="498"/>
      <c r="F25" s="499"/>
      <c r="G25" s="193">
        <v>1</v>
      </c>
      <c r="H25" s="188">
        <v>1380</v>
      </c>
      <c r="I25" s="129">
        <f>H25*G25</f>
        <v>1380</v>
      </c>
    </row>
    <row r="26" spans="1:11" x14ac:dyDescent="0.25">
      <c r="A26" s="125"/>
      <c r="B26" s="500"/>
      <c r="C26" s="501"/>
      <c r="D26" s="501"/>
      <c r="E26" s="501"/>
      <c r="F26" s="501"/>
      <c r="G26" s="195"/>
      <c r="H26" s="194"/>
      <c r="I26" s="129"/>
    </row>
    <row r="27" spans="1:11" x14ac:dyDescent="0.25">
      <c r="A27" s="125"/>
      <c r="B27" s="500"/>
      <c r="C27" s="501"/>
      <c r="D27" s="501"/>
      <c r="E27" s="501"/>
      <c r="F27" s="501"/>
      <c r="G27" s="195"/>
      <c r="H27" s="194"/>
      <c r="I27" s="129"/>
    </row>
    <row r="28" spans="1:11" x14ac:dyDescent="0.25">
      <c r="A28" s="125"/>
      <c r="B28" s="500"/>
      <c r="C28" s="501"/>
      <c r="D28" s="501"/>
      <c r="E28" s="501"/>
      <c r="F28" s="502"/>
      <c r="G28" s="195"/>
      <c r="H28" s="194"/>
      <c r="I28" s="129"/>
    </row>
    <row r="29" spans="1:11" x14ac:dyDescent="0.25">
      <c r="A29" s="125"/>
      <c r="B29" s="500"/>
      <c r="C29" s="501"/>
      <c r="D29" s="501"/>
      <c r="E29" s="501"/>
      <c r="F29" s="502"/>
      <c r="G29" s="195"/>
      <c r="H29" s="194"/>
      <c r="I29" s="129"/>
    </row>
    <row r="30" spans="1:11" x14ac:dyDescent="0.25">
      <c r="A30" s="125"/>
      <c r="B30" s="550"/>
      <c r="C30" s="551"/>
      <c r="D30" s="551"/>
      <c r="E30" s="551"/>
      <c r="F30" s="551"/>
      <c r="G30" s="195"/>
      <c r="H30" s="194"/>
      <c r="I30" s="129"/>
    </row>
    <row r="31" spans="1:11" x14ac:dyDescent="0.25">
      <c r="A31" s="125"/>
      <c r="B31" s="550"/>
      <c r="C31" s="551"/>
      <c r="D31" s="551"/>
      <c r="E31" s="551"/>
      <c r="F31" s="551"/>
      <c r="G31" s="195"/>
      <c r="H31" s="194"/>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1380</v>
      </c>
      <c r="L39" s="130"/>
    </row>
    <row r="40" spans="1:12" x14ac:dyDescent="0.25">
      <c r="A40" s="488" t="s">
        <v>172</v>
      </c>
      <c r="B40" s="484"/>
      <c r="C40" s="484"/>
      <c r="D40" s="484"/>
      <c r="E40" s="484"/>
      <c r="F40" s="484"/>
      <c r="G40" s="484"/>
      <c r="H40" s="485"/>
      <c r="I40" s="190">
        <f>ROUND((I39*0.15),2)</f>
        <v>207</v>
      </c>
      <c r="L40" s="130"/>
    </row>
    <row r="41" spans="1:12" x14ac:dyDescent="0.25">
      <c r="A41" s="488" t="s">
        <v>173</v>
      </c>
      <c r="B41" s="484"/>
      <c r="C41" s="484"/>
      <c r="D41" s="484"/>
      <c r="E41" s="484"/>
      <c r="F41" s="484"/>
      <c r="G41" s="484"/>
      <c r="H41" s="485"/>
      <c r="I41" s="172">
        <f>I39+I40</f>
        <v>1587</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2</v>
      </c>
      <c r="H46" s="156">
        <v>300</v>
      </c>
      <c r="I46" s="129">
        <f t="shared" si="1"/>
        <v>600</v>
      </c>
    </row>
    <row r="47" spans="1:12" x14ac:dyDescent="0.25">
      <c r="A47" s="125">
        <v>4</v>
      </c>
      <c r="B47" s="506" t="s">
        <v>102</v>
      </c>
      <c r="C47" s="507"/>
      <c r="D47" s="508"/>
      <c r="E47" s="486" t="s">
        <v>99</v>
      </c>
      <c r="F47" s="487"/>
      <c r="G47" s="126">
        <v>2</v>
      </c>
      <c r="H47" s="156">
        <v>200</v>
      </c>
      <c r="I47" s="129">
        <f t="shared" si="1"/>
        <v>400</v>
      </c>
    </row>
    <row r="48" spans="1:12" x14ac:dyDescent="0.25">
      <c r="A48" s="125">
        <v>5</v>
      </c>
      <c r="B48" s="506" t="s">
        <v>103</v>
      </c>
      <c r="C48" s="507"/>
      <c r="D48" s="508"/>
      <c r="E48" s="486" t="s">
        <v>99</v>
      </c>
      <c r="F48" s="487"/>
      <c r="G48" s="126"/>
      <c r="H48" s="158">
        <v>200</v>
      </c>
      <c r="I48" s="129">
        <f t="shared" si="1"/>
        <v>0</v>
      </c>
    </row>
    <row r="49" spans="1:12" x14ac:dyDescent="0.25">
      <c r="A49" s="125">
        <v>6</v>
      </c>
      <c r="B49" s="506" t="s">
        <v>40</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1000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314</v>
      </c>
      <c r="C56" s="498"/>
      <c r="D56" s="499"/>
      <c r="E56" s="517"/>
      <c r="F56" s="519"/>
      <c r="G56" s="126"/>
      <c r="H56" s="138"/>
      <c r="I56" s="129"/>
    </row>
    <row r="57" spans="1:12" x14ac:dyDescent="0.25">
      <c r="A57" s="125"/>
      <c r="B57" s="500" t="s">
        <v>267</v>
      </c>
      <c r="C57" s="501"/>
      <c r="D57" s="502"/>
      <c r="E57" s="486">
        <v>1</v>
      </c>
      <c r="F57" s="487"/>
      <c r="G57" s="126">
        <v>34</v>
      </c>
      <c r="H57" s="138">
        <v>5</v>
      </c>
      <c r="I57" s="129">
        <f>H57*G57</f>
        <v>170</v>
      </c>
    </row>
    <row r="58" spans="1:12" x14ac:dyDescent="0.25">
      <c r="A58" s="139"/>
      <c r="B58" s="503"/>
      <c r="C58" s="504"/>
      <c r="D58" s="505"/>
      <c r="E58" s="520"/>
      <c r="F58" s="522"/>
      <c r="G58" s="126"/>
      <c r="H58" s="138"/>
      <c r="I58" s="129"/>
    </row>
    <row r="59" spans="1:12" x14ac:dyDescent="0.25">
      <c r="A59" s="488" t="s">
        <v>110</v>
      </c>
      <c r="B59" s="484"/>
      <c r="C59" s="484"/>
      <c r="D59" s="484"/>
      <c r="E59" s="484"/>
      <c r="F59" s="484"/>
      <c r="G59" s="484"/>
      <c r="H59" s="485"/>
      <c r="I59" s="140">
        <f>SUM(I56:I58)</f>
        <v>170</v>
      </c>
    </row>
    <row r="60" spans="1:12" x14ac:dyDescent="0.25">
      <c r="A60" s="141"/>
      <c r="B60" s="142"/>
      <c r="C60" s="142"/>
      <c r="D60" s="142"/>
      <c r="E60" s="142"/>
      <c r="F60" s="143"/>
      <c r="G60" s="144"/>
      <c r="H60" s="144"/>
      <c r="I60" s="145"/>
      <c r="L60" s="97"/>
    </row>
    <row r="61" spans="1:12" x14ac:dyDescent="0.25">
      <c r="A61" s="532"/>
      <c r="B61" s="533"/>
      <c r="C61" s="533"/>
      <c r="D61" s="533"/>
      <c r="E61" s="533"/>
      <c r="F61" s="146"/>
      <c r="G61" s="534" t="s">
        <v>111</v>
      </c>
      <c r="H61" s="533"/>
      <c r="I61" s="147">
        <f>I59+I53+I41</f>
        <v>2757</v>
      </c>
    </row>
    <row r="62" spans="1:12" x14ac:dyDescent="0.25">
      <c r="A62" s="532"/>
      <c r="B62" s="533"/>
      <c r="C62" s="533"/>
      <c r="D62" s="533"/>
      <c r="E62" s="533"/>
      <c r="F62" s="100"/>
      <c r="G62" s="148"/>
      <c r="H62" s="149"/>
      <c r="I62" s="150"/>
    </row>
    <row r="63" spans="1:12" ht="15.75" thickBot="1" x14ac:dyDescent="0.3">
      <c r="A63" s="532"/>
      <c r="B63" s="533"/>
      <c r="C63" s="533"/>
      <c r="D63" s="533"/>
      <c r="E63" s="533"/>
      <c r="F63" s="100"/>
      <c r="G63" s="482" t="s">
        <v>154</v>
      </c>
      <c r="H63" s="483"/>
      <c r="I63" s="159">
        <f>I61+I62</f>
        <v>2757</v>
      </c>
    </row>
    <row r="64" spans="1:12" ht="16.5" thickTop="1" thickBot="1" x14ac:dyDescent="0.3">
      <c r="A64" s="151"/>
      <c r="B64" s="152"/>
      <c r="C64" s="539"/>
      <c r="D64" s="540"/>
      <c r="E64" s="540"/>
      <c r="F64" s="540"/>
      <c r="G64" s="153"/>
      <c r="H64" s="153"/>
      <c r="I64" s="154"/>
    </row>
    <row r="66" spans="1:2" x14ac:dyDescent="0.25">
      <c r="A66" s="97"/>
      <c r="B66" s="97"/>
    </row>
  </sheetData>
  <mergeCells count="78">
    <mergeCell ref="A16:I16"/>
    <mergeCell ref="F15:G15"/>
    <mergeCell ref="H15:I15"/>
    <mergeCell ref="A9:E9"/>
    <mergeCell ref="F9:G9"/>
    <mergeCell ref="H9:I9"/>
    <mergeCell ref="F10:G10"/>
    <mergeCell ref="H10:I10"/>
    <mergeCell ref="F11:G11"/>
    <mergeCell ref="H11:I11"/>
    <mergeCell ref="F12:G12"/>
    <mergeCell ref="H12:I12"/>
    <mergeCell ref="H13:I13"/>
    <mergeCell ref="F14:G14"/>
    <mergeCell ref="H14:I14"/>
    <mergeCell ref="B28:F28"/>
    <mergeCell ref="A17:I17"/>
    <mergeCell ref="B18:D18"/>
    <mergeCell ref="B19:D19"/>
    <mergeCell ref="B20:D20"/>
    <mergeCell ref="B21:D21"/>
    <mergeCell ref="A22:H22"/>
    <mergeCell ref="A23:I23"/>
    <mergeCell ref="B24:F24"/>
    <mergeCell ref="B25:F25"/>
    <mergeCell ref="B26:F26"/>
    <mergeCell ref="B27:F27"/>
    <mergeCell ref="A40:H40"/>
    <mergeCell ref="B29:F29"/>
    <mergeCell ref="B30:F30"/>
    <mergeCell ref="B31:F31"/>
    <mergeCell ref="B32:F32"/>
    <mergeCell ref="B33:F33"/>
    <mergeCell ref="B34:F34"/>
    <mergeCell ref="B35:F35"/>
    <mergeCell ref="B36:F36"/>
    <mergeCell ref="B37:F37"/>
    <mergeCell ref="B38:F38"/>
    <mergeCell ref="A39:H39"/>
    <mergeCell ref="A41:H41"/>
    <mergeCell ref="A42:I42"/>
    <mergeCell ref="B43:D43"/>
    <mergeCell ref="E43:F43"/>
    <mergeCell ref="B44:D44"/>
    <mergeCell ref="E44:F44"/>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4:F64"/>
    <mergeCell ref="B57:D57"/>
    <mergeCell ref="E57:F57"/>
    <mergeCell ref="B58:D58"/>
    <mergeCell ref="E58:F58"/>
    <mergeCell ref="A59:H59"/>
    <mergeCell ref="A61:B61"/>
    <mergeCell ref="C61:E61"/>
    <mergeCell ref="G61:H61"/>
    <mergeCell ref="A62:B62"/>
    <mergeCell ref="C62:E62"/>
    <mergeCell ref="A63:B63"/>
    <mergeCell ref="C63:E63"/>
    <mergeCell ref="G63:H63"/>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M66"/>
  <sheetViews>
    <sheetView topLeftCell="A31" workbookViewId="0">
      <selection activeCell="M56" sqref="M5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D10" s="224"/>
      <c r="E10" s="100"/>
      <c r="F10" s="510" t="s">
        <v>72</v>
      </c>
      <c r="G10" s="511"/>
      <c r="H10" s="514" t="e">
        <f>#REF!</f>
        <v>#REF!</v>
      </c>
      <c r="I10" s="515"/>
    </row>
    <row r="11" spans="1:13" x14ac:dyDescent="0.25">
      <c r="A11" s="99" t="s">
        <v>73</v>
      </c>
      <c r="B11" s="97"/>
      <c r="E11" s="100"/>
      <c r="F11" s="510" t="s">
        <v>74</v>
      </c>
      <c r="G11" s="511"/>
      <c r="H11" s="516" t="e">
        <f>#REF!</f>
        <v>#REF!</v>
      </c>
      <c r="I11" s="515"/>
    </row>
    <row r="12" spans="1:13" x14ac:dyDescent="0.25">
      <c r="A12" s="99" t="s">
        <v>75</v>
      </c>
      <c r="B12" s="97"/>
      <c r="D12" s="191"/>
      <c r="E12" s="100"/>
      <c r="F12" s="510" t="s">
        <v>76</v>
      </c>
      <c r="G12" s="511"/>
      <c r="H12" s="516">
        <v>1814</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99"/>
      <c r="B15" s="97"/>
      <c r="D15" s="191"/>
      <c r="F15" s="552" t="s">
        <v>312</v>
      </c>
      <c r="G15" s="552"/>
      <c r="H15" s="553" t="s">
        <v>315</v>
      </c>
      <c r="I15" s="549"/>
    </row>
    <row r="16" spans="1:13" x14ac:dyDescent="0.25">
      <c r="A16" s="523" t="s">
        <v>328</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c r="B25" s="497"/>
      <c r="C25" s="498"/>
      <c r="D25" s="498"/>
      <c r="E25" s="498"/>
      <c r="F25" s="499"/>
      <c r="G25" s="193"/>
      <c r="H25" s="188"/>
      <c r="I25" s="129"/>
    </row>
    <row r="26" spans="1:11" x14ac:dyDescent="0.25">
      <c r="A26" s="125"/>
      <c r="B26" s="500"/>
      <c r="C26" s="501"/>
      <c r="D26" s="501"/>
      <c r="E26" s="501"/>
      <c r="F26" s="501"/>
      <c r="G26" s="195"/>
      <c r="H26" s="194"/>
      <c r="I26" s="129"/>
    </row>
    <row r="27" spans="1:11" x14ac:dyDescent="0.25">
      <c r="A27" s="125"/>
      <c r="B27" s="500"/>
      <c r="C27" s="501"/>
      <c r="D27" s="501"/>
      <c r="E27" s="501"/>
      <c r="F27" s="501"/>
      <c r="G27" s="195"/>
      <c r="H27" s="194"/>
      <c r="I27" s="129"/>
    </row>
    <row r="28" spans="1:11" x14ac:dyDescent="0.25">
      <c r="A28" s="125"/>
      <c r="B28" s="500"/>
      <c r="C28" s="501"/>
      <c r="D28" s="501"/>
      <c r="E28" s="501"/>
      <c r="F28" s="502"/>
      <c r="G28" s="195"/>
      <c r="H28" s="194"/>
      <c r="I28" s="129"/>
    </row>
    <row r="29" spans="1:11" x14ac:dyDescent="0.25">
      <c r="A29" s="125"/>
      <c r="B29" s="500"/>
      <c r="C29" s="501"/>
      <c r="D29" s="501"/>
      <c r="E29" s="501"/>
      <c r="F29" s="502"/>
      <c r="G29" s="195"/>
      <c r="H29" s="194"/>
      <c r="I29" s="129"/>
    </row>
    <row r="30" spans="1:11" x14ac:dyDescent="0.25">
      <c r="A30" s="125"/>
      <c r="B30" s="550"/>
      <c r="C30" s="551"/>
      <c r="D30" s="551"/>
      <c r="E30" s="551"/>
      <c r="F30" s="551"/>
      <c r="G30" s="195"/>
      <c r="H30" s="194"/>
      <c r="I30" s="129"/>
    </row>
    <row r="31" spans="1:11" x14ac:dyDescent="0.25">
      <c r="A31" s="125"/>
      <c r="B31" s="550"/>
      <c r="C31" s="551"/>
      <c r="D31" s="551"/>
      <c r="E31" s="551"/>
      <c r="F31" s="551"/>
      <c r="G31" s="195"/>
      <c r="H31" s="194"/>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0</v>
      </c>
      <c r="L39" s="130"/>
    </row>
    <row r="40" spans="1:12" x14ac:dyDescent="0.25">
      <c r="A40" s="488" t="s">
        <v>172</v>
      </c>
      <c r="B40" s="484"/>
      <c r="C40" s="484"/>
      <c r="D40" s="484"/>
      <c r="E40" s="484"/>
      <c r="F40" s="484"/>
      <c r="G40" s="484"/>
      <c r="H40" s="485"/>
      <c r="I40" s="190">
        <f>ROUND((I39*0.15),2)</f>
        <v>0</v>
      </c>
      <c r="L40" s="130"/>
    </row>
    <row r="41" spans="1:12" x14ac:dyDescent="0.25">
      <c r="A41" s="488" t="s">
        <v>173</v>
      </c>
      <c r="B41" s="484"/>
      <c r="C41" s="484"/>
      <c r="D41" s="484"/>
      <c r="E41" s="484"/>
      <c r="F41" s="484"/>
      <c r="G41" s="484"/>
      <c r="H41" s="485"/>
      <c r="I41" s="172">
        <f>I39+I40</f>
        <v>0</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4</v>
      </c>
      <c r="H46" s="156">
        <v>300</v>
      </c>
      <c r="I46" s="129">
        <f t="shared" si="1"/>
        <v>1200</v>
      </c>
    </row>
    <row r="47" spans="1:12" x14ac:dyDescent="0.25">
      <c r="A47" s="125">
        <v>4</v>
      </c>
      <c r="B47" s="506" t="s">
        <v>102</v>
      </c>
      <c r="C47" s="507"/>
      <c r="D47" s="508"/>
      <c r="E47" s="486" t="s">
        <v>99</v>
      </c>
      <c r="F47" s="487"/>
      <c r="G47" s="126">
        <v>4</v>
      </c>
      <c r="H47" s="156">
        <v>200</v>
      </c>
      <c r="I47" s="129">
        <f t="shared" si="1"/>
        <v>800</v>
      </c>
    </row>
    <row r="48" spans="1:12" x14ac:dyDescent="0.25">
      <c r="A48" s="125">
        <v>5</v>
      </c>
      <c r="B48" s="506" t="s">
        <v>103</v>
      </c>
      <c r="C48" s="507"/>
      <c r="D48" s="508"/>
      <c r="E48" s="486" t="s">
        <v>99</v>
      </c>
      <c r="F48" s="487"/>
      <c r="G48" s="126"/>
      <c r="H48" s="158">
        <v>200</v>
      </c>
      <c r="I48" s="129">
        <f t="shared" si="1"/>
        <v>0</v>
      </c>
    </row>
    <row r="49" spans="1:12" x14ac:dyDescent="0.25">
      <c r="A49" s="125">
        <v>6</v>
      </c>
      <c r="B49" s="506" t="s">
        <v>40</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2000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316</v>
      </c>
      <c r="C56" s="498"/>
      <c r="D56" s="499"/>
      <c r="E56" s="517"/>
      <c r="F56" s="519"/>
      <c r="G56" s="126"/>
      <c r="H56" s="138"/>
      <c r="I56" s="129"/>
    </row>
    <row r="57" spans="1:12" x14ac:dyDescent="0.25">
      <c r="A57" s="125"/>
      <c r="B57" s="500" t="s">
        <v>267</v>
      </c>
      <c r="C57" s="501"/>
      <c r="D57" s="502"/>
      <c r="E57" s="486">
        <v>1</v>
      </c>
      <c r="F57" s="487"/>
      <c r="G57" s="126">
        <v>66.400000000000006</v>
      </c>
      <c r="H57" s="138">
        <v>5</v>
      </c>
      <c r="I57" s="129">
        <f>H57*G57</f>
        <v>332</v>
      </c>
    </row>
    <row r="58" spans="1:12" x14ac:dyDescent="0.25">
      <c r="A58" s="139"/>
      <c r="B58" s="503"/>
      <c r="C58" s="504"/>
      <c r="D58" s="505"/>
      <c r="E58" s="520"/>
      <c r="F58" s="522"/>
      <c r="G58" s="126"/>
      <c r="H58" s="138"/>
      <c r="I58" s="129"/>
    </row>
    <row r="59" spans="1:12" x14ac:dyDescent="0.25">
      <c r="A59" s="488" t="s">
        <v>110</v>
      </c>
      <c r="B59" s="484"/>
      <c r="C59" s="484"/>
      <c r="D59" s="484"/>
      <c r="E59" s="484"/>
      <c r="F59" s="484"/>
      <c r="G59" s="484"/>
      <c r="H59" s="485"/>
      <c r="I59" s="140">
        <f>SUM(I56:I58)</f>
        <v>332</v>
      </c>
    </row>
    <row r="60" spans="1:12" x14ac:dyDescent="0.25">
      <c r="A60" s="141"/>
      <c r="B60" s="142"/>
      <c r="C60" s="142"/>
      <c r="D60" s="142"/>
      <c r="E60" s="142"/>
      <c r="F60" s="143"/>
      <c r="G60" s="144"/>
      <c r="H60" s="144"/>
      <c r="I60" s="145"/>
      <c r="L60" s="97"/>
    </row>
    <row r="61" spans="1:12" x14ac:dyDescent="0.25">
      <c r="A61" s="532"/>
      <c r="B61" s="533"/>
      <c r="C61" s="533"/>
      <c r="D61" s="533"/>
      <c r="E61" s="533"/>
      <c r="F61" s="146"/>
      <c r="G61" s="534" t="s">
        <v>111</v>
      </c>
      <c r="H61" s="533"/>
      <c r="I61" s="147">
        <f>I59+I53+I41</f>
        <v>2332</v>
      </c>
    </row>
    <row r="62" spans="1:12" x14ac:dyDescent="0.25">
      <c r="A62" s="532"/>
      <c r="B62" s="533"/>
      <c r="C62" s="533"/>
      <c r="D62" s="533"/>
      <c r="E62" s="533"/>
      <c r="F62" s="100"/>
      <c r="G62" s="148"/>
      <c r="H62" s="149"/>
      <c r="I62" s="150"/>
    </row>
    <row r="63" spans="1:12" ht="15.75" thickBot="1" x14ac:dyDescent="0.3">
      <c r="A63" s="532"/>
      <c r="B63" s="533"/>
      <c r="C63" s="533"/>
      <c r="D63" s="533"/>
      <c r="E63" s="533"/>
      <c r="F63" s="100"/>
      <c r="G63" s="482" t="s">
        <v>154</v>
      </c>
      <c r="H63" s="483"/>
      <c r="I63" s="159">
        <f>I61+I62</f>
        <v>2332</v>
      </c>
    </row>
    <row r="64" spans="1:12" ht="16.5" thickTop="1" thickBot="1" x14ac:dyDescent="0.3">
      <c r="A64" s="151"/>
      <c r="B64" s="152"/>
      <c r="C64" s="539"/>
      <c r="D64" s="540"/>
      <c r="E64" s="540"/>
      <c r="F64" s="540"/>
      <c r="G64" s="153"/>
      <c r="H64" s="153"/>
      <c r="I64" s="154"/>
    </row>
    <row r="66" spans="1:2" x14ac:dyDescent="0.25">
      <c r="A66" s="97"/>
      <c r="B66" s="97"/>
    </row>
  </sheetData>
  <mergeCells count="78">
    <mergeCell ref="F11:G11"/>
    <mergeCell ref="H11:I11"/>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A22:H22"/>
    <mergeCell ref="A23:I23"/>
    <mergeCell ref="B24:F24"/>
    <mergeCell ref="B25:F25"/>
    <mergeCell ref="B26:F26"/>
    <mergeCell ref="B27:F27"/>
    <mergeCell ref="B28:F28"/>
    <mergeCell ref="B29:F29"/>
    <mergeCell ref="B30:F30"/>
    <mergeCell ref="B31:F31"/>
    <mergeCell ref="B32:F32"/>
    <mergeCell ref="B44:D44"/>
    <mergeCell ref="E44:F44"/>
    <mergeCell ref="B34:F34"/>
    <mergeCell ref="B35:F35"/>
    <mergeCell ref="B36:F36"/>
    <mergeCell ref="B37:F37"/>
    <mergeCell ref="B38:F38"/>
    <mergeCell ref="A39:H39"/>
    <mergeCell ref="A40:H40"/>
    <mergeCell ref="A41:H41"/>
    <mergeCell ref="A42:I42"/>
    <mergeCell ref="B43:D43"/>
    <mergeCell ref="E43:F43"/>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4:F64"/>
    <mergeCell ref="B57:D57"/>
    <mergeCell ref="E57:F57"/>
    <mergeCell ref="B58:D58"/>
    <mergeCell ref="E58:F58"/>
    <mergeCell ref="A59:H59"/>
    <mergeCell ref="A61:B61"/>
    <mergeCell ref="C61:E61"/>
    <mergeCell ref="G61:H61"/>
    <mergeCell ref="A62:B62"/>
    <mergeCell ref="C62:E62"/>
    <mergeCell ref="A63:B63"/>
    <mergeCell ref="C63:E63"/>
    <mergeCell ref="G63:H63"/>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M66"/>
  <sheetViews>
    <sheetView topLeftCell="A22" workbookViewId="0">
      <selection activeCell="M56" sqref="M5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D10" s="224"/>
      <c r="E10" s="100"/>
      <c r="F10" s="510" t="s">
        <v>72</v>
      </c>
      <c r="G10" s="511"/>
      <c r="H10" s="514" t="e">
        <f>#REF!</f>
        <v>#REF!</v>
      </c>
      <c r="I10" s="515"/>
    </row>
    <row r="11" spans="1:13" x14ac:dyDescent="0.25">
      <c r="A11" s="99" t="s">
        <v>73</v>
      </c>
      <c r="B11" s="97"/>
      <c r="E11" s="100"/>
      <c r="F11" s="510" t="s">
        <v>74</v>
      </c>
      <c r="G11" s="511"/>
      <c r="H11" s="516" t="e">
        <f>#REF!</f>
        <v>#REF!</v>
      </c>
      <c r="I11" s="515"/>
    </row>
    <row r="12" spans="1:13" x14ac:dyDescent="0.25">
      <c r="A12" s="99" t="s">
        <v>75</v>
      </c>
      <c r="B12" s="97"/>
      <c r="D12" s="191"/>
      <c r="E12" s="100"/>
      <c r="F12" s="510" t="s">
        <v>76</v>
      </c>
      <c r="G12" s="511"/>
      <c r="H12" s="516">
        <v>2592</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99"/>
      <c r="B15" s="97"/>
      <c r="D15" s="191"/>
      <c r="F15" s="552" t="s">
        <v>312</v>
      </c>
      <c r="G15" s="552"/>
      <c r="H15" s="553" t="s">
        <v>317</v>
      </c>
      <c r="I15" s="549"/>
    </row>
    <row r="16" spans="1:13" x14ac:dyDescent="0.25">
      <c r="A16" s="523" t="s">
        <v>318</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319</v>
      </c>
      <c r="C25" s="498"/>
      <c r="D25" s="498"/>
      <c r="E25" s="498"/>
      <c r="F25" s="499"/>
      <c r="G25" s="193">
        <v>1</v>
      </c>
      <c r="H25" s="188">
        <v>1850</v>
      </c>
      <c r="I25" s="129">
        <f>H25*G25</f>
        <v>1850</v>
      </c>
    </row>
    <row r="26" spans="1:11" x14ac:dyDescent="0.25">
      <c r="A26" s="125">
        <v>2</v>
      </c>
      <c r="B26" s="500" t="s">
        <v>329</v>
      </c>
      <c r="C26" s="501"/>
      <c r="D26" s="501"/>
      <c r="E26" s="501"/>
      <c r="F26" s="501"/>
      <c r="G26" s="195">
        <v>1</v>
      </c>
      <c r="H26" s="194">
        <v>390</v>
      </c>
      <c r="I26" s="129">
        <f>H26*G26</f>
        <v>390</v>
      </c>
    </row>
    <row r="27" spans="1:11" x14ac:dyDescent="0.25">
      <c r="A27" s="125"/>
      <c r="B27" s="500"/>
      <c r="C27" s="501"/>
      <c r="D27" s="501"/>
      <c r="E27" s="501"/>
      <c r="F27" s="501"/>
      <c r="G27" s="195"/>
      <c r="H27" s="194"/>
      <c r="I27" s="129"/>
    </row>
    <row r="28" spans="1:11" x14ac:dyDescent="0.25">
      <c r="A28" s="125"/>
      <c r="B28" s="500"/>
      <c r="C28" s="501"/>
      <c r="D28" s="501"/>
      <c r="E28" s="501"/>
      <c r="F28" s="502"/>
      <c r="G28" s="195"/>
      <c r="H28" s="194"/>
      <c r="I28" s="129"/>
    </row>
    <row r="29" spans="1:11" x14ac:dyDescent="0.25">
      <c r="A29" s="125"/>
      <c r="B29" s="500"/>
      <c r="C29" s="501"/>
      <c r="D29" s="501"/>
      <c r="E29" s="501"/>
      <c r="F29" s="502"/>
      <c r="G29" s="195"/>
      <c r="H29" s="194"/>
      <c r="I29" s="129"/>
    </row>
    <row r="30" spans="1:11" x14ac:dyDescent="0.25">
      <c r="A30" s="125"/>
      <c r="B30" s="550"/>
      <c r="C30" s="551"/>
      <c r="D30" s="551"/>
      <c r="E30" s="551"/>
      <c r="F30" s="551"/>
      <c r="G30" s="195"/>
      <c r="H30" s="194"/>
      <c r="I30" s="129"/>
    </row>
    <row r="31" spans="1:11" x14ac:dyDescent="0.25">
      <c r="A31" s="125"/>
      <c r="B31" s="550"/>
      <c r="C31" s="551"/>
      <c r="D31" s="551"/>
      <c r="E31" s="551"/>
      <c r="F31" s="551"/>
      <c r="G31" s="195"/>
      <c r="H31" s="194"/>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2240</v>
      </c>
      <c r="L39" s="130"/>
    </row>
    <row r="40" spans="1:12" x14ac:dyDescent="0.25">
      <c r="A40" s="488" t="s">
        <v>172</v>
      </c>
      <c r="B40" s="484"/>
      <c r="C40" s="484"/>
      <c r="D40" s="484"/>
      <c r="E40" s="484"/>
      <c r="F40" s="484"/>
      <c r="G40" s="484"/>
      <c r="H40" s="485"/>
      <c r="I40" s="190">
        <f>ROUND((I39*0.15),2)</f>
        <v>336</v>
      </c>
      <c r="L40" s="130"/>
    </row>
    <row r="41" spans="1:12" x14ac:dyDescent="0.25">
      <c r="A41" s="488" t="s">
        <v>173</v>
      </c>
      <c r="B41" s="484"/>
      <c r="C41" s="484"/>
      <c r="D41" s="484"/>
      <c r="E41" s="484"/>
      <c r="F41" s="484"/>
      <c r="G41" s="484"/>
      <c r="H41" s="485"/>
      <c r="I41" s="172">
        <f>I39+I40</f>
        <v>2576</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4.5</v>
      </c>
      <c r="H46" s="156">
        <v>300</v>
      </c>
      <c r="I46" s="129">
        <f t="shared" si="1"/>
        <v>1350</v>
      </c>
    </row>
    <row r="47" spans="1:12" x14ac:dyDescent="0.25">
      <c r="A47" s="125">
        <v>4</v>
      </c>
      <c r="B47" s="506" t="s">
        <v>102</v>
      </c>
      <c r="C47" s="507"/>
      <c r="D47" s="508"/>
      <c r="E47" s="486" t="s">
        <v>99</v>
      </c>
      <c r="F47" s="487"/>
      <c r="G47" s="126">
        <v>4.5</v>
      </c>
      <c r="H47" s="156">
        <v>200</v>
      </c>
      <c r="I47" s="129">
        <f t="shared" si="1"/>
        <v>900</v>
      </c>
    </row>
    <row r="48" spans="1:12" x14ac:dyDescent="0.25">
      <c r="A48" s="125">
        <v>5</v>
      </c>
      <c r="B48" s="506" t="s">
        <v>103</v>
      </c>
      <c r="C48" s="507"/>
      <c r="D48" s="508"/>
      <c r="E48" s="486" t="s">
        <v>99</v>
      </c>
      <c r="F48" s="487"/>
      <c r="G48" s="126"/>
      <c r="H48" s="158">
        <v>200</v>
      </c>
      <c r="I48" s="129">
        <f t="shared" si="1"/>
        <v>0</v>
      </c>
    </row>
    <row r="49" spans="1:12" x14ac:dyDescent="0.25">
      <c r="A49" s="125">
        <v>6</v>
      </c>
      <c r="B49" s="506" t="s">
        <v>40</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2250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320</v>
      </c>
      <c r="C56" s="498"/>
      <c r="D56" s="499"/>
      <c r="E56" s="517"/>
      <c r="F56" s="519"/>
      <c r="G56" s="126"/>
      <c r="H56" s="138"/>
      <c r="I56" s="129"/>
    </row>
    <row r="57" spans="1:12" x14ac:dyDescent="0.25">
      <c r="A57" s="125"/>
      <c r="B57" s="500" t="s">
        <v>267</v>
      </c>
      <c r="C57" s="501"/>
      <c r="D57" s="502"/>
      <c r="E57" s="486">
        <v>1</v>
      </c>
      <c r="F57" s="487"/>
      <c r="G57" s="126">
        <v>39.200000000000003</v>
      </c>
      <c r="H57" s="138">
        <v>5</v>
      </c>
      <c r="I57" s="129">
        <f>H57*G57</f>
        <v>196</v>
      </c>
    </row>
    <row r="58" spans="1:12" x14ac:dyDescent="0.25">
      <c r="A58" s="139"/>
      <c r="B58" s="503"/>
      <c r="C58" s="504"/>
      <c r="D58" s="505"/>
      <c r="E58" s="520"/>
      <c r="F58" s="522"/>
      <c r="G58" s="126"/>
      <c r="H58" s="138"/>
      <c r="I58" s="129"/>
    </row>
    <row r="59" spans="1:12" x14ac:dyDescent="0.25">
      <c r="A59" s="488" t="s">
        <v>110</v>
      </c>
      <c r="B59" s="484"/>
      <c r="C59" s="484"/>
      <c r="D59" s="484"/>
      <c r="E59" s="484"/>
      <c r="F59" s="484"/>
      <c r="G59" s="484"/>
      <c r="H59" s="485"/>
      <c r="I59" s="140">
        <f>SUM(I56:I58)</f>
        <v>196</v>
      </c>
    </row>
    <row r="60" spans="1:12" x14ac:dyDescent="0.25">
      <c r="A60" s="141"/>
      <c r="B60" s="142"/>
      <c r="C60" s="142"/>
      <c r="D60" s="142"/>
      <c r="E60" s="142"/>
      <c r="F60" s="143"/>
      <c r="G60" s="144"/>
      <c r="H60" s="144"/>
      <c r="I60" s="145"/>
      <c r="L60" s="97"/>
    </row>
    <row r="61" spans="1:12" x14ac:dyDescent="0.25">
      <c r="A61" s="532"/>
      <c r="B61" s="533"/>
      <c r="C61" s="533"/>
      <c r="D61" s="533"/>
      <c r="E61" s="533"/>
      <c r="F61" s="146"/>
      <c r="G61" s="534" t="s">
        <v>111</v>
      </c>
      <c r="H61" s="533"/>
      <c r="I61" s="147">
        <f>I59+I53+I41</f>
        <v>5022</v>
      </c>
    </row>
    <row r="62" spans="1:12" x14ac:dyDescent="0.25">
      <c r="A62" s="532"/>
      <c r="B62" s="533"/>
      <c r="C62" s="533"/>
      <c r="D62" s="533"/>
      <c r="E62" s="533"/>
      <c r="F62" s="100"/>
      <c r="G62" s="148"/>
      <c r="H62" s="149"/>
      <c r="I62" s="150"/>
    </row>
    <row r="63" spans="1:12" ht="15.75" thickBot="1" x14ac:dyDescent="0.3">
      <c r="A63" s="532"/>
      <c r="B63" s="533"/>
      <c r="C63" s="533"/>
      <c r="D63" s="533"/>
      <c r="E63" s="533"/>
      <c r="F63" s="100"/>
      <c r="G63" s="482" t="s">
        <v>154</v>
      </c>
      <c r="H63" s="483"/>
      <c r="I63" s="159">
        <f>I61+I62</f>
        <v>5022</v>
      </c>
    </row>
    <row r="64" spans="1:12" ht="16.5" thickTop="1" thickBot="1" x14ac:dyDescent="0.3">
      <c r="A64" s="151"/>
      <c r="B64" s="152"/>
      <c r="C64" s="539"/>
      <c r="D64" s="540"/>
      <c r="E64" s="540"/>
      <c r="F64" s="540"/>
      <c r="G64" s="153"/>
      <c r="H64" s="153"/>
      <c r="I64" s="154"/>
    </row>
    <row r="66" spans="1:2" x14ac:dyDescent="0.25">
      <c r="A66" s="97"/>
      <c r="B66" s="97"/>
    </row>
  </sheetData>
  <mergeCells count="78">
    <mergeCell ref="F11:G11"/>
    <mergeCell ref="H11:I11"/>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A22:H22"/>
    <mergeCell ref="A23:I23"/>
    <mergeCell ref="B24:F24"/>
    <mergeCell ref="B25:F25"/>
    <mergeCell ref="B26:F26"/>
    <mergeCell ref="B27:F27"/>
    <mergeCell ref="B28:F28"/>
    <mergeCell ref="B29:F29"/>
    <mergeCell ref="B30:F30"/>
    <mergeCell ref="B31:F31"/>
    <mergeCell ref="B32:F32"/>
    <mergeCell ref="B44:D44"/>
    <mergeCell ref="E44:F44"/>
    <mergeCell ref="B34:F34"/>
    <mergeCell ref="B35:F35"/>
    <mergeCell ref="B36:F36"/>
    <mergeCell ref="B37:F37"/>
    <mergeCell ref="B38:F38"/>
    <mergeCell ref="A39:H39"/>
    <mergeCell ref="A40:H40"/>
    <mergeCell ref="A41:H41"/>
    <mergeCell ref="A42:I42"/>
    <mergeCell ref="B43:D43"/>
    <mergeCell ref="E43:F43"/>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4:F64"/>
    <mergeCell ref="B57:D57"/>
    <mergeCell ref="E57:F57"/>
    <mergeCell ref="B58:D58"/>
    <mergeCell ref="E58:F58"/>
    <mergeCell ref="A59:H59"/>
    <mergeCell ref="A61:B61"/>
    <mergeCell ref="C61:E61"/>
    <mergeCell ref="G61:H61"/>
    <mergeCell ref="A62:B62"/>
    <mergeCell ref="C62:E62"/>
    <mergeCell ref="A63:B63"/>
    <mergeCell ref="C63:E63"/>
    <mergeCell ref="G63:H63"/>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M66"/>
  <sheetViews>
    <sheetView topLeftCell="A7" workbookViewId="0">
      <selection activeCell="H25" sqref="H25"/>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D10" s="224"/>
      <c r="E10" s="100"/>
      <c r="F10" s="510" t="s">
        <v>72</v>
      </c>
      <c r="G10" s="511"/>
      <c r="H10" s="514" t="e">
        <f>#REF!</f>
        <v>#REF!</v>
      </c>
      <c r="I10" s="515"/>
    </row>
    <row r="11" spans="1:13" x14ac:dyDescent="0.25">
      <c r="A11" s="99" t="s">
        <v>73</v>
      </c>
      <c r="B11" s="97"/>
      <c r="E11" s="100"/>
      <c r="F11" s="510" t="s">
        <v>74</v>
      </c>
      <c r="G11" s="511"/>
      <c r="H11" s="516" t="e">
        <f>#REF!</f>
        <v>#REF!</v>
      </c>
      <c r="I11" s="515"/>
    </row>
    <row r="12" spans="1:13" x14ac:dyDescent="0.25">
      <c r="A12" s="99" t="s">
        <v>75</v>
      </c>
      <c r="B12" s="97"/>
      <c r="D12" s="191"/>
      <c r="E12" s="100"/>
      <c r="F12" s="510" t="s">
        <v>76</v>
      </c>
      <c r="G12" s="511"/>
      <c r="H12" s="516">
        <v>2886</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99"/>
      <c r="B15" s="97"/>
      <c r="D15" s="191"/>
      <c r="F15" s="552" t="s">
        <v>312</v>
      </c>
      <c r="G15" s="552"/>
      <c r="H15" s="553" t="s">
        <v>321</v>
      </c>
      <c r="I15" s="549"/>
    </row>
    <row r="16" spans="1:13" x14ac:dyDescent="0.25">
      <c r="A16" s="523" t="s">
        <v>322</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323</v>
      </c>
      <c r="C25" s="498"/>
      <c r="D25" s="498"/>
      <c r="E25" s="498"/>
      <c r="F25" s="499"/>
      <c r="G25" s="193">
        <v>1</v>
      </c>
      <c r="H25" s="188">
        <v>2091.25</v>
      </c>
      <c r="I25" s="129">
        <f>H25*G25</f>
        <v>2091.25</v>
      </c>
    </row>
    <row r="26" spans="1:11" x14ac:dyDescent="0.25">
      <c r="A26" s="125"/>
      <c r="B26" s="500"/>
      <c r="C26" s="501"/>
      <c r="D26" s="501"/>
      <c r="E26" s="501"/>
      <c r="F26" s="501"/>
      <c r="G26" s="195"/>
      <c r="H26" s="194"/>
      <c r="I26" s="129"/>
    </row>
    <row r="27" spans="1:11" x14ac:dyDescent="0.25">
      <c r="A27" s="125"/>
      <c r="B27" s="500"/>
      <c r="C27" s="501"/>
      <c r="D27" s="501"/>
      <c r="E27" s="501"/>
      <c r="F27" s="501"/>
      <c r="G27" s="195"/>
      <c r="H27" s="194"/>
      <c r="I27" s="129"/>
    </row>
    <row r="28" spans="1:11" x14ac:dyDescent="0.25">
      <c r="A28" s="125"/>
      <c r="B28" s="500"/>
      <c r="C28" s="501"/>
      <c r="D28" s="501"/>
      <c r="E28" s="501"/>
      <c r="F28" s="502"/>
      <c r="G28" s="195"/>
      <c r="H28" s="194"/>
      <c r="I28" s="129"/>
    </row>
    <row r="29" spans="1:11" x14ac:dyDescent="0.25">
      <c r="A29" s="125"/>
      <c r="B29" s="500"/>
      <c r="C29" s="501"/>
      <c r="D29" s="501"/>
      <c r="E29" s="501"/>
      <c r="F29" s="502"/>
      <c r="G29" s="195"/>
      <c r="H29" s="194"/>
      <c r="I29" s="129"/>
    </row>
    <row r="30" spans="1:11" x14ac:dyDescent="0.25">
      <c r="A30" s="125"/>
      <c r="B30" s="550"/>
      <c r="C30" s="551"/>
      <c r="D30" s="551"/>
      <c r="E30" s="551"/>
      <c r="F30" s="551"/>
      <c r="G30" s="195"/>
      <c r="H30" s="194"/>
      <c r="I30" s="129"/>
    </row>
    <row r="31" spans="1:11" x14ac:dyDescent="0.25">
      <c r="A31" s="125"/>
      <c r="B31" s="550"/>
      <c r="C31" s="551"/>
      <c r="D31" s="551"/>
      <c r="E31" s="551"/>
      <c r="F31" s="551"/>
      <c r="G31" s="195"/>
      <c r="H31" s="194"/>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2091.25</v>
      </c>
      <c r="L39" s="130"/>
    </row>
    <row r="40" spans="1:12" x14ac:dyDescent="0.25">
      <c r="A40" s="488" t="s">
        <v>172</v>
      </c>
      <c r="B40" s="484"/>
      <c r="C40" s="484"/>
      <c r="D40" s="484"/>
      <c r="E40" s="484"/>
      <c r="F40" s="484"/>
      <c r="G40" s="484"/>
      <c r="H40" s="485"/>
      <c r="I40" s="190">
        <f>ROUND((I39*0.15),2)</f>
        <v>313.69</v>
      </c>
      <c r="L40" s="130"/>
    </row>
    <row r="41" spans="1:12" x14ac:dyDescent="0.25">
      <c r="A41" s="488" t="s">
        <v>173</v>
      </c>
      <c r="B41" s="484"/>
      <c r="C41" s="484"/>
      <c r="D41" s="484"/>
      <c r="E41" s="484"/>
      <c r="F41" s="484"/>
      <c r="G41" s="484"/>
      <c r="H41" s="485"/>
      <c r="I41" s="172">
        <f>I39+I40</f>
        <v>2404.94</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4.5</v>
      </c>
      <c r="H46" s="156">
        <v>300</v>
      </c>
      <c r="I46" s="129">
        <f t="shared" si="1"/>
        <v>1350</v>
      </c>
    </row>
    <row r="47" spans="1:12" x14ac:dyDescent="0.25">
      <c r="A47" s="125">
        <v>4</v>
      </c>
      <c r="B47" s="506" t="s">
        <v>102</v>
      </c>
      <c r="C47" s="507"/>
      <c r="D47" s="508"/>
      <c r="E47" s="486" t="s">
        <v>99</v>
      </c>
      <c r="F47" s="487"/>
      <c r="G47" s="126">
        <v>4.5</v>
      </c>
      <c r="H47" s="156">
        <v>200</v>
      </c>
      <c r="I47" s="129">
        <f t="shared" si="1"/>
        <v>900</v>
      </c>
    </row>
    <row r="48" spans="1:12" x14ac:dyDescent="0.25">
      <c r="A48" s="125">
        <v>5</v>
      </c>
      <c r="B48" s="506" t="s">
        <v>103</v>
      </c>
      <c r="C48" s="507"/>
      <c r="D48" s="508"/>
      <c r="E48" s="486" t="s">
        <v>99</v>
      </c>
      <c r="F48" s="487"/>
      <c r="G48" s="126"/>
      <c r="H48" s="158">
        <v>200</v>
      </c>
      <c r="I48" s="129">
        <f t="shared" si="1"/>
        <v>0</v>
      </c>
    </row>
    <row r="49" spans="1:12" x14ac:dyDescent="0.25">
      <c r="A49" s="125">
        <v>6</v>
      </c>
      <c r="B49" s="506" t="s">
        <v>40</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2250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324</v>
      </c>
      <c r="C56" s="498"/>
      <c r="D56" s="499"/>
      <c r="E56" s="517"/>
      <c r="F56" s="519"/>
      <c r="G56" s="126"/>
      <c r="H56" s="138"/>
      <c r="I56" s="129"/>
    </row>
    <row r="57" spans="1:12" x14ac:dyDescent="0.25">
      <c r="A57" s="125"/>
      <c r="B57" s="500" t="s">
        <v>267</v>
      </c>
      <c r="C57" s="501"/>
      <c r="D57" s="502"/>
      <c r="E57" s="486">
        <v>1</v>
      </c>
      <c r="F57" s="487"/>
      <c r="G57" s="126">
        <v>113.2</v>
      </c>
      <c r="H57" s="138">
        <v>5</v>
      </c>
      <c r="I57" s="129">
        <f>H57*G57</f>
        <v>566</v>
      </c>
    </row>
    <row r="58" spans="1:12" x14ac:dyDescent="0.25">
      <c r="A58" s="139"/>
      <c r="B58" s="503"/>
      <c r="C58" s="504"/>
      <c r="D58" s="505"/>
      <c r="E58" s="520"/>
      <c r="F58" s="522"/>
      <c r="G58" s="126"/>
      <c r="H58" s="138"/>
      <c r="I58" s="129"/>
    </row>
    <row r="59" spans="1:12" x14ac:dyDescent="0.25">
      <c r="A59" s="488" t="s">
        <v>110</v>
      </c>
      <c r="B59" s="484"/>
      <c r="C59" s="484"/>
      <c r="D59" s="484"/>
      <c r="E59" s="484"/>
      <c r="F59" s="484"/>
      <c r="G59" s="484"/>
      <c r="H59" s="485"/>
      <c r="I59" s="140">
        <f>SUM(I56:I58)</f>
        <v>566</v>
      </c>
    </row>
    <row r="60" spans="1:12" x14ac:dyDescent="0.25">
      <c r="A60" s="141"/>
      <c r="B60" s="142"/>
      <c r="C60" s="142"/>
      <c r="D60" s="142"/>
      <c r="E60" s="142"/>
      <c r="F60" s="143"/>
      <c r="G60" s="144"/>
      <c r="H60" s="144"/>
      <c r="I60" s="145"/>
      <c r="L60" s="97"/>
    </row>
    <row r="61" spans="1:12" x14ac:dyDescent="0.25">
      <c r="A61" s="532"/>
      <c r="B61" s="533"/>
      <c r="C61" s="533"/>
      <c r="D61" s="533"/>
      <c r="E61" s="533"/>
      <c r="F61" s="146"/>
      <c r="G61" s="534" t="s">
        <v>111</v>
      </c>
      <c r="H61" s="533"/>
      <c r="I61" s="147">
        <f>I59+I53+I41</f>
        <v>5220.9400000000005</v>
      </c>
    </row>
    <row r="62" spans="1:12" x14ac:dyDescent="0.25">
      <c r="A62" s="532"/>
      <c r="B62" s="533"/>
      <c r="C62" s="533"/>
      <c r="D62" s="533"/>
      <c r="E62" s="533"/>
      <c r="F62" s="100"/>
      <c r="G62" s="148"/>
      <c r="H62" s="149"/>
      <c r="I62" s="150"/>
    </row>
    <row r="63" spans="1:12" ht="15.75" thickBot="1" x14ac:dyDescent="0.3">
      <c r="A63" s="532"/>
      <c r="B63" s="533"/>
      <c r="C63" s="533"/>
      <c r="D63" s="533"/>
      <c r="E63" s="533"/>
      <c r="F63" s="100"/>
      <c r="G63" s="482" t="s">
        <v>154</v>
      </c>
      <c r="H63" s="483"/>
      <c r="I63" s="159">
        <f>I61+I62</f>
        <v>5220.9400000000005</v>
      </c>
    </row>
    <row r="64" spans="1:12" ht="16.5" thickTop="1" thickBot="1" x14ac:dyDescent="0.3">
      <c r="A64" s="151"/>
      <c r="B64" s="152"/>
      <c r="C64" s="539"/>
      <c r="D64" s="540"/>
      <c r="E64" s="540"/>
      <c r="F64" s="540"/>
      <c r="G64" s="153"/>
      <c r="H64" s="153"/>
      <c r="I64" s="154"/>
    </row>
    <row r="66" spans="1:2" x14ac:dyDescent="0.25">
      <c r="A66" s="97"/>
      <c r="B66" s="97"/>
    </row>
  </sheetData>
  <mergeCells count="78">
    <mergeCell ref="F11:G11"/>
    <mergeCell ref="H11:I11"/>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A22:H22"/>
    <mergeCell ref="A23:I23"/>
    <mergeCell ref="B24:F24"/>
    <mergeCell ref="B25:F25"/>
    <mergeCell ref="B26:F26"/>
    <mergeCell ref="B27:F27"/>
    <mergeCell ref="B28:F28"/>
    <mergeCell ref="B29:F29"/>
    <mergeCell ref="B30:F30"/>
    <mergeCell ref="B31:F31"/>
    <mergeCell ref="B32:F32"/>
    <mergeCell ref="B44:D44"/>
    <mergeCell ref="E44:F44"/>
    <mergeCell ref="B34:F34"/>
    <mergeCell ref="B35:F35"/>
    <mergeCell ref="B36:F36"/>
    <mergeCell ref="B37:F37"/>
    <mergeCell ref="B38:F38"/>
    <mergeCell ref="A39:H39"/>
    <mergeCell ref="A40:H40"/>
    <mergeCell ref="A41:H41"/>
    <mergeCell ref="A42:I42"/>
    <mergeCell ref="B43:D43"/>
    <mergeCell ref="E43:F43"/>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4:F64"/>
    <mergeCell ref="B57:D57"/>
    <mergeCell ref="E57:F57"/>
    <mergeCell ref="B58:D58"/>
    <mergeCell ref="E58:F58"/>
    <mergeCell ref="A59:H59"/>
    <mergeCell ref="A61:B61"/>
    <mergeCell ref="C61:E61"/>
    <mergeCell ref="G61:H61"/>
    <mergeCell ref="A62:B62"/>
    <mergeCell ref="C62:E62"/>
    <mergeCell ref="A63:B63"/>
    <mergeCell ref="C63:E63"/>
    <mergeCell ref="G63:H63"/>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F9C50-C447-4D39-A6D9-F36FD1074098}">
  <sheetPr>
    <tabColor theme="4" tint="0.39997558519241921"/>
    <pageSetUpPr fitToPage="1"/>
  </sheetPr>
  <dimension ref="A1:O103"/>
  <sheetViews>
    <sheetView view="pageBreakPreview" topLeftCell="A19" zoomScale="70" zoomScaleNormal="70" zoomScaleSheetLayoutView="70" workbookViewId="0">
      <selection activeCell="F45" sqref="F45"/>
    </sheetView>
  </sheetViews>
  <sheetFormatPr defaultColWidth="9.140625" defaultRowHeight="14.25" x14ac:dyDescent="0.2"/>
  <cols>
    <col min="1" max="1" width="0.5703125" style="12" customWidth="1"/>
    <col min="2" max="2" width="9.7109375" style="12" customWidth="1"/>
    <col min="3" max="3" width="12.7109375" style="12" customWidth="1"/>
    <col min="4" max="4" width="53.85546875" style="12" customWidth="1"/>
    <col min="5" max="5" width="8.85546875" style="12" customWidth="1"/>
    <col min="6" max="6" width="7.5703125" style="12" customWidth="1"/>
    <col min="7" max="7" width="14" style="12" customWidth="1"/>
    <col min="8" max="8" width="20.5703125" style="12" customWidth="1"/>
    <col min="9" max="9" width="0.5703125" style="89" customWidth="1"/>
    <col min="10" max="13" width="9.140625" style="89"/>
    <col min="14" max="14" width="13.85546875" style="89" bestFit="1" customWidth="1"/>
    <col min="15" max="16384" width="9.140625" style="12"/>
  </cols>
  <sheetData>
    <row r="1" spans="1:14" ht="18" x14ac:dyDescent="0.25">
      <c r="B1" s="2"/>
      <c r="C1" s="2"/>
      <c r="D1" s="8"/>
      <c r="E1" s="1"/>
      <c r="F1" s="1"/>
      <c r="G1" s="7"/>
    </row>
    <row r="2" spans="1:14" ht="18" customHeight="1" x14ac:dyDescent="0.25">
      <c r="B2" s="424" t="str">
        <f>'SCHED 1A-4_JG_CH'!B2</f>
        <v xml:space="preserve">SCHEDULED MAINTENANCE OF FIRE PROTECTION AND EARLY WARNING SMOKE DETECTION  EQUIPMENT AT CLUSTER TWO (2) </v>
      </c>
      <c r="D2" s="2"/>
      <c r="E2" s="3"/>
      <c r="F2" s="3"/>
      <c r="G2" s="7"/>
    </row>
    <row r="3" spans="1:14" ht="15" customHeight="1" x14ac:dyDescent="0.25">
      <c r="B3" s="2" t="s">
        <v>9</v>
      </c>
      <c r="C3" s="6"/>
      <c r="D3" s="87" t="str">
        <f>'SCHED 1A-1_JG_CH'!D3</f>
        <v>SCMU3-22/23-0518-HO</v>
      </c>
      <c r="E3" s="474" t="s">
        <v>10</v>
      </c>
      <c r="F3" s="475"/>
      <c r="G3" s="422" t="str">
        <f>'SCHED 1A-4_JG_CH'!G3</f>
        <v>JOE GQABI &amp; CHRIS HANI</v>
      </c>
      <c r="H3" s="6"/>
    </row>
    <row r="4" spans="1:14" ht="15" customHeight="1" x14ac:dyDescent="0.2">
      <c r="B4" s="2" t="s">
        <v>8</v>
      </c>
      <c r="C4" s="6"/>
      <c r="D4" s="2" t="s">
        <v>733</v>
      </c>
      <c r="E4" s="2"/>
      <c r="F4" s="2"/>
      <c r="G4" s="7"/>
      <c r="H4" s="6"/>
    </row>
    <row r="5" spans="1:14" x14ac:dyDescent="0.2">
      <c r="B5" s="2"/>
      <c r="C5" s="2"/>
      <c r="D5" s="6"/>
      <c r="E5" s="2"/>
      <c r="F5" s="2"/>
      <c r="G5" s="7"/>
      <c r="H5" s="6"/>
    </row>
    <row r="6" spans="1:14" s="4" customFormat="1" ht="15" customHeight="1" x14ac:dyDescent="0.2">
      <c r="B6" s="4" t="s">
        <v>1231</v>
      </c>
      <c r="D6" s="4" t="s">
        <v>11</v>
      </c>
      <c r="I6" s="90"/>
      <c r="J6" s="90"/>
      <c r="K6" s="90"/>
      <c r="L6" s="90"/>
      <c r="M6" s="90"/>
      <c r="N6" s="90"/>
    </row>
    <row r="7" spans="1:14" ht="6" customHeight="1" thickBot="1" x14ac:dyDescent="0.25">
      <c r="B7" s="5"/>
      <c r="C7" s="5"/>
      <c r="D7" s="5"/>
      <c r="E7" s="5"/>
      <c r="F7" s="5"/>
      <c r="G7" s="7"/>
    </row>
    <row r="8" spans="1:14" s="299" customFormat="1" ht="39" customHeight="1" thickBot="1" x14ac:dyDescent="0.3">
      <c r="B8" s="428" t="s">
        <v>12</v>
      </c>
      <c r="C8" s="428" t="s">
        <v>6</v>
      </c>
      <c r="D8" s="428" t="s">
        <v>0</v>
      </c>
      <c r="E8" s="428" t="s">
        <v>1</v>
      </c>
      <c r="F8" s="428" t="s">
        <v>4</v>
      </c>
      <c r="G8" s="428" t="s">
        <v>2</v>
      </c>
      <c r="H8" s="428" t="s">
        <v>5</v>
      </c>
      <c r="I8" s="302"/>
      <c r="J8" s="302"/>
      <c r="K8" s="302"/>
      <c r="L8" s="302"/>
      <c r="M8" s="302"/>
      <c r="N8" s="302"/>
    </row>
    <row r="9" spans="1:14" s="299" customFormat="1" ht="40.5" x14ac:dyDescent="0.25">
      <c r="A9" s="429"/>
      <c r="B9" s="29">
        <v>6</v>
      </c>
      <c r="C9" s="29" t="s">
        <v>663</v>
      </c>
      <c r="D9" s="298" t="s">
        <v>1232</v>
      </c>
      <c r="E9" s="81"/>
      <c r="F9" s="81"/>
      <c r="G9" s="82"/>
      <c r="H9" s="430"/>
      <c r="I9" s="302"/>
      <c r="J9" s="302"/>
      <c r="K9" s="302"/>
      <c r="L9" s="302"/>
      <c r="M9" s="302"/>
      <c r="N9" s="302"/>
    </row>
    <row r="10" spans="1:14" s="299" customFormat="1" ht="20.25" customHeight="1" x14ac:dyDescent="0.2">
      <c r="A10" s="431"/>
      <c r="B10" s="19" t="s">
        <v>677</v>
      </c>
      <c r="C10" s="19"/>
      <c r="D10" s="345" t="str">
        <f>'SCHED 1A-4_JG_CH'!D10</f>
        <v xml:space="preserve">Frontier </v>
      </c>
      <c r="E10" s="19" t="s">
        <v>1228</v>
      </c>
      <c r="F10" s="19">
        <v>40</v>
      </c>
      <c r="G10" s="66"/>
      <c r="H10" s="23"/>
      <c r="I10" s="302"/>
      <c r="J10" s="302"/>
      <c r="K10" s="302"/>
      <c r="L10" s="302"/>
      <c r="M10" s="302"/>
      <c r="N10" s="302"/>
    </row>
    <row r="11" spans="1:14" s="299" customFormat="1" ht="20.25" customHeight="1" x14ac:dyDescent="0.2">
      <c r="A11" s="431"/>
      <c r="B11" s="19" t="s">
        <v>678</v>
      </c>
      <c r="C11" s="19"/>
      <c r="D11" s="345" t="str">
        <f>'SCHED 1A-4_JG_CH'!D11</f>
        <v>Komani</v>
      </c>
      <c r="E11" s="19" t="s">
        <v>1228</v>
      </c>
      <c r="F11" s="19">
        <v>40</v>
      </c>
      <c r="G11" s="66"/>
      <c r="H11" s="23"/>
      <c r="I11" s="302"/>
      <c r="J11" s="302"/>
      <c r="K11" s="302"/>
      <c r="L11" s="302"/>
      <c r="M11" s="302"/>
      <c r="N11" s="302"/>
    </row>
    <row r="12" spans="1:14" s="299" customFormat="1" ht="20.25" customHeight="1" x14ac:dyDescent="0.2">
      <c r="A12" s="431"/>
      <c r="B12" s="19" t="s">
        <v>741</v>
      </c>
      <c r="C12" s="19"/>
      <c r="D12" s="345" t="str">
        <f>'SCHED 1A-4_JG_CH'!D12</f>
        <v>Glen Grey</v>
      </c>
      <c r="E12" s="19" t="s">
        <v>1228</v>
      </c>
      <c r="F12" s="19">
        <v>40</v>
      </c>
      <c r="G12" s="66"/>
      <c r="H12" s="23"/>
      <c r="I12" s="302"/>
      <c r="J12" s="302"/>
      <c r="K12" s="302"/>
      <c r="L12" s="302"/>
      <c r="M12" s="302"/>
      <c r="N12" s="302"/>
    </row>
    <row r="13" spans="1:14" s="299" customFormat="1" ht="20.25" customHeight="1" x14ac:dyDescent="0.2">
      <c r="A13" s="431"/>
      <c r="B13" s="19" t="s">
        <v>742</v>
      </c>
      <c r="C13" s="19"/>
      <c r="D13" s="345" t="str">
        <f>'SCHED 1A-4_JG_CH'!D13</f>
        <v>Ngonyama</v>
      </c>
      <c r="E13" s="19" t="s">
        <v>1228</v>
      </c>
      <c r="F13" s="19">
        <v>10</v>
      </c>
      <c r="G13" s="66"/>
      <c r="H13" s="23"/>
      <c r="I13" s="302"/>
      <c r="J13" s="302"/>
      <c r="K13" s="302"/>
      <c r="L13" s="302"/>
      <c r="M13" s="302"/>
      <c r="N13" s="302"/>
    </row>
    <row r="14" spans="1:14" s="299" customFormat="1" ht="20.25" customHeight="1" x14ac:dyDescent="0.2">
      <c r="A14" s="431"/>
      <c r="B14" s="19" t="s">
        <v>1233</v>
      </c>
      <c r="C14" s="19"/>
      <c r="D14" s="345" t="str">
        <f>'SCHED 1A-4_JG_CH'!D14</f>
        <v>Dordrecht</v>
      </c>
      <c r="E14" s="19" t="s">
        <v>1228</v>
      </c>
      <c r="F14" s="19">
        <v>20</v>
      </c>
      <c r="G14" s="66"/>
      <c r="H14" s="23"/>
      <c r="I14" s="302"/>
      <c r="J14" s="302"/>
      <c r="K14" s="302"/>
      <c r="L14" s="302"/>
      <c r="M14" s="302"/>
      <c r="N14" s="302"/>
    </row>
    <row r="15" spans="1:14" s="299" customFormat="1" ht="20.25" customHeight="1" x14ac:dyDescent="0.2">
      <c r="A15" s="431"/>
      <c r="B15" s="19" t="s">
        <v>1234</v>
      </c>
      <c r="C15" s="19"/>
      <c r="D15" s="345" t="str">
        <f>'SCHED 1A-4_JG_CH'!D15</f>
        <v>Elliot</v>
      </c>
      <c r="E15" s="19" t="s">
        <v>1228</v>
      </c>
      <c r="F15" s="19">
        <v>20</v>
      </c>
      <c r="G15" s="66"/>
      <c r="H15" s="23"/>
      <c r="I15" s="302"/>
      <c r="J15" s="302"/>
      <c r="K15" s="302"/>
      <c r="L15" s="302"/>
      <c r="M15" s="302"/>
      <c r="N15" s="302"/>
    </row>
    <row r="16" spans="1:14" s="299" customFormat="1" ht="20.25" customHeight="1" x14ac:dyDescent="0.2">
      <c r="A16" s="431"/>
      <c r="B16" s="19" t="s">
        <v>1235</v>
      </c>
      <c r="C16" s="19"/>
      <c r="D16" s="345" t="str">
        <f>'SCHED 1A-4_JG_CH'!D16</f>
        <v>Cala</v>
      </c>
      <c r="E16" s="19" t="s">
        <v>1228</v>
      </c>
      <c r="F16" s="19">
        <v>20</v>
      </c>
      <c r="G16" s="66"/>
      <c r="H16" s="23"/>
      <c r="I16" s="302"/>
      <c r="J16" s="302"/>
      <c r="K16" s="302"/>
      <c r="L16" s="302"/>
      <c r="M16" s="302"/>
      <c r="N16" s="302"/>
    </row>
    <row r="17" spans="1:14" s="299" customFormat="1" ht="20.25" customHeight="1" x14ac:dyDescent="0.2">
      <c r="A17" s="431"/>
      <c r="B17" s="19" t="s">
        <v>1236</v>
      </c>
      <c r="C17" s="19"/>
      <c r="D17" s="345" t="str">
        <f>'SCHED 1A-4_JG_CH'!D17</f>
        <v>Indwe</v>
      </c>
      <c r="E17" s="19" t="s">
        <v>1228</v>
      </c>
      <c r="F17" s="19">
        <v>20</v>
      </c>
      <c r="G17" s="66"/>
      <c r="H17" s="23"/>
      <c r="I17" s="302"/>
      <c r="J17" s="302"/>
      <c r="K17" s="302"/>
      <c r="L17" s="302"/>
      <c r="M17" s="302"/>
      <c r="N17" s="302"/>
    </row>
    <row r="18" spans="1:14" s="299" customFormat="1" ht="20.25" customHeight="1" x14ac:dyDescent="0.2">
      <c r="A18" s="431"/>
      <c r="B18" s="19" t="s">
        <v>1237</v>
      </c>
      <c r="C18" s="19"/>
      <c r="D18" s="345" t="str">
        <f>'SCHED 1A-4_JG_CH'!D18</f>
        <v>Kuyasa</v>
      </c>
      <c r="E18" s="19" t="s">
        <v>1228</v>
      </c>
      <c r="F18" s="19">
        <v>10</v>
      </c>
      <c r="G18" s="66"/>
      <c r="H18" s="23"/>
      <c r="I18" s="302"/>
      <c r="J18" s="302"/>
      <c r="K18" s="302"/>
      <c r="L18" s="302"/>
      <c r="M18" s="302"/>
      <c r="N18" s="302"/>
    </row>
    <row r="19" spans="1:14" s="299" customFormat="1" ht="20.25" customHeight="1" x14ac:dyDescent="0.2">
      <c r="A19" s="431"/>
      <c r="B19" s="19" t="s">
        <v>1238</v>
      </c>
      <c r="C19" s="19"/>
      <c r="D19" s="345" t="str">
        <f>'SCHED 1A-4_JG_CH'!D19</f>
        <v>All Saints</v>
      </c>
      <c r="E19" s="19" t="s">
        <v>1228</v>
      </c>
      <c r="F19" s="19">
        <v>20</v>
      </c>
      <c r="G19" s="66"/>
      <c r="H19" s="23"/>
      <c r="I19" s="302"/>
      <c r="J19" s="302"/>
      <c r="K19" s="302"/>
      <c r="L19" s="302"/>
      <c r="M19" s="302"/>
      <c r="N19" s="302"/>
    </row>
    <row r="20" spans="1:14" s="299" customFormat="1" ht="20.25" customHeight="1" x14ac:dyDescent="0.2">
      <c r="A20" s="431"/>
      <c r="B20" s="19" t="s">
        <v>1239</v>
      </c>
      <c r="C20" s="19"/>
      <c r="D20" s="345" t="str">
        <f>'SCHED 1A-4_JG_CH'!D20</f>
        <v>Ngcobo CHC</v>
      </c>
      <c r="E20" s="19" t="s">
        <v>1228</v>
      </c>
      <c r="F20" s="19">
        <v>10</v>
      </c>
      <c r="G20" s="66"/>
      <c r="H20" s="23"/>
      <c r="I20" s="302"/>
      <c r="J20" s="302"/>
      <c r="K20" s="302"/>
      <c r="L20" s="302"/>
      <c r="M20" s="302"/>
      <c r="N20" s="302"/>
    </row>
    <row r="21" spans="1:14" s="299" customFormat="1" ht="20.25" customHeight="1" x14ac:dyDescent="0.2">
      <c r="A21" s="431"/>
      <c r="B21" s="19" t="s">
        <v>1240</v>
      </c>
      <c r="C21" s="19"/>
      <c r="D21" s="345" t="str">
        <f>'SCHED 1A-4_JG_CH'!D21</f>
        <v xml:space="preserve">Mjanyana </v>
      </c>
      <c r="E21" s="19" t="s">
        <v>1228</v>
      </c>
      <c r="F21" s="19">
        <v>40</v>
      </c>
      <c r="G21" s="66"/>
      <c r="H21" s="23"/>
      <c r="I21" s="302"/>
      <c r="J21" s="302"/>
      <c r="K21" s="302"/>
      <c r="L21" s="302"/>
      <c r="M21" s="302"/>
      <c r="N21" s="302"/>
    </row>
    <row r="22" spans="1:14" s="299" customFormat="1" ht="20.25" customHeight="1" x14ac:dyDescent="0.2">
      <c r="A22" s="431"/>
      <c r="B22" s="19" t="s">
        <v>1241</v>
      </c>
      <c r="C22" s="19"/>
      <c r="D22" s="345" t="str">
        <f>'SCHED 1A-4_JG_CH'!D22</f>
        <v>Molteno</v>
      </c>
      <c r="E22" s="19" t="s">
        <v>1228</v>
      </c>
      <c r="F22" s="19">
        <v>20</v>
      </c>
      <c r="G22" s="66"/>
      <c r="H22" s="23"/>
      <c r="I22" s="302"/>
      <c r="J22" s="302"/>
      <c r="K22" s="302"/>
      <c r="L22" s="302"/>
      <c r="M22" s="302"/>
      <c r="N22" s="302"/>
    </row>
    <row r="23" spans="1:14" s="299" customFormat="1" ht="20.25" customHeight="1" x14ac:dyDescent="0.2">
      <c r="A23" s="431"/>
      <c r="B23" s="19" t="s">
        <v>1242</v>
      </c>
      <c r="C23" s="19"/>
      <c r="D23" s="345" t="str">
        <f>'SCHED 1A-4_JG_CH'!D23</f>
        <v>Thornill</v>
      </c>
      <c r="E23" s="19" t="s">
        <v>1228</v>
      </c>
      <c r="F23" s="19">
        <v>10</v>
      </c>
      <c r="G23" s="66"/>
      <c r="H23" s="23"/>
      <c r="I23" s="302"/>
      <c r="J23" s="302"/>
      <c r="K23" s="302"/>
      <c r="L23" s="302"/>
      <c r="M23" s="302"/>
      <c r="N23" s="302"/>
    </row>
    <row r="24" spans="1:14" s="299" customFormat="1" ht="20.25" customHeight="1" x14ac:dyDescent="0.2">
      <c r="A24" s="431"/>
      <c r="B24" s="19" t="s">
        <v>1243</v>
      </c>
      <c r="C24" s="19"/>
      <c r="D24" s="345" t="str">
        <f>'SCHED 1A-4_JG_CH'!D24</f>
        <v>Nomzamo</v>
      </c>
      <c r="E24" s="19" t="s">
        <v>1228</v>
      </c>
      <c r="F24" s="19">
        <v>10</v>
      </c>
      <c r="G24" s="66"/>
      <c r="H24" s="23"/>
      <c r="I24" s="302"/>
      <c r="J24" s="302"/>
      <c r="K24" s="302"/>
      <c r="L24" s="302"/>
      <c r="M24" s="302"/>
      <c r="N24" s="302"/>
    </row>
    <row r="25" spans="1:14" s="299" customFormat="1" ht="20.25" customHeight="1" x14ac:dyDescent="0.2">
      <c r="A25" s="431"/>
      <c r="B25" s="19" t="s">
        <v>1244</v>
      </c>
      <c r="C25" s="19"/>
      <c r="D25" s="345" t="str">
        <f>'SCHED 1A-4_JG_CH'!D25</f>
        <v>Sterkstroom</v>
      </c>
      <c r="E25" s="19" t="s">
        <v>1228</v>
      </c>
      <c r="F25" s="19">
        <v>10</v>
      </c>
      <c r="G25" s="66"/>
      <c r="H25" s="23"/>
      <c r="I25" s="302"/>
      <c r="J25" s="302"/>
      <c r="K25" s="302"/>
      <c r="L25" s="302"/>
      <c r="M25" s="302"/>
      <c r="N25" s="302"/>
    </row>
    <row r="26" spans="1:14" s="299" customFormat="1" ht="20.25" customHeight="1" x14ac:dyDescent="0.2">
      <c r="A26" s="431"/>
      <c r="B26" s="19" t="s">
        <v>1245</v>
      </c>
      <c r="C26" s="19"/>
      <c r="D26" s="345" t="str">
        <f>'SCHED 1A-4_JG_CH'!D26</f>
        <v>Whittlesea</v>
      </c>
      <c r="E26" s="19" t="s">
        <v>1228</v>
      </c>
      <c r="F26" s="19">
        <v>10</v>
      </c>
      <c r="G26" s="66"/>
      <c r="H26" s="23"/>
      <c r="I26" s="302"/>
      <c r="J26" s="302"/>
      <c r="K26" s="302"/>
      <c r="L26" s="302"/>
      <c r="M26" s="302"/>
      <c r="N26" s="302"/>
    </row>
    <row r="27" spans="1:14" s="299" customFormat="1" ht="20.25" customHeight="1" x14ac:dyDescent="0.2">
      <c r="A27" s="431"/>
      <c r="B27" s="19" t="s">
        <v>1246</v>
      </c>
      <c r="C27" s="19"/>
      <c r="D27" s="345" t="str">
        <f>'SCHED 1A-4_JG_CH'!D27</f>
        <v>Marjie Venter</v>
      </c>
      <c r="E27" s="19" t="s">
        <v>1228</v>
      </c>
      <c r="F27" s="19">
        <v>20</v>
      </c>
      <c r="G27" s="66"/>
      <c r="H27" s="23"/>
      <c r="I27" s="302"/>
      <c r="J27" s="302"/>
      <c r="K27" s="302"/>
      <c r="L27" s="302"/>
      <c r="M27" s="302"/>
      <c r="N27" s="302"/>
    </row>
    <row r="28" spans="1:14" s="299" customFormat="1" ht="20.25" customHeight="1" x14ac:dyDescent="0.2">
      <c r="A28" s="431"/>
      <c r="B28" s="19" t="s">
        <v>1247</v>
      </c>
      <c r="C28" s="19"/>
      <c r="D28" s="345" t="str">
        <f>'SCHED 1A-4_JG_CH'!D28</f>
        <v>Hewu</v>
      </c>
      <c r="E28" s="19" t="s">
        <v>1228</v>
      </c>
      <c r="F28" s="19">
        <v>20</v>
      </c>
      <c r="G28" s="66"/>
      <c r="H28" s="23"/>
      <c r="I28" s="302"/>
      <c r="J28" s="302"/>
      <c r="K28" s="302"/>
      <c r="L28" s="302"/>
      <c r="M28" s="302"/>
      <c r="N28" s="302"/>
    </row>
    <row r="29" spans="1:14" s="299" customFormat="1" ht="20.25" customHeight="1" x14ac:dyDescent="0.2">
      <c r="A29" s="431"/>
      <c r="B29" s="19" t="s">
        <v>1248</v>
      </c>
      <c r="C29" s="19"/>
      <c r="D29" s="345" t="str">
        <f>'SCHED 1A-4_JG_CH'!D29</f>
        <v>Cradock</v>
      </c>
      <c r="E29" s="19" t="s">
        <v>1228</v>
      </c>
      <c r="F29" s="19">
        <v>20</v>
      </c>
      <c r="G29" s="66"/>
      <c r="H29" s="23"/>
      <c r="I29" s="302"/>
      <c r="J29" s="302"/>
      <c r="K29" s="302"/>
      <c r="L29" s="302"/>
      <c r="M29" s="302"/>
      <c r="N29" s="302"/>
    </row>
    <row r="30" spans="1:14" s="299" customFormat="1" ht="20.25" customHeight="1" x14ac:dyDescent="0.2">
      <c r="A30" s="431"/>
      <c r="B30" s="19" t="s">
        <v>1249</v>
      </c>
      <c r="C30" s="19"/>
      <c r="D30" s="345" t="str">
        <f>'SCHED 1A-4_JG_CH'!D30</f>
        <v>Cofimvaba</v>
      </c>
      <c r="E30" s="19" t="s">
        <v>1228</v>
      </c>
      <c r="F30" s="19">
        <v>40</v>
      </c>
      <c r="G30" s="66"/>
      <c r="H30" s="23"/>
      <c r="I30" s="302"/>
      <c r="J30" s="302"/>
      <c r="K30" s="302"/>
      <c r="L30" s="302"/>
      <c r="M30" s="302"/>
      <c r="N30" s="302"/>
    </row>
    <row r="31" spans="1:14" s="299" customFormat="1" ht="20.25" customHeight="1" x14ac:dyDescent="0.2">
      <c r="A31" s="431"/>
      <c r="B31" s="19" t="s">
        <v>1250</v>
      </c>
      <c r="C31" s="19"/>
      <c r="D31" s="345" t="str">
        <f>'SCHED 1A-4_JG_CH'!D31</f>
        <v>Wilhelm Stahl</v>
      </c>
      <c r="E31" s="19" t="s">
        <v>1228</v>
      </c>
      <c r="F31" s="19">
        <v>20</v>
      </c>
      <c r="G31" s="66"/>
      <c r="H31" s="23"/>
      <c r="I31" s="302"/>
      <c r="J31" s="302"/>
      <c r="K31" s="302"/>
      <c r="L31" s="302"/>
      <c r="M31" s="302"/>
      <c r="N31" s="302"/>
    </row>
    <row r="32" spans="1:14" s="299" customFormat="1" ht="20.25" customHeight="1" x14ac:dyDescent="0.2">
      <c r="A32" s="431"/>
      <c r="B32" s="19" t="s">
        <v>1251</v>
      </c>
      <c r="C32" s="19"/>
      <c r="D32" s="345" t="str">
        <f>'SCHED 1A-4_JG_CH'!D32</f>
        <v>Zwelakhe</v>
      </c>
      <c r="E32" s="19" t="s">
        <v>1228</v>
      </c>
      <c r="F32" s="19">
        <v>10</v>
      </c>
      <c r="G32" s="66"/>
      <c r="H32" s="23"/>
      <c r="I32" s="302"/>
      <c r="J32" s="302"/>
      <c r="K32" s="302"/>
      <c r="L32" s="302"/>
      <c r="M32" s="302"/>
      <c r="N32" s="302"/>
    </row>
    <row r="33" spans="1:15" s="299" customFormat="1" ht="20.25" customHeight="1" x14ac:dyDescent="0.2">
      <c r="A33" s="431"/>
      <c r="B33" s="19"/>
      <c r="C33" s="19"/>
      <c r="D33" s="345"/>
      <c r="E33" s="19"/>
      <c r="F33" s="19"/>
      <c r="G33" s="66"/>
      <c r="H33" s="23"/>
      <c r="I33" s="302"/>
      <c r="J33" s="302"/>
      <c r="K33" s="302"/>
      <c r="L33" s="302"/>
      <c r="M33" s="302"/>
      <c r="N33" s="302"/>
    </row>
    <row r="34" spans="1:15" s="299" customFormat="1" ht="20.25" customHeight="1" x14ac:dyDescent="0.2">
      <c r="A34" s="431"/>
      <c r="B34" s="19" t="s">
        <v>1252</v>
      </c>
      <c r="C34" s="19"/>
      <c r="D34" s="345" t="s">
        <v>1211</v>
      </c>
      <c r="E34" s="19" t="s">
        <v>1228</v>
      </c>
      <c r="F34" s="19">
        <v>20</v>
      </c>
      <c r="G34" s="66"/>
      <c r="H34" s="23"/>
      <c r="I34" s="302"/>
      <c r="J34" s="302"/>
      <c r="K34" s="302"/>
      <c r="L34" s="302"/>
      <c r="M34" s="302"/>
      <c r="N34" s="302"/>
    </row>
    <row r="35" spans="1:15" s="299" customFormat="1" ht="20.25" customHeight="1" x14ac:dyDescent="0.2">
      <c r="A35" s="431"/>
      <c r="B35" s="19" t="s">
        <v>1253</v>
      </c>
      <c r="C35" s="19"/>
      <c r="D35" s="345" t="s">
        <v>1212</v>
      </c>
      <c r="E35" s="19" t="s">
        <v>1228</v>
      </c>
      <c r="F35" s="19">
        <v>10</v>
      </c>
      <c r="G35" s="66"/>
      <c r="H35" s="23"/>
      <c r="I35" s="302"/>
      <c r="J35" s="302"/>
      <c r="K35" s="302"/>
      <c r="L35" s="302"/>
      <c r="M35" s="302"/>
      <c r="N35" s="302"/>
    </row>
    <row r="36" spans="1:15" s="299" customFormat="1" ht="20.25" customHeight="1" x14ac:dyDescent="0.25">
      <c r="A36" s="431"/>
      <c r="B36" s="19" t="s">
        <v>1254</v>
      </c>
      <c r="C36" s="19"/>
      <c r="D36" s="123" t="s">
        <v>1213</v>
      </c>
      <c r="E36" s="19" t="s">
        <v>1228</v>
      </c>
      <c r="F36" s="19">
        <v>20</v>
      </c>
      <c r="G36" s="66"/>
      <c r="H36" s="23"/>
      <c r="I36" s="302"/>
      <c r="J36" s="302"/>
      <c r="K36" s="302"/>
      <c r="L36" s="302"/>
      <c r="M36" s="302"/>
      <c r="N36" s="302"/>
    </row>
    <row r="37" spans="1:15" s="299" customFormat="1" ht="21" customHeight="1" x14ac:dyDescent="0.25">
      <c r="A37" s="431"/>
      <c r="B37" s="19" t="s">
        <v>1255</v>
      </c>
      <c r="C37" s="19"/>
      <c r="D37" s="123" t="s">
        <v>1214</v>
      </c>
      <c r="E37" s="19" t="s">
        <v>1228</v>
      </c>
      <c r="F37" s="19">
        <v>20</v>
      </c>
      <c r="G37" s="66"/>
      <c r="H37" s="23"/>
      <c r="I37" s="302"/>
      <c r="J37" s="302"/>
      <c r="K37" s="302"/>
      <c r="L37" s="302"/>
      <c r="M37" s="302"/>
      <c r="N37" s="302"/>
    </row>
    <row r="38" spans="1:15" s="299" customFormat="1" ht="21" customHeight="1" x14ac:dyDescent="0.25">
      <c r="A38" s="431"/>
      <c r="B38" s="19" t="s">
        <v>1256</v>
      </c>
      <c r="C38" s="19"/>
      <c r="D38" s="123" t="s">
        <v>1215</v>
      </c>
      <c r="E38" s="19" t="s">
        <v>1228</v>
      </c>
      <c r="F38" s="19">
        <v>10</v>
      </c>
      <c r="G38" s="66"/>
      <c r="H38" s="23"/>
      <c r="I38" s="302"/>
      <c r="J38" s="302"/>
      <c r="K38" s="302"/>
      <c r="L38" s="302"/>
      <c r="M38" s="302"/>
      <c r="N38" s="302"/>
    </row>
    <row r="39" spans="1:15" s="299" customFormat="1" ht="20.25" customHeight="1" x14ac:dyDescent="0.25">
      <c r="A39" s="431"/>
      <c r="B39" s="19" t="s">
        <v>1257</v>
      </c>
      <c r="C39" s="19"/>
      <c r="D39" s="123" t="s">
        <v>1216</v>
      </c>
      <c r="E39" s="19" t="s">
        <v>1228</v>
      </c>
      <c r="F39" s="19">
        <v>10</v>
      </c>
      <c r="G39" s="66"/>
      <c r="H39" s="23"/>
      <c r="I39" s="302"/>
      <c r="J39" s="302"/>
      <c r="K39" s="302"/>
      <c r="L39" s="302"/>
      <c r="M39" s="302"/>
      <c r="N39" s="302"/>
    </row>
    <row r="40" spans="1:15" s="307" customFormat="1" ht="20.25" customHeight="1" x14ac:dyDescent="0.25">
      <c r="A40" s="432"/>
      <c r="B40" s="363" t="s">
        <v>1258</v>
      </c>
      <c r="C40" s="363"/>
      <c r="D40" s="123" t="s">
        <v>1217</v>
      </c>
      <c r="E40" s="19" t="s">
        <v>1228</v>
      </c>
      <c r="F40" s="19">
        <v>10</v>
      </c>
      <c r="G40" s="66"/>
      <c r="H40" s="23"/>
      <c r="I40" s="369"/>
      <c r="J40" s="369"/>
      <c r="K40" s="369"/>
      <c r="L40" s="369"/>
      <c r="M40" s="369"/>
      <c r="N40" s="369"/>
    </row>
    <row r="41" spans="1:15" s="307" customFormat="1" ht="20.25" customHeight="1" x14ac:dyDescent="0.25">
      <c r="A41" s="432"/>
      <c r="B41" s="363" t="s">
        <v>1259</v>
      </c>
      <c r="C41" s="363"/>
      <c r="D41" s="123" t="s">
        <v>1218</v>
      </c>
      <c r="E41" s="19" t="s">
        <v>1228</v>
      </c>
      <c r="F41" s="19">
        <v>20</v>
      </c>
      <c r="G41" s="66"/>
      <c r="H41" s="23"/>
      <c r="I41" s="369"/>
      <c r="J41" s="369"/>
      <c r="K41" s="369"/>
      <c r="L41" s="369"/>
      <c r="M41" s="369"/>
      <c r="N41" s="369"/>
    </row>
    <row r="42" spans="1:15" s="307" customFormat="1" ht="20.25" customHeight="1" x14ac:dyDescent="0.25">
      <c r="A42" s="432"/>
      <c r="B42" s="363" t="s">
        <v>1260</v>
      </c>
      <c r="C42" s="363"/>
      <c r="D42" s="123" t="s">
        <v>1219</v>
      </c>
      <c r="E42" s="19" t="s">
        <v>1228</v>
      </c>
      <c r="F42" s="19">
        <v>40</v>
      </c>
      <c r="G42" s="66"/>
      <c r="H42" s="23"/>
      <c r="I42" s="369"/>
      <c r="J42" s="369"/>
      <c r="K42" s="369"/>
      <c r="L42" s="369"/>
      <c r="M42" s="369"/>
      <c r="N42" s="369"/>
    </row>
    <row r="43" spans="1:15" s="299" customFormat="1" x14ac:dyDescent="0.2">
      <c r="A43" s="431"/>
      <c r="B43" s="19"/>
      <c r="C43" s="19"/>
      <c r="D43" s="354"/>
      <c r="E43" s="19"/>
      <c r="F43" s="19"/>
      <c r="G43" s="66"/>
      <c r="H43" s="23"/>
      <c r="I43" s="302"/>
      <c r="J43" s="302"/>
      <c r="K43" s="302"/>
      <c r="L43" s="302"/>
      <c r="M43" s="302"/>
      <c r="N43" s="302"/>
    </row>
    <row r="44" spans="1:15" s="299" customFormat="1" ht="31.5" customHeight="1" x14ac:dyDescent="0.2">
      <c r="A44" s="431"/>
      <c r="B44" s="19">
        <v>2.33</v>
      </c>
      <c r="C44" s="19"/>
      <c r="D44" s="345" t="s">
        <v>1261</v>
      </c>
      <c r="E44" s="19" t="s">
        <v>1228</v>
      </c>
      <c r="F44" s="19">
        <f>198*5</f>
        <v>990</v>
      </c>
      <c r="G44" s="66"/>
      <c r="H44" s="23"/>
      <c r="I44" s="302"/>
      <c r="J44" s="302"/>
      <c r="K44" s="302"/>
      <c r="L44" s="302"/>
      <c r="M44" s="302"/>
      <c r="N44" s="302"/>
      <c r="O44" s="302"/>
    </row>
    <row r="45" spans="1:15" s="299" customFormat="1" x14ac:dyDescent="0.25">
      <c r="A45" s="431"/>
      <c r="B45" s="19"/>
      <c r="C45" s="19"/>
      <c r="D45" s="303"/>
      <c r="E45" s="19"/>
      <c r="F45" s="19"/>
      <c r="G45" s="23"/>
      <c r="H45" s="23"/>
      <c r="I45" s="302"/>
      <c r="J45" s="302"/>
      <c r="K45" s="302"/>
      <c r="L45" s="302"/>
      <c r="M45" s="302"/>
      <c r="N45" s="302"/>
      <c r="O45" s="302"/>
    </row>
    <row r="46" spans="1:15" s="299" customFormat="1" x14ac:dyDescent="0.25">
      <c r="A46" s="431"/>
      <c r="B46" s="19"/>
      <c r="C46" s="19"/>
      <c r="D46" s="303"/>
      <c r="E46" s="19"/>
      <c r="F46" s="19"/>
      <c r="G46" s="23"/>
      <c r="H46" s="23"/>
      <c r="I46" s="302"/>
      <c r="J46" s="302"/>
      <c r="K46" s="302"/>
      <c r="L46" s="302"/>
      <c r="M46" s="302"/>
      <c r="N46" s="302"/>
      <c r="O46" s="302"/>
    </row>
    <row r="47" spans="1:15" s="299" customFormat="1" x14ac:dyDescent="0.25">
      <c r="A47" s="431"/>
      <c r="B47" s="19"/>
      <c r="C47" s="19"/>
      <c r="D47" s="303"/>
      <c r="E47" s="19"/>
      <c r="F47" s="19"/>
      <c r="G47" s="23"/>
      <c r="H47" s="23"/>
      <c r="I47" s="302"/>
      <c r="J47" s="302"/>
      <c r="K47" s="302"/>
      <c r="L47" s="302"/>
      <c r="M47" s="302"/>
      <c r="N47" s="302"/>
      <c r="O47" s="302"/>
    </row>
    <row r="48" spans="1:15" s="299" customFormat="1" x14ac:dyDescent="0.25">
      <c r="A48" s="431"/>
      <c r="B48" s="19"/>
      <c r="C48" s="19"/>
      <c r="D48" s="303"/>
      <c r="E48" s="19"/>
      <c r="F48" s="19"/>
      <c r="G48" s="23"/>
      <c r="H48" s="23"/>
      <c r="I48" s="302"/>
      <c r="J48" s="302"/>
      <c r="K48" s="302"/>
      <c r="L48" s="302"/>
      <c r="M48" s="302"/>
      <c r="N48" s="302"/>
      <c r="O48" s="302"/>
    </row>
    <row r="49" spans="1:15" s="299" customFormat="1" x14ac:dyDescent="0.25">
      <c r="A49" s="431"/>
      <c r="B49" s="19"/>
      <c r="C49" s="19"/>
      <c r="D49" s="303"/>
      <c r="E49" s="19"/>
      <c r="F49" s="19"/>
      <c r="G49" s="23"/>
      <c r="H49" s="23"/>
      <c r="I49" s="302"/>
      <c r="J49" s="302"/>
      <c r="K49" s="302"/>
      <c r="L49" s="302"/>
      <c r="M49" s="302"/>
      <c r="N49" s="302"/>
      <c r="O49" s="302"/>
    </row>
    <row r="50" spans="1:15" s="299" customFormat="1" x14ac:dyDescent="0.25">
      <c r="A50" s="431"/>
      <c r="B50" s="19"/>
      <c r="C50" s="19"/>
      <c r="D50" s="303"/>
      <c r="E50" s="19"/>
      <c r="F50" s="19"/>
      <c r="G50" s="23"/>
      <c r="H50" s="23"/>
      <c r="I50" s="302"/>
      <c r="J50" s="302"/>
      <c r="K50" s="302"/>
      <c r="L50" s="302"/>
      <c r="M50" s="302"/>
      <c r="N50" s="302"/>
      <c r="O50" s="302"/>
    </row>
    <row r="51" spans="1:15" s="299" customFormat="1" x14ac:dyDescent="0.25">
      <c r="A51" s="431"/>
      <c r="B51" s="19"/>
      <c r="C51" s="19"/>
      <c r="D51" s="303"/>
      <c r="E51" s="19"/>
      <c r="F51" s="19"/>
      <c r="G51" s="23"/>
      <c r="H51" s="23"/>
      <c r="I51" s="302"/>
      <c r="J51" s="302"/>
      <c r="K51" s="302"/>
      <c r="L51" s="302"/>
      <c r="M51" s="302"/>
      <c r="N51" s="302"/>
      <c r="O51" s="302"/>
    </row>
    <row r="52" spans="1:15" s="299" customFormat="1" ht="15" x14ac:dyDescent="0.25">
      <c r="A52" s="431"/>
      <c r="B52" s="21"/>
      <c r="C52" s="21"/>
      <c r="D52" s="83"/>
      <c r="E52" s="21"/>
      <c r="F52" s="21"/>
      <c r="G52" s="84"/>
      <c r="H52" s="25"/>
      <c r="I52" s="302"/>
      <c r="J52" s="302"/>
      <c r="K52" s="302"/>
      <c r="L52" s="302"/>
      <c r="M52" s="302"/>
      <c r="N52" s="302"/>
    </row>
    <row r="53" spans="1:15" s="299" customFormat="1" ht="6" customHeight="1" thickBot="1" x14ac:dyDescent="0.3">
      <c r="A53" s="431"/>
      <c r="B53" s="21"/>
      <c r="C53" s="21"/>
      <c r="D53" s="24"/>
      <c r="E53" s="21"/>
      <c r="F53" s="21"/>
      <c r="G53" s="25"/>
      <c r="H53" s="25"/>
      <c r="I53" s="302"/>
      <c r="J53" s="302"/>
      <c r="K53" s="302"/>
      <c r="L53" s="302"/>
      <c r="M53" s="302"/>
      <c r="N53" s="302"/>
    </row>
    <row r="54" spans="1:15" s="299" customFormat="1" ht="20.25" customHeight="1" thickBot="1" x14ac:dyDescent="0.3">
      <c r="A54" s="433"/>
      <c r="B54" s="26" t="s">
        <v>7</v>
      </c>
      <c r="C54" s="26"/>
      <c r="D54" s="26"/>
      <c r="E54" s="26"/>
      <c r="F54" s="26"/>
      <c r="G54" s="27"/>
      <c r="H54" s="28"/>
      <c r="I54" s="302"/>
      <c r="J54" s="302"/>
      <c r="K54" s="302"/>
      <c r="L54" s="302"/>
      <c r="M54" s="302"/>
      <c r="N54" s="302"/>
    </row>
    <row r="55" spans="1:15" ht="5.25" customHeight="1" x14ac:dyDescent="0.2">
      <c r="B55" s="5"/>
      <c r="C55" s="5"/>
      <c r="D55" s="5"/>
      <c r="E55" s="5"/>
      <c r="F55" s="5"/>
      <c r="G55" s="7"/>
      <c r="H55" s="7"/>
    </row>
    <row r="56" spans="1:15" x14ac:dyDescent="0.2">
      <c r="B56" s="5"/>
      <c r="C56" s="5"/>
      <c r="D56" s="5"/>
      <c r="E56" s="5"/>
      <c r="F56" s="5"/>
      <c r="G56" s="7"/>
      <c r="H56" s="7"/>
    </row>
    <row r="57" spans="1:15" x14ac:dyDescent="0.2">
      <c r="B57" s="5"/>
      <c r="C57" s="5"/>
      <c r="D57" s="5"/>
      <c r="E57" s="5"/>
      <c r="F57" s="5"/>
      <c r="G57" s="7"/>
      <c r="H57" s="7"/>
    </row>
    <row r="58" spans="1:15" x14ac:dyDescent="0.2">
      <c r="B58" s="5"/>
      <c r="C58" s="5"/>
      <c r="D58" s="5"/>
      <c r="E58" s="5"/>
      <c r="F58" s="5"/>
      <c r="G58" s="7"/>
      <c r="H58" s="7"/>
    </row>
    <row r="59" spans="1:15" x14ac:dyDescent="0.2">
      <c r="B59" s="5"/>
      <c r="C59" s="5"/>
      <c r="D59" s="5"/>
      <c r="E59" s="5"/>
      <c r="F59" s="5"/>
      <c r="G59" s="7"/>
      <c r="H59" s="7"/>
    </row>
    <row r="60" spans="1:15" x14ac:dyDescent="0.2">
      <c r="B60" s="5"/>
      <c r="C60" s="5"/>
      <c r="D60" s="5"/>
      <c r="E60" s="5"/>
      <c r="F60" s="5"/>
      <c r="G60" s="7"/>
      <c r="H60" s="7"/>
    </row>
    <row r="61" spans="1:15" x14ac:dyDescent="0.2">
      <c r="B61" s="5"/>
      <c r="C61" s="5"/>
      <c r="D61" s="5"/>
      <c r="E61" s="5"/>
      <c r="F61" s="5"/>
      <c r="G61" s="7"/>
      <c r="H61" s="7"/>
    </row>
    <row r="62" spans="1:15" s="89" customFormat="1" x14ac:dyDescent="0.2">
      <c r="A62" s="12"/>
      <c r="B62" s="5"/>
      <c r="C62" s="5"/>
      <c r="D62" s="5"/>
      <c r="E62" s="5"/>
      <c r="F62" s="5"/>
      <c r="G62" s="7"/>
      <c r="H62" s="7"/>
      <c r="O62" s="12"/>
    </row>
    <row r="63" spans="1:15" s="89" customFormat="1" x14ac:dyDescent="0.2">
      <c r="A63" s="12"/>
      <c r="B63" s="5"/>
      <c r="C63" s="5"/>
      <c r="D63" s="5"/>
      <c r="E63" s="5"/>
      <c r="F63" s="5"/>
      <c r="G63" s="7"/>
      <c r="H63" s="7"/>
      <c r="O63" s="12"/>
    </row>
    <row r="64" spans="1:15" s="89" customFormat="1" x14ac:dyDescent="0.2">
      <c r="A64" s="12"/>
      <c r="B64" s="5"/>
      <c r="C64" s="5"/>
      <c r="D64" s="5"/>
      <c r="E64" s="5"/>
      <c r="F64" s="5"/>
      <c r="G64" s="7"/>
      <c r="H64" s="7"/>
      <c r="O64" s="12"/>
    </row>
    <row r="65" spans="1:15" s="89" customFormat="1" x14ac:dyDescent="0.2">
      <c r="A65" s="12"/>
      <c r="B65" s="5"/>
      <c r="C65" s="5"/>
      <c r="D65" s="5"/>
      <c r="E65" s="5"/>
      <c r="F65" s="5"/>
      <c r="G65" s="7"/>
      <c r="H65" s="7"/>
      <c r="O65" s="12"/>
    </row>
    <row r="66" spans="1:15" s="89" customFormat="1" x14ac:dyDescent="0.2">
      <c r="A66" s="12"/>
      <c r="B66" s="5"/>
      <c r="C66" s="5"/>
      <c r="D66" s="5"/>
      <c r="E66" s="5"/>
      <c r="F66" s="5"/>
      <c r="G66" s="7"/>
      <c r="H66" s="7"/>
      <c r="O66" s="12"/>
    </row>
    <row r="67" spans="1:15" s="89" customFormat="1" x14ac:dyDescent="0.2">
      <c r="A67" s="12"/>
      <c r="B67" s="5"/>
      <c r="C67" s="5"/>
      <c r="D67" s="5"/>
      <c r="E67" s="5"/>
      <c r="F67" s="5"/>
      <c r="G67" s="7"/>
      <c r="H67" s="7"/>
    </row>
    <row r="68" spans="1:15" s="89" customFormat="1" x14ac:dyDescent="0.2">
      <c r="A68" s="12"/>
      <c r="B68" s="5"/>
      <c r="C68" s="5"/>
      <c r="D68" s="5"/>
      <c r="E68" s="5"/>
      <c r="F68" s="5"/>
      <c r="G68" s="7"/>
      <c r="H68" s="7"/>
    </row>
    <row r="69" spans="1:15" s="89" customFormat="1" x14ac:dyDescent="0.2">
      <c r="A69" s="12"/>
      <c r="B69" s="5"/>
      <c r="C69" s="5"/>
      <c r="D69" s="5"/>
      <c r="E69" s="5"/>
      <c r="F69" s="5"/>
      <c r="G69" s="7"/>
      <c r="H69" s="7"/>
    </row>
    <row r="70" spans="1:15" s="89" customFormat="1" x14ac:dyDescent="0.2">
      <c r="A70" s="12"/>
      <c r="B70" s="5"/>
      <c r="C70" s="5"/>
      <c r="D70" s="5"/>
      <c r="E70" s="5"/>
      <c r="F70" s="5"/>
      <c r="G70" s="7"/>
      <c r="H70" s="7"/>
    </row>
    <row r="71" spans="1:15" s="89" customFormat="1" x14ac:dyDescent="0.2">
      <c r="A71" s="12"/>
      <c r="B71" s="5"/>
      <c r="C71" s="5"/>
      <c r="D71" s="5"/>
      <c r="E71" s="5"/>
      <c r="F71" s="5"/>
      <c r="G71" s="7"/>
      <c r="H71" s="7"/>
    </row>
    <row r="72" spans="1:15" s="89" customFormat="1" x14ac:dyDescent="0.2">
      <c r="A72" s="12"/>
      <c r="B72" s="5"/>
      <c r="C72" s="5"/>
      <c r="D72" s="5"/>
      <c r="E72" s="5"/>
      <c r="F72" s="5"/>
      <c r="G72" s="7"/>
      <c r="H72" s="7"/>
    </row>
    <row r="73" spans="1:15" s="89" customFormat="1" x14ac:dyDescent="0.2">
      <c r="A73" s="12"/>
      <c r="B73" s="5"/>
      <c r="C73" s="5"/>
      <c r="D73" s="5"/>
      <c r="E73" s="5"/>
      <c r="F73" s="5"/>
      <c r="G73" s="7"/>
      <c r="H73" s="7"/>
    </row>
    <row r="74" spans="1:15" s="89" customFormat="1" x14ac:dyDescent="0.2">
      <c r="A74" s="12"/>
      <c r="B74" s="5"/>
      <c r="C74" s="5"/>
      <c r="D74" s="5"/>
      <c r="E74" s="5"/>
      <c r="F74" s="5"/>
      <c r="G74" s="7"/>
      <c r="H74" s="7"/>
    </row>
    <row r="75" spans="1:15" s="89" customFormat="1" x14ac:dyDescent="0.2">
      <c r="A75" s="12"/>
      <c r="B75" s="5"/>
      <c r="C75" s="5"/>
      <c r="D75" s="5"/>
      <c r="E75" s="5"/>
      <c r="F75" s="5"/>
      <c r="G75" s="7"/>
      <c r="H75" s="7"/>
    </row>
    <row r="76" spans="1:15" s="89" customFormat="1" x14ac:dyDescent="0.2">
      <c r="A76" s="12"/>
      <c r="B76" s="5"/>
      <c r="C76" s="5"/>
      <c r="D76" s="5"/>
      <c r="E76" s="5"/>
      <c r="F76" s="5"/>
      <c r="G76" s="7"/>
      <c r="H76" s="7"/>
    </row>
    <row r="77" spans="1:15" s="89" customFormat="1" x14ac:dyDescent="0.2">
      <c r="A77" s="12"/>
      <c r="B77" s="5"/>
      <c r="C77" s="5"/>
      <c r="D77" s="5"/>
      <c r="E77" s="5"/>
      <c r="F77" s="5"/>
      <c r="G77" s="7"/>
      <c r="H77" s="7"/>
    </row>
    <row r="78" spans="1:15" s="89" customFormat="1" x14ac:dyDescent="0.2">
      <c r="A78" s="12"/>
      <c r="B78" s="5"/>
      <c r="C78" s="5"/>
      <c r="D78" s="5"/>
      <c r="E78" s="5"/>
      <c r="F78" s="5"/>
      <c r="G78" s="7"/>
      <c r="H78" s="7"/>
    </row>
    <row r="79" spans="1:15" s="89" customFormat="1" x14ac:dyDescent="0.2">
      <c r="A79" s="12"/>
      <c r="B79" s="5"/>
      <c r="C79" s="5"/>
      <c r="D79" s="5"/>
      <c r="E79" s="5"/>
      <c r="F79" s="5"/>
      <c r="G79" s="7"/>
      <c r="H79" s="7"/>
    </row>
    <row r="80" spans="1:15" s="89" customFormat="1" x14ac:dyDescent="0.2">
      <c r="A80" s="12"/>
      <c r="B80" s="5"/>
      <c r="C80" s="5"/>
      <c r="D80" s="5"/>
      <c r="E80" s="5"/>
      <c r="F80" s="5"/>
      <c r="G80" s="7"/>
      <c r="H80" s="7"/>
    </row>
    <row r="81" spans="1:8" s="89" customFormat="1" x14ac:dyDescent="0.2">
      <c r="A81" s="12"/>
      <c r="B81" s="5"/>
      <c r="C81" s="5"/>
      <c r="D81" s="5"/>
      <c r="E81" s="5"/>
      <c r="F81" s="5"/>
      <c r="G81" s="7"/>
      <c r="H81" s="7"/>
    </row>
    <row r="82" spans="1:8" s="89" customFormat="1" x14ac:dyDescent="0.2">
      <c r="A82" s="12"/>
      <c r="B82" s="5"/>
      <c r="C82" s="5"/>
      <c r="D82" s="5"/>
      <c r="E82" s="5"/>
      <c r="F82" s="5"/>
      <c r="G82" s="7"/>
      <c r="H82" s="7"/>
    </row>
    <row r="83" spans="1:8" s="89" customFormat="1" x14ac:dyDescent="0.2">
      <c r="A83" s="12"/>
      <c r="B83" s="5"/>
      <c r="C83" s="5"/>
      <c r="D83" s="5"/>
      <c r="E83" s="5"/>
      <c r="F83" s="5"/>
      <c r="G83" s="7"/>
      <c r="H83" s="7"/>
    </row>
    <row r="84" spans="1:8" s="89" customFormat="1" x14ac:dyDescent="0.2">
      <c r="A84" s="12"/>
      <c r="B84" s="5"/>
      <c r="C84" s="5"/>
      <c r="D84" s="5"/>
      <c r="E84" s="5"/>
      <c r="F84" s="5"/>
      <c r="G84" s="7"/>
      <c r="H84" s="7"/>
    </row>
    <row r="85" spans="1:8" s="89" customFormat="1" x14ac:dyDescent="0.2">
      <c r="A85" s="12"/>
      <c r="B85" s="5"/>
      <c r="C85" s="5"/>
      <c r="D85" s="5"/>
      <c r="E85" s="5"/>
      <c r="F85" s="5"/>
      <c r="G85" s="7"/>
      <c r="H85" s="7"/>
    </row>
    <row r="86" spans="1:8" s="89" customFormat="1" x14ac:dyDescent="0.2">
      <c r="A86" s="12"/>
      <c r="B86" s="5"/>
      <c r="C86" s="5"/>
      <c r="D86" s="5"/>
      <c r="E86" s="5"/>
      <c r="F86" s="5"/>
      <c r="G86" s="7"/>
      <c r="H86" s="7"/>
    </row>
    <row r="87" spans="1:8" s="89" customFormat="1" x14ac:dyDescent="0.2">
      <c r="A87" s="12"/>
      <c r="B87" s="5"/>
      <c r="C87" s="5"/>
      <c r="D87" s="5"/>
      <c r="E87" s="5"/>
      <c r="F87" s="5"/>
      <c r="G87" s="7"/>
      <c r="H87" s="7"/>
    </row>
    <row r="88" spans="1:8" s="89" customFormat="1" x14ac:dyDescent="0.2">
      <c r="A88" s="12"/>
      <c r="B88" s="5"/>
      <c r="C88" s="5"/>
      <c r="D88" s="5"/>
      <c r="E88" s="5"/>
      <c r="F88" s="5"/>
      <c r="G88" s="12"/>
      <c r="H88" s="12"/>
    </row>
    <row r="89" spans="1:8" s="89" customFormat="1" x14ac:dyDescent="0.2">
      <c r="A89" s="12"/>
      <c r="B89" s="5"/>
      <c r="C89" s="5"/>
      <c r="D89" s="5"/>
      <c r="E89" s="5"/>
      <c r="F89" s="5"/>
      <c r="G89" s="12"/>
      <c r="H89" s="12"/>
    </row>
    <row r="90" spans="1:8" s="89" customFormat="1" x14ac:dyDescent="0.2">
      <c r="A90" s="12"/>
      <c r="B90" s="5"/>
      <c r="C90" s="5"/>
      <c r="D90" s="5"/>
      <c r="E90" s="5"/>
      <c r="F90" s="5"/>
      <c r="G90" s="12"/>
      <c r="H90" s="12"/>
    </row>
    <row r="91" spans="1:8" s="89" customFormat="1" x14ac:dyDescent="0.2">
      <c r="A91" s="12"/>
      <c r="B91" s="5"/>
      <c r="C91" s="5"/>
      <c r="D91" s="5"/>
      <c r="E91" s="5"/>
      <c r="F91" s="5"/>
      <c r="G91" s="12"/>
      <c r="H91" s="12"/>
    </row>
    <row r="92" spans="1:8" s="89" customFormat="1" x14ac:dyDescent="0.2">
      <c r="A92" s="12"/>
      <c r="B92" s="5"/>
      <c r="C92" s="5"/>
      <c r="D92" s="5"/>
      <c r="E92" s="5"/>
      <c r="F92" s="5"/>
      <c r="G92" s="12"/>
      <c r="H92" s="12"/>
    </row>
    <row r="93" spans="1:8" s="89" customFormat="1" x14ac:dyDescent="0.2">
      <c r="A93" s="12"/>
      <c r="B93" s="5"/>
      <c r="C93" s="5"/>
      <c r="D93" s="5"/>
      <c r="E93" s="5"/>
      <c r="F93" s="5"/>
      <c r="G93" s="12"/>
      <c r="H93" s="12"/>
    </row>
    <row r="94" spans="1:8" s="89" customFormat="1" x14ac:dyDescent="0.2">
      <c r="A94" s="12"/>
      <c r="B94" s="5"/>
      <c r="C94" s="5"/>
      <c r="D94" s="5"/>
      <c r="E94" s="5"/>
      <c r="F94" s="5"/>
      <c r="G94" s="12"/>
      <c r="H94" s="12"/>
    </row>
    <row r="95" spans="1:8" s="89" customFormat="1" x14ac:dyDescent="0.2">
      <c r="A95" s="12"/>
      <c r="B95" s="5"/>
      <c r="C95" s="5"/>
      <c r="D95" s="5"/>
      <c r="E95" s="5"/>
      <c r="F95" s="5"/>
      <c r="G95" s="12"/>
      <c r="H95" s="12"/>
    </row>
    <row r="96" spans="1:8" s="89" customFormat="1" x14ac:dyDescent="0.2">
      <c r="A96" s="12"/>
      <c r="B96" s="5"/>
      <c r="C96" s="5"/>
      <c r="D96" s="5"/>
      <c r="E96" s="5"/>
      <c r="F96" s="5"/>
      <c r="G96" s="12"/>
      <c r="H96" s="12"/>
    </row>
    <row r="97" spans="1:15" s="89" customFormat="1" x14ac:dyDescent="0.2">
      <c r="A97" s="12"/>
      <c r="B97" s="5"/>
      <c r="C97" s="5"/>
      <c r="D97" s="5"/>
      <c r="E97" s="5"/>
      <c r="F97" s="5"/>
      <c r="G97" s="12"/>
      <c r="H97" s="12"/>
    </row>
    <row r="98" spans="1:15" s="89" customFormat="1" x14ac:dyDescent="0.2">
      <c r="A98" s="12"/>
      <c r="B98" s="5"/>
      <c r="C98" s="5"/>
      <c r="D98" s="5"/>
      <c r="E98" s="5"/>
      <c r="F98" s="5"/>
      <c r="G98" s="12"/>
      <c r="H98" s="12"/>
    </row>
    <row r="99" spans="1:15" s="89" customFormat="1" x14ac:dyDescent="0.2">
      <c r="A99" s="12"/>
      <c r="B99" s="5"/>
      <c r="C99" s="5"/>
      <c r="D99" s="5"/>
      <c r="E99" s="5"/>
      <c r="F99" s="5"/>
      <c r="G99" s="12"/>
      <c r="H99" s="12"/>
      <c r="O99" s="12"/>
    </row>
    <row r="100" spans="1:15" s="89" customFormat="1" x14ac:dyDescent="0.2">
      <c r="A100" s="12"/>
      <c r="B100" s="5"/>
      <c r="C100" s="5"/>
      <c r="D100" s="5"/>
      <c r="E100" s="5"/>
      <c r="F100" s="5"/>
      <c r="G100" s="12"/>
      <c r="H100" s="12"/>
      <c r="O100" s="12"/>
    </row>
    <row r="101" spans="1:15" s="89" customFormat="1" x14ac:dyDescent="0.2">
      <c r="A101" s="12"/>
      <c r="B101" s="5"/>
      <c r="C101" s="5"/>
      <c r="D101" s="5"/>
      <c r="E101" s="5"/>
      <c r="F101" s="5"/>
      <c r="G101" s="12"/>
      <c r="H101" s="12"/>
      <c r="O101" s="12"/>
    </row>
    <row r="102" spans="1:15" s="89" customFormat="1" x14ac:dyDescent="0.2">
      <c r="A102" s="12"/>
      <c r="B102" s="5"/>
      <c r="C102" s="5"/>
      <c r="D102" s="5"/>
      <c r="E102" s="5"/>
      <c r="F102" s="5"/>
      <c r="G102" s="12"/>
      <c r="H102" s="12"/>
      <c r="O102" s="12"/>
    </row>
    <row r="103" spans="1:15" s="89" customFormat="1" x14ac:dyDescent="0.2">
      <c r="A103" s="12"/>
      <c r="B103" s="5"/>
      <c r="C103" s="5"/>
      <c r="D103" s="5"/>
      <c r="E103" s="5"/>
      <c r="F103" s="5"/>
      <c r="G103" s="12"/>
      <c r="H103" s="12"/>
      <c r="O103" s="12"/>
    </row>
  </sheetData>
  <mergeCells count="1">
    <mergeCell ref="E3:F3"/>
  </mergeCells>
  <pageMargins left="0.7" right="0.7" top="0.75" bottom="0.75" header="0.3" footer="0.3"/>
  <pageSetup paperSize="9" scale="68" firstPageNumber="6" orientation="portrait" useFirstPageNumber="1" r:id="rId1"/>
  <headerFooter>
    <oddFooter>&amp;R&amp;"Arial,Regular"&amp;P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M66"/>
  <sheetViews>
    <sheetView topLeftCell="A31" workbookViewId="0">
      <selection activeCell="P52" sqref="P52"/>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D10" s="224"/>
      <c r="E10" s="100"/>
      <c r="F10" s="510" t="s">
        <v>72</v>
      </c>
      <c r="G10" s="511"/>
      <c r="H10" s="514" t="e">
        <f>#REF!</f>
        <v>#REF!</v>
      </c>
      <c r="I10" s="515"/>
    </row>
    <row r="11" spans="1:13" x14ac:dyDescent="0.25">
      <c r="A11" s="99" t="s">
        <v>73</v>
      </c>
      <c r="B11" s="97"/>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99"/>
      <c r="B15" s="97"/>
      <c r="D15" s="191"/>
      <c r="F15" s="552" t="s">
        <v>312</v>
      </c>
      <c r="G15" s="552"/>
      <c r="H15" s="553" t="s">
        <v>337</v>
      </c>
      <c r="I15" s="549"/>
    </row>
    <row r="16" spans="1:13" ht="29.25" customHeight="1" x14ac:dyDescent="0.25">
      <c r="A16" s="557" t="s">
        <v>338</v>
      </c>
      <c r="B16" s="558"/>
      <c r="C16" s="558"/>
      <c r="D16" s="558"/>
      <c r="E16" s="558"/>
      <c r="F16" s="558"/>
      <c r="G16" s="558"/>
      <c r="H16" s="558"/>
      <c r="I16" s="559"/>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339</v>
      </c>
      <c r="C25" s="498"/>
      <c r="D25" s="498"/>
      <c r="E25" s="498"/>
      <c r="F25" s="499"/>
      <c r="G25" s="193">
        <v>1</v>
      </c>
      <c r="H25" s="225">
        <v>160</v>
      </c>
      <c r="I25" s="129">
        <f>H25*G25</f>
        <v>160</v>
      </c>
    </row>
    <row r="26" spans="1:11" x14ac:dyDescent="0.25">
      <c r="A26" s="125">
        <v>2</v>
      </c>
      <c r="B26" s="500" t="s">
        <v>340</v>
      </c>
      <c r="C26" s="501"/>
      <c r="D26" s="501"/>
      <c r="E26" s="501"/>
      <c r="F26" s="501"/>
      <c r="G26" s="195">
        <v>1</v>
      </c>
      <c r="H26" s="226">
        <v>211</v>
      </c>
      <c r="I26" s="129">
        <f>H26*G26</f>
        <v>211</v>
      </c>
    </row>
    <row r="27" spans="1:11" x14ac:dyDescent="0.25">
      <c r="A27" s="125">
        <v>3</v>
      </c>
      <c r="B27" s="500" t="s">
        <v>341</v>
      </c>
      <c r="C27" s="501"/>
      <c r="D27" s="501"/>
      <c r="E27" s="501"/>
      <c r="F27" s="501"/>
      <c r="G27" s="195">
        <v>1</v>
      </c>
      <c r="H27" s="226">
        <v>1094</v>
      </c>
      <c r="I27" s="129">
        <f>H27*G27</f>
        <v>1094</v>
      </c>
    </row>
    <row r="28" spans="1:11" x14ac:dyDescent="0.25">
      <c r="A28" s="125"/>
      <c r="B28" s="554"/>
      <c r="C28" s="555"/>
      <c r="D28" s="555"/>
      <c r="E28" s="555"/>
      <c r="F28" s="556"/>
      <c r="G28" s="195"/>
      <c r="H28" s="194"/>
      <c r="I28" s="129"/>
    </row>
    <row r="29" spans="1:11" x14ac:dyDescent="0.25">
      <c r="A29" s="125"/>
      <c r="B29" s="500"/>
      <c r="C29" s="501"/>
      <c r="D29" s="501"/>
      <c r="E29" s="501"/>
      <c r="F29" s="502"/>
      <c r="G29" s="195"/>
      <c r="H29" s="194"/>
      <c r="I29" s="129"/>
    </row>
    <row r="30" spans="1:11" x14ac:dyDescent="0.25">
      <c r="A30" s="125"/>
      <c r="B30" s="550"/>
      <c r="C30" s="551"/>
      <c r="D30" s="551"/>
      <c r="E30" s="551"/>
      <c r="F30" s="551"/>
      <c r="G30" s="195"/>
      <c r="H30" s="194"/>
      <c r="I30" s="129"/>
    </row>
    <row r="31" spans="1:11" x14ac:dyDescent="0.25">
      <c r="A31" s="125"/>
      <c r="B31" s="550"/>
      <c r="C31" s="551"/>
      <c r="D31" s="551"/>
      <c r="E31" s="551"/>
      <c r="F31" s="551"/>
      <c r="G31" s="195"/>
      <c r="H31" s="194"/>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1465</v>
      </c>
      <c r="L39" s="130"/>
    </row>
    <row r="40" spans="1:12" x14ac:dyDescent="0.25">
      <c r="A40" s="488" t="s">
        <v>172</v>
      </c>
      <c r="B40" s="484"/>
      <c r="C40" s="484"/>
      <c r="D40" s="484"/>
      <c r="E40" s="484"/>
      <c r="F40" s="484"/>
      <c r="G40" s="484"/>
      <c r="H40" s="485"/>
      <c r="I40" s="190">
        <f>ROUND((I39*0.15),2)</f>
        <v>219.75</v>
      </c>
      <c r="L40" s="130"/>
    </row>
    <row r="41" spans="1:12" x14ac:dyDescent="0.25">
      <c r="A41" s="488" t="s">
        <v>173</v>
      </c>
      <c r="B41" s="484"/>
      <c r="C41" s="484"/>
      <c r="D41" s="484"/>
      <c r="E41" s="484"/>
      <c r="F41" s="484"/>
      <c r="G41" s="484"/>
      <c r="H41" s="485"/>
      <c r="I41" s="172">
        <f>I39+I40</f>
        <v>1684.75</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7.5</v>
      </c>
      <c r="H46" s="156">
        <v>300</v>
      </c>
      <c r="I46" s="129">
        <f t="shared" si="1"/>
        <v>2250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7.5</v>
      </c>
      <c r="H48" s="158">
        <v>200</v>
      </c>
      <c r="I48" s="129">
        <f t="shared" si="1"/>
        <v>1500</v>
      </c>
    </row>
    <row r="49" spans="1:12" x14ac:dyDescent="0.25">
      <c r="A49" s="125">
        <v>6</v>
      </c>
      <c r="B49" s="506" t="s">
        <v>342</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3750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343</v>
      </c>
      <c r="C56" s="498"/>
      <c r="D56" s="499"/>
      <c r="E56" s="517"/>
      <c r="F56" s="519"/>
      <c r="G56" s="126"/>
      <c r="H56" s="138"/>
      <c r="I56" s="129"/>
    </row>
    <row r="57" spans="1:12" x14ac:dyDescent="0.25">
      <c r="A57" s="125"/>
      <c r="B57" s="506" t="s">
        <v>267</v>
      </c>
      <c r="C57" s="507"/>
      <c r="D57" s="508"/>
      <c r="E57" s="486">
        <v>2</v>
      </c>
      <c r="F57" s="487"/>
      <c r="G57" s="126">
        <v>21.2</v>
      </c>
      <c r="H57" s="138">
        <v>5</v>
      </c>
      <c r="I57" s="129">
        <f>H57*G57</f>
        <v>106</v>
      </c>
    </row>
    <row r="58" spans="1:12" x14ac:dyDescent="0.25">
      <c r="A58" s="139"/>
      <c r="B58" s="503"/>
      <c r="C58" s="504"/>
      <c r="D58" s="505"/>
      <c r="E58" s="520"/>
      <c r="F58" s="522"/>
      <c r="G58" s="126"/>
      <c r="H58" s="138"/>
      <c r="I58" s="129"/>
    </row>
    <row r="59" spans="1:12" x14ac:dyDescent="0.25">
      <c r="A59" s="488" t="s">
        <v>110</v>
      </c>
      <c r="B59" s="484"/>
      <c r="C59" s="484"/>
      <c r="D59" s="484"/>
      <c r="E59" s="484"/>
      <c r="F59" s="484"/>
      <c r="G59" s="484"/>
      <c r="H59" s="485"/>
      <c r="I59" s="140">
        <f>SUM(I56:I58)</f>
        <v>106</v>
      </c>
    </row>
    <row r="60" spans="1:12" x14ac:dyDescent="0.25">
      <c r="A60" s="141"/>
      <c r="B60" s="142"/>
      <c r="C60" s="142"/>
      <c r="D60" s="142"/>
      <c r="E60" s="142"/>
      <c r="F60" s="143"/>
      <c r="G60" s="144"/>
      <c r="H60" s="144"/>
      <c r="I60" s="145"/>
      <c r="L60" s="97"/>
    </row>
    <row r="61" spans="1:12" x14ac:dyDescent="0.25">
      <c r="A61" s="532"/>
      <c r="B61" s="533"/>
      <c r="C61" s="533"/>
      <c r="D61" s="533"/>
      <c r="E61" s="533"/>
      <c r="F61" s="146"/>
      <c r="G61" s="534" t="s">
        <v>111</v>
      </c>
      <c r="H61" s="533"/>
      <c r="I61" s="147">
        <f>I59+I53+I41</f>
        <v>5540.75</v>
      </c>
    </row>
    <row r="62" spans="1:12" x14ac:dyDescent="0.25">
      <c r="A62" s="532"/>
      <c r="B62" s="533"/>
      <c r="C62" s="533"/>
      <c r="D62" s="533"/>
      <c r="E62" s="533"/>
      <c r="F62" s="100"/>
      <c r="G62" s="148"/>
      <c r="H62" s="149"/>
      <c r="I62" s="150"/>
    </row>
    <row r="63" spans="1:12" ht="15.75" thickBot="1" x14ac:dyDescent="0.3">
      <c r="A63" s="532"/>
      <c r="B63" s="533"/>
      <c r="C63" s="533"/>
      <c r="D63" s="533"/>
      <c r="E63" s="533"/>
      <c r="F63" s="100"/>
      <c r="G63" s="482" t="s">
        <v>154</v>
      </c>
      <c r="H63" s="483"/>
      <c r="I63" s="159">
        <f>I61+I62</f>
        <v>5540.75</v>
      </c>
    </row>
    <row r="64" spans="1:12" ht="16.5" thickTop="1" thickBot="1" x14ac:dyDescent="0.3">
      <c r="A64" s="151"/>
      <c r="B64" s="152"/>
      <c r="C64" s="539"/>
      <c r="D64" s="540"/>
      <c r="E64" s="540"/>
      <c r="F64" s="540"/>
      <c r="G64" s="153"/>
      <c r="H64" s="153"/>
      <c r="I64" s="154"/>
    </row>
    <row r="66" spans="1:2" x14ac:dyDescent="0.25">
      <c r="A66" s="97"/>
      <c r="B66" s="97"/>
    </row>
  </sheetData>
  <mergeCells count="78">
    <mergeCell ref="F11:G11"/>
    <mergeCell ref="H11:I11"/>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A22:H22"/>
    <mergeCell ref="A23:I23"/>
    <mergeCell ref="B24:F24"/>
    <mergeCell ref="B25:F25"/>
    <mergeCell ref="B26:F26"/>
    <mergeCell ref="B27:F27"/>
    <mergeCell ref="B28:F28"/>
    <mergeCell ref="B29:F29"/>
    <mergeCell ref="B30:F30"/>
    <mergeCell ref="B31:F31"/>
    <mergeCell ref="B32:F32"/>
    <mergeCell ref="B44:D44"/>
    <mergeCell ref="E44:F44"/>
    <mergeCell ref="B34:F34"/>
    <mergeCell ref="B35:F35"/>
    <mergeCell ref="B36:F36"/>
    <mergeCell ref="B37:F37"/>
    <mergeCell ref="B38:F38"/>
    <mergeCell ref="A39:H39"/>
    <mergeCell ref="A40:H40"/>
    <mergeCell ref="A41:H41"/>
    <mergeCell ref="A42:I42"/>
    <mergeCell ref="B43:D43"/>
    <mergeCell ref="E43:F43"/>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4:F64"/>
    <mergeCell ref="B57:D57"/>
    <mergeCell ref="E57:F57"/>
    <mergeCell ref="B58:D58"/>
    <mergeCell ref="E58:F58"/>
    <mergeCell ref="A59:H59"/>
    <mergeCell ref="A61:B61"/>
    <mergeCell ref="C61:E61"/>
    <mergeCell ref="G61:H61"/>
    <mergeCell ref="A62:B62"/>
    <mergeCell ref="C62:E62"/>
    <mergeCell ref="A63:B63"/>
    <mergeCell ref="C63:E63"/>
    <mergeCell ref="G63:H63"/>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M66"/>
  <sheetViews>
    <sheetView topLeftCell="A28" workbookViewId="0">
      <selection activeCell="P52" sqref="P52"/>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47</v>
      </c>
      <c r="I9" s="513"/>
    </row>
    <row r="10" spans="1:13" x14ac:dyDescent="0.25">
      <c r="A10" s="99" t="s">
        <v>71</v>
      </c>
      <c r="B10" s="97"/>
      <c r="D10" s="224"/>
      <c r="E10" s="100"/>
      <c r="F10" s="510" t="s">
        <v>72</v>
      </c>
      <c r="G10" s="511"/>
      <c r="H10" s="514" t="e">
        <f>#REF!</f>
        <v>#REF!</v>
      </c>
      <c r="I10" s="515"/>
    </row>
    <row r="11" spans="1:13" x14ac:dyDescent="0.25">
      <c r="A11" s="99" t="s">
        <v>73</v>
      </c>
      <c r="B11" s="97"/>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99"/>
      <c r="B15" s="97"/>
      <c r="D15" s="191"/>
      <c r="F15" s="552" t="s">
        <v>312</v>
      </c>
      <c r="G15" s="552"/>
      <c r="H15" s="553" t="s">
        <v>321</v>
      </c>
      <c r="I15" s="549"/>
    </row>
    <row r="16" spans="1:13" x14ac:dyDescent="0.25">
      <c r="A16" s="523" t="s">
        <v>310</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330</v>
      </c>
      <c r="C25" s="498"/>
      <c r="D25" s="498"/>
      <c r="E25" s="498"/>
      <c r="F25" s="499"/>
      <c r="G25" s="193">
        <v>1</v>
      </c>
      <c r="H25" s="225">
        <v>14550</v>
      </c>
      <c r="I25" s="129">
        <f>H25*G25</f>
        <v>14550</v>
      </c>
    </row>
    <row r="26" spans="1:11" x14ac:dyDescent="0.25">
      <c r="A26" s="125">
        <v>2</v>
      </c>
      <c r="B26" s="500" t="s">
        <v>331</v>
      </c>
      <c r="C26" s="501"/>
      <c r="D26" s="501"/>
      <c r="E26" s="501"/>
      <c r="F26" s="501"/>
      <c r="G26" s="195">
        <v>1</v>
      </c>
      <c r="H26" s="226">
        <v>3705</v>
      </c>
      <c r="I26" s="129">
        <f>H26*G26</f>
        <v>3705</v>
      </c>
    </row>
    <row r="27" spans="1:11" x14ac:dyDescent="0.25">
      <c r="A27" s="125"/>
      <c r="B27" s="500"/>
      <c r="C27" s="501"/>
      <c r="D27" s="501"/>
      <c r="E27" s="501"/>
      <c r="F27" s="501"/>
      <c r="G27" s="195"/>
      <c r="H27" s="188"/>
      <c r="I27" s="129"/>
    </row>
    <row r="28" spans="1:11" x14ac:dyDescent="0.25">
      <c r="A28" s="125"/>
      <c r="B28" s="554" t="s">
        <v>334</v>
      </c>
      <c r="C28" s="555"/>
      <c r="D28" s="555"/>
      <c r="E28" s="555"/>
      <c r="F28" s="556"/>
      <c r="G28" s="195"/>
      <c r="H28" s="194"/>
      <c r="I28" s="129"/>
    </row>
    <row r="29" spans="1:11" x14ac:dyDescent="0.25">
      <c r="A29" s="125"/>
      <c r="B29" s="500"/>
      <c r="C29" s="501"/>
      <c r="D29" s="501"/>
      <c r="E29" s="501"/>
      <c r="F29" s="502"/>
      <c r="G29" s="195"/>
      <c r="H29" s="194"/>
      <c r="I29" s="129"/>
    </row>
    <row r="30" spans="1:11" x14ac:dyDescent="0.25">
      <c r="A30" s="125"/>
      <c r="B30" s="550"/>
      <c r="C30" s="551"/>
      <c r="D30" s="551"/>
      <c r="E30" s="551"/>
      <c r="F30" s="551"/>
      <c r="G30" s="195"/>
      <c r="H30" s="194"/>
      <c r="I30" s="129"/>
    </row>
    <row r="31" spans="1:11" x14ac:dyDescent="0.25">
      <c r="A31" s="125"/>
      <c r="B31" s="550"/>
      <c r="C31" s="551"/>
      <c r="D31" s="551"/>
      <c r="E31" s="551"/>
      <c r="F31" s="551"/>
      <c r="G31" s="195"/>
      <c r="H31" s="194"/>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18255</v>
      </c>
      <c r="L39" s="130"/>
    </row>
    <row r="40" spans="1:12" x14ac:dyDescent="0.25">
      <c r="A40" s="488" t="s">
        <v>172</v>
      </c>
      <c r="B40" s="484"/>
      <c r="C40" s="484"/>
      <c r="D40" s="484"/>
      <c r="E40" s="484"/>
      <c r="F40" s="484"/>
      <c r="G40" s="484"/>
      <c r="H40" s="485"/>
      <c r="I40" s="190">
        <f>ROUND((I39*0.15),2)</f>
        <v>2738.25</v>
      </c>
      <c r="L40" s="130"/>
    </row>
    <row r="41" spans="1:12" x14ac:dyDescent="0.25">
      <c r="A41" s="488" t="s">
        <v>173</v>
      </c>
      <c r="B41" s="484"/>
      <c r="C41" s="484"/>
      <c r="D41" s="484"/>
      <c r="E41" s="484"/>
      <c r="F41" s="484"/>
      <c r="G41" s="484"/>
      <c r="H41" s="485"/>
      <c r="I41" s="172">
        <f>I39+I40</f>
        <v>20993.25</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v>10</v>
      </c>
      <c r="H44" s="155">
        <v>450</v>
      </c>
      <c r="I44" s="132">
        <f>SUM(G44*H44)</f>
        <v>4500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c r="H46" s="156">
        <v>300</v>
      </c>
      <c r="I46" s="129">
        <f t="shared" si="1"/>
        <v>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c r="H48" s="158">
        <v>200</v>
      </c>
      <c r="I48" s="129">
        <f t="shared" si="1"/>
        <v>0</v>
      </c>
    </row>
    <row r="49" spans="1:12" x14ac:dyDescent="0.25">
      <c r="A49" s="125">
        <v>6</v>
      </c>
      <c r="B49" s="506" t="s">
        <v>344</v>
      </c>
      <c r="C49" s="507"/>
      <c r="D49" s="508"/>
      <c r="E49" s="486" t="s">
        <v>99</v>
      </c>
      <c r="F49" s="487"/>
      <c r="G49" s="126">
        <v>20</v>
      </c>
      <c r="H49" s="158">
        <v>140</v>
      </c>
      <c r="I49" s="129">
        <f t="shared" si="1"/>
        <v>2800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7300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332</v>
      </c>
      <c r="C56" s="498"/>
      <c r="D56" s="499"/>
      <c r="E56" s="517"/>
      <c r="F56" s="519"/>
      <c r="G56" s="126"/>
      <c r="H56" s="138"/>
      <c r="I56" s="129"/>
    </row>
    <row r="57" spans="1:12" x14ac:dyDescent="0.25">
      <c r="A57" s="125"/>
      <c r="B57" s="500" t="s">
        <v>267</v>
      </c>
      <c r="C57" s="501"/>
      <c r="D57" s="502"/>
      <c r="E57" s="486">
        <v>3</v>
      </c>
      <c r="F57" s="487"/>
      <c r="G57" s="126">
        <v>58.8</v>
      </c>
      <c r="H57" s="138">
        <v>5</v>
      </c>
      <c r="I57" s="129">
        <f>H57*G57</f>
        <v>294</v>
      </c>
    </row>
    <row r="58" spans="1:12" x14ac:dyDescent="0.25">
      <c r="A58" s="139"/>
      <c r="B58" s="503"/>
      <c r="C58" s="504"/>
      <c r="D58" s="505"/>
      <c r="E58" s="520"/>
      <c r="F58" s="522"/>
      <c r="G58" s="126"/>
      <c r="H58" s="138"/>
      <c r="I58" s="129"/>
    </row>
    <row r="59" spans="1:12" x14ac:dyDescent="0.25">
      <c r="A59" s="488" t="s">
        <v>110</v>
      </c>
      <c r="B59" s="484"/>
      <c r="C59" s="484"/>
      <c r="D59" s="484"/>
      <c r="E59" s="484"/>
      <c r="F59" s="484"/>
      <c r="G59" s="484"/>
      <c r="H59" s="485"/>
      <c r="I59" s="140">
        <f>SUM(I56:I58)</f>
        <v>294</v>
      </c>
    </row>
    <row r="60" spans="1:12" x14ac:dyDescent="0.25">
      <c r="A60" s="141"/>
      <c r="B60" s="142"/>
      <c r="C60" s="142"/>
      <c r="D60" s="142"/>
      <c r="E60" s="142"/>
      <c r="F60" s="143"/>
      <c r="G60" s="144"/>
      <c r="H60" s="144"/>
      <c r="I60" s="145"/>
      <c r="L60" s="97"/>
    </row>
    <row r="61" spans="1:12" x14ac:dyDescent="0.25">
      <c r="A61" s="532"/>
      <c r="B61" s="533"/>
      <c r="C61" s="533"/>
      <c r="D61" s="533"/>
      <c r="E61" s="533"/>
      <c r="F61" s="146"/>
      <c r="G61" s="534" t="s">
        <v>111</v>
      </c>
      <c r="H61" s="533"/>
      <c r="I61" s="147">
        <f>I59+I53+I41</f>
        <v>28587.25</v>
      </c>
    </row>
    <row r="62" spans="1:12" x14ac:dyDescent="0.25">
      <c r="A62" s="532"/>
      <c r="B62" s="533"/>
      <c r="C62" s="533"/>
      <c r="D62" s="533"/>
      <c r="E62" s="533"/>
      <c r="F62" s="100"/>
      <c r="G62" s="148"/>
      <c r="H62" s="149"/>
      <c r="I62" s="150"/>
    </row>
    <row r="63" spans="1:12" ht="15.75" thickBot="1" x14ac:dyDescent="0.3">
      <c r="A63" s="532"/>
      <c r="B63" s="533"/>
      <c r="C63" s="533"/>
      <c r="D63" s="533"/>
      <c r="E63" s="533"/>
      <c r="F63" s="100"/>
      <c r="G63" s="482" t="s">
        <v>154</v>
      </c>
      <c r="H63" s="483"/>
      <c r="I63" s="159">
        <f>I61+I62</f>
        <v>28587.25</v>
      </c>
    </row>
    <row r="64" spans="1:12" ht="16.5" thickTop="1" thickBot="1" x14ac:dyDescent="0.3">
      <c r="A64" s="151"/>
      <c r="B64" s="152"/>
      <c r="C64" s="539"/>
      <c r="D64" s="540"/>
      <c r="E64" s="540"/>
      <c r="F64" s="540"/>
      <c r="G64" s="153"/>
      <c r="H64" s="153"/>
      <c r="I64" s="154"/>
    </row>
    <row r="66" spans="1:2" x14ac:dyDescent="0.25">
      <c r="A66" s="97"/>
      <c r="B66" s="97"/>
    </row>
  </sheetData>
  <mergeCells count="78">
    <mergeCell ref="C64:F64"/>
    <mergeCell ref="B57:D57"/>
    <mergeCell ref="E57:F57"/>
    <mergeCell ref="B58:D58"/>
    <mergeCell ref="E58:F58"/>
    <mergeCell ref="A59:H59"/>
    <mergeCell ref="A61:B61"/>
    <mergeCell ref="C61:E61"/>
    <mergeCell ref="G61:H61"/>
    <mergeCell ref="A62:B62"/>
    <mergeCell ref="C62:E62"/>
    <mergeCell ref="A63:B63"/>
    <mergeCell ref="C63:E63"/>
    <mergeCell ref="G63:H63"/>
    <mergeCell ref="B56:D56"/>
    <mergeCell ref="E56:F56"/>
    <mergeCell ref="B48:D48"/>
    <mergeCell ref="E48:F48"/>
    <mergeCell ref="B49:D49"/>
    <mergeCell ref="E49:F49"/>
    <mergeCell ref="B50:D50"/>
    <mergeCell ref="B51:D51"/>
    <mergeCell ref="B52:D52"/>
    <mergeCell ref="A53:H53"/>
    <mergeCell ref="A54:I54"/>
    <mergeCell ref="B55:D55"/>
    <mergeCell ref="E55:F55"/>
    <mergeCell ref="B45:D45"/>
    <mergeCell ref="E45:F45"/>
    <mergeCell ref="B46:D46"/>
    <mergeCell ref="E46:F46"/>
    <mergeCell ref="B47:D47"/>
    <mergeCell ref="E47:F47"/>
    <mergeCell ref="B44:D44"/>
    <mergeCell ref="E44:F44"/>
    <mergeCell ref="B34:F34"/>
    <mergeCell ref="B35:F35"/>
    <mergeCell ref="B36:F36"/>
    <mergeCell ref="B37:F37"/>
    <mergeCell ref="B38:F38"/>
    <mergeCell ref="A39:H39"/>
    <mergeCell ref="A40:H40"/>
    <mergeCell ref="A41:H41"/>
    <mergeCell ref="A42:I42"/>
    <mergeCell ref="B43:D43"/>
    <mergeCell ref="E43:F43"/>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M66"/>
  <sheetViews>
    <sheetView topLeftCell="A31" workbookViewId="0">
      <selection activeCell="P52" sqref="P52"/>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D10" s="224"/>
      <c r="E10" s="100"/>
      <c r="F10" s="510" t="s">
        <v>72</v>
      </c>
      <c r="G10" s="511"/>
      <c r="H10" s="514" t="e">
        <f>#REF!</f>
        <v>#REF!</v>
      </c>
      <c r="I10" s="515"/>
    </row>
    <row r="11" spans="1:13" x14ac:dyDescent="0.25">
      <c r="A11" s="99" t="s">
        <v>73</v>
      </c>
      <c r="B11" s="97"/>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99"/>
      <c r="B15" s="97"/>
      <c r="D15" s="191"/>
      <c r="F15" s="552" t="s">
        <v>312</v>
      </c>
      <c r="G15" s="552"/>
      <c r="H15" s="553" t="s">
        <v>317</v>
      </c>
      <c r="I15" s="549"/>
    </row>
    <row r="16" spans="1:13" x14ac:dyDescent="0.25">
      <c r="A16" s="523" t="s">
        <v>345</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348</v>
      </c>
      <c r="C25" s="498"/>
      <c r="D25" s="498"/>
      <c r="E25" s="498"/>
      <c r="F25" s="499"/>
      <c r="G25" s="193">
        <v>1</v>
      </c>
      <c r="H25" s="225">
        <v>682</v>
      </c>
      <c r="I25" s="129">
        <f>H25*G25</f>
        <v>682</v>
      </c>
    </row>
    <row r="26" spans="1:11" x14ac:dyDescent="0.25">
      <c r="A26" s="125">
        <v>2</v>
      </c>
      <c r="B26" s="500" t="s">
        <v>349</v>
      </c>
      <c r="C26" s="501"/>
      <c r="D26" s="501"/>
      <c r="E26" s="501"/>
      <c r="F26" s="501"/>
      <c r="G26" s="195">
        <v>1</v>
      </c>
      <c r="H26" s="226">
        <v>248.85</v>
      </c>
      <c r="I26" s="129">
        <f>H26*G26</f>
        <v>248.85</v>
      </c>
    </row>
    <row r="27" spans="1:11" x14ac:dyDescent="0.25">
      <c r="A27" s="125"/>
      <c r="B27" s="500"/>
      <c r="C27" s="501"/>
      <c r="D27" s="501"/>
      <c r="E27" s="501"/>
      <c r="F27" s="501"/>
      <c r="G27" s="195"/>
      <c r="H27" s="188"/>
      <c r="I27" s="129"/>
    </row>
    <row r="28" spans="1:11" x14ac:dyDescent="0.25">
      <c r="A28" s="125"/>
      <c r="B28" s="554"/>
      <c r="C28" s="555"/>
      <c r="D28" s="555"/>
      <c r="E28" s="555"/>
      <c r="F28" s="556"/>
      <c r="G28" s="195"/>
      <c r="H28" s="194"/>
      <c r="I28" s="129"/>
    </row>
    <row r="29" spans="1:11" x14ac:dyDescent="0.25">
      <c r="A29" s="125"/>
      <c r="B29" s="500"/>
      <c r="C29" s="501"/>
      <c r="D29" s="501"/>
      <c r="E29" s="501"/>
      <c r="F29" s="502"/>
      <c r="G29" s="195"/>
      <c r="H29" s="194"/>
      <c r="I29" s="129"/>
    </row>
    <row r="30" spans="1:11" x14ac:dyDescent="0.25">
      <c r="A30" s="125"/>
      <c r="B30" s="550"/>
      <c r="C30" s="551"/>
      <c r="D30" s="551"/>
      <c r="E30" s="551"/>
      <c r="F30" s="551"/>
      <c r="G30" s="195"/>
      <c r="H30" s="194"/>
      <c r="I30" s="129"/>
    </row>
    <row r="31" spans="1:11" x14ac:dyDescent="0.25">
      <c r="A31" s="125"/>
      <c r="B31" s="550"/>
      <c r="C31" s="551"/>
      <c r="D31" s="551"/>
      <c r="E31" s="551"/>
      <c r="F31" s="551"/>
      <c r="G31" s="195"/>
      <c r="H31" s="194"/>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930.85</v>
      </c>
      <c r="L39" s="130"/>
    </row>
    <row r="40" spans="1:12" x14ac:dyDescent="0.25">
      <c r="A40" s="488" t="s">
        <v>172</v>
      </c>
      <c r="B40" s="484"/>
      <c r="C40" s="484"/>
      <c r="D40" s="484"/>
      <c r="E40" s="484"/>
      <c r="F40" s="484"/>
      <c r="G40" s="484"/>
      <c r="H40" s="485"/>
      <c r="I40" s="190">
        <f>ROUND((I39*0.15),2)</f>
        <v>139.63</v>
      </c>
      <c r="L40" s="130"/>
    </row>
    <row r="41" spans="1:12" x14ac:dyDescent="0.25">
      <c r="A41" s="488" t="s">
        <v>173</v>
      </c>
      <c r="B41" s="484"/>
      <c r="C41" s="484"/>
      <c r="D41" s="484"/>
      <c r="E41" s="484"/>
      <c r="F41" s="484"/>
      <c r="G41" s="484"/>
      <c r="H41" s="485"/>
      <c r="I41" s="172">
        <f>I39+I40</f>
        <v>1070.48</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v>4</v>
      </c>
      <c r="H44" s="155">
        <v>450</v>
      </c>
      <c r="I44" s="132">
        <f>SUM(G44*H44)</f>
        <v>1800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c r="H46" s="156">
        <v>300</v>
      </c>
      <c r="I46" s="129">
        <f t="shared" si="1"/>
        <v>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4</v>
      </c>
      <c r="H48" s="158">
        <v>200</v>
      </c>
      <c r="I48" s="129">
        <f t="shared" si="1"/>
        <v>800</v>
      </c>
    </row>
    <row r="49" spans="1:12" x14ac:dyDescent="0.25">
      <c r="A49" s="125">
        <v>6</v>
      </c>
      <c r="B49" s="506" t="s">
        <v>344</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2600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350</v>
      </c>
      <c r="C56" s="498"/>
      <c r="D56" s="499"/>
      <c r="E56" s="517"/>
      <c r="F56" s="519"/>
      <c r="G56" s="126"/>
      <c r="H56" s="138"/>
      <c r="I56" s="129"/>
    </row>
    <row r="57" spans="1:12" x14ac:dyDescent="0.25">
      <c r="A57" s="125"/>
      <c r="B57" s="500" t="s">
        <v>267</v>
      </c>
      <c r="C57" s="501"/>
      <c r="D57" s="502"/>
      <c r="E57" s="486">
        <v>2</v>
      </c>
      <c r="F57" s="487"/>
      <c r="G57" s="126">
        <v>39.6</v>
      </c>
      <c r="H57" s="138">
        <v>5</v>
      </c>
      <c r="I57" s="129">
        <f>H57*G57</f>
        <v>198</v>
      </c>
    </row>
    <row r="58" spans="1:12" x14ac:dyDescent="0.25">
      <c r="A58" s="139"/>
      <c r="B58" s="503"/>
      <c r="C58" s="504"/>
      <c r="D58" s="505"/>
      <c r="E58" s="520"/>
      <c r="F58" s="522"/>
      <c r="G58" s="126"/>
      <c r="H58" s="138"/>
      <c r="I58" s="129"/>
    </row>
    <row r="59" spans="1:12" x14ac:dyDescent="0.25">
      <c r="A59" s="488" t="s">
        <v>110</v>
      </c>
      <c r="B59" s="484"/>
      <c r="C59" s="484"/>
      <c r="D59" s="484"/>
      <c r="E59" s="484"/>
      <c r="F59" s="484"/>
      <c r="G59" s="484"/>
      <c r="H59" s="485"/>
      <c r="I59" s="140">
        <f>SUM(I56:I58)</f>
        <v>198</v>
      </c>
    </row>
    <row r="60" spans="1:12" x14ac:dyDescent="0.25">
      <c r="A60" s="141"/>
      <c r="B60" s="142"/>
      <c r="C60" s="142"/>
      <c r="D60" s="142"/>
      <c r="E60" s="142"/>
      <c r="F60" s="143"/>
      <c r="G60" s="144"/>
      <c r="H60" s="144"/>
      <c r="I60" s="145"/>
      <c r="L60" s="97"/>
    </row>
    <row r="61" spans="1:12" x14ac:dyDescent="0.25">
      <c r="A61" s="532"/>
      <c r="B61" s="533"/>
      <c r="C61" s="533"/>
      <c r="D61" s="533"/>
      <c r="E61" s="533"/>
      <c r="F61" s="146"/>
      <c r="G61" s="534" t="s">
        <v>111</v>
      </c>
      <c r="H61" s="533"/>
      <c r="I61" s="147">
        <f>I59+I53+I41</f>
        <v>3868.48</v>
      </c>
    </row>
    <row r="62" spans="1:12" x14ac:dyDescent="0.25">
      <c r="A62" s="532"/>
      <c r="B62" s="533"/>
      <c r="C62" s="533"/>
      <c r="D62" s="533"/>
      <c r="E62" s="533"/>
      <c r="F62" s="100"/>
      <c r="G62" s="148"/>
      <c r="H62" s="149"/>
      <c r="I62" s="150"/>
    </row>
    <row r="63" spans="1:12" ht="15.75" thickBot="1" x14ac:dyDescent="0.3">
      <c r="A63" s="532"/>
      <c r="B63" s="533"/>
      <c r="C63" s="533"/>
      <c r="D63" s="533"/>
      <c r="E63" s="533"/>
      <c r="F63" s="100"/>
      <c r="G63" s="482" t="s">
        <v>154</v>
      </c>
      <c r="H63" s="483"/>
      <c r="I63" s="159">
        <f>I61+I62</f>
        <v>3868.48</v>
      </c>
    </row>
    <row r="64" spans="1:12" ht="16.5" thickTop="1" thickBot="1" x14ac:dyDescent="0.3">
      <c r="A64" s="151"/>
      <c r="B64" s="152"/>
      <c r="C64" s="539"/>
      <c r="D64" s="540"/>
      <c r="E64" s="540"/>
      <c r="F64" s="540"/>
      <c r="G64" s="153"/>
      <c r="H64" s="153"/>
      <c r="I64" s="154"/>
    </row>
    <row r="66" spans="1:2" x14ac:dyDescent="0.25">
      <c r="A66" s="97"/>
      <c r="B66" s="97"/>
    </row>
  </sheetData>
  <mergeCells count="78">
    <mergeCell ref="F11:G11"/>
    <mergeCell ref="H11:I11"/>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A22:H22"/>
    <mergeCell ref="A23:I23"/>
    <mergeCell ref="B24:F24"/>
    <mergeCell ref="B25:F25"/>
    <mergeCell ref="B26:F26"/>
    <mergeCell ref="B27:F27"/>
    <mergeCell ref="B28:F28"/>
    <mergeCell ref="B29:F29"/>
    <mergeCell ref="B30:F30"/>
    <mergeCell ref="B31:F31"/>
    <mergeCell ref="B32:F32"/>
    <mergeCell ref="B44:D44"/>
    <mergeCell ref="E44:F44"/>
    <mergeCell ref="B34:F34"/>
    <mergeCell ref="B35:F35"/>
    <mergeCell ref="B36:F36"/>
    <mergeCell ref="B37:F37"/>
    <mergeCell ref="B38:F38"/>
    <mergeCell ref="A39:H39"/>
    <mergeCell ref="A40:H40"/>
    <mergeCell ref="A41:H41"/>
    <mergeCell ref="A42:I42"/>
    <mergeCell ref="B43:D43"/>
    <mergeCell ref="E43:F43"/>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4:F64"/>
    <mergeCell ref="B57:D57"/>
    <mergeCell ref="E57:F57"/>
    <mergeCell ref="B58:D58"/>
    <mergeCell ref="E58:F58"/>
    <mergeCell ref="A59:H59"/>
    <mergeCell ref="A61:B61"/>
    <mergeCell ref="C61:E61"/>
    <mergeCell ref="G61:H61"/>
    <mergeCell ref="A62:B62"/>
    <mergeCell ref="C62:E62"/>
    <mergeCell ref="A63:B63"/>
    <mergeCell ref="C63:E63"/>
    <mergeCell ref="G63:H63"/>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66"/>
  <sheetViews>
    <sheetView topLeftCell="A40" workbookViewId="0">
      <selection activeCell="P52" sqref="P52"/>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D10" s="224"/>
      <c r="E10" s="100"/>
      <c r="F10" s="510" t="s">
        <v>72</v>
      </c>
      <c r="G10" s="511"/>
      <c r="H10" s="514" t="e">
        <f>#REF!</f>
        <v>#REF!</v>
      </c>
      <c r="I10" s="515"/>
    </row>
    <row r="11" spans="1:13" x14ac:dyDescent="0.25">
      <c r="A11" s="99" t="s">
        <v>73</v>
      </c>
      <c r="B11" s="97"/>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99"/>
      <c r="B15" s="97"/>
      <c r="D15" s="191"/>
      <c r="F15" s="552" t="s">
        <v>312</v>
      </c>
      <c r="G15" s="552"/>
      <c r="H15" s="553" t="s">
        <v>335</v>
      </c>
      <c r="I15" s="549"/>
    </row>
    <row r="16" spans="1:13" x14ac:dyDescent="0.25">
      <c r="A16" s="523" t="s">
        <v>346</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c r="B25" s="497"/>
      <c r="C25" s="498"/>
      <c r="D25" s="498"/>
      <c r="E25" s="498"/>
      <c r="F25" s="499"/>
      <c r="G25" s="193"/>
      <c r="H25" s="225"/>
      <c r="I25" s="129">
        <f>H25*G25</f>
        <v>0</v>
      </c>
    </row>
    <row r="26" spans="1:11" x14ac:dyDescent="0.25">
      <c r="A26" s="125"/>
      <c r="B26" s="500"/>
      <c r="C26" s="501"/>
      <c r="D26" s="501"/>
      <c r="E26" s="501"/>
      <c r="F26" s="501"/>
      <c r="G26" s="195"/>
      <c r="H26" s="226"/>
      <c r="I26" s="129">
        <f>H26*G26</f>
        <v>0</v>
      </c>
    </row>
    <row r="27" spans="1:11" x14ac:dyDescent="0.25">
      <c r="A27" s="125"/>
      <c r="B27" s="500"/>
      <c r="C27" s="501"/>
      <c r="D27" s="501"/>
      <c r="E27" s="501"/>
      <c r="F27" s="501"/>
      <c r="G27" s="195"/>
      <c r="H27" s="188"/>
      <c r="I27" s="129"/>
    </row>
    <row r="28" spans="1:11" x14ac:dyDescent="0.25">
      <c r="A28" s="125"/>
      <c r="B28" s="554"/>
      <c r="C28" s="555"/>
      <c r="D28" s="555"/>
      <c r="E28" s="555"/>
      <c r="F28" s="556"/>
      <c r="G28" s="195"/>
      <c r="H28" s="194"/>
      <c r="I28" s="129"/>
    </row>
    <row r="29" spans="1:11" x14ac:dyDescent="0.25">
      <c r="A29" s="125"/>
      <c r="B29" s="500"/>
      <c r="C29" s="501"/>
      <c r="D29" s="501"/>
      <c r="E29" s="501"/>
      <c r="F29" s="502"/>
      <c r="G29" s="195"/>
      <c r="H29" s="194"/>
      <c r="I29" s="129"/>
    </row>
    <row r="30" spans="1:11" x14ac:dyDescent="0.25">
      <c r="A30" s="125"/>
      <c r="B30" s="550"/>
      <c r="C30" s="551"/>
      <c r="D30" s="551"/>
      <c r="E30" s="551"/>
      <c r="F30" s="551"/>
      <c r="G30" s="195"/>
      <c r="H30" s="194"/>
      <c r="I30" s="129"/>
    </row>
    <row r="31" spans="1:11" x14ac:dyDescent="0.25">
      <c r="A31" s="125"/>
      <c r="B31" s="550"/>
      <c r="C31" s="551"/>
      <c r="D31" s="551"/>
      <c r="E31" s="551"/>
      <c r="F31" s="551"/>
      <c r="G31" s="195"/>
      <c r="H31" s="194"/>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0</v>
      </c>
      <c r="L39" s="130"/>
    </row>
    <row r="40" spans="1:12" x14ac:dyDescent="0.25">
      <c r="A40" s="488" t="s">
        <v>172</v>
      </c>
      <c r="B40" s="484"/>
      <c r="C40" s="484"/>
      <c r="D40" s="484"/>
      <c r="E40" s="484"/>
      <c r="F40" s="484"/>
      <c r="G40" s="484"/>
      <c r="H40" s="485"/>
      <c r="I40" s="190">
        <f>ROUND((I39*0.15),2)</f>
        <v>0</v>
      </c>
      <c r="L40" s="130"/>
    </row>
    <row r="41" spans="1:12" x14ac:dyDescent="0.25">
      <c r="A41" s="488" t="s">
        <v>173</v>
      </c>
      <c r="B41" s="484"/>
      <c r="C41" s="484"/>
      <c r="D41" s="484"/>
      <c r="E41" s="484"/>
      <c r="F41" s="484"/>
      <c r="G41" s="484"/>
      <c r="H41" s="485"/>
      <c r="I41" s="172">
        <f>I39+I40</f>
        <v>0</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1</v>
      </c>
      <c r="H46" s="156">
        <v>300</v>
      </c>
      <c r="I46" s="129">
        <f t="shared" si="1"/>
        <v>300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1</v>
      </c>
      <c r="H48" s="158">
        <v>200</v>
      </c>
      <c r="I48" s="129">
        <f t="shared" si="1"/>
        <v>200</v>
      </c>
    </row>
    <row r="49" spans="1:12" x14ac:dyDescent="0.25">
      <c r="A49" s="125">
        <v>6</v>
      </c>
      <c r="B49" s="506" t="s">
        <v>344</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500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336</v>
      </c>
      <c r="C56" s="498"/>
      <c r="D56" s="499"/>
      <c r="E56" s="517"/>
      <c r="F56" s="519"/>
      <c r="G56" s="126"/>
      <c r="H56" s="138"/>
      <c r="I56" s="129"/>
    </row>
    <row r="57" spans="1:12" x14ac:dyDescent="0.25">
      <c r="A57" s="125"/>
      <c r="B57" s="500" t="s">
        <v>267</v>
      </c>
      <c r="C57" s="501"/>
      <c r="D57" s="502"/>
      <c r="E57" s="486">
        <v>1</v>
      </c>
      <c r="F57" s="487"/>
      <c r="G57" s="126">
        <v>33.4</v>
      </c>
      <c r="H57" s="138">
        <v>5</v>
      </c>
      <c r="I57" s="129">
        <f>H57*G57</f>
        <v>167</v>
      </c>
    </row>
    <row r="58" spans="1:12" x14ac:dyDescent="0.25">
      <c r="A58" s="139"/>
      <c r="B58" s="503"/>
      <c r="C58" s="504"/>
      <c r="D58" s="505"/>
      <c r="E58" s="520"/>
      <c r="F58" s="522"/>
      <c r="G58" s="126"/>
      <c r="H58" s="138"/>
      <c r="I58" s="129"/>
    </row>
    <row r="59" spans="1:12" x14ac:dyDescent="0.25">
      <c r="A59" s="488" t="s">
        <v>110</v>
      </c>
      <c r="B59" s="484"/>
      <c r="C59" s="484"/>
      <c r="D59" s="484"/>
      <c r="E59" s="484"/>
      <c r="F59" s="484"/>
      <c r="G59" s="484"/>
      <c r="H59" s="485"/>
      <c r="I59" s="140">
        <f>SUM(I56:I58)</f>
        <v>167</v>
      </c>
    </row>
    <row r="60" spans="1:12" x14ac:dyDescent="0.25">
      <c r="A60" s="141"/>
      <c r="B60" s="142"/>
      <c r="C60" s="142"/>
      <c r="D60" s="142"/>
      <c r="E60" s="142"/>
      <c r="F60" s="143"/>
      <c r="G60" s="144"/>
      <c r="H60" s="144"/>
      <c r="I60" s="145"/>
      <c r="L60" s="97"/>
    </row>
    <row r="61" spans="1:12" x14ac:dyDescent="0.25">
      <c r="A61" s="532"/>
      <c r="B61" s="533"/>
      <c r="C61" s="533"/>
      <c r="D61" s="533"/>
      <c r="E61" s="533"/>
      <c r="F61" s="146"/>
      <c r="G61" s="534" t="s">
        <v>111</v>
      </c>
      <c r="H61" s="533"/>
      <c r="I61" s="147">
        <f>I59+I53+I41</f>
        <v>667</v>
      </c>
    </row>
    <row r="62" spans="1:12" x14ac:dyDescent="0.25">
      <c r="A62" s="532"/>
      <c r="B62" s="533"/>
      <c r="C62" s="533"/>
      <c r="D62" s="533"/>
      <c r="E62" s="533"/>
      <c r="F62" s="100"/>
      <c r="G62" s="148"/>
      <c r="H62" s="149"/>
      <c r="I62" s="150"/>
    </row>
    <row r="63" spans="1:12" ht="15.75" thickBot="1" x14ac:dyDescent="0.3">
      <c r="A63" s="532"/>
      <c r="B63" s="533"/>
      <c r="C63" s="533"/>
      <c r="D63" s="533"/>
      <c r="E63" s="533"/>
      <c r="F63" s="100"/>
      <c r="G63" s="482" t="s">
        <v>154</v>
      </c>
      <c r="H63" s="483"/>
      <c r="I63" s="159">
        <f>I61+I62</f>
        <v>667</v>
      </c>
    </row>
    <row r="64" spans="1:12" ht="16.5" thickTop="1" thickBot="1" x14ac:dyDescent="0.3">
      <c r="A64" s="151"/>
      <c r="B64" s="152"/>
      <c r="C64" s="539"/>
      <c r="D64" s="540"/>
      <c r="E64" s="540"/>
      <c r="F64" s="540"/>
      <c r="G64" s="153"/>
      <c r="H64" s="153"/>
      <c r="I64" s="154"/>
    </row>
    <row r="66" spans="1:2" x14ac:dyDescent="0.25">
      <c r="A66" s="97"/>
      <c r="B66" s="97"/>
    </row>
  </sheetData>
  <mergeCells count="78">
    <mergeCell ref="F11:G11"/>
    <mergeCell ref="H11:I11"/>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A22:H22"/>
    <mergeCell ref="A23:I23"/>
    <mergeCell ref="B24:F24"/>
    <mergeCell ref="B25:F25"/>
    <mergeCell ref="B26:F26"/>
    <mergeCell ref="B27:F27"/>
    <mergeCell ref="B28:F28"/>
    <mergeCell ref="B29:F29"/>
    <mergeCell ref="B30:F30"/>
    <mergeCell ref="B31:F31"/>
    <mergeCell ref="B32:F32"/>
    <mergeCell ref="B44:D44"/>
    <mergeCell ref="E44:F44"/>
    <mergeCell ref="B34:F34"/>
    <mergeCell ref="B35:F35"/>
    <mergeCell ref="B36:F36"/>
    <mergeCell ref="B37:F37"/>
    <mergeCell ref="B38:F38"/>
    <mergeCell ref="A39:H39"/>
    <mergeCell ref="A40:H40"/>
    <mergeCell ref="A41:H41"/>
    <mergeCell ref="A42:I42"/>
    <mergeCell ref="B43:D43"/>
    <mergeCell ref="E43:F43"/>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4:F64"/>
    <mergeCell ref="B57:D57"/>
    <mergeCell ref="E57:F57"/>
    <mergeCell ref="B58:D58"/>
    <mergeCell ref="E58:F58"/>
    <mergeCell ref="A59:H59"/>
    <mergeCell ref="A61:B61"/>
    <mergeCell ref="C61:E61"/>
    <mergeCell ref="G61:H61"/>
    <mergeCell ref="A62:B62"/>
    <mergeCell ref="C62:E62"/>
    <mergeCell ref="A63:B63"/>
    <mergeCell ref="C63:E63"/>
    <mergeCell ref="G63:H63"/>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M66"/>
  <sheetViews>
    <sheetView workbookViewId="0">
      <selection activeCell="L8" sqref="A1:XFD104857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D10" s="224"/>
      <c r="E10" s="100"/>
      <c r="F10" s="510" t="s">
        <v>72</v>
      </c>
      <c r="G10" s="511"/>
      <c r="H10" s="514" t="e">
        <f>#REF!</f>
        <v>#REF!</v>
      </c>
      <c r="I10" s="515"/>
    </row>
    <row r="11" spans="1:13" x14ac:dyDescent="0.25">
      <c r="A11" s="99" t="s">
        <v>73</v>
      </c>
      <c r="B11" s="97"/>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99"/>
      <c r="B15" s="97"/>
      <c r="D15" s="191"/>
      <c r="F15" s="552" t="s">
        <v>312</v>
      </c>
      <c r="G15" s="552"/>
      <c r="H15" s="553" t="s">
        <v>315</v>
      </c>
      <c r="I15" s="549"/>
    </row>
    <row r="16" spans="1:13" x14ac:dyDescent="0.25">
      <c r="A16" s="523" t="s">
        <v>347</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351</v>
      </c>
      <c r="C25" s="498"/>
      <c r="D25" s="498"/>
      <c r="E25" s="498"/>
      <c r="F25" s="499"/>
      <c r="G25" s="193">
        <v>1</v>
      </c>
      <c r="H25" s="225">
        <v>3167.47</v>
      </c>
      <c r="I25" s="129">
        <f>H25*G25</f>
        <v>3167.47</v>
      </c>
    </row>
    <row r="26" spans="1:11" x14ac:dyDescent="0.25">
      <c r="A26" s="125"/>
      <c r="B26" s="500"/>
      <c r="C26" s="501"/>
      <c r="D26" s="501"/>
      <c r="E26" s="501"/>
      <c r="F26" s="501"/>
      <c r="G26" s="195"/>
      <c r="H26" s="226"/>
      <c r="I26" s="129"/>
    </row>
    <row r="27" spans="1:11" x14ac:dyDescent="0.25">
      <c r="A27" s="125"/>
      <c r="B27" s="500"/>
      <c r="C27" s="501"/>
      <c r="D27" s="501"/>
      <c r="E27" s="501"/>
      <c r="F27" s="501"/>
      <c r="G27" s="195"/>
      <c r="H27" s="226"/>
      <c r="I27" s="129"/>
    </row>
    <row r="28" spans="1:11" x14ac:dyDescent="0.25">
      <c r="A28" s="125"/>
      <c r="B28" s="554"/>
      <c r="C28" s="555"/>
      <c r="D28" s="555"/>
      <c r="E28" s="555"/>
      <c r="F28" s="556"/>
      <c r="G28" s="195"/>
      <c r="H28" s="226"/>
      <c r="I28" s="129"/>
    </row>
    <row r="29" spans="1:11" x14ac:dyDescent="0.25">
      <c r="A29" s="125"/>
      <c r="B29" s="500"/>
      <c r="C29" s="501"/>
      <c r="D29" s="501"/>
      <c r="E29" s="501"/>
      <c r="F29" s="502"/>
      <c r="G29" s="195"/>
      <c r="H29" s="194"/>
      <c r="I29" s="129"/>
    </row>
    <row r="30" spans="1:11" x14ac:dyDescent="0.25">
      <c r="A30" s="125"/>
      <c r="B30" s="550"/>
      <c r="C30" s="551"/>
      <c r="D30" s="551"/>
      <c r="E30" s="551"/>
      <c r="F30" s="551"/>
      <c r="G30" s="195"/>
      <c r="H30" s="194"/>
      <c r="I30" s="129"/>
    </row>
    <row r="31" spans="1:11" x14ac:dyDescent="0.25">
      <c r="A31" s="125"/>
      <c r="B31" s="550"/>
      <c r="C31" s="551"/>
      <c r="D31" s="551"/>
      <c r="E31" s="551"/>
      <c r="F31" s="551"/>
      <c r="G31" s="195"/>
      <c r="H31" s="194"/>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3167.47</v>
      </c>
      <c r="L39" s="130"/>
    </row>
    <row r="40" spans="1:12" x14ac:dyDescent="0.25">
      <c r="A40" s="488" t="s">
        <v>172</v>
      </c>
      <c r="B40" s="484"/>
      <c r="C40" s="484"/>
      <c r="D40" s="484"/>
      <c r="E40" s="484"/>
      <c r="F40" s="484"/>
      <c r="G40" s="484"/>
      <c r="H40" s="485"/>
      <c r="I40" s="190">
        <f>ROUND((I39*0.15),2)</f>
        <v>475.12</v>
      </c>
      <c r="L40" s="130"/>
    </row>
    <row r="41" spans="1:12" x14ac:dyDescent="0.25">
      <c r="A41" s="488" t="s">
        <v>173</v>
      </c>
      <c r="B41" s="484"/>
      <c r="C41" s="484"/>
      <c r="D41" s="484"/>
      <c r="E41" s="484"/>
      <c r="F41" s="484"/>
      <c r="G41" s="484"/>
      <c r="H41" s="485"/>
      <c r="I41" s="172">
        <f>I39+I40</f>
        <v>3642.5899999999997</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2.5</v>
      </c>
      <c r="H46" s="156">
        <v>300</v>
      </c>
      <c r="I46" s="129">
        <f t="shared" si="1"/>
        <v>750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2.5</v>
      </c>
      <c r="H48" s="158">
        <v>200</v>
      </c>
      <c r="I48" s="129">
        <f t="shared" si="1"/>
        <v>500</v>
      </c>
    </row>
    <row r="49" spans="1:12" x14ac:dyDescent="0.25">
      <c r="A49" s="125">
        <v>6</v>
      </c>
      <c r="B49" s="506" t="s">
        <v>333</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1250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336</v>
      </c>
      <c r="C56" s="498"/>
      <c r="D56" s="499"/>
      <c r="E56" s="517"/>
      <c r="F56" s="519"/>
      <c r="G56" s="126"/>
      <c r="H56" s="138"/>
      <c r="I56" s="129"/>
    </row>
    <row r="57" spans="1:12" x14ac:dyDescent="0.25">
      <c r="A57" s="125"/>
      <c r="B57" s="500" t="s">
        <v>267</v>
      </c>
      <c r="C57" s="501"/>
      <c r="D57" s="502"/>
      <c r="E57" s="486">
        <v>1</v>
      </c>
      <c r="F57" s="487"/>
      <c r="G57" s="126">
        <v>66.400000000000006</v>
      </c>
      <c r="H57" s="138">
        <v>5</v>
      </c>
      <c r="I57" s="129">
        <f>H57*G57</f>
        <v>332</v>
      </c>
    </row>
    <row r="58" spans="1:12" x14ac:dyDescent="0.25">
      <c r="A58" s="139"/>
      <c r="B58" s="503"/>
      <c r="C58" s="504"/>
      <c r="D58" s="505"/>
      <c r="E58" s="520"/>
      <c r="F58" s="522"/>
      <c r="G58" s="126"/>
      <c r="H58" s="138"/>
      <c r="I58" s="129"/>
    </row>
    <row r="59" spans="1:12" x14ac:dyDescent="0.25">
      <c r="A59" s="488" t="s">
        <v>110</v>
      </c>
      <c r="B59" s="484"/>
      <c r="C59" s="484"/>
      <c r="D59" s="484"/>
      <c r="E59" s="484"/>
      <c r="F59" s="484"/>
      <c r="G59" s="484"/>
      <c r="H59" s="485"/>
      <c r="I59" s="140">
        <f>SUM(I56:I58)</f>
        <v>332</v>
      </c>
    </row>
    <row r="60" spans="1:12" x14ac:dyDescent="0.25">
      <c r="A60" s="141"/>
      <c r="B60" s="142"/>
      <c r="C60" s="142"/>
      <c r="D60" s="142"/>
      <c r="E60" s="142"/>
      <c r="F60" s="143"/>
      <c r="G60" s="144"/>
      <c r="H60" s="144"/>
      <c r="I60" s="145"/>
      <c r="L60" s="97"/>
    </row>
    <row r="61" spans="1:12" x14ac:dyDescent="0.25">
      <c r="A61" s="532"/>
      <c r="B61" s="533"/>
      <c r="C61" s="533"/>
      <c r="D61" s="533"/>
      <c r="E61" s="533"/>
      <c r="F61" s="146"/>
      <c r="G61" s="534" t="s">
        <v>111</v>
      </c>
      <c r="H61" s="533"/>
      <c r="I61" s="147">
        <f>I59+I53+I41</f>
        <v>5224.59</v>
      </c>
    </row>
    <row r="62" spans="1:12" x14ac:dyDescent="0.25">
      <c r="A62" s="532"/>
      <c r="B62" s="533"/>
      <c r="C62" s="533"/>
      <c r="D62" s="533"/>
      <c r="E62" s="533"/>
      <c r="F62" s="100"/>
      <c r="G62" s="148"/>
      <c r="H62" s="149"/>
      <c r="I62" s="150"/>
    </row>
    <row r="63" spans="1:12" ht="15.75" thickBot="1" x14ac:dyDescent="0.3">
      <c r="A63" s="532"/>
      <c r="B63" s="533"/>
      <c r="C63" s="533"/>
      <c r="D63" s="533"/>
      <c r="E63" s="533"/>
      <c r="F63" s="100"/>
      <c r="G63" s="482" t="s">
        <v>154</v>
      </c>
      <c r="H63" s="483"/>
      <c r="I63" s="159">
        <f>I61+I62</f>
        <v>5224.59</v>
      </c>
    </row>
    <row r="64" spans="1:12" ht="16.5" thickTop="1" thickBot="1" x14ac:dyDescent="0.3">
      <c r="A64" s="151"/>
      <c r="B64" s="152"/>
      <c r="C64" s="539"/>
      <c r="D64" s="540"/>
      <c r="E64" s="540"/>
      <c r="F64" s="540"/>
      <c r="G64" s="153"/>
      <c r="H64" s="153"/>
      <c r="I64" s="154"/>
    </row>
    <row r="66" spans="1:2" x14ac:dyDescent="0.25">
      <c r="A66" s="97"/>
      <c r="B66" s="97"/>
    </row>
  </sheetData>
  <mergeCells count="78">
    <mergeCell ref="C64:F64"/>
    <mergeCell ref="B57:D57"/>
    <mergeCell ref="E57:F57"/>
    <mergeCell ref="B58:D58"/>
    <mergeCell ref="E58:F58"/>
    <mergeCell ref="A59:H59"/>
    <mergeCell ref="A61:B61"/>
    <mergeCell ref="C61:E61"/>
    <mergeCell ref="G61:H61"/>
    <mergeCell ref="A62:B62"/>
    <mergeCell ref="C62:E62"/>
    <mergeCell ref="A63:B63"/>
    <mergeCell ref="C63:E63"/>
    <mergeCell ref="G63:H63"/>
    <mergeCell ref="B56:D56"/>
    <mergeCell ref="E56:F56"/>
    <mergeCell ref="B48:D48"/>
    <mergeCell ref="E48:F48"/>
    <mergeCell ref="B49:D49"/>
    <mergeCell ref="E49:F49"/>
    <mergeCell ref="B50:D50"/>
    <mergeCell ref="B51:D51"/>
    <mergeCell ref="B52:D52"/>
    <mergeCell ref="A53:H53"/>
    <mergeCell ref="A54:I54"/>
    <mergeCell ref="B55:D55"/>
    <mergeCell ref="E55:F55"/>
    <mergeCell ref="B45:D45"/>
    <mergeCell ref="E45:F45"/>
    <mergeCell ref="B46:D46"/>
    <mergeCell ref="E46:F46"/>
    <mergeCell ref="B47:D47"/>
    <mergeCell ref="E47:F47"/>
    <mergeCell ref="B44:D44"/>
    <mergeCell ref="E44:F44"/>
    <mergeCell ref="B34:F34"/>
    <mergeCell ref="B35:F35"/>
    <mergeCell ref="B36:F36"/>
    <mergeCell ref="B37:F37"/>
    <mergeCell ref="B38:F38"/>
    <mergeCell ref="A39:H39"/>
    <mergeCell ref="A40:H40"/>
    <mergeCell ref="A41:H41"/>
    <mergeCell ref="A42:I42"/>
    <mergeCell ref="B43:D43"/>
    <mergeCell ref="E43:F43"/>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M66"/>
  <sheetViews>
    <sheetView topLeftCell="A16" workbookViewId="0">
      <selection activeCell="M34" sqref="M34"/>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D10" s="224"/>
      <c r="E10" s="100"/>
      <c r="F10" s="510" t="s">
        <v>72</v>
      </c>
      <c r="G10" s="511"/>
      <c r="H10" s="514" t="e">
        <f>#REF!</f>
        <v>#REF!</v>
      </c>
      <c r="I10" s="515"/>
    </row>
    <row r="11" spans="1:13" x14ac:dyDescent="0.25">
      <c r="A11" s="99" t="s">
        <v>73</v>
      </c>
      <c r="B11" s="97"/>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99"/>
      <c r="B15" s="97"/>
      <c r="D15" s="191"/>
      <c r="F15" s="552" t="s">
        <v>312</v>
      </c>
      <c r="G15" s="552"/>
      <c r="H15" s="553" t="s">
        <v>313</v>
      </c>
      <c r="I15" s="549"/>
    </row>
    <row r="16" spans="1:13" x14ac:dyDescent="0.25">
      <c r="A16" s="523" t="s">
        <v>352</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c r="B25" s="497"/>
      <c r="C25" s="498"/>
      <c r="D25" s="498"/>
      <c r="E25" s="498"/>
      <c r="F25" s="499"/>
      <c r="G25" s="193"/>
      <c r="H25" s="225"/>
      <c r="I25" s="129"/>
    </row>
    <row r="26" spans="1:11" x14ac:dyDescent="0.25">
      <c r="A26" s="125"/>
      <c r="B26" s="500"/>
      <c r="C26" s="501"/>
      <c r="D26" s="501"/>
      <c r="E26" s="501"/>
      <c r="F26" s="501"/>
      <c r="G26" s="195"/>
      <c r="H26" s="226"/>
      <c r="I26" s="129"/>
    </row>
    <row r="27" spans="1:11" x14ac:dyDescent="0.25">
      <c r="A27" s="125"/>
      <c r="B27" s="500"/>
      <c r="C27" s="501"/>
      <c r="D27" s="501"/>
      <c r="E27" s="501"/>
      <c r="F27" s="501"/>
      <c r="G27" s="195"/>
      <c r="H27" s="226"/>
      <c r="I27" s="129"/>
    </row>
    <row r="28" spans="1:11" x14ac:dyDescent="0.25">
      <c r="A28" s="125"/>
      <c r="B28" s="554"/>
      <c r="C28" s="555"/>
      <c r="D28" s="555"/>
      <c r="E28" s="555"/>
      <c r="F28" s="556"/>
      <c r="G28" s="195"/>
      <c r="H28" s="226"/>
      <c r="I28" s="129"/>
    </row>
    <row r="29" spans="1:11" x14ac:dyDescent="0.25">
      <c r="A29" s="125"/>
      <c r="B29" s="500"/>
      <c r="C29" s="501"/>
      <c r="D29" s="501"/>
      <c r="E29" s="501"/>
      <c r="F29" s="502"/>
      <c r="G29" s="195"/>
      <c r="H29" s="194"/>
      <c r="I29" s="129"/>
    </row>
    <row r="30" spans="1:11" x14ac:dyDescent="0.25">
      <c r="A30" s="125"/>
      <c r="B30" s="550"/>
      <c r="C30" s="551"/>
      <c r="D30" s="551"/>
      <c r="E30" s="551"/>
      <c r="F30" s="551"/>
      <c r="G30" s="195"/>
      <c r="H30" s="194"/>
      <c r="I30" s="129"/>
    </row>
    <row r="31" spans="1:11" x14ac:dyDescent="0.25">
      <c r="A31" s="125"/>
      <c r="B31" s="550"/>
      <c r="C31" s="551"/>
      <c r="D31" s="551"/>
      <c r="E31" s="551"/>
      <c r="F31" s="551"/>
      <c r="G31" s="195"/>
      <c r="H31" s="194"/>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0</v>
      </c>
      <c r="L39" s="130"/>
    </row>
    <row r="40" spans="1:12" x14ac:dyDescent="0.25">
      <c r="A40" s="488" t="s">
        <v>172</v>
      </c>
      <c r="B40" s="484"/>
      <c r="C40" s="484"/>
      <c r="D40" s="484"/>
      <c r="E40" s="484"/>
      <c r="F40" s="484"/>
      <c r="G40" s="484"/>
      <c r="H40" s="485"/>
      <c r="I40" s="190">
        <f>ROUND((I39*0.15),2)</f>
        <v>0</v>
      </c>
      <c r="L40" s="130"/>
    </row>
    <row r="41" spans="1:12" x14ac:dyDescent="0.25">
      <c r="A41" s="488" t="s">
        <v>173</v>
      </c>
      <c r="B41" s="484"/>
      <c r="C41" s="484"/>
      <c r="D41" s="484"/>
      <c r="E41" s="484"/>
      <c r="F41" s="484"/>
      <c r="G41" s="484"/>
      <c r="H41" s="485"/>
      <c r="I41" s="172">
        <f>I39+I40</f>
        <v>0</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3</v>
      </c>
      <c r="H46" s="156">
        <v>300</v>
      </c>
      <c r="I46" s="129">
        <f t="shared" si="1"/>
        <v>900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3</v>
      </c>
      <c r="H48" s="158">
        <v>200</v>
      </c>
      <c r="I48" s="129">
        <f t="shared" si="1"/>
        <v>600</v>
      </c>
    </row>
    <row r="49" spans="1:12" x14ac:dyDescent="0.25">
      <c r="A49" s="125">
        <v>6</v>
      </c>
      <c r="B49" s="506" t="s">
        <v>333</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1500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353</v>
      </c>
      <c r="C56" s="498"/>
      <c r="D56" s="499"/>
      <c r="E56" s="517"/>
      <c r="F56" s="519"/>
      <c r="G56" s="126"/>
      <c r="H56" s="138"/>
      <c r="I56" s="129"/>
    </row>
    <row r="57" spans="1:12" x14ac:dyDescent="0.25">
      <c r="A57" s="125"/>
      <c r="B57" s="500" t="s">
        <v>267</v>
      </c>
      <c r="C57" s="501"/>
      <c r="D57" s="502"/>
      <c r="E57" s="486">
        <v>1</v>
      </c>
      <c r="F57" s="487"/>
      <c r="G57" s="126">
        <v>34</v>
      </c>
      <c r="H57" s="138">
        <v>5</v>
      </c>
      <c r="I57" s="129">
        <f>H57*G57</f>
        <v>170</v>
      </c>
    </row>
    <row r="58" spans="1:12" x14ac:dyDescent="0.25">
      <c r="A58" s="139"/>
      <c r="B58" s="503"/>
      <c r="C58" s="504"/>
      <c r="D58" s="505"/>
      <c r="E58" s="520"/>
      <c r="F58" s="522"/>
      <c r="G58" s="126"/>
      <c r="H58" s="138"/>
      <c r="I58" s="129"/>
    </row>
    <row r="59" spans="1:12" x14ac:dyDescent="0.25">
      <c r="A59" s="488" t="s">
        <v>110</v>
      </c>
      <c r="B59" s="484"/>
      <c r="C59" s="484"/>
      <c r="D59" s="484"/>
      <c r="E59" s="484"/>
      <c r="F59" s="484"/>
      <c r="G59" s="484"/>
      <c r="H59" s="485"/>
      <c r="I59" s="140">
        <f>SUM(I56:I58)</f>
        <v>170</v>
      </c>
    </row>
    <row r="60" spans="1:12" x14ac:dyDescent="0.25">
      <c r="A60" s="141"/>
      <c r="B60" s="142"/>
      <c r="C60" s="142"/>
      <c r="D60" s="142"/>
      <c r="E60" s="142"/>
      <c r="F60" s="143"/>
      <c r="G60" s="144"/>
      <c r="H60" s="144"/>
      <c r="I60" s="145"/>
      <c r="L60" s="97"/>
    </row>
    <row r="61" spans="1:12" x14ac:dyDescent="0.25">
      <c r="A61" s="532"/>
      <c r="B61" s="533"/>
      <c r="C61" s="533"/>
      <c r="D61" s="533"/>
      <c r="E61" s="533"/>
      <c r="F61" s="146"/>
      <c r="G61" s="534" t="s">
        <v>111</v>
      </c>
      <c r="H61" s="533"/>
      <c r="I61" s="147">
        <f>I59+I53+I41</f>
        <v>1670</v>
      </c>
    </row>
    <row r="62" spans="1:12" x14ac:dyDescent="0.25">
      <c r="A62" s="532"/>
      <c r="B62" s="533"/>
      <c r="C62" s="533"/>
      <c r="D62" s="533"/>
      <c r="E62" s="533"/>
      <c r="F62" s="100"/>
      <c r="G62" s="148"/>
      <c r="H62" s="149"/>
      <c r="I62" s="150"/>
    </row>
    <row r="63" spans="1:12" ht="15.75" thickBot="1" x14ac:dyDescent="0.3">
      <c r="A63" s="532"/>
      <c r="B63" s="533"/>
      <c r="C63" s="533"/>
      <c r="D63" s="533"/>
      <c r="E63" s="533"/>
      <c r="F63" s="100"/>
      <c r="G63" s="482" t="s">
        <v>154</v>
      </c>
      <c r="H63" s="483"/>
      <c r="I63" s="159">
        <f>I61+I62</f>
        <v>1670</v>
      </c>
    </row>
    <row r="64" spans="1:12" ht="16.5" thickTop="1" thickBot="1" x14ac:dyDescent="0.3">
      <c r="A64" s="151"/>
      <c r="B64" s="152"/>
      <c r="C64" s="539"/>
      <c r="D64" s="540"/>
      <c r="E64" s="540"/>
      <c r="F64" s="540"/>
      <c r="G64" s="153"/>
      <c r="H64" s="153"/>
      <c r="I64" s="154"/>
    </row>
    <row r="66" spans="1:2" x14ac:dyDescent="0.25">
      <c r="A66" s="97"/>
      <c r="B66" s="97"/>
    </row>
  </sheetData>
  <mergeCells count="78">
    <mergeCell ref="C64:F64"/>
    <mergeCell ref="B57:D57"/>
    <mergeCell ref="E57:F57"/>
    <mergeCell ref="B58:D58"/>
    <mergeCell ref="E58:F58"/>
    <mergeCell ref="A59:H59"/>
    <mergeCell ref="A61:B61"/>
    <mergeCell ref="C61:E61"/>
    <mergeCell ref="G61:H61"/>
    <mergeCell ref="A62:B62"/>
    <mergeCell ref="C62:E62"/>
    <mergeCell ref="A63:B63"/>
    <mergeCell ref="C63:E63"/>
    <mergeCell ref="G63:H63"/>
    <mergeCell ref="B56:D56"/>
    <mergeCell ref="E56:F56"/>
    <mergeCell ref="B48:D48"/>
    <mergeCell ref="E48:F48"/>
    <mergeCell ref="B49:D49"/>
    <mergeCell ref="E49:F49"/>
    <mergeCell ref="B50:D50"/>
    <mergeCell ref="B51:D51"/>
    <mergeCell ref="B52:D52"/>
    <mergeCell ref="A53:H53"/>
    <mergeCell ref="A54:I54"/>
    <mergeCell ref="B55:D55"/>
    <mergeCell ref="E55:F55"/>
    <mergeCell ref="B45:D45"/>
    <mergeCell ref="E45:F45"/>
    <mergeCell ref="B46:D46"/>
    <mergeCell ref="E46:F46"/>
    <mergeCell ref="B47:D47"/>
    <mergeCell ref="E47:F47"/>
    <mergeCell ref="B44:D44"/>
    <mergeCell ref="E44:F44"/>
    <mergeCell ref="B34:F34"/>
    <mergeCell ref="B35:F35"/>
    <mergeCell ref="B36:F36"/>
    <mergeCell ref="B37:F37"/>
    <mergeCell ref="B38:F38"/>
    <mergeCell ref="A39:H39"/>
    <mergeCell ref="A40:H40"/>
    <mergeCell ref="A41:H41"/>
    <mergeCell ref="A42:I42"/>
    <mergeCell ref="B43:D43"/>
    <mergeCell ref="E43:F43"/>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M66"/>
  <sheetViews>
    <sheetView topLeftCell="A31" workbookViewId="0">
      <selection activeCell="M34" sqref="M34"/>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D10" s="224"/>
      <c r="E10" s="100"/>
      <c r="F10" s="510" t="s">
        <v>72</v>
      </c>
      <c r="G10" s="511"/>
      <c r="H10" s="514" t="e">
        <f>#REF!</f>
        <v>#REF!</v>
      </c>
      <c r="I10" s="515"/>
    </row>
    <row r="11" spans="1:13" x14ac:dyDescent="0.25">
      <c r="A11" s="99" t="s">
        <v>73</v>
      </c>
      <c r="B11" s="97"/>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99"/>
      <c r="B15" s="97"/>
      <c r="D15" s="191"/>
      <c r="F15" s="552" t="s">
        <v>312</v>
      </c>
      <c r="G15" s="552"/>
      <c r="H15" s="553" t="s">
        <v>317</v>
      </c>
      <c r="I15" s="549"/>
    </row>
    <row r="16" spans="1:13" x14ac:dyDescent="0.25">
      <c r="A16" s="523" t="s">
        <v>352</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c r="B25" s="497"/>
      <c r="C25" s="498"/>
      <c r="D25" s="498"/>
      <c r="E25" s="498"/>
      <c r="F25" s="499"/>
      <c r="G25" s="193"/>
      <c r="H25" s="225"/>
      <c r="I25" s="129"/>
    </row>
    <row r="26" spans="1:11" x14ac:dyDescent="0.25">
      <c r="A26" s="125"/>
      <c r="B26" s="500"/>
      <c r="C26" s="501"/>
      <c r="D26" s="501"/>
      <c r="E26" s="501"/>
      <c r="F26" s="501"/>
      <c r="G26" s="195"/>
      <c r="H26" s="226"/>
      <c r="I26" s="129"/>
    </row>
    <row r="27" spans="1:11" x14ac:dyDescent="0.25">
      <c r="A27" s="125"/>
      <c r="B27" s="500"/>
      <c r="C27" s="501"/>
      <c r="D27" s="501"/>
      <c r="E27" s="501"/>
      <c r="F27" s="501"/>
      <c r="G27" s="195"/>
      <c r="H27" s="226"/>
      <c r="I27" s="129"/>
    </row>
    <row r="28" spans="1:11" x14ac:dyDescent="0.25">
      <c r="A28" s="125"/>
      <c r="B28" s="554"/>
      <c r="C28" s="555"/>
      <c r="D28" s="555"/>
      <c r="E28" s="555"/>
      <c r="F28" s="556"/>
      <c r="G28" s="195"/>
      <c r="H28" s="226"/>
      <c r="I28" s="129"/>
    </row>
    <row r="29" spans="1:11" x14ac:dyDescent="0.25">
      <c r="A29" s="125"/>
      <c r="B29" s="500"/>
      <c r="C29" s="501"/>
      <c r="D29" s="501"/>
      <c r="E29" s="501"/>
      <c r="F29" s="502"/>
      <c r="G29" s="195"/>
      <c r="H29" s="194"/>
      <c r="I29" s="129"/>
    </row>
    <row r="30" spans="1:11" x14ac:dyDescent="0.25">
      <c r="A30" s="125"/>
      <c r="B30" s="550"/>
      <c r="C30" s="551"/>
      <c r="D30" s="551"/>
      <c r="E30" s="551"/>
      <c r="F30" s="551"/>
      <c r="G30" s="195"/>
      <c r="H30" s="194"/>
      <c r="I30" s="129"/>
    </row>
    <row r="31" spans="1:11" x14ac:dyDescent="0.25">
      <c r="A31" s="125"/>
      <c r="B31" s="550"/>
      <c r="C31" s="551"/>
      <c r="D31" s="551"/>
      <c r="E31" s="551"/>
      <c r="F31" s="551"/>
      <c r="G31" s="195"/>
      <c r="H31" s="194"/>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0</v>
      </c>
      <c r="L39" s="130"/>
    </row>
    <row r="40" spans="1:12" x14ac:dyDescent="0.25">
      <c r="A40" s="488" t="s">
        <v>172</v>
      </c>
      <c r="B40" s="484"/>
      <c r="C40" s="484"/>
      <c r="D40" s="484"/>
      <c r="E40" s="484"/>
      <c r="F40" s="484"/>
      <c r="G40" s="484"/>
      <c r="H40" s="485"/>
      <c r="I40" s="190">
        <f>ROUND((I39*0.15),2)</f>
        <v>0</v>
      </c>
      <c r="L40" s="130"/>
    </row>
    <row r="41" spans="1:12" x14ac:dyDescent="0.25">
      <c r="A41" s="488" t="s">
        <v>173</v>
      </c>
      <c r="B41" s="484"/>
      <c r="C41" s="484"/>
      <c r="D41" s="484"/>
      <c r="E41" s="484"/>
      <c r="F41" s="484"/>
      <c r="G41" s="484"/>
      <c r="H41" s="485"/>
      <c r="I41" s="172">
        <f>I39+I40</f>
        <v>0</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221">
        <v>1.5</v>
      </c>
      <c r="H46" s="156">
        <v>300</v>
      </c>
      <c r="I46" s="129">
        <f t="shared" si="1"/>
        <v>450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221">
        <v>1.5</v>
      </c>
      <c r="H48" s="158">
        <v>200</v>
      </c>
      <c r="I48" s="129">
        <f t="shared" si="1"/>
        <v>300</v>
      </c>
    </row>
    <row r="49" spans="1:12" x14ac:dyDescent="0.25">
      <c r="A49" s="125">
        <v>6</v>
      </c>
      <c r="B49" s="506" t="s">
        <v>333</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750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354</v>
      </c>
      <c r="C56" s="498"/>
      <c r="D56" s="499"/>
      <c r="E56" s="517"/>
      <c r="F56" s="519"/>
      <c r="G56" s="126"/>
      <c r="H56" s="138"/>
      <c r="I56" s="129"/>
    </row>
    <row r="57" spans="1:12" x14ac:dyDescent="0.25">
      <c r="A57" s="125"/>
      <c r="B57" s="500" t="s">
        <v>267</v>
      </c>
      <c r="C57" s="501"/>
      <c r="D57" s="502"/>
      <c r="E57" s="486">
        <v>1</v>
      </c>
      <c r="F57" s="487"/>
      <c r="G57" s="126">
        <v>19.8</v>
      </c>
      <c r="H57" s="138">
        <v>5</v>
      </c>
      <c r="I57" s="129">
        <f>H57*G57</f>
        <v>99</v>
      </c>
    </row>
    <row r="58" spans="1:12" x14ac:dyDescent="0.25">
      <c r="A58" s="139"/>
      <c r="B58" s="503"/>
      <c r="C58" s="504"/>
      <c r="D58" s="505"/>
      <c r="E58" s="520"/>
      <c r="F58" s="522"/>
      <c r="G58" s="126"/>
      <c r="H58" s="138"/>
      <c r="I58" s="129"/>
    </row>
    <row r="59" spans="1:12" x14ac:dyDescent="0.25">
      <c r="A59" s="488" t="s">
        <v>110</v>
      </c>
      <c r="B59" s="484"/>
      <c r="C59" s="484"/>
      <c r="D59" s="484"/>
      <c r="E59" s="484"/>
      <c r="F59" s="484"/>
      <c r="G59" s="484"/>
      <c r="H59" s="485"/>
      <c r="I59" s="140">
        <f>SUM(I56:I58)</f>
        <v>99</v>
      </c>
    </row>
    <row r="60" spans="1:12" x14ac:dyDescent="0.25">
      <c r="A60" s="141"/>
      <c r="B60" s="142"/>
      <c r="C60" s="142"/>
      <c r="D60" s="142"/>
      <c r="E60" s="142"/>
      <c r="F60" s="143"/>
      <c r="G60" s="144"/>
      <c r="H60" s="144"/>
      <c r="I60" s="145"/>
      <c r="L60" s="97"/>
    </row>
    <row r="61" spans="1:12" x14ac:dyDescent="0.25">
      <c r="A61" s="532"/>
      <c r="B61" s="533"/>
      <c r="C61" s="533"/>
      <c r="D61" s="533"/>
      <c r="E61" s="533"/>
      <c r="F61" s="146"/>
      <c r="G61" s="534" t="s">
        <v>111</v>
      </c>
      <c r="H61" s="533"/>
      <c r="I61" s="147">
        <f>I59+I53+I41</f>
        <v>849</v>
      </c>
    </row>
    <row r="62" spans="1:12" x14ac:dyDescent="0.25">
      <c r="A62" s="532"/>
      <c r="B62" s="533"/>
      <c r="C62" s="533"/>
      <c r="D62" s="533"/>
      <c r="E62" s="533"/>
      <c r="F62" s="100"/>
      <c r="G62" s="148"/>
      <c r="H62" s="149"/>
      <c r="I62" s="150"/>
    </row>
    <row r="63" spans="1:12" ht="15.75" thickBot="1" x14ac:dyDescent="0.3">
      <c r="A63" s="532"/>
      <c r="B63" s="533"/>
      <c r="C63" s="533"/>
      <c r="D63" s="533"/>
      <c r="E63" s="533"/>
      <c r="F63" s="100"/>
      <c r="G63" s="482" t="s">
        <v>154</v>
      </c>
      <c r="H63" s="483"/>
      <c r="I63" s="159">
        <f>I61+I62</f>
        <v>849</v>
      </c>
    </row>
    <row r="64" spans="1:12" ht="16.5" thickTop="1" thickBot="1" x14ac:dyDescent="0.3">
      <c r="A64" s="151"/>
      <c r="B64" s="152"/>
      <c r="C64" s="539"/>
      <c r="D64" s="540"/>
      <c r="E64" s="540"/>
      <c r="F64" s="540"/>
      <c r="G64" s="153"/>
      <c r="H64" s="153"/>
      <c r="I64" s="154"/>
    </row>
    <row r="66" spans="1:2" x14ac:dyDescent="0.25">
      <c r="A66" s="97"/>
      <c r="B66" s="97"/>
    </row>
  </sheetData>
  <mergeCells count="78">
    <mergeCell ref="C64:F64"/>
    <mergeCell ref="B57:D57"/>
    <mergeCell ref="E57:F57"/>
    <mergeCell ref="B58:D58"/>
    <mergeCell ref="E58:F58"/>
    <mergeCell ref="A59:H59"/>
    <mergeCell ref="A61:B61"/>
    <mergeCell ref="C61:E61"/>
    <mergeCell ref="G61:H61"/>
    <mergeCell ref="A62:B62"/>
    <mergeCell ref="C62:E62"/>
    <mergeCell ref="A63:B63"/>
    <mergeCell ref="C63:E63"/>
    <mergeCell ref="G63:H63"/>
    <mergeCell ref="B56:D56"/>
    <mergeCell ref="E56:F56"/>
    <mergeCell ref="B48:D48"/>
    <mergeCell ref="E48:F48"/>
    <mergeCell ref="B49:D49"/>
    <mergeCell ref="E49:F49"/>
    <mergeCell ref="B50:D50"/>
    <mergeCell ref="B51:D51"/>
    <mergeCell ref="B52:D52"/>
    <mergeCell ref="A53:H53"/>
    <mergeCell ref="A54:I54"/>
    <mergeCell ref="B55:D55"/>
    <mergeCell ref="E55:F55"/>
    <mergeCell ref="B45:D45"/>
    <mergeCell ref="E45:F45"/>
    <mergeCell ref="B46:D46"/>
    <mergeCell ref="E46:F46"/>
    <mergeCell ref="B47:D47"/>
    <mergeCell ref="E47:F47"/>
    <mergeCell ref="B44:D44"/>
    <mergeCell ref="E44:F44"/>
    <mergeCell ref="B34:F34"/>
    <mergeCell ref="B35:F35"/>
    <mergeCell ref="B36:F36"/>
    <mergeCell ref="B37:F37"/>
    <mergeCell ref="B38:F38"/>
    <mergeCell ref="A39:H39"/>
    <mergeCell ref="A40:H40"/>
    <mergeCell ref="A41:H41"/>
    <mergeCell ref="A42:I42"/>
    <mergeCell ref="B43:D43"/>
    <mergeCell ref="E43:F43"/>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M66"/>
  <sheetViews>
    <sheetView topLeftCell="A38" workbookViewId="0">
      <selection activeCell="M34" sqref="M34"/>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D10" s="224"/>
      <c r="E10" s="100"/>
      <c r="F10" s="510" t="s">
        <v>72</v>
      </c>
      <c r="G10" s="511"/>
      <c r="H10" s="514" t="e">
        <f>#REF!</f>
        <v>#REF!</v>
      </c>
      <c r="I10" s="515"/>
    </row>
    <row r="11" spans="1:13" x14ac:dyDescent="0.25">
      <c r="A11" s="99" t="s">
        <v>73</v>
      </c>
      <c r="B11" s="97"/>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99"/>
      <c r="B15" s="97"/>
      <c r="D15" s="191"/>
      <c r="F15" s="552" t="s">
        <v>312</v>
      </c>
      <c r="G15" s="552"/>
      <c r="H15" s="553" t="s">
        <v>317</v>
      </c>
      <c r="I15" s="549"/>
    </row>
    <row r="16" spans="1:13" x14ac:dyDescent="0.25">
      <c r="A16" s="523" t="s">
        <v>355</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356</v>
      </c>
      <c r="C25" s="498"/>
      <c r="D25" s="498"/>
      <c r="E25" s="498"/>
      <c r="F25" s="499"/>
      <c r="G25" s="193">
        <v>1</v>
      </c>
      <c r="H25" s="225">
        <v>150.43</v>
      </c>
      <c r="I25" s="129">
        <f>H25*G25</f>
        <v>150.43</v>
      </c>
    </row>
    <row r="26" spans="1:11" x14ac:dyDescent="0.25">
      <c r="A26" s="125">
        <v>2</v>
      </c>
      <c r="B26" s="500" t="s">
        <v>357</v>
      </c>
      <c r="C26" s="501"/>
      <c r="D26" s="501"/>
      <c r="E26" s="501"/>
      <c r="F26" s="501"/>
      <c r="G26" s="195">
        <v>1</v>
      </c>
      <c r="H26" s="226">
        <v>299</v>
      </c>
      <c r="I26" s="129">
        <f>H26*G26</f>
        <v>299</v>
      </c>
    </row>
    <row r="27" spans="1:11" x14ac:dyDescent="0.25">
      <c r="A27" s="125">
        <v>3</v>
      </c>
      <c r="B27" s="500" t="s">
        <v>268</v>
      </c>
      <c r="C27" s="501"/>
      <c r="D27" s="501"/>
      <c r="E27" s="501"/>
      <c r="F27" s="501"/>
      <c r="G27" s="195">
        <v>1</v>
      </c>
      <c r="H27" s="226">
        <v>249.5</v>
      </c>
      <c r="I27" s="129">
        <f>H27*G27</f>
        <v>249.5</v>
      </c>
    </row>
    <row r="28" spans="1:11" x14ac:dyDescent="0.25">
      <c r="A28" s="125"/>
      <c r="B28" s="554"/>
      <c r="C28" s="555"/>
      <c r="D28" s="555"/>
      <c r="E28" s="555"/>
      <c r="F28" s="556"/>
      <c r="G28" s="195"/>
      <c r="H28" s="226"/>
      <c r="I28" s="129"/>
    </row>
    <row r="29" spans="1:11" x14ac:dyDescent="0.25">
      <c r="A29" s="125"/>
      <c r="B29" s="500"/>
      <c r="C29" s="501"/>
      <c r="D29" s="501"/>
      <c r="E29" s="501"/>
      <c r="F29" s="502"/>
      <c r="G29" s="195"/>
      <c r="H29" s="194"/>
      <c r="I29" s="129"/>
    </row>
    <row r="30" spans="1:11" x14ac:dyDescent="0.25">
      <c r="A30" s="125"/>
      <c r="B30" s="550"/>
      <c r="C30" s="551"/>
      <c r="D30" s="551"/>
      <c r="E30" s="551"/>
      <c r="F30" s="551"/>
      <c r="G30" s="195"/>
      <c r="H30" s="194"/>
      <c r="I30" s="129"/>
    </row>
    <row r="31" spans="1:11" x14ac:dyDescent="0.25">
      <c r="A31" s="125"/>
      <c r="B31" s="550"/>
      <c r="C31" s="551"/>
      <c r="D31" s="551"/>
      <c r="E31" s="551"/>
      <c r="F31" s="551"/>
      <c r="G31" s="195"/>
      <c r="H31" s="194"/>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698.93000000000006</v>
      </c>
      <c r="L39" s="130"/>
    </row>
    <row r="40" spans="1:12" x14ac:dyDescent="0.25">
      <c r="A40" s="488" t="s">
        <v>172</v>
      </c>
      <c r="B40" s="484"/>
      <c r="C40" s="484"/>
      <c r="D40" s="484"/>
      <c r="E40" s="484"/>
      <c r="F40" s="484"/>
      <c r="G40" s="484"/>
      <c r="H40" s="485"/>
      <c r="I40" s="190">
        <f>ROUND((I39*0.15),2)</f>
        <v>104.84</v>
      </c>
      <c r="L40" s="130"/>
    </row>
    <row r="41" spans="1:12" x14ac:dyDescent="0.25">
      <c r="A41" s="488" t="s">
        <v>173</v>
      </c>
      <c r="B41" s="484"/>
      <c r="C41" s="484"/>
      <c r="D41" s="484"/>
      <c r="E41" s="484"/>
      <c r="F41" s="484"/>
      <c r="G41" s="484"/>
      <c r="H41" s="485"/>
      <c r="I41" s="172">
        <f>I39+I40</f>
        <v>803.7700000000001</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221">
        <v>3.5</v>
      </c>
      <c r="H46" s="156">
        <v>300</v>
      </c>
      <c r="I46" s="129">
        <f t="shared" si="1"/>
        <v>1050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221">
        <v>3.5</v>
      </c>
      <c r="H48" s="158">
        <v>200</v>
      </c>
      <c r="I48" s="129">
        <f t="shared" si="1"/>
        <v>700</v>
      </c>
    </row>
    <row r="49" spans="1:12" x14ac:dyDescent="0.25">
      <c r="A49" s="125">
        <v>6</v>
      </c>
      <c r="B49" s="506" t="s">
        <v>333</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1750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358</v>
      </c>
      <c r="C56" s="498"/>
      <c r="D56" s="499"/>
      <c r="E56" s="517"/>
      <c r="F56" s="519"/>
      <c r="G56" s="126"/>
      <c r="H56" s="138"/>
      <c r="I56" s="129"/>
    </row>
    <row r="57" spans="1:12" x14ac:dyDescent="0.25">
      <c r="A57" s="125"/>
      <c r="B57" s="500" t="s">
        <v>267</v>
      </c>
      <c r="C57" s="501"/>
      <c r="D57" s="502"/>
      <c r="E57" s="486">
        <v>1</v>
      </c>
      <c r="F57" s="487"/>
      <c r="G57" s="126">
        <v>81.8</v>
      </c>
      <c r="H57" s="138">
        <v>5</v>
      </c>
      <c r="I57" s="129">
        <f>H57*G57</f>
        <v>409</v>
      </c>
    </row>
    <row r="58" spans="1:12" x14ac:dyDescent="0.25">
      <c r="A58" s="139"/>
      <c r="B58" s="503"/>
      <c r="C58" s="504"/>
      <c r="D58" s="505"/>
      <c r="E58" s="520"/>
      <c r="F58" s="522"/>
      <c r="G58" s="126"/>
      <c r="H58" s="138"/>
      <c r="I58" s="129"/>
    </row>
    <row r="59" spans="1:12" x14ac:dyDescent="0.25">
      <c r="A59" s="488" t="s">
        <v>110</v>
      </c>
      <c r="B59" s="484"/>
      <c r="C59" s="484"/>
      <c r="D59" s="484"/>
      <c r="E59" s="484"/>
      <c r="F59" s="484"/>
      <c r="G59" s="484"/>
      <c r="H59" s="485"/>
      <c r="I59" s="140">
        <f>SUM(I56:I58)</f>
        <v>409</v>
      </c>
    </row>
    <row r="60" spans="1:12" x14ac:dyDescent="0.25">
      <c r="A60" s="141"/>
      <c r="B60" s="142"/>
      <c r="C60" s="142"/>
      <c r="D60" s="142"/>
      <c r="E60" s="142"/>
      <c r="F60" s="143"/>
      <c r="G60" s="144"/>
      <c r="H60" s="144"/>
      <c r="I60" s="145"/>
      <c r="L60" s="97"/>
    </row>
    <row r="61" spans="1:12" x14ac:dyDescent="0.25">
      <c r="A61" s="532"/>
      <c r="B61" s="533"/>
      <c r="C61" s="533"/>
      <c r="D61" s="533"/>
      <c r="E61" s="533"/>
      <c r="F61" s="146"/>
      <c r="G61" s="534" t="s">
        <v>111</v>
      </c>
      <c r="H61" s="533"/>
      <c r="I61" s="147">
        <f>I59+I53+I41</f>
        <v>2962.77</v>
      </c>
    </row>
    <row r="62" spans="1:12" x14ac:dyDescent="0.25">
      <c r="A62" s="532"/>
      <c r="B62" s="533"/>
      <c r="C62" s="533"/>
      <c r="D62" s="533"/>
      <c r="E62" s="533"/>
      <c r="F62" s="100"/>
      <c r="G62" s="148"/>
      <c r="H62" s="149"/>
      <c r="I62" s="150"/>
    </row>
    <row r="63" spans="1:12" ht="15.75" thickBot="1" x14ac:dyDescent="0.3">
      <c r="A63" s="532"/>
      <c r="B63" s="533"/>
      <c r="C63" s="533"/>
      <c r="D63" s="533"/>
      <c r="E63" s="533"/>
      <c r="F63" s="100"/>
      <c r="G63" s="482" t="s">
        <v>154</v>
      </c>
      <c r="H63" s="483"/>
      <c r="I63" s="159">
        <f>I61+I62</f>
        <v>2962.77</v>
      </c>
    </row>
    <row r="64" spans="1:12" ht="16.5" thickTop="1" thickBot="1" x14ac:dyDescent="0.3">
      <c r="A64" s="151"/>
      <c r="B64" s="152"/>
      <c r="C64" s="539"/>
      <c r="D64" s="540"/>
      <c r="E64" s="540"/>
      <c r="F64" s="540"/>
      <c r="G64" s="153"/>
      <c r="H64" s="153"/>
      <c r="I64" s="154"/>
    </row>
    <row r="66" spans="1:2" x14ac:dyDescent="0.25">
      <c r="A66" s="97"/>
      <c r="B66" s="97"/>
    </row>
  </sheetData>
  <mergeCells count="78">
    <mergeCell ref="C64:F64"/>
    <mergeCell ref="B57:D57"/>
    <mergeCell ref="E57:F57"/>
    <mergeCell ref="B58:D58"/>
    <mergeCell ref="E58:F58"/>
    <mergeCell ref="A59:H59"/>
    <mergeCell ref="A61:B61"/>
    <mergeCell ref="C61:E61"/>
    <mergeCell ref="G61:H61"/>
    <mergeCell ref="A62:B62"/>
    <mergeCell ref="C62:E62"/>
    <mergeCell ref="A63:B63"/>
    <mergeCell ref="C63:E63"/>
    <mergeCell ref="G63:H63"/>
    <mergeCell ref="B56:D56"/>
    <mergeCell ref="E56:F56"/>
    <mergeCell ref="B48:D48"/>
    <mergeCell ref="E48:F48"/>
    <mergeCell ref="B49:D49"/>
    <mergeCell ref="E49:F49"/>
    <mergeCell ref="B50:D50"/>
    <mergeCell ref="B51:D51"/>
    <mergeCell ref="B52:D52"/>
    <mergeCell ref="A53:H53"/>
    <mergeCell ref="A54:I54"/>
    <mergeCell ref="B55:D55"/>
    <mergeCell ref="E55:F55"/>
    <mergeCell ref="B45:D45"/>
    <mergeCell ref="E45:F45"/>
    <mergeCell ref="B46:D46"/>
    <mergeCell ref="E46:F46"/>
    <mergeCell ref="B47:D47"/>
    <mergeCell ref="E47:F47"/>
    <mergeCell ref="B44:D44"/>
    <mergeCell ref="E44:F44"/>
    <mergeCell ref="B34:F34"/>
    <mergeCell ref="B35:F35"/>
    <mergeCell ref="B36:F36"/>
    <mergeCell ref="B37:F37"/>
    <mergeCell ref="B38:F38"/>
    <mergeCell ref="A39:H39"/>
    <mergeCell ref="A40:H40"/>
    <mergeCell ref="A41:H41"/>
    <mergeCell ref="A42:I42"/>
    <mergeCell ref="B43:D43"/>
    <mergeCell ref="E43:F43"/>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M66"/>
  <sheetViews>
    <sheetView topLeftCell="A27" workbookViewId="0">
      <selection activeCell="M34" sqref="M34"/>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D10" s="224"/>
      <c r="E10" s="100"/>
      <c r="F10" s="510" t="s">
        <v>72</v>
      </c>
      <c r="G10" s="511"/>
      <c r="H10" s="514" t="e">
        <f>#REF!</f>
        <v>#REF!</v>
      </c>
      <c r="I10" s="515"/>
    </row>
    <row r="11" spans="1:13" x14ac:dyDescent="0.25">
      <c r="A11" s="99" t="s">
        <v>73</v>
      </c>
      <c r="B11" s="97"/>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99"/>
      <c r="B15" s="97"/>
      <c r="D15" s="191"/>
      <c r="F15" s="552" t="s">
        <v>312</v>
      </c>
      <c r="G15" s="552"/>
      <c r="H15" s="553" t="s">
        <v>359</v>
      </c>
      <c r="I15" s="549"/>
    </row>
    <row r="16" spans="1:13" x14ac:dyDescent="0.25">
      <c r="A16" s="523" t="s">
        <v>318</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c r="B25" s="497"/>
      <c r="C25" s="498"/>
      <c r="D25" s="498"/>
      <c r="E25" s="498"/>
      <c r="F25" s="499"/>
      <c r="G25" s="193"/>
      <c r="H25" s="225"/>
      <c r="I25" s="129"/>
    </row>
    <row r="26" spans="1:11" x14ac:dyDescent="0.25">
      <c r="A26" s="125"/>
      <c r="B26" s="500"/>
      <c r="C26" s="501"/>
      <c r="D26" s="501"/>
      <c r="E26" s="501"/>
      <c r="F26" s="501"/>
      <c r="G26" s="195"/>
      <c r="H26" s="226"/>
      <c r="I26" s="129"/>
    </row>
    <row r="27" spans="1:11" x14ac:dyDescent="0.25">
      <c r="A27" s="125"/>
      <c r="B27" s="500"/>
      <c r="C27" s="501"/>
      <c r="D27" s="501"/>
      <c r="E27" s="501"/>
      <c r="F27" s="501"/>
      <c r="G27" s="195"/>
      <c r="H27" s="226"/>
      <c r="I27" s="129"/>
    </row>
    <row r="28" spans="1:11" x14ac:dyDescent="0.25">
      <c r="A28" s="125"/>
      <c r="B28" s="554"/>
      <c r="C28" s="555"/>
      <c r="D28" s="555"/>
      <c r="E28" s="555"/>
      <c r="F28" s="556"/>
      <c r="G28" s="195"/>
      <c r="H28" s="226"/>
      <c r="I28" s="129"/>
    </row>
    <row r="29" spans="1:11" x14ac:dyDescent="0.25">
      <c r="A29" s="125"/>
      <c r="B29" s="500"/>
      <c r="C29" s="501"/>
      <c r="D29" s="501"/>
      <c r="E29" s="501"/>
      <c r="F29" s="502"/>
      <c r="G29" s="195"/>
      <c r="H29" s="194"/>
      <c r="I29" s="129"/>
    </row>
    <row r="30" spans="1:11" x14ac:dyDescent="0.25">
      <c r="A30" s="125"/>
      <c r="B30" s="550"/>
      <c r="C30" s="551"/>
      <c r="D30" s="551"/>
      <c r="E30" s="551"/>
      <c r="F30" s="551"/>
      <c r="G30" s="195"/>
      <c r="H30" s="194"/>
      <c r="I30" s="129"/>
    </row>
    <row r="31" spans="1:11" x14ac:dyDescent="0.25">
      <c r="A31" s="125"/>
      <c r="B31" s="550"/>
      <c r="C31" s="551"/>
      <c r="D31" s="551"/>
      <c r="E31" s="551"/>
      <c r="F31" s="551"/>
      <c r="G31" s="195"/>
      <c r="H31" s="194"/>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0</v>
      </c>
      <c r="L39" s="130"/>
    </row>
    <row r="40" spans="1:12" x14ac:dyDescent="0.25">
      <c r="A40" s="488" t="s">
        <v>172</v>
      </c>
      <c r="B40" s="484"/>
      <c r="C40" s="484"/>
      <c r="D40" s="484"/>
      <c r="E40" s="484"/>
      <c r="F40" s="484"/>
      <c r="G40" s="484"/>
      <c r="H40" s="485"/>
      <c r="I40" s="190">
        <f>ROUND((I39*0.15),2)</f>
        <v>0</v>
      </c>
      <c r="L40" s="130"/>
    </row>
    <row r="41" spans="1:12" x14ac:dyDescent="0.25">
      <c r="A41" s="488" t="s">
        <v>173</v>
      </c>
      <c r="B41" s="484"/>
      <c r="C41" s="484"/>
      <c r="D41" s="484"/>
      <c r="E41" s="484"/>
      <c r="F41" s="484"/>
      <c r="G41" s="484"/>
      <c r="H41" s="485"/>
      <c r="I41" s="172">
        <f>I39+I40</f>
        <v>0</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2</v>
      </c>
      <c r="H46" s="156">
        <v>300</v>
      </c>
      <c r="I46" s="129">
        <f t="shared" si="1"/>
        <v>600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2</v>
      </c>
      <c r="H48" s="158">
        <v>200</v>
      </c>
      <c r="I48" s="129">
        <f t="shared" si="1"/>
        <v>400</v>
      </c>
    </row>
    <row r="49" spans="1:12" x14ac:dyDescent="0.25">
      <c r="A49" s="125">
        <v>6</v>
      </c>
      <c r="B49" s="506" t="s">
        <v>333</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1000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360</v>
      </c>
      <c r="C56" s="498"/>
      <c r="D56" s="499"/>
      <c r="E56" s="517"/>
      <c r="F56" s="519"/>
      <c r="G56" s="126"/>
      <c r="H56" s="138"/>
      <c r="I56" s="129"/>
    </row>
    <row r="57" spans="1:12" x14ac:dyDescent="0.25">
      <c r="A57" s="125"/>
      <c r="B57" s="500" t="s">
        <v>267</v>
      </c>
      <c r="C57" s="501"/>
      <c r="D57" s="502"/>
      <c r="E57" s="486">
        <v>1</v>
      </c>
      <c r="F57" s="487"/>
      <c r="G57" s="126">
        <v>19.600000000000001</v>
      </c>
      <c r="H57" s="138">
        <v>5</v>
      </c>
      <c r="I57" s="129">
        <f>H57*G57</f>
        <v>98</v>
      </c>
    </row>
    <row r="58" spans="1:12" x14ac:dyDescent="0.25">
      <c r="A58" s="139"/>
      <c r="B58" s="503"/>
      <c r="C58" s="504"/>
      <c r="D58" s="505"/>
      <c r="E58" s="520"/>
      <c r="F58" s="522"/>
      <c r="G58" s="126"/>
      <c r="H58" s="138"/>
      <c r="I58" s="129"/>
    </row>
    <row r="59" spans="1:12" x14ac:dyDescent="0.25">
      <c r="A59" s="488" t="s">
        <v>110</v>
      </c>
      <c r="B59" s="484"/>
      <c r="C59" s="484"/>
      <c r="D59" s="484"/>
      <c r="E59" s="484"/>
      <c r="F59" s="484"/>
      <c r="G59" s="484"/>
      <c r="H59" s="485"/>
      <c r="I59" s="140">
        <f>SUM(I56:I58)</f>
        <v>98</v>
      </c>
    </row>
    <row r="60" spans="1:12" x14ac:dyDescent="0.25">
      <c r="A60" s="141"/>
      <c r="B60" s="142"/>
      <c r="C60" s="142"/>
      <c r="D60" s="142"/>
      <c r="E60" s="142"/>
      <c r="F60" s="143"/>
      <c r="G60" s="144"/>
      <c r="H60" s="144"/>
      <c r="I60" s="145"/>
      <c r="L60" s="97"/>
    </row>
    <row r="61" spans="1:12" x14ac:dyDescent="0.25">
      <c r="A61" s="532"/>
      <c r="B61" s="533"/>
      <c r="C61" s="533"/>
      <c r="D61" s="533"/>
      <c r="E61" s="533"/>
      <c r="F61" s="146"/>
      <c r="G61" s="534" t="s">
        <v>111</v>
      </c>
      <c r="H61" s="533"/>
      <c r="I61" s="147">
        <f>I59+I53+I41</f>
        <v>1098</v>
      </c>
    </row>
    <row r="62" spans="1:12" x14ac:dyDescent="0.25">
      <c r="A62" s="532"/>
      <c r="B62" s="533"/>
      <c r="C62" s="533"/>
      <c r="D62" s="533"/>
      <c r="E62" s="533"/>
      <c r="F62" s="100"/>
      <c r="G62" s="148"/>
      <c r="H62" s="149"/>
      <c r="I62" s="150"/>
    </row>
    <row r="63" spans="1:12" ht="15.75" thickBot="1" x14ac:dyDescent="0.3">
      <c r="A63" s="532"/>
      <c r="B63" s="533"/>
      <c r="C63" s="533"/>
      <c r="D63" s="533"/>
      <c r="E63" s="533"/>
      <c r="F63" s="100"/>
      <c r="G63" s="482" t="s">
        <v>154</v>
      </c>
      <c r="H63" s="483"/>
      <c r="I63" s="159">
        <f>I61+I62</f>
        <v>1098</v>
      </c>
    </row>
    <row r="64" spans="1:12" ht="16.5" thickTop="1" thickBot="1" x14ac:dyDescent="0.3">
      <c r="A64" s="151"/>
      <c r="B64" s="152"/>
      <c r="C64" s="539"/>
      <c r="D64" s="540"/>
      <c r="E64" s="540"/>
      <c r="F64" s="540"/>
      <c r="G64" s="153"/>
      <c r="H64" s="153"/>
      <c r="I64" s="154"/>
    </row>
    <row r="66" spans="1:2" x14ac:dyDescent="0.25">
      <c r="A66" s="97"/>
      <c r="B66" s="97"/>
    </row>
  </sheetData>
  <mergeCells count="78">
    <mergeCell ref="C64:F64"/>
    <mergeCell ref="B57:D57"/>
    <mergeCell ref="E57:F57"/>
    <mergeCell ref="B58:D58"/>
    <mergeCell ref="E58:F58"/>
    <mergeCell ref="A59:H59"/>
    <mergeCell ref="A61:B61"/>
    <mergeCell ref="C61:E61"/>
    <mergeCell ref="G61:H61"/>
    <mergeCell ref="A62:B62"/>
    <mergeCell ref="C62:E62"/>
    <mergeCell ref="A63:B63"/>
    <mergeCell ref="C63:E63"/>
    <mergeCell ref="G63:H63"/>
    <mergeCell ref="B56:D56"/>
    <mergeCell ref="E56:F56"/>
    <mergeCell ref="B48:D48"/>
    <mergeCell ref="E48:F48"/>
    <mergeCell ref="B49:D49"/>
    <mergeCell ref="E49:F49"/>
    <mergeCell ref="B50:D50"/>
    <mergeCell ref="B51:D51"/>
    <mergeCell ref="B52:D52"/>
    <mergeCell ref="A53:H53"/>
    <mergeCell ref="A54:I54"/>
    <mergeCell ref="B55:D55"/>
    <mergeCell ref="E55:F55"/>
    <mergeCell ref="B45:D45"/>
    <mergeCell ref="E45:F45"/>
    <mergeCell ref="B46:D46"/>
    <mergeCell ref="E46:F46"/>
    <mergeCell ref="B47:D47"/>
    <mergeCell ref="E47:F47"/>
    <mergeCell ref="B44:D44"/>
    <mergeCell ref="E44:F44"/>
    <mergeCell ref="B34:F34"/>
    <mergeCell ref="B35:F35"/>
    <mergeCell ref="B36:F36"/>
    <mergeCell ref="B37:F37"/>
    <mergeCell ref="B38:F38"/>
    <mergeCell ref="A39:H39"/>
    <mergeCell ref="A40:H40"/>
    <mergeCell ref="A41:H41"/>
    <mergeCell ref="A42:I42"/>
    <mergeCell ref="B43:D43"/>
    <mergeCell ref="E43:F43"/>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M66"/>
  <sheetViews>
    <sheetView topLeftCell="A31" workbookViewId="0">
      <selection activeCell="M34" sqref="M34"/>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D10" s="224"/>
      <c r="E10" s="100"/>
      <c r="F10" s="510" t="s">
        <v>72</v>
      </c>
      <c r="G10" s="511"/>
      <c r="H10" s="514" t="e">
        <f>#REF!</f>
        <v>#REF!</v>
      </c>
      <c r="I10" s="515"/>
    </row>
    <row r="11" spans="1:13" x14ac:dyDescent="0.25">
      <c r="A11" s="99" t="s">
        <v>73</v>
      </c>
      <c r="B11" s="97"/>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99"/>
      <c r="B15" s="97"/>
      <c r="D15" s="191"/>
      <c r="F15" s="552" t="s">
        <v>312</v>
      </c>
      <c r="G15" s="552"/>
      <c r="H15" s="553" t="s">
        <v>361</v>
      </c>
      <c r="I15" s="549"/>
    </row>
    <row r="16" spans="1:13" x14ac:dyDescent="0.25">
      <c r="A16" s="523" t="s">
        <v>362</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c r="B25" s="497"/>
      <c r="C25" s="498"/>
      <c r="D25" s="498"/>
      <c r="E25" s="498"/>
      <c r="F25" s="499"/>
      <c r="G25" s="193"/>
      <c r="H25" s="225"/>
      <c r="I25" s="129"/>
    </row>
    <row r="26" spans="1:11" x14ac:dyDescent="0.25">
      <c r="A26" s="125"/>
      <c r="B26" s="500"/>
      <c r="C26" s="501"/>
      <c r="D26" s="501"/>
      <c r="E26" s="501"/>
      <c r="F26" s="501"/>
      <c r="G26" s="195"/>
      <c r="H26" s="226"/>
      <c r="I26" s="129"/>
    </row>
    <row r="27" spans="1:11" x14ac:dyDescent="0.25">
      <c r="A27" s="125"/>
      <c r="B27" s="500"/>
      <c r="C27" s="501"/>
      <c r="D27" s="501"/>
      <c r="E27" s="501"/>
      <c r="F27" s="501"/>
      <c r="G27" s="195"/>
      <c r="H27" s="226"/>
      <c r="I27" s="129"/>
    </row>
    <row r="28" spans="1:11" x14ac:dyDescent="0.25">
      <c r="A28" s="125"/>
      <c r="B28" s="554"/>
      <c r="C28" s="555"/>
      <c r="D28" s="555"/>
      <c r="E28" s="555"/>
      <c r="F28" s="556"/>
      <c r="G28" s="195"/>
      <c r="H28" s="226"/>
      <c r="I28" s="129"/>
    </row>
    <row r="29" spans="1:11" x14ac:dyDescent="0.25">
      <c r="A29" s="125"/>
      <c r="B29" s="500"/>
      <c r="C29" s="501"/>
      <c r="D29" s="501"/>
      <c r="E29" s="501"/>
      <c r="F29" s="502"/>
      <c r="G29" s="195"/>
      <c r="H29" s="194"/>
      <c r="I29" s="129"/>
    </row>
    <row r="30" spans="1:11" x14ac:dyDescent="0.25">
      <c r="A30" s="125"/>
      <c r="B30" s="550"/>
      <c r="C30" s="551"/>
      <c r="D30" s="551"/>
      <c r="E30" s="551"/>
      <c r="F30" s="551"/>
      <c r="G30" s="195"/>
      <c r="H30" s="194"/>
      <c r="I30" s="129"/>
    </row>
    <row r="31" spans="1:11" x14ac:dyDescent="0.25">
      <c r="A31" s="125"/>
      <c r="B31" s="550"/>
      <c r="C31" s="551"/>
      <c r="D31" s="551"/>
      <c r="E31" s="551"/>
      <c r="F31" s="551"/>
      <c r="G31" s="195"/>
      <c r="H31" s="194"/>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0</v>
      </c>
      <c r="L39" s="130"/>
    </row>
    <row r="40" spans="1:12" x14ac:dyDescent="0.25">
      <c r="A40" s="488" t="s">
        <v>172</v>
      </c>
      <c r="B40" s="484"/>
      <c r="C40" s="484"/>
      <c r="D40" s="484"/>
      <c r="E40" s="484"/>
      <c r="F40" s="484"/>
      <c r="G40" s="484"/>
      <c r="H40" s="485"/>
      <c r="I40" s="190">
        <f>ROUND((I39*0.15),2)</f>
        <v>0</v>
      </c>
      <c r="L40" s="130"/>
    </row>
    <row r="41" spans="1:12" x14ac:dyDescent="0.25">
      <c r="A41" s="488" t="s">
        <v>173</v>
      </c>
      <c r="B41" s="484"/>
      <c r="C41" s="484"/>
      <c r="D41" s="484"/>
      <c r="E41" s="484"/>
      <c r="F41" s="484"/>
      <c r="G41" s="484"/>
      <c r="H41" s="485"/>
      <c r="I41" s="172">
        <f>I39+I40</f>
        <v>0</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1</v>
      </c>
      <c r="H46" s="156">
        <v>300</v>
      </c>
      <c r="I46" s="129">
        <f t="shared" si="1"/>
        <v>300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1</v>
      </c>
      <c r="H48" s="158">
        <v>200</v>
      </c>
      <c r="I48" s="129">
        <f t="shared" si="1"/>
        <v>200</v>
      </c>
    </row>
    <row r="49" spans="1:12" x14ac:dyDescent="0.25">
      <c r="A49" s="125">
        <v>6</v>
      </c>
      <c r="B49" s="506" t="s">
        <v>333</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500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363</v>
      </c>
      <c r="C56" s="498"/>
      <c r="D56" s="499"/>
      <c r="E56" s="517"/>
      <c r="F56" s="519"/>
      <c r="G56" s="126"/>
      <c r="H56" s="138"/>
      <c r="I56" s="129"/>
    </row>
    <row r="57" spans="1:12" x14ac:dyDescent="0.25">
      <c r="A57" s="125"/>
      <c r="B57" s="500" t="s">
        <v>267</v>
      </c>
      <c r="C57" s="501"/>
      <c r="D57" s="502"/>
      <c r="E57" s="486">
        <v>1</v>
      </c>
      <c r="F57" s="487"/>
      <c r="G57" s="126">
        <v>21.2</v>
      </c>
      <c r="H57" s="138">
        <v>5</v>
      </c>
      <c r="I57" s="129">
        <f>H57*G57</f>
        <v>106</v>
      </c>
    </row>
    <row r="58" spans="1:12" x14ac:dyDescent="0.25">
      <c r="A58" s="139"/>
      <c r="B58" s="503"/>
      <c r="C58" s="504"/>
      <c r="D58" s="505"/>
      <c r="E58" s="520"/>
      <c r="F58" s="522"/>
      <c r="G58" s="126"/>
      <c r="H58" s="138"/>
      <c r="I58" s="129"/>
    </row>
    <row r="59" spans="1:12" x14ac:dyDescent="0.25">
      <c r="A59" s="488" t="s">
        <v>110</v>
      </c>
      <c r="B59" s="484"/>
      <c r="C59" s="484"/>
      <c r="D59" s="484"/>
      <c r="E59" s="484"/>
      <c r="F59" s="484"/>
      <c r="G59" s="484"/>
      <c r="H59" s="485"/>
      <c r="I59" s="140">
        <f>SUM(I56:I58)</f>
        <v>106</v>
      </c>
    </row>
    <row r="60" spans="1:12" x14ac:dyDescent="0.25">
      <c r="A60" s="141"/>
      <c r="B60" s="142"/>
      <c r="C60" s="142"/>
      <c r="D60" s="142"/>
      <c r="E60" s="142"/>
      <c r="F60" s="143"/>
      <c r="G60" s="144"/>
      <c r="H60" s="144"/>
      <c r="I60" s="145"/>
      <c r="L60" s="97"/>
    </row>
    <row r="61" spans="1:12" x14ac:dyDescent="0.25">
      <c r="A61" s="532"/>
      <c r="B61" s="533"/>
      <c r="C61" s="533"/>
      <c r="D61" s="533"/>
      <c r="E61" s="533"/>
      <c r="F61" s="146"/>
      <c r="G61" s="534" t="s">
        <v>111</v>
      </c>
      <c r="H61" s="533"/>
      <c r="I61" s="147">
        <f>I59+I53+I41</f>
        <v>606</v>
      </c>
    </row>
    <row r="62" spans="1:12" x14ac:dyDescent="0.25">
      <c r="A62" s="532"/>
      <c r="B62" s="533"/>
      <c r="C62" s="533"/>
      <c r="D62" s="533"/>
      <c r="E62" s="533"/>
      <c r="F62" s="100"/>
      <c r="G62" s="148"/>
      <c r="H62" s="149"/>
      <c r="I62" s="150"/>
    </row>
    <row r="63" spans="1:12" ht="15.75" thickBot="1" x14ac:dyDescent="0.3">
      <c r="A63" s="532"/>
      <c r="B63" s="533"/>
      <c r="C63" s="533"/>
      <c r="D63" s="533"/>
      <c r="E63" s="533"/>
      <c r="F63" s="100"/>
      <c r="G63" s="482" t="s">
        <v>154</v>
      </c>
      <c r="H63" s="483"/>
      <c r="I63" s="159">
        <f>I61+I62</f>
        <v>606</v>
      </c>
    </row>
    <row r="64" spans="1:12" ht="16.5" thickTop="1" thickBot="1" x14ac:dyDescent="0.3">
      <c r="A64" s="151"/>
      <c r="B64" s="152"/>
      <c r="C64" s="539"/>
      <c r="D64" s="540"/>
      <c r="E64" s="540"/>
      <c r="F64" s="540"/>
      <c r="G64" s="153"/>
      <c r="H64" s="153"/>
      <c r="I64" s="154"/>
    </row>
    <row r="66" spans="1:2" x14ac:dyDescent="0.25">
      <c r="A66" s="97"/>
      <c r="B66" s="97"/>
    </row>
  </sheetData>
  <mergeCells count="78">
    <mergeCell ref="C64:F64"/>
    <mergeCell ref="B57:D57"/>
    <mergeCell ref="E57:F57"/>
    <mergeCell ref="B58:D58"/>
    <mergeCell ref="E58:F58"/>
    <mergeCell ref="A59:H59"/>
    <mergeCell ref="A61:B61"/>
    <mergeCell ref="C61:E61"/>
    <mergeCell ref="G61:H61"/>
    <mergeCell ref="A62:B62"/>
    <mergeCell ref="C62:E62"/>
    <mergeCell ref="A63:B63"/>
    <mergeCell ref="C63:E63"/>
    <mergeCell ref="G63:H63"/>
    <mergeCell ref="B56:D56"/>
    <mergeCell ref="E56:F56"/>
    <mergeCell ref="B48:D48"/>
    <mergeCell ref="E48:F48"/>
    <mergeCell ref="B49:D49"/>
    <mergeCell ref="E49:F49"/>
    <mergeCell ref="B50:D50"/>
    <mergeCell ref="B51:D51"/>
    <mergeCell ref="B52:D52"/>
    <mergeCell ref="A53:H53"/>
    <mergeCell ref="A54:I54"/>
    <mergeCell ref="B55:D55"/>
    <mergeCell ref="E55:F55"/>
    <mergeCell ref="B45:D45"/>
    <mergeCell ref="E45:F45"/>
    <mergeCell ref="B46:D46"/>
    <mergeCell ref="E46:F46"/>
    <mergeCell ref="B47:D47"/>
    <mergeCell ref="E47:F47"/>
    <mergeCell ref="B44:D44"/>
    <mergeCell ref="E44:F44"/>
    <mergeCell ref="B34:F34"/>
    <mergeCell ref="B35:F35"/>
    <mergeCell ref="B36:F36"/>
    <mergeCell ref="B37:F37"/>
    <mergeCell ref="B38:F38"/>
    <mergeCell ref="A39:H39"/>
    <mergeCell ref="A40:H40"/>
    <mergeCell ref="A41:H41"/>
    <mergeCell ref="A42:I42"/>
    <mergeCell ref="B43:D43"/>
    <mergeCell ref="E43:F43"/>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38DFC-0CF3-45A4-B992-727ABB521485}">
  <sheetPr>
    <tabColor theme="4" tint="0.39997558519241921"/>
    <pageSetUpPr fitToPage="1"/>
  </sheetPr>
  <dimension ref="B1:N97"/>
  <sheetViews>
    <sheetView view="pageBreakPreview" zoomScale="70" zoomScaleNormal="70" zoomScaleSheetLayoutView="70" workbookViewId="0">
      <selection activeCell="I40" sqref="I40"/>
    </sheetView>
  </sheetViews>
  <sheetFormatPr defaultColWidth="9.140625" defaultRowHeight="14.25" x14ac:dyDescent="0.2"/>
  <cols>
    <col min="1" max="1" width="1.140625" style="12" customWidth="1"/>
    <col min="2" max="2" width="9.7109375" style="12" customWidth="1"/>
    <col min="3" max="3" width="12.85546875" style="12" customWidth="1"/>
    <col min="4" max="4" width="53.85546875" style="12" customWidth="1"/>
    <col min="5" max="5" width="8.85546875" style="12" customWidth="1"/>
    <col min="6" max="6" width="8.42578125" style="12" customWidth="1"/>
    <col min="7" max="7" width="12.7109375" style="12" customWidth="1"/>
    <col min="8" max="8" width="20.85546875" style="12" customWidth="1"/>
    <col min="9" max="14" width="9.140625" style="89"/>
    <col min="15" max="16384" width="9.140625" style="12"/>
  </cols>
  <sheetData>
    <row r="1" spans="2:14" ht="18" x14ac:dyDescent="0.25">
      <c r="B1" s="2"/>
      <c r="C1" s="2"/>
      <c r="D1" s="8"/>
      <c r="E1" s="1"/>
      <c r="F1" s="1"/>
      <c r="G1" s="7"/>
    </row>
    <row r="2" spans="2:14" ht="18" customHeight="1" x14ac:dyDescent="0.25">
      <c r="B2" s="2" t="s">
        <v>34</v>
      </c>
      <c r="D2" s="2"/>
      <c r="E2" s="3"/>
      <c r="F2" s="3"/>
      <c r="G2" s="7"/>
    </row>
    <row r="3" spans="2:14" ht="15" customHeight="1" x14ac:dyDescent="0.25">
      <c r="B3" s="2" t="s">
        <v>9</v>
      </c>
      <c r="D3" s="87" t="str">
        <f>'SCHED 1A-1_JG_CH'!D3</f>
        <v>SCMU3-22/23-0518-HO</v>
      </c>
      <c r="E3" s="474" t="s">
        <v>10</v>
      </c>
      <c r="F3" s="475"/>
      <c r="G3" s="422" t="str">
        <f>'SCHED 1A-1_JG_CH'!G3</f>
        <v>JOE GQABI &amp; CHRIS HANI</v>
      </c>
    </row>
    <row r="4" spans="2:14" ht="15" customHeight="1" x14ac:dyDescent="0.2">
      <c r="B4" s="2" t="s">
        <v>8</v>
      </c>
      <c r="D4" s="2" t="s">
        <v>745</v>
      </c>
      <c r="E4" s="2"/>
      <c r="F4" s="2"/>
      <c r="G4" s="7"/>
    </row>
    <row r="5" spans="2:14" x14ac:dyDescent="0.2">
      <c r="B5" s="2"/>
      <c r="C5" s="2"/>
      <c r="E5" s="2"/>
      <c r="F5" s="2"/>
      <c r="G5" s="7"/>
    </row>
    <row r="6" spans="2:14" s="4" customFormat="1" ht="15" customHeight="1" x14ac:dyDescent="0.2">
      <c r="B6" s="4" t="s">
        <v>748</v>
      </c>
      <c r="D6" s="4" t="s">
        <v>11</v>
      </c>
      <c r="I6" s="90"/>
      <c r="J6" s="90"/>
      <c r="K6" s="90"/>
      <c r="L6" s="90"/>
      <c r="M6" s="90"/>
      <c r="N6" s="90"/>
    </row>
    <row r="7" spans="2:14" ht="6" customHeight="1" thickBot="1" x14ac:dyDescent="0.25">
      <c r="B7" s="5"/>
      <c r="C7" s="5"/>
      <c r="D7" s="5"/>
      <c r="E7" s="5"/>
      <c r="F7" s="5"/>
      <c r="G7" s="7"/>
    </row>
    <row r="8" spans="2:14" s="299" customFormat="1" ht="39" customHeight="1" thickBot="1" x14ac:dyDescent="0.3">
      <c r="B8" s="11" t="s">
        <v>12</v>
      </c>
      <c r="C8" s="11" t="s">
        <v>6</v>
      </c>
      <c r="D8" s="11" t="s">
        <v>0</v>
      </c>
      <c r="E8" s="11" t="s">
        <v>1</v>
      </c>
      <c r="F8" s="11" t="s">
        <v>4</v>
      </c>
      <c r="G8" s="11" t="s">
        <v>2</v>
      </c>
      <c r="H8" s="11" t="s">
        <v>5</v>
      </c>
      <c r="I8" s="302"/>
      <c r="J8" s="302"/>
      <c r="K8" s="302"/>
      <c r="L8" s="302"/>
      <c r="M8" s="302"/>
      <c r="N8" s="302"/>
    </row>
    <row r="9" spans="2:14" s="299" customFormat="1" ht="66.75" customHeight="1" x14ac:dyDescent="0.25">
      <c r="B9" s="76">
        <v>1</v>
      </c>
      <c r="C9" s="76" t="s">
        <v>14</v>
      </c>
      <c r="D9" s="77" t="s">
        <v>746</v>
      </c>
      <c r="E9" s="78"/>
      <c r="F9" s="78" t="s">
        <v>747</v>
      </c>
      <c r="G9" s="79"/>
      <c r="H9" s="80"/>
      <c r="I9" s="302"/>
      <c r="J9" s="302"/>
      <c r="K9" s="302"/>
      <c r="L9" s="302"/>
      <c r="M9" s="302"/>
      <c r="N9" s="302"/>
    </row>
    <row r="10" spans="2:14" s="299" customFormat="1" ht="20.25" customHeight="1" x14ac:dyDescent="0.2">
      <c r="B10" s="19">
        <v>1.1000000000000001</v>
      </c>
      <c r="C10" s="32"/>
      <c r="D10" s="345" t="str">
        <f>'SCHED 1A-5_JG_CH'!D10</f>
        <v xml:space="preserve">Frontier </v>
      </c>
      <c r="E10" s="19" t="s">
        <v>62</v>
      </c>
      <c r="F10" s="19">
        <v>22</v>
      </c>
      <c r="G10" s="66"/>
      <c r="H10" s="23"/>
      <c r="I10" s="302"/>
      <c r="J10" s="302"/>
      <c r="K10" s="302"/>
      <c r="L10" s="302"/>
      <c r="M10" s="302"/>
      <c r="N10" s="302"/>
    </row>
    <row r="11" spans="2:14" s="299" customFormat="1" ht="20.25" customHeight="1" x14ac:dyDescent="0.2">
      <c r="B11" s="19">
        <f>B10+0.1</f>
        <v>1.2000000000000002</v>
      </c>
      <c r="C11" s="32"/>
      <c r="D11" s="345" t="str">
        <f>'SCHED 1A-5_JG_CH'!D11</f>
        <v>Komani</v>
      </c>
      <c r="E11" s="19" t="s">
        <v>62</v>
      </c>
      <c r="F11" s="19">
        <v>6</v>
      </c>
      <c r="G11" s="66"/>
      <c r="H11" s="23"/>
      <c r="I11" s="302"/>
      <c r="J11" s="302"/>
      <c r="K11" s="302"/>
      <c r="L11" s="302"/>
      <c r="M11" s="302"/>
      <c r="N11" s="302"/>
    </row>
    <row r="12" spans="2:14" s="299" customFormat="1" ht="20.25" customHeight="1" x14ac:dyDescent="0.2">
      <c r="B12" s="19">
        <f t="shared" ref="B12:B18" si="0">B11+0.1</f>
        <v>1.3000000000000003</v>
      </c>
      <c r="C12" s="32"/>
      <c r="D12" s="345" t="str">
        <f>'SCHED 1A-5_JG_CH'!D12</f>
        <v>Glen Grey</v>
      </c>
      <c r="E12" s="19" t="s">
        <v>62</v>
      </c>
      <c r="F12" s="19">
        <v>2</v>
      </c>
      <c r="G12" s="66"/>
      <c r="H12" s="23"/>
      <c r="I12" s="302"/>
      <c r="J12" s="302"/>
      <c r="K12" s="302"/>
      <c r="L12" s="302"/>
      <c r="M12" s="302"/>
      <c r="N12" s="302"/>
    </row>
    <row r="13" spans="2:14" s="299" customFormat="1" ht="20.25" customHeight="1" x14ac:dyDescent="0.2">
      <c r="B13" s="19">
        <f t="shared" si="0"/>
        <v>1.4000000000000004</v>
      </c>
      <c r="C13" s="32"/>
      <c r="D13" s="345" t="str">
        <f>'SCHED 1A-5_JG_CH'!D13</f>
        <v>Ngonyama</v>
      </c>
      <c r="E13" s="19" t="s">
        <v>62</v>
      </c>
      <c r="F13" s="19">
        <v>1</v>
      </c>
      <c r="G13" s="66"/>
      <c r="H13" s="23"/>
      <c r="I13" s="302"/>
      <c r="J13" s="302"/>
      <c r="K13" s="302"/>
      <c r="L13" s="302"/>
      <c r="M13" s="302"/>
      <c r="N13" s="302"/>
    </row>
    <row r="14" spans="2:14" s="299" customFormat="1" ht="20.25" customHeight="1" x14ac:dyDescent="0.2">
      <c r="B14" s="19">
        <f t="shared" si="0"/>
        <v>1.5000000000000004</v>
      </c>
      <c r="C14" s="32"/>
      <c r="D14" s="345" t="str">
        <f>'SCHED 1A-5_JG_CH'!D14</f>
        <v>Dordrecht</v>
      </c>
      <c r="E14" s="19" t="s">
        <v>62</v>
      </c>
      <c r="F14" s="19">
        <v>7</v>
      </c>
      <c r="G14" s="66"/>
      <c r="H14" s="23"/>
      <c r="I14" s="302"/>
      <c r="J14" s="302"/>
      <c r="K14" s="302"/>
      <c r="L14" s="302"/>
      <c r="M14" s="302"/>
      <c r="N14" s="302"/>
    </row>
    <row r="15" spans="2:14" s="299" customFormat="1" ht="20.25" customHeight="1" x14ac:dyDescent="0.2">
      <c r="B15" s="19">
        <f t="shared" si="0"/>
        <v>1.6000000000000005</v>
      </c>
      <c r="C15" s="32"/>
      <c r="D15" s="345" t="str">
        <f>'SCHED 1A-5_JG_CH'!D15</f>
        <v>Elliot</v>
      </c>
      <c r="E15" s="19" t="s">
        <v>62</v>
      </c>
      <c r="F15" s="19">
        <v>7</v>
      </c>
      <c r="G15" s="66"/>
      <c r="H15" s="23"/>
      <c r="I15" s="302"/>
      <c r="J15" s="302"/>
      <c r="K15" s="302"/>
      <c r="L15" s="302"/>
      <c r="M15" s="302"/>
      <c r="N15" s="302"/>
    </row>
    <row r="16" spans="2:14" s="299" customFormat="1" ht="20.25" customHeight="1" x14ac:dyDescent="0.2">
      <c r="B16" s="19">
        <f t="shared" si="0"/>
        <v>1.7000000000000006</v>
      </c>
      <c r="C16" s="32"/>
      <c r="D16" s="345" t="str">
        <f>'SCHED 1A-5_JG_CH'!D16</f>
        <v>Cala</v>
      </c>
      <c r="E16" s="19" t="s">
        <v>62</v>
      </c>
      <c r="F16" s="19">
        <v>7</v>
      </c>
      <c r="G16" s="66"/>
      <c r="H16" s="23"/>
      <c r="I16" s="302"/>
      <c r="J16" s="302"/>
      <c r="K16" s="302"/>
      <c r="L16" s="302"/>
      <c r="M16" s="302"/>
      <c r="N16" s="302"/>
    </row>
    <row r="17" spans="2:14" s="299" customFormat="1" ht="20.25" customHeight="1" x14ac:dyDescent="0.2">
      <c r="B17" s="19">
        <f t="shared" si="0"/>
        <v>1.8000000000000007</v>
      </c>
      <c r="C17" s="32"/>
      <c r="D17" s="345" t="str">
        <f>'SCHED 1A-5_JG_CH'!D17</f>
        <v>Indwe</v>
      </c>
      <c r="E17" s="19" t="s">
        <v>62</v>
      </c>
      <c r="F17" s="19">
        <v>0</v>
      </c>
      <c r="G17" s="66"/>
      <c r="H17" s="23"/>
      <c r="I17" s="302"/>
      <c r="J17" s="302"/>
      <c r="K17" s="302"/>
      <c r="L17" s="302"/>
      <c r="M17" s="302"/>
      <c r="N17" s="302"/>
    </row>
    <row r="18" spans="2:14" s="299" customFormat="1" ht="20.25" customHeight="1" x14ac:dyDescent="0.2">
      <c r="B18" s="19">
        <f t="shared" si="0"/>
        <v>1.9000000000000008</v>
      </c>
      <c r="C18" s="32"/>
      <c r="D18" s="345" t="str">
        <f>'SCHED 1A-5_JG_CH'!D18</f>
        <v>Kuyasa</v>
      </c>
      <c r="E18" s="19" t="s">
        <v>62</v>
      </c>
      <c r="F18" s="19">
        <v>0</v>
      </c>
      <c r="G18" s="66"/>
      <c r="H18" s="23"/>
      <c r="I18" s="302"/>
      <c r="J18" s="302"/>
      <c r="K18" s="302"/>
      <c r="L18" s="302"/>
      <c r="M18" s="302"/>
      <c r="N18" s="302"/>
    </row>
    <row r="19" spans="2:14" s="299" customFormat="1" ht="20.25" customHeight="1" x14ac:dyDescent="0.2">
      <c r="B19" s="349">
        <v>1.1000000000000001</v>
      </c>
      <c r="C19" s="32"/>
      <c r="D19" s="345" t="str">
        <f>'SCHED 1A-5_JG_CH'!D19</f>
        <v>All Saints</v>
      </c>
      <c r="E19" s="19" t="s">
        <v>62</v>
      </c>
      <c r="F19" s="19">
        <v>8</v>
      </c>
      <c r="G19" s="66"/>
      <c r="H19" s="23"/>
      <c r="I19" s="302"/>
      <c r="J19" s="302"/>
      <c r="K19" s="302"/>
      <c r="L19" s="302"/>
      <c r="M19" s="302"/>
      <c r="N19" s="302"/>
    </row>
    <row r="20" spans="2:14" s="299" customFormat="1" ht="20.25" customHeight="1" x14ac:dyDescent="0.2">
      <c r="B20" s="349">
        <f>B19+0.01</f>
        <v>1.1100000000000001</v>
      </c>
      <c r="C20" s="32"/>
      <c r="D20" s="345" t="str">
        <f>'SCHED 1A-5_JG_CH'!D20</f>
        <v>Ngcobo CHC</v>
      </c>
      <c r="E20" s="19" t="s">
        <v>62</v>
      </c>
      <c r="F20" s="19">
        <v>0</v>
      </c>
      <c r="G20" s="66"/>
      <c r="H20" s="23"/>
      <c r="I20" s="302"/>
      <c r="J20" s="302"/>
      <c r="K20" s="302"/>
      <c r="L20" s="302"/>
      <c r="M20" s="302"/>
      <c r="N20" s="302"/>
    </row>
    <row r="21" spans="2:14" s="299" customFormat="1" ht="20.25" customHeight="1" x14ac:dyDescent="0.2">
      <c r="B21" s="349">
        <f t="shared" ref="B21:B42" si="1">B20+0.01</f>
        <v>1.1200000000000001</v>
      </c>
      <c r="C21" s="32"/>
      <c r="D21" s="345" t="str">
        <f>'SCHED 1A-5_JG_CH'!D21</f>
        <v xml:space="preserve">Mjanyana </v>
      </c>
      <c r="E21" s="19" t="s">
        <v>62</v>
      </c>
      <c r="F21" s="19">
        <v>0</v>
      </c>
      <c r="G21" s="66"/>
      <c r="H21" s="23"/>
      <c r="I21" s="302"/>
      <c r="J21" s="302"/>
      <c r="K21" s="302"/>
      <c r="L21" s="302"/>
      <c r="M21" s="302"/>
      <c r="N21" s="302"/>
    </row>
    <row r="22" spans="2:14" s="299" customFormat="1" ht="20.25" customHeight="1" x14ac:dyDescent="0.2">
      <c r="B22" s="349">
        <f t="shared" si="1"/>
        <v>1.1300000000000001</v>
      </c>
      <c r="C22" s="32"/>
      <c r="D22" s="345" t="str">
        <f>'SCHED 1A-5_JG_CH'!D22</f>
        <v>Molteno</v>
      </c>
      <c r="E22" s="19" t="s">
        <v>62</v>
      </c>
      <c r="F22" s="19">
        <v>1</v>
      </c>
      <c r="G22" s="66"/>
      <c r="H22" s="23"/>
      <c r="I22" s="302"/>
      <c r="J22" s="302"/>
      <c r="K22" s="302"/>
      <c r="L22" s="302"/>
      <c r="M22" s="302"/>
      <c r="N22" s="302"/>
    </row>
    <row r="23" spans="2:14" s="299" customFormat="1" ht="20.25" customHeight="1" x14ac:dyDescent="0.2">
      <c r="B23" s="349">
        <f t="shared" si="1"/>
        <v>1.1400000000000001</v>
      </c>
      <c r="C23" s="19"/>
      <c r="D23" s="345" t="str">
        <f>'SCHED 1A-5_JG_CH'!D23</f>
        <v>Thornill</v>
      </c>
      <c r="E23" s="19" t="s">
        <v>62</v>
      </c>
      <c r="F23" s="19">
        <v>0</v>
      </c>
      <c r="G23" s="66"/>
      <c r="H23" s="23"/>
      <c r="I23" s="302"/>
      <c r="J23" s="302"/>
      <c r="K23" s="302"/>
      <c r="L23" s="302"/>
      <c r="M23" s="302"/>
      <c r="N23" s="302"/>
    </row>
    <row r="24" spans="2:14" s="299" customFormat="1" ht="20.25" customHeight="1" x14ac:dyDescent="0.2">
      <c r="B24" s="349">
        <f t="shared" si="1"/>
        <v>1.1500000000000001</v>
      </c>
      <c r="C24" s="19"/>
      <c r="D24" s="345" t="str">
        <f>'SCHED 1A-5_JG_CH'!D24</f>
        <v>Nomzamo</v>
      </c>
      <c r="E24" s="19" t="s">
        <v>62</v>
      </c>
      <c r="F24" s="19">
        <v>0</v>
      </c>
      <c r="G24" s="66"/>
      <c r="H24" s="23"/>
      <c r="I24" s="302"/>
      <c r="J24" s="302"/>
      <c r="K24" s="302"/>
      <c r="L24" s="302"/>
      <c r="M24" s="302"/>
      <c r="N24" s="302"/>
    </row>
    <row r="25" spans="2:14" s="299" customFormat="1" ht="20.25" customHeight="1" x14ac:dyDescent="0.2">
      <c r="B25" s="349">
        <f t="shared" si="1"/>
        <v>1.1600000000000001</v>
      </c>
      <c r="C25" s="19"/>
      <c r="D25" s="345" t="str">
        <f>'SCHED 1A-5_JG_CH'!D25</f>
        <v>Sterkstroom</v>
      </c>
      <c r="E25" s="19" t="s">
        <v>62</v>
      </c>
      <c r="F25" s="19">
        <v>0</v>
      </c>
      <c r="G25" s="66"/>
      <c r="H25" s="23"/>
      <c r="I25" s="302"/>
      <c r="J25" s="302"/>
      <c r="K25" s="302"/>
      <c r="L25" s="302"/>
      <c r="M25" s="302"/>
      <c r="N25" s="302"/>
    </row>
    <row r="26" spans="2:14" s="299" customFormat="1" ht="20.25" customHeight="1" x14ac:dyDescent="0.2">
      <c r="B26" s="349">
        <f t="shared" si="1"/>
        <v>1.1700000000000002</v>
      </c>
      <c r="C26" s="19"/>
      <c r="D26" s="345" t="str">
        <f>'SCHED 1A-5_JG_CH'!D26</f>
        <v>Whittlesea</v>
      </c>
      <c r="E26" s="19" t="s">
        <v>62</v>
      </c>
      <c r="F26" s="19">
        <v>4</v>
      </c>
      <c r="G26" s="66"/>
      <c r="H26" s="23"/>
      <c r="I26" s="302"/>
      <c r="J26" s="302"/>
      <c r="K26" s="302"/>
      <c r="L26" s="302"/>
      <c r="M26" s="302"/>
      <c r="N26" s="302"/>
    </row>
    <row r="27" spans="2:14" s="299" customFormat="1" ht="20.25" customHeight="1" x14ac:dyDescent="0.2">
      <c r="B27" s="349">
        <f t="shared" si="1"/>
        <v>1.1800000000000002</v>
      </c>
      <c r="C27" s="19"/>
      <c r="D27" s="345" t="str">
        <f>'SCHED 1A-5_JG_CH'!D27</f>
        <v>Marjie Venter</v>
      </c>
      <c r="E27" s="19" t="s">
        <v>62</v>
      </c>
      <c r="F27" s="19">
        <v>0</v>
      </c>
      <c r="G27" s="66"/>
      <c r="H27" s="23"/>
      <c r="I27" s="302"/>
      <c r="J27" s="302"/>
      <c r="K27" s="302"/>
      <c r="L27" s="302"/>
      <c r="M27" s="302"/>
      <c r="N27" s="302"/>
    </row>
    <row r="28" spans="2:14" s="299" customFormat="1" ht="20.25" customHeight="1" x14ac:dyDescent="0.2">
      <c r="B28" s="349">
        <f t="shared" si="1"/>
        <v>1.1900000000000002</v>
      </c>
      <c r="C28" s="19"/>
      <c r="D28" s="345" t="str">
        <f>'SCHED 1A-5_JG_CH'!D28</f>
        <v>Hewu</v>
      </c>
      <c r="E28" s="19" t="s">
        <v>62</v>
      </c>
      <c r="F28" s="19">
        <v>4</v>
      </c>
      <c r="G28" s="66"/>
      <c r="H28" s="23"/>
      <c r="I28" s="302"/>
      <c r="J28" s="302"/>
      <c r="K28" s="302"/>
      <c r="L28" s="302"/>
      <c r="M28" s="302"/>
      <c r="N28" s="302"/>
    </row>
    <row r="29" spans="2:14" s="299" customFormat="1" ht="20.25" customHeight="1" x14ac:dyDescent="0.2">
      <c r="B29" s="349">
        <f t="shared" si="1"/>
        <v>1.2000000000000002</v>
      </c>
      <c r="C29" s="19"/>
      <c r="D29" s="345" t="str">
        <f>'SCHED 1A-5_JG_CH'!D29</f>
        <v>Cradock</v>
      </c>
      <c r="E29" s="19" t="s">
        <v>62</v>
      </c>
      <c r="F29" s="19">
        <v>0</v>
      </c>
      <c r="G29" s="66"/>
      <c r="H29" s="23"/>
      <c r="I29" s="302"/>
      <c r="J29" s="302"/>
      <c r="K29" s="302"/>
      <c r="L29" s="302"/>
      <c r="M29" s="302"/>
      <c r="N29" s="302"/>
    </row>
    <row r="30" spans="2:14" s="299" customFormat="1" ht="20.25" customHeight="1" x14ac:dyDescent="0.2">
      <c r="B30" s="349">
        <f t="shared" si="1"/>
        <v>1.2100000000000002</v>
      </c>
      <c r="C30" s="19"/>
      <c r="D30" s="345" t="str">
        <f>'SCHED 1A-5_JG_CH'!D30</f>
        <v>Cofimvaba</v>
      </c>
      <c r="E30" s="19" t="s">
        <v>62</v>
      </c>
      <c r="F30" s="19">
        <v>10</v>
      </c>
      <c r="G30" s="66"/>
      <c r="H30" s="23"/>
      <c r="I30" s="302"/>
      <c r="J30" s="302"/>
      <c r="K30" s="302"/>
      <c r="L30" s="302"/>
      <c r="M30" s="302"/>
      <c r="N30" s="302"/>
    </row>
    <row r="31" spans="2:14" s="299" customFormat="1" ht="20.25" customHeight="1" x14ac:dyDescent="0.2">
      <c r="B31" s="349">
        <f t="shared" si="1"/>
        <v>1.2200000000000002</v>
      </c>
      <c r="C31" s="19"/>
      <c r="D31" s="345" t="str">
        <f>'SCHED 1A-5_JG_CH'!D31</f>
        <v>Wilhelm Stahl</v>
      </c>
      <c r="E31" s="19" t="s">
        <v>62</v>
      </c>
      <c r="F31" s="19">
        <v>0</v>
      </c>
      <c r="G31" s="66"/>
      <c r="H31" s="23"/>
      <c r="I31" s="302"/>
      <c r="J31" s="302"/>
      <c r="K31" s="302"/>
      <c r="L31" s="302"/>
      <c r="M31" s="302"/>
      <c r="N31" s="302"/>
    </row>
    <row r="32" spans="2:14" s="299" customFormat="1" ht="20.25" customHeight="1" x14ac:dyDescent="0.2">
      <c r="B32" s="349">
        <f t="shared" si="1"/>
        <v>1.2300000000000002</v>
      </c>
      <c r="C32" s="19"/>
      <c r="D32" s="345" t="str">
        <f>'SCHED 1A-5_JG_CH'!D32</f>
        <v>Zwelakhe</v>
      </c>
      <c r="E32" s="19" t="s">
        <v>62</v>
      </c>
      <c r="F32" s="19">
        <v>0</v>
      </c>
      <c r="G32" s="66"/>
      <c r="H32" s="23"/>
      <c r="I32" s="302"/>
      <c r="J32" s="302">
        <f>SUM(F10:F32)</f>
        <v>79</v>
      </c>
      <c r="K32" s="302"/>
      <c r="L32" s="302"/>
      <c r="M32" s="302"/>
      <c r="N32" s="302"/>
    </row>
    <row r="33" spans="2:14" s="299" customFormat="1" ht="20.25" customHeight="1" x14ac:dyDescent="0.2">
      <c r="B33" s="19"/>
      <c r="C33" s="19"/>
      <c r="D33" s="345"/>
      <c r="E33" s="19"/>
      <c r="F33" s="19"/>
      <c r="G33" s="66"/>
      <c r="H33" s="23"/>
      <c r="I33" s="302"/>
      <c r="J33" s="302"/>
      <c r="K33" s="302"/>
      <c r="L33" s="302"/>
      <c r="M33" s="302"/>
      <c r="N33" s="302"/>
    </row>
    <row r="34" spans="2:14" s="299" customFormat="1" ht="20.25" customHeight="1" x14ac:dyDescent="0.2">
      <c r="B34" s="349">
        <f>B32+0.01</f>
        <v>1.2400000000000002</v>
      </c>
      <c r="C34" s="19"/>
      <c r="D34" s="345" t="s">
        <v>1211</v>
      </c>
      <c r="E34" s="19" t="s">
        <v>62</v>
      </c>
      <c r="F34" s="19">
        <v>2</v>
      </c>
      <c r="G34" s="66"/>
      <c r="H34" s="23"/>
      <c r="I34" s="302"/>
      <c r="J34" s="302"/>
      <c r="K34" s="302"/>
      <c r="L34" s="302"/>
      <c r="M34" s="302"/>
      <c r="N34" s="302"/>
    </row>
    <row r="35" spans="2:14" s="299" customFormat="1" ht="20.25" customHeight="1" x14ac:dyDescent="0.2">
      <c r="B35" s="349">
        <f t="shared" si="1"/>
        <v>1.2500000000000002</v>
      </c>
      <c r="C35" s="19"/>
      <c r="D35" s="345" t="s">
        <v>1212</v>
      </c>
      <c r="E35" s="19" t="s">
        <v>62</v>
      </c>
      <c r="F35" s="19">
        <v>1</v>
      </c>
      <c r="G35" s="66"/>
      <c r="H35" s="23"/>
      <c r="I35" s="302"/>
      <c r="J35" s="302"/>
      <c r="K35" s="302"/>
      <c r="L35" s="302"/>
      <c r="M35" s="302"/>
      <c r="N35" s="302"/>
    </row>
    <row r="36" spans="2:14" s="299" customFormat="1" ht="20.25" customHeight="1" x14ac:dyDescent="0.25">
      <c r="B36" s="349">
        <f t="shared" si="1"/>
        <v>1.2600000000000002</v>
      </c>
      <c r="C36" s="19"/>
      <c r="D36" s="123" t="s">
        <v>1213</v>
      </c>
      <c r="E36" s="19" t="s">
        <v>62</v>
      </c>
      <c r="F36" s="19">
        <v>1</v>
      </c>
      <c r="G36" s="66"/>
      <c r="H36" s="23"/>
      <c r="I36" s="302"/>
      <c r="J36" s="302"/>
      <c r="K36" s="302"/>
      <c r="L36" s="302"/>
      <c r="M36" s="302"/>
      <c r="N36" s="302"/>
    </row>
    <row r="37" spans="2:14" s="299" customFormat="1" ht="20.25" customHeight="1" x14ac:dyDescent="0.25">
      <c r="B37" s="349">
        <f t="shared" si="1"/>
        <v>1.2700000000000002</v>
      </c>
      <c r="C37" s="19"/>
      <c r="D37" s="123" t="s">
        <v>1214</v>
      </c>
      <c r="E37" s="19" t="s">
        <v>62</v>
      </c>
      <c r="F37" s="19">
        <v>1</v>
      </c>
      <c r="G37" s="66"/>
      <c r="H37" s="23"/>
      <c r="I37" s="302"/>
      <c r="J37" s="302"/>
      <c r="K37" s="302"/>
      <c r="L37" s="302"/>
      <c r="M37" s="302"/>
      <c r="N37" s="302"/>
    </row>
    <row r="38" spans="2:14" s="299" customFormat="1" ht="20.25" customHeight="1" x14ac:dyDescent="0.25">
      <c r="B38" s="349">
        <f t="shared" si="1"/>
        <v>1.2800000000000002</v>
      </c>
      <c r="C38" s="19"/>
      <c r="D38" s="123" t="s">
        <v>1215</v>
      </c>
      <c r="E38" s="19" t="s">
        <v>62</v>
      </c>
      <c r="F38" s="19">
        <v>1</v>
      </c>
      <c r="G38" s="66"/>
      <c r="H38" s="23"/>
      <c r="I38" s="302"/>
      <c r="J38" s="302"/>
      <c r="K38" s="302"/>
      <c r="L38" s="302"/>
      <c r="M38" s="302"/>
      <c r="N38" s="302"/>
    </row>
    <row r="39" spans="2:14" s="299" customFormat="1" ht="20.25" customHeight="1" x14ac:dyDescent="0.25">
      <c r="B39" s="349">
        <f t="shared" si="1"/>
        <v>1.2900000000000003</v>
      </c>
      <c r="C39" s="19"/>
      <c r="D39" s="123" t="s">
        <v>1216</v>
      </c>
      <c r="E39" s="19" t="s">
        <v>62</v>
      </c>
      <c r="F39" s="19">
        <v>3</v>
      </c>
      <c r="G39" s="66"/>
      <c r="H39" s="23"/>
      <c r="I39" s="302"/>
      <c r="J39" s="302"/>
      <c r="K39" s="302"/>
      <c r="L39" s="302"/>
      <c r="M39" s="302"/>
      <c r="N39" s="302"/>
    </row>
    <row r="40" spans="2:14" s="299" customFormat="1" ht="20.25" customHeight="1" x14ac:dyDescent="0.25">
      <c r="B40" s="349">
        <f t="shared" si="1"/>
        <v>1.3000000000000003</v>
      </c>
      <c r="C40" s="19"/>
      <c r="D40" s="123" t="s">
        <v>1217</v>
      </c>
      <c r="E40" s="19" t="s">
        <v>62</v>
      </c>
      <c r="F40" s="19">
        <v>4</v>
      </c>
      <c r="G40" s="66"/>
      <c r="H40" s="23"/>
      <c r="I40" s="302"/>
      <c r="J40" s="302"/>
      <c r="K40" s="302"/>
      <c r="L40" s="302"/>
      <c r="M40" s="302"/>
      <c r="N40" s="302"/>
    </row>
    <row r="41" spans="2:14" s="299" customFormat="1" ht="20.25" customHeight="1" x14ac:dyDescent="0.25">
      <c r="B41" s="349">
        <f t="shared" si="1"/>
        <v>1.3100000000000003</v>
      </c>
      <c r="C41" s="19"/>
      <c r="D41" s="123" t="s">
        <v>1218</v>
      </c>
      <c r="E41" s="19" t="s">
        <v>62</v>
      </c>
      <c r="F41" s="19">
        <v>3</v>
      </c>
      <c r="G41" s="66"/>
      <c r="H41" s="23"/>
      <c r="I41" s="302"/>
      <c r="J41" s="302"/>
      <c r="K41" s="302"/>
      <c r="L41" s="302"/>
      <c r="M41" s="302"/>
      <c r="N41" s="302"/>
    </row>
    <row r="42" spans="2:14" s="299" customFormat="1" ht="20.25" customHeight="1" x14ac:dyDescent="0.25">
      <c r="B42" s="349">
        <f t="shared" si="1"/>
        <v>1.3200000000000003</v>
      </c>
      <c r="C42" s="19"/>
      <c r="D42" s="123" t="s">
        <v>1219</v>
      </c>
      <c r="E42" s="19" t="s">
        <v>62</v>
      </c>
      <c r="F42" s="19">
        <v>4</v>
      </c>
      <c r="G42" s="66"/>
      <c r="H42" s="23"/>
      <c r="I42" s="302"/>
      <c r="J42" s="302">
        <f>SUM(F34:F42)</f>
        <v>20</v>
      </c>
      <c r="K42" s="302"/>
      <c r="L42" s="302"/>
      <c r="M42" s="302"/>
      <c r="N42" s="302"/>
    </row>
    <row r="43" spans="2:14" s="299" customFormat="1" ht="20.25" customHeight="1" x14ac:dyDescent="0.2">
      <c r="B43" s="349"/>
      <c r="C43" s="19"/>
      <c r="D43" s="345"/>
      <c r="E43" s="19"/>
      <c r="F43" s="19"/>
      <c r="G43" s="66"/>
      <c r="H43" s="23"/>
      <c r="I43" s="302"/>
      <c r="J43" s="302"/>
      <c r="K43" s="302"/>
      <c r="L43" s="302"/>
      <c r="M43" s="302"/>
      <c r="N43" s="302"/>
    </row>
    <row r="44" spans="2:14" s="299" customFormat="1" ht="20.25" customHeight="1" x14ac:dyDescent="0.2">
      <c r="B44" s="19"/>
      <c r="C44" s="19"/>
      <c r="D44" s="345"/>
      <c r="E44" s="19"/>
      <c r="F44" s="19"/>
      <c r="G44" s="66"/>
      <c r="H44" s="23"/>
      <c r="I44" s="302"/>
      <c r="J44" s="302"/>
      <c r="K44" s="302"/>
      <c r="L44" s="302"/>
      <c r="M44" s="302"/>
      <c r="N44" s="302"/>
    </row>
    <row r="45" spans="2:14" s="299" customFormat="1" ht="20.25" customHeight="1" x14ac:dyDescent="0.2">
      <c r="B45" s="19"/>
      <c r="C45" s="19"/>
      <c r="D45" s="345"/>
      <c r="E45" s="19"/>
      <c r="F45" s="19"/>
      <c r="G45" s="66"/>
      <c r="H45" s="23"/>
      <c r="I45" s="302"/>
      <c r="J45" s="302"/>
      <c r="K45" s="302"/>
      <c r="L45" s="302"/>
      <c r="M45" s="302"/>
      <c r="N45" s="302"/>
    </row>
    <row r="46" spans="2:14" s="299" customFormat="1" ht="20.25" customHeight="1" x14ac:dyDescent="0.25">
      <c r="B46" s="21"/>
      <c r="C46" s="21"/>
      <c r="D46" s="83"/>
      <c r="E46" s="21"/>
      <c r="F46" s="21"/>
      <c r="G46" s="84"/>
      <c r="H46" s="25"/>
      <c r="I46" s="302"/>
      <c r="J46" s="302"/>
      <c r="K46" s="302"/>
      <c r="L46" s="302"/>
      <c r="M46" s="302"/>
      <c r="N46" s="302"/>
    </row>
    <row r="47" spans="2:14" s="299" customFormat="1" ht="6" customHeight="1" thickBot="1" x14ac:dyDescent="0.3">
      <c r="B47" s="21"/>
      <c r="C47" s="21"/>
      <c r="D47" s="24"/>
      <c r="E47" s="21"/>
      <c r="F47" s="21"/>
      <c r="G47" s="25"/>
      <c r="H47" s="25"/>
      <c r="I47" s="302"/>
      <c r="J47" s="302"/>
      <c r="K47" s="302"/>
      <c r="L47" s="302"/>
      <c r="M47" s="302"/>
      <c r="N47" s="302"/>
    </row>
    <row r="48" spans="2:14" s="299" customFormat="1" ht="20.25" customHeight="1" thickBot="1" x14ac:dyDescent="0.3">
      <c r="B48" s="26" t="s">
        <v>7</v>
      </c>
      <c r="C48" s="26"/>
      <c r="D48" s="26"/>
      <c r="E48" s="26"/>
      <c r="F48" s="26"/>
      <c r="G48" s="27"/>
      <c r="H48" s="28"/>
      <c r="I48" s="302"/>
      <c r="J48" s="302"/>
      <c r="K48" s="302"/>
      <c r="L48" s="302"/>
      <c r="M48" s="302"/>
      <c r="N48" s="302"/>
    </row>
    <row r="49" spans="2:8" ht="5.25" customHeight="1" x14ac:dyDescent="0.2">
      <c r="B49" s="5"/>
      <c r="C49" s="5"/>
      <c r="D49" s="5"/>
      <c r="E49" s="5"/>
      <c r="F49" s="5"/>
      <c r="G49" s="7"/>
      <c r="H49" s="7"/>
    </row>
    <row r="50" spans="2:8" x14ac:dyDescent="0.2">
      <c r="B50" s="5"/>
      <c r="C50" s="5"/>
      <c r="D50" s="5"/>
      <c r="E50" s="5"/>
      <c r="F50" s="5"/>
      <c r="G50" s="7"/>
      <c r="H50" s="7"/>
    </row>
    <row r="51" spans="2:8" x14ac:dyDescent="0.2">
      <c r="B51" s="5"/>
      <c r="C51" s="5"/>
      <c r="D51" s="5"/>
      <c r="E51" s="5"/>
      <c r="F51" s="5">
        <f>SUM(F10:F45)</f>
        <v>99</v>
      </c>
      <c r="G51" s="7"/>
      <c r="H51" s="7"/>
    </row>
    <row r="52" spans="2:8" x14ac:dyDescent="0.2">
      <c r="B52" s="5"/>
      <c r="C52" s="5"/>
      <c r="D52" s="5"/>
      <c r="E52" s="5"/>
      <c r="F52" s="5"/>
      <c r="G52" s="7"/>
      <c r="H52" s="7"/>
    </row>
    <row r="53" spans="2:8" x14ac:dyDescent="0.2">
      <c r="B53" s="5"/>
      <c r="C53" s="5"/>
      <c r="D53" s="5"/>
      <c r="E53" s="5"/>
      <c r="F53" s="5"/>
      <c r="G53" s="7"/>
      <c r="H53" s="7"/>
    </row>
    <row r="54" spans="2:8" x14ac:dyDescent="0.2">
      <c r="B54" s="5"/>
      <c r="C54" s="5"/>
      <c r="D54" s="5"/>
      <c r="E54" s="5"/>
      <c r="F54" s="5"/>
      <c r="G54" s="7"/>
      <c r="H54" s="7"/>
    </row>
    <row r="55" spans="2:8" x14ac:dyDescent="0.2">
      <c r="B55" s="5"/>
      <c r="C55" s="5"/>
      <c r="D55" s="5"/>
      <c r="E55" s="5"/>
      <c r="F55" s="5"/>
      <c r="G55" s="7"/>
      <c r="H55" s="7"/>
    </row>
    <row r="56" spans="2:8" x14ac:dyDescent="0.2">
      <c r="B56" s="5"/>
      <c r="C56" s="5"/>
      <c r="D56" s="5"/>
      <c r="E56" s="5"/>
      <c r="F56" s="5"/>
      <c r="G56" s="7"/>
      <c r="H56" s="7"/>
    </row>
    <row r="57" spans="2:8" x14ac:dyDescent="0.2">
      <c r="B57" s="5"/>
      <c r="C57" s="5"/>
      <c r="D57" s="5"/>
      <c r="E57" s="5"/>
      <c r="F57" s="5"/>
      <c r="G57" s="7"/>
      <c r="H57" s="7"/>
    </row>
    <row r="58" spans="2:8" x14ac:dyDescent="0.2">
      <c r="B58" s="5"/>
      <c r="C58" s="5"/>
      <c r="D58" s="5"/>
      <c r="E58" s="5"/>
      <c r="F58" s="5"/>
      <c r="G58" s="7"/>
      <c r="H58" s="7"/>
    </row>
    <row r="59" spans="2:8" x14ac:dyDescent="0.2">
      <c r="B59" s="5"/>
      <c r="C59" s="5"/>
      <c r="D59" s="5"/>
      <c r="E59" s="5"/>
      <c r="F59" s="5"/>
      <c r="G59" s="7"/>
      <c r="H59" s="7"/>
    </row>
    <row r="60" spans="2:8" x14ac:dyDescent="0.2">
      <c r="B60" s="5"/>
      <c r="C60" s="5"/>
      <c r="D60" s="5"/>
      <c r="E60" s="5"/>
      <c r="F60" s="5"/>
      <c r="G60" s="7"/>
      <c r="H60" s="7"/>
    </row>
    <row r="61" spans="2:8" x14ac:dyDescent="0.2">
      <c r="B61" s="5"/>
      <c r="C61" s="5"/>
      <c r="D61" s="5"/>
      <c r="E61" s="5"/>
      <c r="F61" s="5"/>
      <c r="G61" s="7"/>
      <c r="H61" s="7"/>
    </row>
    <row r="62" spans="2:8" x14ac:dyDescent="0.2">
      <c r="B62" s="5"/>
      <c r="C62" s="5"/>
      <c r="D62" s="5"/>
      <c r="E62" s="5"/>
      <c r="F62" s="5"/>
      <c r="G62" s="7"/>
      <c r="H62" s="7"/>
    </row>
    <row r="63" spans="2:8" x14ac:dyDescent="0.2">
      <c r="B63" s="5"/>
      <c r="C63" s="5"/>
      <c r="D63" s="5"/>
      <c r="E63" s="5"/>
      <c r="F63" s="5"/>
      <c r="G63" s="7"/>
      <c r="H63" s="7"/>
    </row>
    <row r="64" spans="2:8" x14ac:dyDescent="0.2">
      <c r="B64" s="5"/>
      <c r="C64" s="5"/>
      <c r="D64" s="5"/>
      <c r="E64" s="5"/>
      <c r="F64" s="5"/>
      <c r="G64" s="7"/>
      <c r="H64" s="7"/>
    </row>
    <row r="65" spans="2:8" x14ac:dyDescent="0.2">
      <c r="B65" s="5"/>
      <c r="C65" s="5"/>
      <c r="D65" s="5"/>
      <c r="E65" s="5"/>
      <c r="F65" s="5"/>
      <c r="G65" s="7"/>
      <c r="H65" s="7"/>
    </row>
    <row r="66" spans="2:8" x14ac:dyDescent="0.2">
      <c r="B66" s="5"/>
      <c r="C66" s="5"/>
      <c r="D66" s="5"/>
      <c r="E66" s="5"/>
      <c r="F66" s="5"/>
      <c r="G66" s="7"/>
      <c r="H66" s="7"/>
    </row>
    <row r="67" spans="2:8" x14ac:dyDescent="0.2">
      <c r="B67" s="5"/>
      <c r="C67" s="5"/>
      <c r="D67" s="5"/>
      <c r="E67" s="5"/>
      <c r="F67" s="5"/>
      <c r="G67" s="7"/>
      <c r="H67" s="7"/>
    </row>
    <row r="68" spans="2:8" x14ac:dyDescent="0.2">
      <c r="B68" s="5"/>
      <c r="C68" s="5"/>
      <c r="D68" s="5"/>
      <c r="E68" s="5"/>
      <c r="F68" s="5"/>
      <c r="G68" s="7"/>
      <c r="H68" s="7"/>
    </row>
    <row r="69" spans="2:8" x14ac:dyDescent="0.2">
      <c r="B69" s="5"/>
      <c r="C69" s="5"/>
      <c r="D69" s="5"/>
      <c r="E69" s="5"/>
      <c r="F69" s="5"/>
      <c r="G69" s="7"/>
      <c r="H69" s="7"/>
    </row>
    <row r="70" spans="2:8" x14ac:dyDescent="0.2">
      <c r="B70" s="5"/>
      <c r="C70" s="5"/>
      <c r="D70" s="5"/>
      <c r="E70" s="5"/>
      <c r="F70" s="5"/>
      <c r="G70" s="7"/>
      <c r="H70" s="7"/>
    </row>
    <row r="71" spans="2:8" x14ac:dyDescent="0.2">
      <c r="B71" s="5"/>
      <c r="C71" s="5"/>
      <c r="D71" s="5"/>
      <c r="E71" s="5"/>
      <c r="F71" s="5"/>
      <c r="G71" s="7"/>
      <c r="H71" s="7"/>
    </row>
    <row r="72" spans="2:8" x14ac:dyDescent="0.2">
      <c r="B72" s="5"/>
      <c r="C72" s="5"/>
      <c r="D72" s="5"/>
      <c r="E72" s="5"/>
      <c r="F72" s="5"/>
      <c r="G72" s="7"/>
      <c r="H72" s="7"/>
    </row>
    <row r="73" spans="2:8" x14ac:dyDescent="0.2">
      <c r="B73" s="5"/>
      <c r="C73" s="5"/>
      <c r="D73" s="5"/>
      <c r="E73" s="5"/>
      <c r="F73" s="5"/>
      <c r="G73" s="7"/>
      <c r="H73" s="7"/>
    </row>
    <row r="74" spans="2:8" x14ac:dyDescent="0.2">
      <c r="B74" s="5"/>
      <c r="C74" s="5"/>
      <c r="D74" s="5"/>
      <c r="E74" s="5"/>
      <c r="F74" s="5"/>
      <c r="G74" s="7"/>
      <c r="H74" s="7"/>
    </row>
    <row r="75" spans="2:8" x14ac:dyDescent="0.2">
      <c r="B75" s="5"/>
      <c r="C75" s="5"/>
      <c r="D75" s="5"/>
      <c r="E75" s="5"/>
      <c r="F75" s="5"/>
      <c r="G75" s="7"/>
      <c r="H75" s="7"/>
    </row>
    <row r="76" spans="2:8" x14ac:dyDescent="0.2">
      <c r="B76" s="5"/>
      <c r="C76" s="5"/>
      <c r="D76" s="5"/>
      <c r="E76" s="5"/>
      <c r="F76" s="5"/>
      <c r="G76" s="7"/>
      <c r="H76" s="7"/>
    </row>
    <row r="77" spans="2:8" x14ac:dyDescent="0.2">
      <c r="B77" s="5"/>
      <c r="C77" s="5"/>
      <c r="D77" s="5"/>
      <c r="E77" s="5"/>
      <c r="F77" s="5"/>
      <c r="G77" s="7"/>
      <c r="H77" s="7"/>
    </row>
    <row r="78" spans="2:8" x14ac:dyDescent="0.2">
      <c r="B78" s="5"/>
      <c r="C78" s="5"/>
      <c r="D78" s="5"/>
      <c r="E78" s="5"/>
      <c r="F78" s="5"/>
      <c r="G78" s="7"/>
      <c r="H78" s="7"/>
    </row>
    <row r="79" spans="2:8" x14ac:dyDescent="0.2">
      <c r="B79" s="5"/>
      <c r="C79" s="5"/>
      <c r="D79" s="5"/>
      <c r="E79" s="5"/>
      <c r="F79" s="5"/>
      <c r="G79" s="7"/>
      <c r="H79" s="7"/>
    </row>
    <row r="80" spans="2:8" x14ac:dyDescent="0.2">
      <c r="B80" s="5"/>
      <c r="C80" s="5"/>
      <c r="D80" s="5"/>
      <c r="E80" s="5"/>
      <c r="F80" s="5"/>
      <c r="G80" s="7"/>
      <c r="H80" s="7"/>
    </row>
    <row r="81" spans="2:8" x14ac:dyDescent="0.2">
      <c r="B81" s="5"/>
      <c r="C81" s="5"/>
      <c r="D81" s="5"/>
      <c r="E81" s="5"/>
      <c r="F81" s="5"/>
      <c r="G81" s="7"/>
      <c r="H81" s="7"/>
    </row>
    <row r="82" spans="2:8" x14ac:dyDescent="0.2">
      <c r="B82" s="5"/>
      <c r="C82" s="5"/>
      <c r="D82" s="5"/>
      <c r="E82" s="5"/>
      <c r="F82" s="5"/>
    </row>
    <row r="83" spans="2:8" x14ac:dyDescent="0.2">
      <c r="B83" s="5"/>
      <c r="C83" s="5"/>
      <c r="D83" s="5"/>
      <c r="E83" s="5"/>
      <c r="F83" s="5"/>
    </row>
    <row r="84" spans="2:8" x14ac:dyDescent="0.2">
      <c r="B84" s="5"/>
      <c r="C84" s="5"/>
      <c r="D84" s="5"/>
      <c r="E84" s="5"/>
      <c r="F84" s="5"/>
    </row>
    <row r="85" spans="2:8" x14ac:dyDescent="0.2">
      <c r="B85" s="5"/>
      <c r="C85" s="5"/>
      <c r="D85" s="5"/>
      <c r="E85" s="5"/>
      <c r="F85" s="5"/>
    </row>
    <row r="86" spans="2:8" x14ac:dyDescent="0.2">
      <c r="B86" s="5"/>
      <c r="C86" s="5"/>
      <c r="D86" s="5"/>
      <c r="E86" s="5"/>
      <c r="F86" s="5"/>
    </row>
    <row r="87" spans="2:8" x14ac:dyDescent="0.2">
      <c r="B87" s="5"/>
      <c r="C87" s="5"/>
      <c r="D87" s="5"/>
      <c r="E87" s="5"/>
      <c r="F87" s="5"/>
    </row>
    <row r="88" spans="2:8" x14ac:dyDescent="0.2">
      <c r="B88" s="5"/>
      <c r="C88" s="5"/>
      <c r="D88" s="5"/>
      <c r="E88" s="5"/>
      <c r="F88" s="5"/>
    </row>
    <row r="89" spans="2:8" x14ac:dyDescent="0.2">
      <c r="B89" s="5"/>
      <c r="C89" s="5"/>
      <c r="D89" s="5"/>
      <c r="E89" s="5"/>
      <c r="F89" s="5"/>
    </row>
    <row r="90" spans="2:8" x14ac:dyDescent="0.2">
      <c r="B90" s="5"/>
      <c r="C90" s="5"/>
      <c r="D90" s="5"/>
      <c r="E90" s="5"/>
      <c r="F90" s="5"/>
    </row>
    <row r="91" spans="2:8" x14ac:dyDescent="0.2">
      <c r="B91" s="5"/>
      <c r="C91" s="5"/>
      <c r="D91" s="5"/>
      <c r="E91" s="5"/>
      <c r="F91" s="5"/>
    </row>
    <row r="92" spans="2:8" x14ac:dyDescent="0.2">
      <c r="B92" s="5"/>
      <c r="C92" s="5"/>
      <c r="D92" s="5"/>
      <c r="E92" s="5"/>
      <c r="F92" s="5"/>
    </row>
    <row r="93" spans="2:8" x14ac:dyDescent="0.2">
      <c r="B93" s="5"/>
      <c r="C93" s="5"/>
      <c r="D93" s="5"/>
      <c r="E93" s="5"/>
      <c r="F93" s="5"/>
    </row>
    <row r="94" spans="2:8" x14ac:dyDescent="0.2">
      <c r="B94" s="5"/>
      <c r="C94" s="5"/>
      <c r="D94" s="5"/>
      <c r="E94" s="5"/>
      <c r="F94" s="5"/>
    </row>
    <row r="95" spans="2:8" x14ac:dyDescent="0.2">
      <c r="B95" s="5"/>
      <c r="C95" s="5"/>
      <c r="D95" s="5"/>
      <c r="E95" s="5"/>
      <c r="F95" s="5"/>
    </row>
    <row r="96" spans="2:8" x14ac:dyDescent="0.2">
      <c r="B96" s="5"/>
      <c r="C96" s="5"/>
      <c r="D96" s="5"/>
      <c r="E96" s="5"/>
      <c r="F96" s="5"/>
    </row>
    <row r="97" spans="2:6" x14ac:dyDescent="0.2">
      <c r="B97" s="5"/>
      <c r="C97" s="5"/>
      <c r="D97" s="5"/>
      <c r="E97" s="5"/>
      <c r="F97" s="5"/>
    </row>
  </sheetData>
  <mergeCells count="1">
    <mergeCell ref="E3:F3"/>
  </mergeCells>
  <pageMargins left="0.7" right="0.7" top="0.75" bottom="0.75" header="0.3" footer="0.3"/>
  <pageSetup paperSize="9" scale="68" firstPageNumber="2" orientation="portrait" useFirstPageNumber="1" r:id="rId1"/>
  <headerFooter>
    <oddFooter>&amp;R&amp;"Arial,Regular"&amp;P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M66"/>
  <sheetViews>
    <sheetView zoomScaleNormal="100" workbookViewId="0">
      <selection activeCell="M34" sqref="M34"/>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D10" s="224"/>
      <c r="E10" s="100"/>
      <c r="F10" s="510" t="s">
        <v>72</v>
      </c>
      <c r="G10" s="511"/>
      <c r="H10" s="514" t="e">
        <f>#REF!</f>
        <v>#REF!</v>
      </c>
      <c r="I10" s="515"/>
    </row>
    <row r="11" spans="1:13" x14ac:dyDescent="0.25">
      <c r="A11" s="99" t="s">
        <v>73</v>
      </c>
      <c r="B11" s="97"/>
      <c r="E11" s="100"/>
      <c r="F11" s="510" t="s">
        <v>74</v>
      </c>
      <c r="G11" s="511"/>
      <c r="H11" s="516" t="e">
        <f>#REF!</f>
        <v>#REF!</v>
      </c>
      <c r="I11" s="515"/>
    </row>
    <row r="12" spans="1:13" x14ac:dyDescent="0.25">
      <c r="A12" s="99" t="s">
        <v>75</v>
      </c>
      <c r="B12" s="97"/>
      <c r="D12" s="191"/>
      <c r="E12" s="100"/>
      <c r="F12" s="510" t="s">
        <v>76</v>
      </c>
      <c r="G12" s="511"/>
      <c r="H12" s="516" t="e">
        <f>#REF!</f>
        <v>#REF!</v>
      </c>
      <c r="I12" s="515"/>
    </row>
    <row r="13" spans="1:13" x14ac:dyDescent="0.25">
      <c r="A13" s="99" t="s">
        <v>77</v>
      </c>
      <c r="B13" s="97"/>
      <c r="D13" s="191"/>
      <c r="E13" s="100"/>
      <c r="F13" s="181" t="s">
        <v>78</v>
      </c>
      <c r="G13" s="182"/>
      <c r="H13" s="548" t="s">
        <v>112</v>
      </c>
      <c r="I13" s="549"/>
    </row>
    <row r="14" spans="1:13" x14ac:dyDescent="0.25">
      <c r="A14" s="99"/>
      <c r="B14" s="97"/>
      <c r="D14" s="191"/>
      <c r="E14" s="100"/>
      <c r="F14" s="510" t="s">
        <v>80</v>
      </c>
      <c r="G14" s="511"/>
      <c r="H14" s="516" t="s">
        <v>81</v>
      </c>
      <c r="I14" s="515"/>
      <c r="M14" t="s">
        <v>79</v>
      </c>
    </row>
    <row r="15" spans="1:13" x14ac:dyDescent="0.25">
      <c r="A15" s="99"/>
      <c r="B15" s="97"/>
      <c r="D15" s="191"/>
      <c r="F15" s="552" t="s">
        <v>312</v>
      </c>
      <c r="G15" s="552"/>
      <c r="H15" s="553" t="s">
        <v>364</v>
      </c>
      <c r="I15" s="549"/>
    </row>
    <row r="16" spans="1:13" x14ac:dyDescent="0.25">
      <c r="A16" s="523" t="s">
        <v>318</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365</v>
      </c>
      <c r="C25" s="498"/>
      <c r="D25" s="498"/>
      <c r="E25" s="498"/>
      <c r="F25" s="499"/>
      <c r="G25" s="193">
        <v>1</v>
      </c>
      <c r="H25" s="225">
        <v>1652.17</v>
      </c>
      <c r="I25" s="129">
        <f>H25*G25</f>
        <v>1652.17</v>
      </c>
    </row>
    <row r="26" spans="1:11" x14ac:dyDescent="0.25">
      <c r="A26" s="125"/>
      <c r="B26" s="500"/>
      <c r="C26" s="501"/>
      <c r="D26" s="501"/>
      <c r="E26" s="501"/>
      <c r="F26" s="501"/>
      <c r="G26" s="195"/>
      <c r="H26" s="226"/>
      <c r="I26" s="129"/>
    </row>
    <row r="27" spans="1:11" x14ac:dyDescent="0.25">
      <c r="A27" s="125"/>
      <c r="B27" s="500"/>
      <c r="C27" s="501"/>
      <c r="D27" s="501"/>
      <c r="E27" s="501"/>
      <c r="F27" s="501"/>
      <c r="G27" s="195"/>
      <c r="H27" s="226"/>
      <c r="I27" s="129"/>
    </row>
    <row r="28" spans="1:11" x14ac:dyDescent="0.25">
      <c r="A28" s="125"/>
      <c r="B28" s="554"/>
      <c r="C28" s="555"/>
      <c r="D28" s="555"/>
      <c r="E28" s="555"/>
      <c r="F28" s="556"/>
      <c r="G28" s="195"/>
      <c r="H28" s="226"/>
      <c r="I28" s="129"/>
    </row>
    <row r="29" spans="1:11" x14ac:dyDescent="0.25">
      <c r="A29" s="125"/>
      <c r="B29" s="500"/>
      <c r="C29" s="501"/>
      <c r="D29" s="501"/>
      <c r="E29" s="501"/>
      <c r="F29" s="502"/>
      <c r="G29" s="195"/>
      <c r="H29" s="194"/>
      <c r="I29" s="129"/>
    </row>
    <row r="30" spans="1:11" x14ac:dyDescent="0.25">
      <c r="A30" s="125"/>
      <c r="B30" s="550"/>
      <c r="C30" s="551"/>
      <c r="D30" s="551"/>
      <c r="E30" s="551"/>
      <c r="F30" s="551"/>
      <c r="G30" s="195"/>
      <c r="H30" s="194"/>
      <c r="I30" s="129"/>
    </row>
    <row r="31" spans="1:11" x14ac:dyDescent="0.25">
      <c r="A31" s="125"/>
      <c r="B31" s="550"/>
      <c r="C31" s="551"/>
      <c r="D31" s="551"/>
      <c r="E31" s="551"/>
      <c r="F31" s="551"/>
      <c r="G31" s="195"/>
      <c r="H31" s="194"/>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1652.17</v>
      </c>
      <c r="L39" s="130"/>
    </row>
    <row r="40" spans="1:12" x14ac:dyDescent="0.25">
      <c r="A40" s="488" t="s">
        <v>172</v>
      </c>
      <c r="B40" s="484"/>
      <c r="C40" s="484"/>
      <c r="D40" s="484"/>
      <c r="E40" s="484"/>
      <c r="F40" s="484"/>
      <c r="G40" s="484"/>
      <c r="H40" s="485"/>
      <c r="I40" s="190">
        <f>ROUND((I39*0.15),2)</f>
        <v>247.83</v>
      </c>
      <c r="L40" s="130"/>
    </row>
    <row r="41" spans="1:12" x14ac:dyDescent="0.25">
      <c r="A41" s="488" t="s">
        <v>173</v>
      </c>
      <c r="B41" s="484"/>
      <c r="C41" s="484"/>
      <c r="D41" s="484"/>
      <c r="E41" s="484"/>
      <c r="F41" s="484"/>
      <c r="G41" s="484"/>
      <c r="H41" s="485"/>
      <c r="I41" s="172">
        <f>I39+I40</f>
        <v>1900</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1</v>
      </c>
      <c r="H46" s="156">
        <v>300</v>
      </c>
      <c r="I46" s="129">
        <f t="shared" si="1"/>
        <v>300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1</v>
      </c>
      <c r="H48" s="158">
        <v>200</v>
      </c>
      <c r="I48" s="129">
        <f t="shared" si="1"/>
        <v>200</v>
      </c>
    </row>
    <row r="49" spans="1:12" x14ac:dyDescent="0.25">
      <c r="A49" s="125">
        <v>6</v>
      </c>
      <c r="B49" s="506" t="s">
        <v>333</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500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366</v>
      </c>
      <c r="C56" s="498"/>
      <c r="D56" s="499"/>
      <c r="E56" s="517"/>
      <c r="F56" s="519"/>
      <c r="G56" s="126"/>
      <c r="H56" s="138"/>
      <c r="I56" s="129"/>
    </row>
    <row r="57" spans="1:12" x14ac:dyDescent="0.25">
      <c r="A57" s="125"/>
      <c r="B57" s="500" t="s">
        <v>267</v>
      </c>
      <c r="C57" s="501"/>
      <c r="D57" s="502"/>
      <c r="E57" s="486">
        <v>1</v>
      </c>
      <c r="F57" s="487"/>
      <c r="G57" s="126">
        <v>26.2</v>
      </c>
      <c r="H57" s="138">
        <v>5</v>
      </c>
      <c r="I57" s="129">
        <f>H57*G57</f>
        <v>131</v>
      </c>
    </row>
    <row r="58" spans="1:12" x14ac:dyDescent="0.25">
      <c r="A58" s="139"/>
      <c r="B58" s="503"/>
      <c r="C58" s="504"/>
      <c r="D58" s="505"/>
      <c r="E58" s="520"/>
      <c r="F58" s="522"/>
      <c r="G58" s="126"/>
      <c r="H58" s="138"/>
      <c r="I58" s="129"/>
    </row>
    <row r="59" spans="1:12" x14ac:dyDescent="0.25">
      <c r="A59" s="488" t="s">
        <v>110</v>
      </c>
      <c r="B59" s="484"/>
      <c r="C59" s="484"/>
      <c r="D59" s="484"/>
      <c r="E59" s="484"/>
      <c r="F59" s="484"/>
      <c r="G59" s="484"/>
      <c r="H59" s="485"/>
      <c r="I59" s="140">
        <f>SUM(I56:I58)</f>
        <v>131</v>
      </c>
    </row>
    <row r="60" spans="1:12" x14ac:dyDescent="0.25">
      <c r="A60" s="141"/>
      <c r="B60" s="142"/>
      <c r="C60" s="142"/>
      <c r="D60" s="142"/>
      <c r="E60" s="142"/>
      <c r="F60" s="143"/>
      <c r="G60" s="144"/>
      <c r="H60" s="144"/>
      <c r="I60" s="145"/>
      <c r="L60" s="97"/>
    </row>
    <row r="61" spans="1:12" x14ac:dyDescent="0.25">
      <c r="A61" s="532"/>
      <c r="B61" s="533"/>
      <c r="C61" s="533"/>
      <c r="D61" s="533"/>
      <c r="E61" s="533"/>
      <c r="F61" s="146"/>
      <c r="G61" s="534" t="s">
        <v>111</v>
      </c>
      <c r="H61" s="533"/>
      <c r="I61" s="147">
        <f>I59+I53+I41</f>
        <v>2531</v>
      </c>
    </row>
    <row r="62" spans="1:12" x14ac:dyDescent="0.25">
      <c r="A62" s="532"/>
      <c r="B62" s="533"/>
      <c r="C62" s="533"/>
      <c r="D62" s="533"/>
      <c r="E62" s="533"/>
      <c r="F62" s="100"/>
      <c r="G62" s="148"/>
      <c r="H62" s="149"/>
      <c r="I62" s="150"/>
    </row>
    <row r="63" spans="1:12" ht="15.75" thickBot="1" x14ac:dyDescent="0.3">
      <c r="A63" s="532"/>
      <c r="B63" s="533"/>
      <c r="C63" s="533"/>
      <c r="D63" s="533"/>
      <c r="E63" s="533"/>
      <c r="F63" s="100"/>
      <c r="G63" s="482" t="s">
        <v>154</v>
      </c>
      <c r="H63" s="483"/>
      <c r="I63" s="159">
        <f>I61+I62</f>
        <v>2531</v>
      </c>
    </row>
    <row r="64" spans="1:12" ht="16.5" thickTop="1" thickBot="1" x14ac:dyDescent="0.3">
      <c r="A64" s="151"/>
      <c r="B64" s="152"/>
      <c r="C64" s="539"/>
      <c r="D64" s="540"/>
      <c r="E64" s="540"/>
      <c r="F64" s="540"/>
      <c r="G64" s="153"/>
      <c r="H64" s="153"/>
      <c r="I64" s="154"/>
    </row>
    <row r="66" spans="1:2" x14ac:dyDescent="0.25">
      <c r="A66" s="97"/>
      <c r="B66" s="97"/>
    </row>
  </sheetData>
  <mergeCells count="78">
    <mergeCell ref="C64:F64"/>
    <mergeCell ref="B57:D57"/>
    <mergeCell ref="E57:F57"/>
    <mergeCell ref="B58:D58"/>
    <mergeCell ref="E58:F58"/>
    <mergeCell ref="A59:H59"/>
    <mergeCell ref="A61:B61"/>
    <mergeCell ref="C61:E61"/>
    <mergeCell ref="G61:H61"/>
    <mergeCell ref="A62:B62"/>
    <mergeCell ref="C62:E62"/>
    <mergeCell ref="A63:B63"/>
    <mergeCell ref="C63:E63"/>
    <mergeCell ref="G63:H63"/>
    <mergeCell ref="B56:D56"/>
    <mergeCell ref="E56:F56"/>
    <mergeCell ref="B48:D48"/>
    <mergeCell ref="E48:F48"/>
    <mergeCell ref="B49:D49"/>
    <mergeCell ref="E49:F49"/>
    <mergeCell ref="B50:D50"/>
    <mergeCell ref="B51:D51"/>
    <mergeCell ref="B52:D52"/>
    <mergeCell ref="A53:H53"/>
    <mergeCell ref="A54:I54"/>
    <mergeCell ref="B55:D55"/>
    <mergeCell ref="E55:F55"/>
    <mergeCell ref="B45:D45"/>
    <mergeCell ref="E45:F45"/>
    <mergeCell ref="B46:D46"/>
    <mergeCell ref="E46:F46"/>
    <mergeCell ref="B47:D47"/>
    <mergeCell ref="E47:F47"/>
    <mergeCell ref="B44:D44"/>
    <mergeCell ref="E44:F44"/>
    <mergeCell ref="B34:F34"/>
    <mergeCell ref="B35:F35"/>
    <mergeCell ref="B36:F36"/>
    <mergeCell ref="B37:F37"/>
    <mergeCell ref="B38:F38"/>
    <mergeCell ref="A39:H39"/>
    <mergeCell ref="A40:H40"/>
    <mergeCell ref="A41:H41"/>
    <mergeCell ref="A42:I42"/>
    <mergeCell ref="B43:D43"/>
    <mergeCell ref="E43:F43"/>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M66"/>
  <sheetViews>
    <sheetView topLeftCell="A25" zoomScaleNormal="100" workbookViewId="0">
      <selection activeCell="M34" sqref="M34"/>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16"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312</v>
      </c>
      <c r="G15" s="552"/>
      <c r="H15" s="553" t="s">
        <v>313</v>
      </c>
      <c r="I15" s="549"/>
    </row>
    <row r="16" spans="1:13" x14ac:dyDescent="0.25">
      <c r="A16" s="523" t="s">
        <v>318</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367</v>
      </c>
      <c r="C25" s="498"/>
      <c r="D25" s="498"/>
      <c r="E25" s="498"/>
      <c r="F25" s="499"/>
      <c r="G25" s="193">
        <v>1</v>
      </c>
      <c r="H25" s="225">
        <v>1686.96</v>
      </c>
      <c r="I25" s="129">
        <f>H25*G25</f>
        <v>1686.96</v>
      </c>
    </row>
    <row r="26" spans="1:11" x14ac:dyDescent="0.25">
      <c r="A26" s="125"/>
      <c r="B26" s="500"/>
      <c r="C26" s="501"/>
      <c r="D26" s="501"/>
      <c r="E26" s="501"/>
      <c r="F26" s="501"/>
      <c r="G26" s="195"/>
      <c r="H26" s="226"/>
      <c r="I26" s="129"/>
    </row>
    <row r="27" spans="1:11" x14ac:dyDescent="0.25">
      <c r="A27" s="125"/>
      <c r="B27" s="500"/>
      <c r="C27" s="501"/>
      <c r="D27" s="501"/>
      <c r="E27" s="501"/>
      <c r="F27" s="501"/>
      <c r="G27" s="195"/>
      <c r="H27" s="226"/>
      <c r="I27" s="129"/>
    </row>
    <row r="28" spans="1:11" x14ac:dyDescent="0.25">
      <c r="A28" s="125"/>
      <c r="B28" s="554"/>
      <c r="C28" s="555"/>
      <c r="D28" s="555"/>
      <c r="E28" s="555"/>
      <c r="F28" s="556"/>
      <c r="G28" s="195"/>
      <c r="H28" s="226"/>
      <c r="I28" s="129"/>
    </row>
    <row r="29" spans="1:11" x14ac:dyDescent="0.25">
      <c r="A29" s="125"/>
      <c r="B29" s="500"/>
      <c r="C29" s="501"/>
      <c r="D29" s="501"/>
      <c r="E29" s="501"/>
      <c r="F29" s="502"/>
      <c r="G29" s="195"/>
      <c r="H29" s="194"/>
      <c r="I29" s="129"/>
    </row>
    <row r="30" spans="1:11" x14ac:dyDescent="0.25">
      <c r="A30" s="125"/>
      <c r="B30" s="550"/>
      <c r="C30" s="551"/>
      <c r="D30" s="551"/>
      <c r="E30" s="551"/>
      <c r="F30" s="551"/>
      <c r="G30" s="195"/>
      <c r="H30" s="194"/>
      <c r="I30" s="129"/>
    </row>
    <row r="31" spans="1:11" x14ac:dyDescent="0.25">
      <c r="A31" s="125"/>
      <c r="B31" s="550"/>
      <c r="C31" s="551"/>
      <c r="D31" s="551"/>
      <c r="E31" s="551"/>
      <c r="F31" s="551"/>
      <c r="G31" s="195"/>
      <c r="H31" s="194"/>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1686.96</v>
      </c>
      <c r="L39" s="130"/>
    </row>
    <row r="40" spans="1:12" x14ac:dyDescent="0.25">
      <c r="A40" s="488" t="s">
        <v>172</v>
      </c>
      <c r="B40" s="484"/>
      <c r="C40" s="484"/>
      <c r="D40" s="484"/>
      <c r="E40" s="484"/>
      <c r="F40" s="484"/>
      <c r="G40" s="484"/>
      <c r="H40" s="485"/>
      <c r="I40" s="190">
        <f>ROUND((I39*0.15),2)</f>
        <v>253.04</v>
      </c>
      <c r="L40" s="130"/>
    </row>
    <row r="41" spans="1:12" x14ac:dyDescent="0.25">
      <c r="A41" s="488" t="s">
        <v>173</v>
      </c>
      <c r="B41" s="484"/>
      <c r="C41" s="484"/>
      <c r="D41" s="484"/>
      <c r="E41" s="484"/>
      <c r="F41" s="484"/>
      <c r="G41" s="484"/>
      <c r="H41" s="485"/>
      <c r="I41" s="172">
        <f>I39+I40</f>
        <v>1940</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1</v>
      </c>
      <c r="H46" s="156">
        <v>300</v>
      </c>
      <c r="I46" s="129">
        <f t="shared" si="1"/>
        <v>300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1</v>
      </c>
      <c r="H48" s="158">
        <v>200</v>
      </c>
      <c r="I48" s="129">
        <f t="shared" si="1"/>
        <v>200</v>
      </c>
    </row>
    <row r="49" spans="1:12" x14ac:dyDescent="0.25">
      <c r="A49" s="125">
        <v>6</v>
      </c>
      <c r="B49" s="506" t="s">
        <v>333</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500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368</v>
      </c>
      <c r="C56" s="498"/>
      <c r="D56" s="499"/>
      <c r="E56" s="517"/>
      <c r="F56" s="519"/>
      <c r="G56" s="126"/>
      <c r="H56" s="138"/>
      <c r="I56" s="129"/>
    </row>
    <row r="57" spans="1:12" x14ac:dyDescent="0.25">
      <c r="A57" s="125"/>
      <c r="B57" s="500" t="s">
        <v>267</v>
      </c>
      <c r="C57" s="501"/>
      <c r="D57" s="502"/>
      <c r="E57" s="486">
        <v>1</v>
      </c>
      <c r="F57" s="487"/>
      <c r="G57" s="126">
        <v>34</v>
      </c>
      <c r="H57" s="138">
        <v>5</v>
      </c>
      <c r="I57" s="129">
        <f>H57*G57</f>
        <v>170</v>
      </c>
    </row>
    <row r="58" spans="1:12" x14ac:dyDescent="0.25">
      <c r="A58" s="139"/>
      <c r="B58" s="503"/>
      <c r="C58" s="504"/>
      <c r="D58" s="505"/>
      <c r="E58" s="520"/>
      <c r="F58" s="522"/>
      <c r="G58" s="126"/>
      <c r="H58" s="138"/>
      <c r="I58" s="129"/>
    </row>
    <row r="59" spans="1:12" x14ac:dyDescent="0.25">
      <c r="A59" s="488" t="s">
        <v>110</v>
      </c>
      <c r="B59" s="484"/>
      <c r="C59" s="484"/>
      <c r="D59" s="484"/>
      <c r="E59" s="484"/>
      <c r="F59" s="484"/>
      <c r="G59" s="484"/>
      <c r="H59" s="485"/>
      <c r="I59" s="140">
        <f>SUM(I56:I58)</f>
        <v>170</v>
      </c>
    </row>
    <row r="60" spans="1:12" x14ac:dyDescent="0.25">
      <c r="A60" s="141"/>
      <c r="B60" s="142"/>
      <c r="C60" s="142"/>
      <c r="D60" s="142"/>
      <c r="E60" s="142"/>
      <c r="F60" s="143"/>
      <c r="G60" s="144"/>
      <c r="H60" s="144"/>
      <c r="I60" s="145"/>
      <c r="L60" s="97"/>
    </row>
    <row r="61" spans="1:12" x14ac:dyDescent="0.25">
      <c r="A61" s="532"/>
      <c r="B61" s="533"/>
      <c r="C61" s="533"/>
      <c r="D61" s="533"/>
      <c r="E61" s="533"/>
      <c r="F61" s="146"/>
      <c r="G61" s="534" t="s">
        <v>111</v>
      </c>
      <c r="H61" s="533"/>
      <c r="I61" s="147">
        <f>I59+I53+I41</f>
        <v>2610</v>
      </c>
    </row>
    <row r="62" spans="1:12" x14ac:dyDescent="0.25">
      <c r="A62" s="532"/>
      <c r="B62" s="533"/>
      <c r="C62" s="533"/>
      <c r="D62" s="533"/>
      <c r="E62" s="533"/>
      <c r="F62" s="100"/>
      <c r="G62" s="148"/>
      <c r="H62" s="149"/>
      <c r="I62" s="150"/>
    </row>
    <row r="63" spans="1:12" ht="15.75" thickBot="1" x14ac:dyDescent="0.3">
      <c r="A63" s="532"/>
      <c r="B63" s="533"/>
      <c r="C63" s="533"/>
      <c r="D63" s="533"/>
      <c r="E63" s="533"/>
      <c r="F63" s="100"/>
      <c r="G63" s="482" t="s">
        <v>154</v>
      </c>
      <c r="H63" s="483"/>
      <c r="I63" s="159">
        <f>I61+I62</f>
        <v>2610</v>
      </c>
    </row>
    <row r="64" spans="1:12" ht="16.5" thickTop="1" thickBot="1" x14ac:dyDescent="0.3">
      <c r="A64" s="151"/>
      <c r="B64" s="152"/>
      <c r="C64" s="539"/>
      <c r="D64" s="540"/>
      <c r="E64" s="540"/>
      <c r="F64" s="540"/>
      <c r="G64" s="153"/>
      <c r="H64" s="153"/>
      <c r="I64" s="154"/>
    </row>
    <row r="66" spans="1:2" x14ac:dyDescent="0.25">
      <c r="A66" s="97"/>
      <c r="B66" s="97"/>
    </row>
  </sheetData>
  <mergeCells count="78">
    <mergeCell ref="C64:F64"/>
    <mergeCell ref="B57:D57"/>
    <mergeCell ref="E57:F57"/>
    <mergeCell ref="B58:D58"/>
    <mergeCell ref="E58:F58"/>
    <mergeCell ref="A59:H59"/>
    <mergeCell ref="A61:B61"/>
    <mergeCell ref="C61:E61"/>
    <mergeCell ref="G61:H61"/>
    <mergeCell ref="A62:B62"/>
    <mergeCell ref="C62:E62"/>
    <mergeCell ref="A63:B63"/>
    <mergeCell ref="C63:E63"/>
    <mergeCell ref="G63:H63"/>
    <mergeCell ref="B56:D56"/>
    <mergeCell ref="E56:F56"/>
    <mergeCell ref="B48:D48"/>
    <mergeCell ref="E48:F48"/>
    <mergeCell ref="B49:D49"/>
    <mergeCell ref="E49:F49"/>
    <mergeCell ref="B50:D50"/>
    <mergeCell ref="B51:D51"/>
    <mergeCell ref="B52:D52"/>
    <mergeCell ref="A53:H53"/>
    <mergeCell ref="A54:I54"/>
    <mergeCell ref="B55:D55"/>
    <mergeCell ref="E55:F55"/>
    <mergeCell ref="B45:D45"/>
    <mergeCell ref="E45:F45"/>
    <mergeCell ref="B46:D46"/>
    <mergeCell ref="E46:F46"/>
    <mergeCell ref="B47:D47"/>
    <mergeCell ref="E47:F47"/>
    <mergeCell ref="B44:D44"/>
    <mergeCell ref="E44:F44"/>
    <mergeCell ref="B34:F34"/>
    <mergeCell ref="B35:F35"/>
    <mergeCell ref="B36:F36"/>
    <mergeCell ref="B37:F37"/>
    <mergeCell ref="B38:F38"/>
    <mergeCell ref="A39:H39"/>
    <mergeCell ref="A40:H40"/>
    <mergeCell ref="A41:H41"/>
    <mergeCell ref="A42:I42"/>
    <mergeCell ref="B43:D43"/>
    <mergeCell ref="E43:F43"/>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M66"/>
  <sheetViews>
    <sheetView topLeftCell="A5" zoomScaleNormal="100" workbookViewId="0">
      <selection activeCell="K19" sqref="A1:XFD104857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16"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312</v>
      </c>
      <c r="G15" s="552"/>
      <c r="H15" s="553" t="s">
        <v>335</v>
      </c>
      <c r="I15" s="549"/>
    </row>
    <row r="16" spans="1:13" x14ac:dyDescent="0.25">
      <c r="A16" s="523" t="s">
        <v>318</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369</v>
      </c>
      <c r="C25" s="498"/>
      <c r="D25" s="498"/>
      <c r="E25" s="498"/>
      <c r="F25" s="499"/>
      <c r="G25" s="227">
        <v>2</v>
      </c>
      <c r="H25" s="225">
        <v>2343.48</v>
      </c>
      <c r="I25" s="129">
        <f>H25*G25</f>
        <v>4686.96</v>
      </c>
    </row>
    <row r="26" spans="1:11" x14ac:dyDescent="0.25">
      <c r="A26" s="125">
        <v>2</v>
      </c>
      <c r="B26" s="500" t="s">
        <v>370</v>
      </c>
      <c r="C26" s="501"/>
      <c r="D26" s="501"/>
      <c r="E26" s="501"/>
      <c r="F26" s="501"/>
      <c r="G26" s="195">
        <v>1</v>
      </c>
      <c r="H26" s="226">
        <v>498</v>
      </c>
      <c r="I26" s="129">
        <f>H26*G26</f>
        <v>498</v>
      </c>
    </row>
    <row r="27" spans="1:11" x14ac:dyDescent="0.25">
      <c r="A27" s="125"/>
      <c r="B27" s="500"/>
      <c r="C27" s="501"/>
      <c r="D27" s="501"/>
      <c r="E27" s="501"/>
      <c r="F27" s="501"/>
      <c r="G27" s="195"/>
      <c r="H27" s="226"/>
      <c r="I27" s="129"/>
    </row>
    <row r="28" spans="1:11" x14ac:dyDescent="0.25">
      <c r="A28" s="125"/>
      <c r="B28" s="554"/>
      <c r="C28" s="555"/>
      <c r="D28" s="555"/>
      <c r="E28" s="555"/>
      <c r="F28" s="556"/>
      <c r="G28" s="195"/>
      <c r="H28" s="226"/>
      <c r="I28" s="129"/>
    </row>
    <row r="29" spans="1:11" x14ac:dyDescent="0.25">
      <c r="A29" s="125"/>
      <c r="B29" s="500"/>
      <c r="C29" s="501"/>
      <c r="D29" s="501"/>
      <c r="E29" s="501"/>
      <c r="F29" s="502"/>
      <c r="G29" s="195"/>
      <c r="H29" s="194"/>
      <c r="I29" s="129"/>
    </row>
    <row r="30" spans="1:11" x14ac:dyDescent="0.25">
      <c r="A30" s="125"/>
      <c r="B30" s="550"/>
      <c r="C30" s="551"/>
      <c r="D30" s="551"/>
      <c r="E30" s="551"/>
      <c r="F30" s="551"/>
      <c r="G30" s="195"/>
      <c r="H30" s="194"/>
      <c r="I30" s="129"/>
    </row>
    <row r="31" spans="1:11" x14ac:dyDescent="0.25">
      <c r="A31" s="125"/>
      <c r="B31" s="550"/>
      <c r="C31" s="551"/>
      <c r="D31" s="551"/>
      <c r="E31" s="551"/>
      <c r="F31" s="551"/>
      <c r="G31" s="195"/>
      <c r="H31" s="194"/>
      <c r="I31" s="129"/>
    </row>
    <row r="32" spans="1:11" x14ac:dyDescent="0.25">
      <c r="A32" s="125"/>
      <c r="B32" s="550"/>
      <c r="C32" s="551"/>
      <c r="D32" s="551"/>
      <c r="E32" s="551"/>
      <c r="F32" s="551"/>
      <c r="G32" s="195"/>
      <c r="H32" s="196"/>
      <c r="I32" s="129"/>
    </row>
    <row r="33" spans="1:12" x14ac:dyDescent="0.25">
      <c r="A33" s="125"/>
      <c r="B33" s="550"/>
      <c r="C33" s="551"/>
      <c r="D33" s="551"/>
      <c r="E33" s="551"/>
      <c r="F33" s="551"/>
      <c r="G33" s="195"/>
      <c r="H33" s="19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5184.96</v>
      </c>
      <c r="L39" s="130"/>
    </row>
    <row r="40" spans="1:12" x14ac:dyDescent="0.25">
      <c r="A40" s="488" t="s">
        <v>172</v>
      </c>
      <c r="B40" s="484"/>
      <c r="C40" s="484"/>
      <c r="D40" s="484"/>
      <c r="E40" s="484"/>
      <c r="F40" s="484"/>
      <c r="G40" s="484"/>
      <c r="H40" s="485"/>
      <c r="I40" s="190">
        <f>ROUND((I39*0.15),2)</f>
        <v>777.74</v>
      </c>
      <c r="L40" s="130"/>
    </row>
    <row r="41" spans="1:12" x14ac:dyDescent="0.25">
      <c r="A41" s="488" t="s">
        <v>173</v>
      </c>
      <c r="B41" s="484"/>
      <c r="C41" s="484"/>
      <c r="D41" s="484"/>
      <c r="E41" s="484"/>
      <c r="F41" s="484"/>
      <c r="G41" s="484"/>
      <c r="H41" s="485"/>
      <c r="I41" s="172">
        <f>I39+I40</f>
        <v>5962.7</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v>6</v>
      </c>
      <c r="H44" s="155">
        <v>450</v>
      </c>
      <c r="I44" s="132">
        <f>SUM(G44*H44)</f>
        <v>2700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c r="H46" s="156">
        <v>300</v>
      </c>
      <c r="I46" s="129">
        <f t="shared" si="1"/>
        <v>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6</v>
      </c>
      <c r="H48" s="158">
        <v>200</v>
      </c>
      <c r="I48" s="129">
        <f t="shared" si="1"/>
        <v>1200</v>
      </c>
    </row>
    <row r="49" spans="1:12" x14ac:dyDescent="0.25">
      <c r="A49" s="125">
        <v>6</v>
      </c>
      <c r="B49" s="506" t="s">
        <v>333</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3900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336</v>
      </c>
      <c r="C56" s="498"/>
      <c r="D56" s="499"/>
      <c r="E56" s="517"/>
      <c r="F56" s="519"/>
      <c r="G56" s="126"/>
      <c r="H56" s="138"/>
      <c r="I56" s="129"/>
    </row>
    <row r="57" spans="1:12" x14ac:dyDescent="0.25">
      <c r="A57" s="125"/>
      <c r="B57" s="500" t="s">
        <v>267</v>
      </c>
      <c r="C57" s="501"/>
      <c r="D57" s="502"/>
      <c r="E57" s="486">
        <v>2</v>
      </c>
      <c r="F57" s="487"/>
      <c r="G57" s="126">
        <v>66.400000000000006</v>
      </c>
      <c r="H57" s="138">
        <v>5</v>
      </c>
      <c r="I57" s="129">
        <f>H57*G57</f>
        <v>332</v>
      </c>
    </row>
    <row r="58" spans="1:12" x14ac:dyDescent="0.25">
      <c r="A58" s="139"/>
      <c r="B58" s="503"/>
      <c r="C58" s="504"/>
      <c r="D58" s="505"/>
      <c r="E58" s="520"/>
      <c r="F58" s="522"/>
      <c r="G58" s="126"/>
      <c r="H58" s="138"/>
      <c r="I58" s="129"/>
    </row>
    <row r="59" spans="1:12" x14ac:dyDescent="0.25">
      <c r="A59" s="488" t="s">
        <v>110</v>
      </c>
      <c r="B59" s="484"/>
      <c r="C59" s="484"/>
      <c r="D59" s="484"/>
      <c r="E59" s="484"/>
      <c r="F59" s="484"/>
      <c r="G59" s="484"/>
      <c r="H59" s="485"/>
      <c r="I59" s="140">
        <f>SUM(I56:I58)</f>
        <v>332</v>
      </c>
    </row>
    <row r="60" spans="1:12" x14ac:dyDescent="0.25">
      <c r="A60" s="141"/>
      <c r="B60" s="142"/>
      <c r="C60" s="142"/>
      <c r="D60" s="142"/>
      <c r="E60" s="142"/>
      <c r="F60" s="143"/>
      <c r="G60" s="144"/>
      <c r="H60" s="144"/>
      <c r="I60" s="145"/>
      <c r="L60" s="97"/>
    </row>
    <row r="61" spans="1:12" x14ac:dyDescent="0.25">
      <c r="A61" s="532"/>
      <c r="B61" s="533"/>
      <c r="C61" s="533"/>
      <c r="D61" s="533"/>
      <c r="E61" s="533"/>
      <c r="F61" s="146"/>
      <c r="G61" s="534" t="s">
        <v>111</v>
      </c>
      <c r="H61" s="533"/>
      <c r="I61" s="147">
        <f>I59+I53+I41</f>
        <v>10194.700000000001</v>
      </c>
    </row>
    <row r="62" spans="1:12" x14ac:dyDescent="0.25">
      <c r="A62" s="532"/>
      <c r="B62" s="533"/>
      <c r="C62" s="533"/>
      <c r="D62" s="533"/>
      <c r="E62" s="533"/>
      <c r="F62" s="100"/>
      <c r="G62" s="148"/>
      <c r="H62" s="149"/>
      <c r="I62" s="150"/>
    </row>
    <row r="63" spans="1:12" ht="15.75" thickBot="1" x14ac:dyDescent="0.3">
      <c r="A63" s="532"/>
      <c r="B63" s="533"/>
      <c r="C63" s="533"/>
      <c r="D63" s="533"/>
      <c r="E63" s="533"/>
      <c r="F63" s="100"/>
      <c r="G63" s="482" t="s">
        <v>154</v>
      </c>
      <c r="H63" s="483"/>
      <c r="I63" s="159">
        <f>I61+I62</f>
        <v>10194.700000000001</v>
      </c>
    </row>
    <row r="64" spans="1:12" ht="16.5" thickTop="1" thickBot="1" x14ac:dyDescent="0.3">
      <c r="A64" s="151"/>
      <c r="B64" s="152"/>
      <c r="C64" s="539"/>
      <c r="D64" s="540"/>
      <c r="E64" s="540"/>
      <c r="F64" s="540"/>
      <c r="G64" s="153"/>
      <c r="H64" s="153"/>
      <c r="I64" s="154"/>
    </row>
    <row r="66" spans="1:2" x14ac:dyDescent="0.25">
      <c r="A66" s="97"/>
      <c r="B66" s="97"/>
    </row>
  </sheetData>
  <mergeCells count="78">
    <mergeCell ref="C64:F64"/>
    <mergeCell ref="B57:D57"/>
    <mergeCell ref="E57:F57"/>
    <mergeCell ref="B58:D58"/>
    <mergeCell ref="E58:F58"/>
    <mergeCell ref="A59:H59"/>
    <mergeCell ref="A61:B61"/>
    <mergeCell ref="C61:E61"/>
    <mergeCell ref="G61:H61"/>
    <mergeCell ref="A62:B62"/>
    <mergeCell ref="C62:E62"/>
    <mergeCell ref="A63:B63"/>
    <mergeCell ref="C63:E63"/>
    <mergeCell ref="G63:H63"/>
    <mergeCell ref="B56:D56"/>
    <mergeCell ref="E56:F56"/>
    <mergeCell ref="B48:D48"/>
    <mergeCell ref="E48:F48"/>
    <mergeCell ref="B49:D49"/>
    <mergeCell ref="E49:F49"/>
    <mergeCell ref="B50:D50"/>
    <mergeCell ref="B51:D51"/>
    <mergeCell ref="B52:D52"/>
    <mergeCell ref="A53:H53"/>
    <mergeCell ref="A54:I54"/>
    <mergeCell ref="B55:D55"/>
    <mergeCell ref="E55:F55"/>
    <mergeCell ref="B45:D45"/>
    <mergeCell ref="E45:F45"/>
    <mergeCell ref="B46:D46"/>
    <mergeCell ref="E46:F46"/>
    <mergeCell ref="B47:D47"/>
    <mergeCell ref="E47:F47"/>
    <mergeCell ref="B44:D44"/>
    <mergeCell ref="E44:F44"/>
    <mergeCell ref="B34:F34"/>
    <mergeCell ref="B35:F35"/>
    <mergeCell ref="B36:F36"/>
    <mergeCell ref="B37:F37"/>
    <mergeCell ref="B38:F38"/>
    <mergeCell ref="A39:H39"/>
    <mergeCell ref="A40:H40"/>
    <mergeCell ref="A41:H41"/>
    <mergeCell ref="A42:I42"/>
    <mergeCell ref="B43:D43"/>
    <mergeCell ref="E43:F43"/>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M66"/>
  <sheetViews>
    <sheetView topLeftCell="A31" workbookViewId="0">
      <selection activeCell="M43" sqref="M43"/>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16"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312</v>
      </c>
      <c r="G15" s="552"/>
      <c r="H15" s="553" t="s">
        <v>364</v>
      </c>
      <c r="I15" s="549"/>
    </row>
    <row r="16" spans="1:13" x14ac:dyDescent="0.25">
      <c r="A16" s="523" t="s">
        <v>371</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372</v>
      </c>
      <c r="C25" s="498"/>
      <c r="D25" s="498"/>
      <c r="E25" s="498"/>
      <c r="F25" s="499"/>
      <c r="G25" s="195">
        <v>3</v>
      </c>
      <c r="H25" s="225">
        <v>65.209999999999994</v>
      </c>
      <c r="I25" s="129">
        <f>H25*G25</f>
        <v>195.63</v>
      </c>
    </row>
    <row r="26" spans="1:11" x14ac:dyDescent="0.25">
      <c r="A26" s="125">
        <v>2</v>
      </c>
      <c r="B26" s="500" t="s">
        <v>374</v>
      </c>
      <c r="C26" s="501"/>
      <c r="D26" s="501"/>
      <c r="E26" s="501"/>
      <c r="F26" s="501"/>
      <c r="G26" s="195">
        <v>4</v>
      </c>
      <c r="H26" s="226">
        <v>12.17</v>
      </c>
      <c r="I26" s="129">
        <f>H26*G26</f>
        <v>48.68</v>
      </c>
    </row>
    <row r="27" spans="1:11" x14ac:dyDescent="0.25">
      <c r="A27" s="125">
        <v>3</v>
      </c>
      <c r="B27" s="500" t="s">
        <v>373</v>
      </c>
      <c r="C27" s="501"/>
      <c r="D27" s="501"/>
      <c r="E27" s="501"/>
      <c r="F27" s="501"/>
      <c r="G27" s="195">
        <v>1</v>
      </c>
      <c r="H27" s="226">
        <v>57.39</v>
      </c>
      <c r="I27" s="129">
        <f t="shared" ref="I27" si="1">H27*G27</f>
        <v>57.39</v>
      </c>
    </row>
    <row r="28" spans="1:11" x14ac:dyDescent="0.25">
      <c r="A28" s="125"/>
      <c r="B28" s="554"/>
      <c r="C28" s="555"/>
      <c r="D28" s="555"/>
      <c r="E28" s="555"/>
      <c r="F28" s="556"/>
      <c r="G28" s="195"/>
      <c r="H28" s="226"/>
      <c r="I28" s="129"/>
    </row>
    <row r="29" spans="1:11" x14ac:dyDescent="0.25">
      <c r="A29" s="125"/>
      <c r="B29" s="500"/>
      <c r="C29" s="501"/>
      <c r="D29" s="501"/>
      <c r="E29" s="501"/>
      <c r="F29" s="502"/>
      <c r="G29" s="195"/>
      <c r="H29" s="226"/>
      <c r="I29" s="129"/>
    </row>
    <row r="30" spans="1:11" x14ac:dyDescent="0.25">
      <c r="A30" s="125"/>
      <c r="B30" s="550"/>
      <c r="C30" s="551"/>
      <c r="D30" s="551"/>
      <c r="E30" s="551"/>
      <c r="F30" s="551"/>
      <c r="G30" s="195"/>
      <c r="H30" s="226"/>
      <c r="I30" s="129"/>
    </row>
    <row r="31" spans="1:11" x14ac:dyDescent="0.25">
      <c r="A31" s="125"/>
      <c r="B31" s="550"/>
      <c r="C31" s="551"/>
      <c r="D31" s="551"/>
      <c r="E31" s="551"/>
      <c r="F31" s="551"/>
      <c r="G31" s="195"/>
      <c r="H31" s="226"/>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v>301.73</v>
      </c>
      <c r="L39" s="130"/>
    </row>
    <row r="40" spans="1:12" x14ac:dyDescent="0.25">
      <c r="A40" s="488" t="s">
        <v>172</v>
      </c>
      <c r="B40" s="484"/>
      <c r="C40" s="484"/>
      <c r="D40" s="484"/>
      <c r="E40" s="484"/>
      <c r="F40" s="484"/>
      <c r="G40" s="484"/>
      <c r="H40" s="485"/>
      <c r="I40" s="190">
        <f>ROUND((I39*0.15),2)</f>
        <v>45.26</v>
      </c>
      <c r="L40" s="130"/>
    </row>
    <row r="41" spans="1:12" x14ac:dyDescent="0.25">
      <c r="A41" s="488" t="s">
        <v>173</v>
      </c>
      <c r="B41" s="484"/>
      <c r="C41" s="484"/>
      <c r="D41" s="484"/>
      <c r="E41" s="484"/>
      <c r="F41" s="484"/>
      <c r="G41" s="484"/>
      <c r="H41" s="485"/>
      <c r="I41" s="172">
        <f>I39+I40</f>
        <v>346.99</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2">SUM(G45*H45)</f>
        <v>0</v>
      </c>
    </row>
    <row r="46" spans="1:12" x14ac:dyDescent="0.25">
      <c r="A46" s="125">
        <v>3</v>
      </c>
      <c r="B46" s="506" t="s">
        <v>101</v>
      </c>
      <c r="C46" s="507"/>
      <c r="D46" s="508"/>
      <c r="E46" s="486" t="s">
        <v>99</v>
      </c>
      <c r="F46" s="487"/>
      <c r="G46" s="126">
        <v>34</v>
      </c>
      <c r="H46" s="156">
        <v>300</v>
      </c>
      <c r="I46" s="129">
        <f t="shared" si="2"/>
        <v>10200</v>
      </c>
    </row>
    <row r="47" spans="1:12" x14ac:dyDescent="0.25">
      <c r="A47" s="125">
        <v>4</v>
      </c>
      <c r="B47" s="506" t="s">
        <v>102</v>
      </c>
      <c r="C47" s="507"/>
      <c r="D47" s="508"/>
      <c r="E47" s="486" t="s">
        <v>99</v>
      </c>
      <c r="F47" s="487"/>
      <c r="G47" s="126"/>
      <c r="H47" s="156">
        <v>200</v>
      </c>
      <c r="I47" s="129">
        <f t="shared" si="2"/>
        <v>0</v>
      </c>
    </row>
    <row r="48" spans="1:12" x14ac:dyDescent="0.25">
      <c r="A48" s="125">
        <v>5</v>
      </c>
      <c r="B48" s="506" t="s">
        <v>103</v>
      </c>
      <c r="C48" s="507"/>
      <c r="D48" s="508"/>
      <c r="E48" s="486" t="s">
        <v>99</v>
      </c>
      <c r="F48" s="487"/>
      <c r="G48" s="126">
        <v>34</v>
      </c>
      <c r="H48" s="158">
        <v>200</v>
      </c>
      <c r="I48" s="129">
        <f t="shared" si="2"/>
        <v>6800</v>
      </c>
    </row>
    <row r="49" spans="1:12" x14ac:dyDescent="0.25">
      <c r="A49" s="125">
        <v>6</v>
      </c>
      <c r="B49" s="506" t="s">
        <v>333</v>
      </c>
      <c r="C49" s="507"/>
      <c r="D49" s="508"/>
      <c r="E49" s="486" t="s">
        <v>99</v>
      </c>
      <c r="F49" s="487"/>
      <c r="G49" s="126"/>
      <c r="H49" s="158">
        <v>140</v>
      </c>
      <c r="I49" s="129">
        <f t="shared" si="2"/>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17000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375</v>
      </c>
      <c r="C56" s="498"/>
      <c r="D56" s="499"/>
      <c r="E56" s="517"/>
      <c r="F56" s="519"/>
      <c r="G56" s="126"/>
      <c r="H56" s="138"/>
      <c r="I56" s="129"/>
    </row>
    <row r="57" spans="1:12" x14ac:dyDescent="0.25">
      <c r="A57" s="125"/>
      <c r="B57" s="500" t="s">
        <v>267</v>
      </c>
      <c r="C57" s="501"/>
      <c r="D57" s="502"/>
      <c r="E57" s="486">
        <v>4</v>
      </c>
      <c r="F57" s="487"/>
      <c r="G57" s="126">
        <v>104.8</v>
      </c>
      <c r="H57" s="138">
        <v>5</v>
      </c>
      <c r="I57" s="129">
        <f>H57*G57</f>
        <v>524</v>
      </c>
    </row>
    <row r="58" spans="1:12" x14ac:dyDescent="0.25">
      <c r="A58" s="139"/>
      <c r="B58" s="503"/>
      <c r="C58" s="504"/>
      <c r="D58" s="505"/>
      <c r="E58" s="520"/>
      <c r="F58" s="522"/>
      <c r="G58" s="126"/>
      <c r="H58" s="138"/>
      <c r="I58" s="129"/>
    </row>
    <row r="59" spans="1:12" x14ac:dyDescent="0.25">
      <c r="A59" s="488" t="s">
        <v>110</v>
      </c>
      <c r="B59" s="484"/>
      <c r="C59" s="484"/>
      <c r="D59" s="484"/>
      <c r="E59" s="484"/>
      <c r="F59" s="484"/>
      <c r="G59" s="484"/>
      <c r="H59" s="485"/>
      <c r="I59" s="140">
        <f>SUM(I56:I58)</f>
        <v>524</v>
      </c>
    </row>
    <row r="60" spans="1:12" x14ac:dyDescent="0.25">
      <c r="A60" s="141"/>
      <c r="B60" s="142"/>
      <c r="C60" s="142"/>
      <c r="D60" s="142"/>
      <c r="E60" s="142"/>
      <c r="F60" s="143"/>
      <c r="G60" s="144"/>
      <c r="H60" s="144"/>
      <c r="I60" s="145"/>
      <c r="L60" s="97"/>
    </row>
    <row r="61" spans="1:12" x14ac:dyDescent="0.25">
      <c r="A61" s="532"/>
      <c r="B61" s="533"/>
      <c r="C61" s="533"/>
      <c r="D61" s="533"/>
      <c r="E61" s="533"/>
      <c r="F61" s="146"/>
      <c r="G61" s="534" t="s">
        <v>111</v>
      </c>
      <c r="H61" s="533"/>
      <c r="I61" s="147">
        <f>I59+I53+I41</f>
        <v>17870.990000000002</v>
      </c>
    </row>
    <row r="62" spans="1:12" x14ac:dyDescent="0.25">
      <c r="A62" s="532"/>
      <c r="B62" s="533"/>
      <c r="C62" s="533"/>
      <c r="D62" s="533"/>
      <c r="E62" s="533"/>
      <c r="F62" s="100"/>
      <c r="G62" s="148"/>
      <c r="H62" s="149"/>
      <c r="I62" s="150"/>
    </row>
    <row r="63" spans="1:12" ht="15.75" thickBot="1" x14ac:dyDescent="0.3">
      <c r="A63" s="532"/>
      <c r="B63" s="533"/>
      <c r="C63" s="533"/>
      <c r="D63" s="533"/>
      <c r="E63" s="533"/>
      <c r="F63" s="100"/>
      <c r="G63" s="482" t="s">
        <v>154</v>
      </c>
      <c r="H63" s="483"/>
      <c r="I63" s="159">
        <f>I61+I62</f>
        <v>17870.990000000002</v>
      </c>
    </row>
    <row r="64" spans="1:12" ht="16.5" thickTop="1" thickBot="1" x14ac:dyDescent="0.3">
      <c r="A64" s="151"/>
      <c r="B64" s="152"/>
      <c r="C64" s="539"/>
      <c r="D64" s="540"/>
      <c r="E64" s="540"/>
      <c r="F64" s="540"/>
      <c r="G64" s="153"/>
      <c r="H64" s="153"/>
      <c r="I64" s="154"/>
    </row>
    <row r="66" spans="1:2" x14ac:dyDescent="0.25">
      <c r="A66" s="97"/>
      <c r="B66" s="97"/>
    </row>
  </sheetData>
  <mergeCells count="78">
    <mergeCell ref="F11:G11"/>
    <mergeCell ref="H11:I11"/>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A22:H22"/>
    <mergeCell ref="A23:I23"/>
    <mergeCell ref="B24:F24"/>
    <mergeCell ref="B25:F25"/>
    <mergeCell ref="B26:F26"/>
    <mergeCell ref="B27:F27"/>
    <mergeCell ref="B28:F28"/>
    <mergeCell ref="B29:F29"/>
    <mergeCell ref="B30:F30"/>
    <mergeCell ref="B31:F31"/>
    <mergeCell ref="B32:F32"/>
    <mergeCell ref="B44:D44"/>
    <mergeCell ref="E44:F44"/>
    <mergeCell ref="B34:F34"/>
    <mergeCell ref="B35:F35"/>
    <mergeCell ref="B36:F36"/>
    <mergeCell ref="B37:F37"/>
    <mergeCell ref="B38:F38"/>
    <mergeCell ref="A39:H39"/>
    <mergeCell ref="A40:H40"/>
    <mergeCell ref="A41:H41"/>
    <mergeCell ref="A42:I42"/>
    <mergeCell ref="B43:D43"/>
    <mergeCell ref="E43:F43"/>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4:F64"/>
    <mergeCell ref="B57:D57"/>
    <mergeCell ref="E57:F57"/>
    <mergeCell ref="B58:D58"/>
    <mergeCell ref="E58:F58"/>
    <mergeCell ref="A59:H59"/>
    <mergeCell ref="A61:B61"/>
    <mergeCell ref="C61:E61"/>
    <mergeCell ref="G61:H61"/>
    <mergeCell ref="A62:B62"/>
    <mergeCell ref="C62:E62"/>
    <mergeCell ref="A63:B63"/>
    <mergeCell ref="C63:E63"/>
    <mergeCell ref="G63:H63"/>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M66"/>
  <sheetViews>
    <sheetView topLeftCell="A31" workbookViewId="0">
      <selection activeCell="M43" sqref="M43"/>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16"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312</v>
      </c>
      <c r="G15" s="552"/>
      <c r="H15" s="553" t="s">
        <v>321</v>
      </c>
      <c r="I15" s="549"/>
    </row>
    <row r="16" spans="1:13" x14ac:dyDescent="0.25">
      <c r="A16" s="523" t="s">
        <v>376</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c r="B25" s="497"/>
      <c r="C25" s="498"/>
      <c r="D25" s="498"/>
      <c r="E25" s="498"/>
      <c r="F25" s="499"/>
      <c r="G25" s="195"/>
      <c r="H25" s="225"/>
      <c r="I25" s="129"/>
    </row>
    <row r="26" spans="1:11" x14ac:dyDescent="0.25">
      <c r="A26" s="125"/>
      <c r="B26" s="500"/>
      <c r="C26" s="501"/>
      <c r="D26" s="501"/>
      <c r="E26" s="501"/>
      <c r="F26" s="501"/>
      <c r="G26" s="195"/>
      <c r="H26" s="226"/>
      <c r="I26" s="129"/>
    </row>
    <row r="27" spans="1:11" x14ac:dyDescent="0.25">
      <c r="A27" s="125"/>
      <c r="B27" s="500"/>
      <c r="C27" s="501"/>
      <c r="D27" s="501"/>
      <c r="E27" s="501"/>
      <c r="F27" s="501"/>
      <c r="G27" s="195"/>
      <c r="H27" s="226"/>
      <c r="I27" s="129"/>
    </row>
    <row r="28" spans="1:11" x14ac:dyDescent="0.25">
      <c r="A28" s="125"/>
      <c r="B28" s="554"/>
      <c r="C28" s="555"/>
      <c r="D28" s="555"/>
      <c r="E28" s="555"/>
      <c r="F28" s="556"/>
      <c r="G28" s="195"/>
      <c r="H28" s="226"/>
      <c r="I28" s="129"/>
    </row>
    <row r="29" spans="1:11" x14ac:dyDescent="0.25">
      <c r="A29" s="125"/>
      <c r="B29" s="500"/>
      <c r="C29" s="501"/>
      <c r="D29" s="501"/>
      <c r="E29" s="501"/>
      <c r="F29" s="502"/>
      <c r="G29" s="195"/>
      <c r="H29" s="226"/>
      <c r="I29" s="129"/>
    </row>
    <row r="30" spans="1:11" x14ac:dyDescent="0.25">
      <c r="A30" s="125"/>
      <c r="B30" s="550"/>
      <c r="C30" s="551"/>
      <c r="D30" s="551"/>
      <c r="E30" s="551"/>
      <c r="F30" s="551"/>
      <c r="G30" s="195"/>
      <c r="H30" s="226"/>
      <c r="I30" s="129"/>
    </row>
    <row r="31" spans="1:11" x14ac:dyDescent="0.25">
      <c r="A31" s="125"/>
      <c r="B31" s="550"/>
      <c r="C31" s="551"/>
      <c r="D31" s="551"/>
      <c r="E31" s="551"/>
      <c r="F31" s="551"/>
      <c r="G31" s="195"/>
      <c r="H31" s="226"/>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c r="L39" s="130"/>
    </row>
    <row r="40" spans="1:12" x14ac:dyDescent="0.25">
      <c r="A40" s="488" t="s">
        <v>172</v>
      </c>
      <c r="B40" s="484"/>
      <c r="C40" s="484"/>
      <c r="D40" s="484"/>
      <c r="E40" s="484"/>
      <c r="F40" s="484"/>
      <c r="G40" s="484"/>
      <c r="H40" s="485"/>
      <c r="I40" s="190"/>
      <c r="L40" s="130"/>
    </row>
    <row r="41" spans="1:12" x14ac:dyDescent="0.25">
      <c r="A41" s="488" t="s">
        <v>173</v>
      </c>
      <c r="B41" s="484"/>
      <c r="C41" s="484"/>
      <c r="D41" s="484"/>
      <c r="E41" s="484"/>
      <c r="F41" s="484"/>
      <c r="G41" s="484"/>
      <c r="H41" s="485"/>
      <c r="I41" s="172"/>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1</v>
      </c>
      <c r="H46" s="156">
        <v>300</v>
      </c>
      <c r="I46" s="129">
        <f t="shared" si="1"/>
        <v>300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1</v>
      </c>
      <c r="H48" s="158">
        <v>200</v>
      </c>
      <c r="I48" s="129">
        <f t="shared" si="1"/>
        <v>200</v>
      </c>
    </row>
    <row r="49" spans="1:12" x14ac:dyDescent="0.25">
      <c r="A49" s="125">
        <v>6</v>
      </c>
      <c r="B49" s="506" t="s">
        <v>333</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500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377</v>
      </c>
      <c r="C56" s="498"/>
      <c r="D56" s="499"/>
      <c r="E56" s="517"/>
      <c r="F56" s="519"/>
      <c r="G56" s="126"/>
      <c r="H56" s="138"/>
      <c r="I56" s="129"/>
    </row>
    <row r="57" spans="1:12" x14ac:dyDescent="0.25">
      <c r="A57" s="125"/>
      <c r="B57" s="500" t="s">
        <v>267</v>
      </c>
      <c r="C57" s="501"/>
      <c r="D57" s="502"/>
      <c r="E57" s="486">
        <v>1</v>
      </c>
      <c r="F57" s="487"/>
      <c r="G57" s="126">
        <v>56.6</v>
      </c>
      <c r="H57" s="138">
        <v>5</v>
      </c>
      <c r="I57" s="129">
        <f>H57*G57</f>
        <v>283</v>
      </c>
    </row>
    <row r="58" spans="1:12" x14ac:dyDescent="0.25">
      <c r="A58" s="139"/>
      <c r="B58" s="503"/>
      <c r="C58" s="504"/>
      <c r="D58" s="505"/>
      <c r="E58" s="520"/>
      <c r="F58" s="522"/>
      <c r="G58" s="126"/>
      <c r="H58" s="138"/>
      <c r="I58" s="129"/>
    </row>
    <row r="59" spans="1:12" x14ac:dyDescent="0.25">
      <c r="A59" s="488" t="s">
        <v>110</v>
      </c>
      <c r="B59" s="484"/>
      <c r="C59" s="484"/>
      <c r="D59" s="484"/>
      <c r="E59" s="484"/>
      <c r="F59" s="484"/>
      <c r="G59" s="484"/>
      <c r="H59" s="485"/>
      <c r="I59" s="140">
        <f>SUM(I56:I58)</f>
        <v>283</v>
      </c>
    </row>
    <row r="60" spans="1:12" x14ac:dyDescent="0.25">
      <c r="A60" s="141"/>
      <c r="B60" s="142"/>
      <c r="C60" s="142"/>
      <c r="D60" s="142"/>
      <c r="E60" s="142"/>
      <c r="F60" s="143"/>
      <c r="G60" s="144"/>
      <c r="H60" s="144"/>
      <c r="I60" s="145"/>
      <c r="L60" s="97"/>
    </row>
    <row r="61" spans="1:12" x14ac:dyDescent="0.25">
      <c r="A61" s="532"/>
      <c r="B61" s="533"/>
      <c r="C61" s="533"/>
      <c r="D61" s="533"/>
      <c r="E61" s="533"/>
      <c r="F61" s="146"/>
      <c r="G61" s="534" t="s">
        <v>111</v>
      </c>
      <c r="H61" s="533"/>
      <c r="I61" s="147">
        <f>I59+I53+I41</f>
        <v>783</v>
      </c>
    </row>
    <row r="62" spans="1:12" x14ac:dyDescent="0.25">
      <c r="A62" s="532"/>
      <c r="B62" s="533"/>
      <c r="C62" s="533"/>
      <c r="D62" s="533"/>
      <c r="E62" s="533"/>
      <c r="F62" s="100"/>
      <c r="G62" s="148"/>
      <c r="H62" s="149"/>
      <c r="I62" s="150"/>
    </row>
    <row r="63" spans="1:12" ht="15.75" thickBot="1" x14ac:dyDescent="0.3">
      <c r="A63" s="532"/>
      <c r="B63" s="533"/>
      <c r="C63" s="533"/>
      <c r="D63" s="533"/>
      <c r="E63" s="533"/>
      <c r="F63" s="100"/>
      <c r="G63" s="482" t="s">
        <v>154</v>
      </c>
      <c r="H63" s="483"/>
      <c r="I63" s="159">
        <f>I61+I62</f>
        <v>783</v>
      </c>
    </row>
    <row r="64" spans="1:12" ht="16.5" thickTop="1" thickBot="1" x14ac:dyDescent="0.3">
      <c r="A64" s="151"/>
      <c r="B64" s="152"/>
      <c r="C64" s="539"/>
      <c r="D64" s="540"/>
      <c r="E64" s="540"/>
      <c r="F64" s="540"/>
      <c r="G64" s="153"/>
      <c r="H64" s="153"/>
      <c r="I64" s="154"/>
    </row>
    <row r="66" spans="1:2" x14ac:dyDescent="0.25">
      <c r="A66" s="97"/>
      <c r="B66" s="97"/>
    </row>
  </sheetData>
  <mergeCells count="78">
    <mergeCell ref="F11:G11"/>
    <mergeCell ref="H11:I11"/>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A22:H22"/>
    <mergeCell ref="A23:I23"/>
    <mergeCell ref="B24:F24"/>
    <mergeCell ref="B25:F25"/>
    <mergeCell ref="B26:F26"/>
    <mergeCell ref="B27:F27"/>
    <mergeCell ref="B28:F28"/>
    <mergeCell ref="B29:F29"/>
    <mergeCell ref="B30:F30"/>
    <mergeCell ref="B31:F31"/>
    <mergeCell ref="B32:F32"/>
    <mergeCell ref="B44:D44"/>
    <mergeCell ref="E44:F44"/>
    <mergeCell ref="B34:F34"/>
    <mergeCell ref="B35:F35"/>
    <mergeCell ref="B36:F36"/>
    <mergeCell ref="B37:F37"/>
    <mergeCell ref="B38:F38"/>
    <mergeCell ref="A39:H39"/>
    <mergeCell ref="A40:H40"/>
    <mergeCell ref="A41:H41"/>
    <mergeCell ref="A42:I42"/>
    <mergeCell ref="B43:D43"/>
    <mergeCell ref="E43:F43"/>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4:F64"/>
    <mergeCell ref="B57:D57"/>
    <mergeCell ref="E57:F57"/>
    <mergeCell ref="B58:D58"/>
    <mergeCell ref="E58:F58"/>
    <mergeCell ref="A59:H59"/>
    <mergeCell ref="A61:B61"/>
    <mergeCell ref="C61:E61"/>
    <mergeCell ref="G61:H61"/>
    <mergeCell ref="A62:B62"/>
    <mergeCell ref="C62:E62"/>
    <mergeCell ref="A63:B63"/>
    <mergeCell ref="C63:E63"/>
    <mergeCell ref="G63:H63"/>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M66"/>
  <sheetViews>
    <sheetView topLeftCell="A28" workbookViewId="0">
      <selection activeCell="M43" sqref="M43"/>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16"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312</v>
      </c>
      <c r="G15" s="552"/>
      <c r="H15" s="553" t="s">
        <v>321</v>
      </c>
      <c r="I15" s="549"/>
    </row>
    <row r="16" spans="1:13" x14ac:dyDescent="0.25">
      <c r="A16" s="523" t="s">
        <v>378</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379</v>
      </c>
      <c r="C25" s="498"/>
      <c r="D25" s="498"/>
      <c r="E25" s="498"/>
      <c r="F25" s="499"/>
      <c r="G25" s="195">
        <v>1</v>
      </c>
      <c r="H25" s="225">
        <v>9509</v>
      </c>
      <c r="I25" s="129">
        <f>H25*G25</f>
        <v>9509</v>
      </c>
    </row>
    <row r="26" spans="1:11" x14ac:dyDescent="0.25">
      <c r="A26" s="125"/>
      <c r="B26" s="500"/>
      <c r="C26" s="501"/>
      <c r="D26" s="501"/>
      <c r="E26" s="501"/>
      <c r="F26" s="501"/>
      <c r="G26" s="195"/>
      <c r="H26" s="226"/>
      <c r="I26" s="129"/>
    </row>
    <row r="27" spans="1:11" x14ac:dyDescent="0.25">
      <c r="A27" s="125"/>
      <c r="B27" s="500"/>
      <c r="C27" s="501"/>
      <c r="D27" s="501"/>
      <c r="E27" s="501"/>
      <c r="F27" s="501"/>
      <c r="G27" s="195"/>
      <c r="H27" s="226"/>
      <c r="I27" s="129"/>
    </row>
    <row r="28" spans="1:11" x14ac:dyDescent="0.25">
      <c r="A28" s="125"/>
      <c r="B28" s="554"/>
      <c r="C28" s="555"/>
      <c r="D28" s="555"/>
      <c r="E28" s="555"/>
      <c r="F28" s="556"/>
      <c r="G28" s="195"/>
      <c r="H28" s="226"/>
      <c r="I28" s="129"/>
    </row>
    <row r="29" spans="1:11" x14ac:dyDescent="0.25">
      <c r="A29" s="125"/>
      <c r="B29" s="500"/>
      <c r="C29" s="501"/>
      <c r="D29" s="501"/>
      <c r="E29" s="501"/>
      <c r="F29" s="502"/>
      <c r="G29" s="195"/>
      <c r="H29" s="226"/>
      <c r="I29" s="129"/>
    </row>
    <row r="30" spans="1:11" x14ac:dyDescent="0.25">
      <c r="A30" s="125"/>
      <c r="B30" s="550"/>
      <c r="C30" s="551"/>
      <c r="D30" s="551"/>
      <c r="E30" s="551"/>
      <c r="F30" s="551"/>
      <c r="G30" s="195"/>
      <c r="H30" s="226"/>
      <c r="I30" s="129"/>
    </row>
    <row r="31" spans="1:11" x14ac:dyDescent="0.25">
      <c r="A31" s="125"/>
      <c r="B31" s="550"/>
      <c r="C31" s="551"/>
      <c r="D31" s="551"/>
      <c r="E31" s="551"/>
      <c r="F31" s="551"/>
      <c r="G31" s="195"/>
      <c r="H31" s="226"/>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9509</v>
      </c>
      <c r="L39" s="130"/>
    </row>
    <row r="40" spans="1:12" x14ac:dyDescent="0.25">
      <c r="A40" s="488" t="s">
        <v>172</v>
      </c>
      <c r="B40" s="484"/>
      <c r="C40" s="484"/>
      <c r="D40" s="484"/>
      <c r="E40" s="484"/>
      <c r="F40" s="484"/>
      <c r="G40" s="484"/>
      <c r="H40" s="485"/>
      <c r="I40" s="190">
        <f>ROUND((I39*0.15),2)</f>
        <v>1426.35</v>
      </c>
      <c r="L40" s="130"/>
    </row>
    <row r="41" spans="1:12" x14ac:dyDescent="0.25">
      <c r="A41" s="488" t="s">
        <v>173</v>
      </c>
      <c r="B41" s="484"/>
      <c r="C41" s="484"/>
      <c r="D41" s="484"/>
      <c r="E41" s="484"/>
      <c r="F41" s="484"/>
      <c r="G41" s="484"/>
      <c r="H41" s="485"/>
      <c r="I41" s="172">
        <f>I39+I40</f>
        <v>10935.35</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3</v>
      </c>
      <c r="H46" s="156">
        <v>300</v>
      </c>
      <c r="I46" s="129">
        <f t="shared" si="1"/>
        <v>900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3</v>
      </c>
      <c r="H48" s="158">
        <v>200</v>
      </c>
      <c r="I48" s="129">
        <f t="shared" si="1"/>
        <v>600</v>
      </c>
    </row>
    <row r="49" spans="1:12" x14ac:dyDescent="0.25">
      <c r="A49" s="125">
        <v>6</v>
      </c>
      <c r="B49" s="506" t="s">
        <v>333</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1500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377</v>
      </c>
      <c r="C56" s="498"/>
      <c r="D56" s="499"/>
      <c r="E56" s="517"/>
      <c r="F56" s="519"/>
      <c r="G56" s="126"/>
      <c r="H56" s="138"/>
      <c r="I56" s="129"/>
    </row>
    <row r="57" spans="1:12" x14ac:dyDescent="0.25">
      <c r="A57" s="125"/>
      <c r="B57" s="500" t="s">
        <v>267</v>
      </c>
      <c r="C57" s="501"/>
      <c r="D57" s="502"/>
      <c r="E57" s="486">
        <v>1</v>
      </c>
      <c r="F57" s="487"/>
      <c r="G57" s="126">
        <v>56.6</v>
      </c>
      <c r="H57" s="138">
        <v>5</v>
      </c>
      <c r="I57" s="129">
        <f>H57*G57</f>
        <v>283</v>
      </c>
    </row>
    <row r="58" spans="1:12" x14ac:dyDescent="0.25">
      <c r="A58" s="139"/>
      <c r="B58" s="503"/>
      <c r="C58" s="504"/>
      <c r="D58" s="505"/>
      <c r="E58" s="520"/>
      <c r="F58" s="522"/>
      <c r="G58" s="126"/>
      <c r="H58" s="138"/>
      <c r="I58" s="129"/>
    </row>
    <row r="59" spans="1:12" x14ac:dyDescent="0.25">
      <c r="A59" s="488" t="s">
        <v>110</v>
      </c>
      <c r="B59" s="484"/>
      <c r="C59" s="484"/>
      <c r="D59" s="484"/>
      <c r="E59" s="484"/>
      <c r="F59" s="484"/>
      <c r="G59" s="484"/>
      <c r="H59" s="485"/>
      <c r="I59" s="140">
        <f>SUM(I56:I58)</f>
        <v>283</v>
      </c>
    </row>
    <row r="60" spans="1:12" x14ac:dyDescent="0.25">
      <c r="A60" s="141"/>
      <c r="B60" s="142"/>
      <c r="C60" s="142"/>
      <c r="D60" s="142"/>
      <c r="E60" s="142"/>
      <c r="F60" s="143"/>
      <c r="G60" s="144"/>
      <c r="H60" s="144"/>
      <c r="I60" s="145"/>
      <c r="L60" s="97"/>
    </row>
    <row r="61" spans="1:12" x14ac:dyDescent="0.25">
      <c r="A61" s="532"/>
      <c r="B61" s="533"/>
      <c r="C61" s="533"/>
      <c r="D61" s="533"/>
      <c r="E61" s="533"/>
      <c r="F61" s="146"/>
      <c r="G61" s="534" t="s">
        <v>111</v>
      </c>
      <c r="H61" s="533"/>
      <c r="I61" s="147">
        <f>I59+I53+I41</f>
        <v>12718.35</v>
      </c>
    </row>
    <row r="62" spans="1:12" x14ac:dyDescent="0.25">
      <c r="A62" s="532"/>
      <c r="B62" s="533"/>
      <c r="C62" s="533"/>
      <c r="D62" s="533"/>
      <c r="E62" s="533"/>
      <c r="F62" s="100"/>
      <c r="G62" s="148"/>
      <c r="H62" s="149"/>
      <c r="I62" s="150"/>
    </row>
    <row r="63" spans="1:12" ht="15.75" thickBot="1" x14ac:dyDescent="0.3">
      <c r="A63" s="532"/>
      <c r="B63" s="533"/>
      <c r="C63" s="533"/>
      <c r="D63" s="533"/>
      <c r="E63" s="533"/>
      <c r="F63" s="100"/>
      <c r="G63" s="482" t="s">
        <v>154</v>
      </c>
      <c r="H63" s="483"/>
      <c r="I63" s="159">
        <f>I61+I62</f>
        <v>12718.35</v>
      </c>
    </row>
    <row r="64" spans="1:12" ht="16.5" thickTop="1" thickBot="1" x14ac:dyDescent="0.3">
      <c r="A64" s="151"/>
      <c r="B64" s="152"/>
      <c r="C64" s="539"/>
      <c r="D64" s="540"/>
      <c r="E64" s="540"/>
      <c r="F64" s="540"/>
      <c r="G64" s="153"/>
      <c r="H64" s="153"/>
      <c r="I64" s="154"/>
    </row>
    <row r="66" spans="1:2" x14ac:dyDescent="0.25">
      <c r="A66" s="97"/>
      <c r="B66" s="97"/>
    </row>
  </sheetData>
  <mergeCells count="78">
    <mergeCell ref="F11:G11"/>
    <mergeCell ref="H11:I11"/>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A22:H22"/>
    <mergeCell ref="A23:I23"/>
    <mergeCell ref="B24:F24"/>
    <mergeCell ref="B25:F25"/>
    <mergeCell ref="B26:F26"/>
    <mergeCell ref="B27:F27"/>
    <mergeCell ref="B28:F28"/>
    <mergeCell ref="B29:F29"/>
    <mergeCell ref="B30:F30"/>
    <mergeCell ref="B31:F31"/>
    <mergeCell ref="B32:F32"/>
    <mergeCell ref="B44:D44"/>
    <mergeCell ref="E44:F44"/>
    <mergeCell ref="B34:F34"/>
    <mergeCell ref="B35:F35"/>
    <mergeCell ref="B36:F36"/>
    <mergeCell ref="B37:F37"/>
    <mergeCell ref="B38:F38"/>
    <mergeCell ref="A39:H39"/>
    <mergeCell ref="A40:H40"/>
    <mergeCell ref="A41:H41"/>
    <mergeCell ref="A42:I42"/>
    <mergeCell ref="B43:D43"/>
    <mergeCell ref="E43:F43"/>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4:F64"/>
    <mergeCell ref="B57:D57"/>
    <mergeCell ref="E57:F57"/>
    <mergeCell ref="B58:D58"/>
    <mergeCell ref="E58:F58"/>
    <mergeCell ref="A59:H59"/>
    <mergeCell ref="A61:B61"/>
    <mergeCell ref="C61:E61"/>
    <mergeCell ref="G61:H61"/>
    <mergeCell ref="A62:B62"/>
    <mergeCell ref="C62:E62"/>
    <mergeCell ref="A63:B63"/>
    <mergeCell ref="C63:E63"/>
    <mergeCell ref="G63:H63"/>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M65"/>
  <sheetViews>
    <sheetView topLeftCell="A7" workbookViewId="0">
      <selection activeCell="M43" sqref="M43"/>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16"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312</v>
      </c>
      <c r="G15" s="552"/>
      <c r="H15" s="553" t="s">
        <v>361</v>
      </c>
      <c r="I15" s="549"/>
    </row>
    <row r="16" spans="1:13" x14ac:dyDescent="0.25">
      <c r="A16" s="523" t="s">
        <v>318</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380</v>
      </c>
      <c r="C25" s="498"/>
      <c r="D25" s="498"/>
      <c r="E25" s="498"/>
      <c r="F25" s="499"/>
      <c r="G25" s="195">
        <v>2</v>
      </c>
      <c r="H25" s="225">
        <v>2582.6</v>
      </c>
      <c r="I25" s="129">
        <f>H25*G25</f>
        <v>5165.2</v>
      </c>
    </row>
    <row r="26" spans="1:11" x14ac:dyDescent="0.25">
      <c r="A26" s="125">
        <v>2</v>
      </c>
      <c r="B26" s="500" t="s">
        <v>381</v>
      </c>
      <c r="C26" s="501"/>
      <c r="D26" s="501"/>
      <c r="E26" s="501"/>
      <c r="F26" s="501"/>
      <c r="G26" s="195">
        <v>2</v>
      </c>
      <c r="H26" s="226">
        <v>45</v>
      </c>
      <c r="I26" s="129">
        <f>H26*G26</f>
        <v>90</v>
      </c>
    </row>
    <row r="27" spans="1:11" x14ac:dyDescent="0.25">
      <c r="A27" s="125"/>
      <c r="B27" s="500"/>
      <c r="C27" s="501"/>
      <c r="D27" s="501"/>
      <c r="E27" s="501"/>
      <c r="F27" s="501"/>
      <c r="G27" s="195"/>
      <c r="H27" s="226"/>
      <c r="I27" s="129"/>
    </row>
    <row r="28" spans="1:11" x14ac:dyDescent="0.25">
      <c r="A28" s="125"/>
      <c r="B28" s="554"/>
      <c r="C28" s="555"/>
      <c r="D28" s="555"/>
      <c r="E28" s="555"/>
      <c r="F28" s="556"/>
      <c r="G28" s="195"/>
      <c r="H28" s="226"/>
      <c r="I28" s="129"/>
    </row>
    <row r="29" spans="1:11" x14ac:dyDescent="0.25">
      <c r="A29" s="125"/>
      <c r="B29" s="500"/>
      <c r="C29" s="501"/>
      <c r="D29" s="501"/>
      <c r="E29" s="501"/>
      <c r="F29" s="502"/>
      <c r="G29" s="195"/>
      <c r="H29" s="226"/>
      <c r="I29" s="129"/>
    </row>
    <row r="30" spans="1:11" x14ac:dyDescent="0.25">
      <c r="A30" s="125"/>
      <c r="B30" s="550"/>
      <c r="C30" s="551"/>
      <c r="D30" s="551"/>
      <c r="E30" s="551"/>
      <c r="F30" s="551"/>
      <c r="G30" s="195"/>
      <c r="H30" s="226"/>
      <c r="I30" s="129"/>
    </row>
    <row r="31" spans="1:11" x14ac:dyDescent="0.25">
      <c r="A31" s="125"/>
      <c r="B31" s="550"/>
      <c r="C31" s="551"/>
      <c r="D31" s="551"/>
      <c r="E31" s="551"/>
      <c r="F31" s="551"/>
      <c r="G31" s="195"/>
      <c r="H31" s="226"/>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5255.2</v>
      </c>
      <c r="L39" s="130"/>
    </row>
    <row r="40" spans="1:12" x14ac:dyDescent="0.25">
      <c r="A40" s="488" t="s">
        <v>172</v>
      </c>
      <c r="B40" s="484"/>
      <c r="C40" s="484"/>
      <c r="D40" s="484"/>
      <c r="E40" s="484"/>
      <c r="F40" s="484"/>
      <c r="G40" s="484"/>
      <c r="H40" s="485"/>
      <c r="I40" s="190">
        <f>ROUND((I39*0.15),2)</f>
        <v>788.28</v>
      </c>
      <c r="L40" s="130"/>
    </row>
    <row r="41" spans="1:12" x14ac:dyDescent="0.25">
      <c r="A41" s="488" t="s">
        <v>173</v>
      </c>
      <c r="B41" s="484"/>
      <c r="C41" s="484"/>
      <c r="D41" s="484"/>
      <c r="E41" s="484"/>
      <c r="F41" s="484"/>
      <c r="G41" s="484"/>
      <c r="H41" s="485"/>
      <c r="I41" s="172">
        <f>I39+I40</f>
        <v>6043.48</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2</v>
      </c>
      <c r="H46" s="156">
        <v>300</v>
      </c>
      <c r="I46" s="129">
        <f t="shared" si="1"/>
        <v>600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2</v>
      </c>
      <c r="H48" s="158">
        <v>200</v>
      </c>
      <c r="I48" s="129">
        <f t="shared" si="1"/>
        <v>400</v>
      </c>
    </row>
    <row r="49" spans="1:12" x14ac:dyDescent="0.25">
      <c r="A49" s="125">
        <v>6</v>
      </c>
      <c r="B49" s="506" t="s">
        <v>333</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1000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382</v>
      </c>
      <c r="C56" s="498"/>
      <c r="D56" s="499"/>
      <c r="E56" s="486">
        <v>1</v>
      </c>
      <c r="F56" s="487"/>
      <c r="G56" s="126">
        <v>21.2</v>
      </c>
      <c r="H56" s="138">
        <v>5</v>
      </c>
      <c r="I56" s="129">
        <f>H56*G56</f>
        <v>106</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SUM(I56:I57)</f>
        <v>106</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7149.48</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7149.48</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F11:G11"/>
    <mergeCell ref="H11:I11"/>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A22:H22"/>
    <mergeCell ref="A23:I23"/>
    <mergeCell ref="B24:F24"/>
    <mergeCell ref="B25:F25"/>
    <mergeCell ref="B26:F26"/>
    <mergeCell ref="B27:F27"/>
    <mergeCell ref="B28:F28"/>
    <mergeCell ref="B29:F29"/>
    <mergeCell ref="B30:F30"/>
    <mergeCell ref="B31:F31"/>
    <mergeCell ref="B32:F32"/>
    <mergeCell ref="B44:D44"/>
    <mergeCell ref="E44:F44"/>
    <mergeCell ref="B34:F34"/>
    <mergeCell ref="B35:F35"/>
    <mergeCell ref="B36:F36"/>
    <mergeCell ref="B37:F37"/>
    <mergeCell ref="B38:F38"/>
    <mergeCell ref="A39:H39"/>
    <mergeCell ref="A40:H40"/>
    <mergeCell ref="A41:H41"/>
    <mergeCell ref="A42:I42"/>
    <mergeCell ref="B43:D43"/>
    <mergeCell ref="E43:F43"/>
    <mergeCell ref="B51:D51"/>
    <mergeCell ref="B45:D45"/>
    <mergeCell ref="E45:F45"/>
    <mergeCell ref="B46:D46"/>
    <mergeCell ref="E46:F46"/>
    <mergeCell ref="B47:D47"/>
    <mergeCell ref="E47:F47"/>
    <mergeCell ref="B48:D48"/>
    <mergeCell ref="E48:F48"/>
    <mergeCell ref="B49:D49"/>
    <mergeCell ref="E49:F49"/>
    <mergeCell ref="B50:D50"/>
    <mergeCell ref="B52:D52"/>
    <mergeCell ref="A53:H53"/>
    <mergeCell ref="A54:I54"/>
    <mergeCell ref="B55:D55"/>
    <mergeCell ref="E55:F55"/>
    <mergeCell ref="C63:F63"/>
    <mergeCell ref="E56:F56"/>
    <mergeCell ref="B57:D57"/>
    <mergeCell ref="E57:F57"/>
    <mergeCell ref="A58:H58"/>
    <mergeCell ref="A60:B60"/>
    <mergeCell ref="C60:E60"/>
    <mergeCell ref="G60:H60"/>
    <mergeCell ref="B56:D56"/>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65"/>
  <sheetViews>
    <sheetView topLeftCell="A34" workbookViewId="0">
      <selection activeCell="M43" sqref="M43"/>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16"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312</v>
      </c>
      <c r="G15" s="552"/>
      <c r="H15" s="553" t="s">
        <v>321</v>
      </c>
      <c r="I15" s="549"/>
    </row>
    <row r="16" spans="1:13" x14ac:dyDescent="0.25">
      <c r="A16" s="523" t="s">
        <v>318</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383</v>
      </c>
      <c r="C25" s="498"/>
      <c r="D25" s="498"/>
      <c r="E25" s="498"/>
      <c r="F25" s="499"/>
      <c r="G25" s="195">
        <v>1</v>
      </c>
      <c r="H25" s="225">
        <v>651</v>
      </c>
      <c r="I25" s="129">
        <f>H25*G25</f>
        <v>651</v>
      </c>
    </row>
    <row r="26" spans="1:11" x14ac:dyDescent="0.25">
      <c r="A26" s="125">
        <v>2</v>
      </c>
      <c r="B26" s="500" t="s">
        <v>384</v>
      </c>
      <c r="C26" s="501"/>
      <c r="D26" s="501"/>
      <c r="E26" s="501"/>
      <c r="F26" s="501"/>
      <c r="G26" s="195">
        <v>1</v>
      </c>
      <c r="H26" s="226">
        <v>482.94</v>
      </c>
      <c r="I26" s="129">
        <f>H26*G26</f>
        <v>482.94</v>
      </c>
    </row>
    <row r="27" spans="1:11" x14ac:dyDescent="0.25">
      <c r="A27" s="125">
        <v>3</v>
      </c>
      <c r="B27" s="500" t="s">
        <v>385</v>
      </c>
      <c r="C27" s="501"/>
      <c r="D27" s="501"/>
      <c r="E27" s="501"/>
      <c r="F27" s="501"/>
      <c r="G27" s="195">
        <v>2</v>
      </c>
      <c r="H27" s="226">
        <v>271.3</v>
      </c>
      <c r="I27" s="129">
        <f>H27*G27</f>
        <v>542.6</v>
      </c>
    </row>
    <row r="28" spans="1:11" x14ac:dyDescent="0.25">
      <c r="A28" s="125"/>
      <c r="B28" s="554"/>
      <c r="C28" s="555"/>
      <c r="D28" s="555"/>
      <c r="E28" s="555"/>
      <c r="F28" s="556"/>
      <c r="G28" s="195"/>
      <c r="H28" s="226"/>
      <c r="I28" s="129"/>
    </row>
    <row r="29" spans="1:11" x14ac:dyDescent="0.25">
      <c r="A29" s="125"/>
      <c r="B29" s="500"/>
      <c r="C29" s="501"/>
      <c r="D29" s="501"/>
      <c r="E29" s="501"/>
      <c r="F29" s="502"/>
      <c r="G29" s="195"/>
      <c r="H29" s="226"/>
      <c r="I29" s="129"/>
    </row>
    <row r="30" spans="1:11" x14ac:dyDescent="0.25">
      <c r="A30" s="125"/>
      <c r="B30" s="550"/>
      <c r="C30" s="551"/>
      <c r="D30" s="551"/>
      <c r="E30" s="551"/>
      <c r="F30" s="551"/>
      <c r="G30" s="195"/>
      <c r="H30" s="226"/>
      <c r="I30" s="129"/>
    </row>
    <row r="31" spans="1:11" x14ac:dyDescent="0.25">
      <c r="A31" s="125"/>
      <c r="B31" s="550"/>
      <c r="C31" s="551"/>
      <c r="D31" s="551"/>
      <c r="E31" s="551"/>
      <c r="F31" s="551"/>
      <c r="G31" s="195"/>
      <c r="H31" s="226"/>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1676.54</v>
      </c>
      <c r="L39" s="130"/>
    </row>
    <row r="40" spans="1:12" x14ac:dyDescent="0.25">
      <c r="A40" s="488" t="s">
        <v>172</v>
      </c>
      <c r="B40" s="484"/>
      <c r="C40" s="484"/>
      <c r="D40" s="484"/>
      <c r="E40" s="484"/>
      <c r="F40" s="484"/>
      <c r="G40" s="484"/>
      <c r="H40" s="485"/>
      <c r="I40" s="190">
        <f>ROUND((I39*0.15),2)</f>
        <v>251.48</v>
      </c>
      <c r="L40" s="130"/>
    </row>
    <row r="41" spans="1:12" x14ac:dyDescent="0.25">
      <c r="A41" s="488" t="s">
        <v>173</v>
      </c>
      <c r="B41" s="484"/>
      <c r="C41" s="484"/>
      <c r="D41" s="484"/>
      <c r="E41" s="484"/>
      <c r="F41" s="484"/>
      <c r="G41" s="484"/>
      <c r="H41" s="485"/>
      <c r="I41" s="172">
        <f>I39+I40</f>
        <v>1928.02</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12</v>
      </c>
      <c r="H46" s="156">
        <v>300</v>
      </c>
      <c r="I46" s="129">
        <f t="shared" si="1"/>
        <v>3600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12</v>
      </c>
      <c r="H48" s="158">
        <v>200</v>
      </c>
      <c r="I48" s="129">
        <f t="shared" si="1"/>
        <v>2400</v>
      </c>
    </row>
    <row r="49" spans="1:12" x14ac:dyDescent="0.25">
      <c r="A49" s="125">
        <v>6</v>
      </c>
      <c r="B49" s="506" t="s">
        <v>333</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6000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386</v>
      </c>
      <c r="C56" s="498"/>
      <c r="D56" s="499"/>
      <c r="E56" s="486">
        <v>2</v>
      </c>
      <c r="F56" s="487"/>
      <c r="G56" s="126">
        <v>113.2</v>
      </c>
      <c r="H56" s="138">
        <v>5</v>
      </c>
      <c r="I56" s="129">
        <f>H56*G56</f>
        <v>566</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SUM(I56:I57)</f>
        <v>566</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8494.02</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8494.02</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F11:G11"/>
    <mergeCell ref="H11:I11"/>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A22:H22"/>
    <mergeCell ref="A23:I23"/>
    <mergeCell ref="B24:F24"/>
    <mergeCell ref="B25:F25"/>
    <mergeCell ref="B26:F26"/>
    <mergeCell ref="B27:F27"/>
    <mergeCell ref="B28:F28"/>
    <mergeCell ref="B29:F29"/>
    <mergeCell ref="B30:F30"/>
    <mergeCell ref="B31:F31"/>
    <mergeCell ref="B32:F32"/>
    <mergeCell ref="B44:D44"/>
    <mergeCell ref="E44:F44"/>
    <mergeCell ref="B34:F34"/>
    <mergeCell ref="B35:F35"/>
    <mergeCell ref="B36:F36"/>
    <mergeCell ref="B37:F37"/>
    <mergeCell ref="B38:F38"/>
    <mergeCell ref="A39:H39"/>
    <mergeCell ref="A40:H40"/>
    <mergeCell ref="A41:H41"/>
    <mergeCell ref="A42:I42"/>
    <mergeCell ref="B43:D43"/>
    <mergeCell ref="E43:F43"/>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3:F63"/>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M65"/>
  <sheetViews>
    <sheetView workbookViewId="0">
      <selection activeCell="M43" sqref="M43"/>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16"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312</v>
      </c>
      <c r="G15" s="552"/>
      <c r="H15" s="553" t="s">
        <v>321</v>
      </c>
      <c r="I15" s="549"/>
    </row>
    <row r="16" spans="1:13" x14ac:dyDescent="0.25">
      <c r="A16" s="523" t="s">
        <v>387</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388</v>
      </c>
      <c r="C25" s="498"/>
      <c r="D25" s="498"/>
      <c r="E25" s="498"/>
      <c r="F25" s="499"/>
      <c r="G25" s="195">
        <v>1</v>
      </c>
      <c r="H25" s="225">
        <v>1650</v>
      </c>
      <c r="I25" s="129">
        <f>H25*G25</f>
        <v>1650</v>
      </c>
    </row>
    <row r="26" spans="1:11" x14ac:dyDescent="0.25">
      <c r="A26" s="125">
        <v>2</v>
      </c>
      <c r="B26" s="500" t="s">
        <v>389</v>
      </c>
      <c r="C26" s="501"/>
      <c r="D26" s="501"/>
      <c r="E26" s="501"/>
      <c r="F26" s="501"/>
      <c r="G26" s="195">
        <v>2</v>
      </c>
      <c r="H26" s="226">
        <v>2239.13</v>
      </c>
      <c r="I26" s="129">
        <f>H26*G26</f>
        <v>4478.26</v>
      </c>
    </row>
    <row r="27" spans="1:11" x14ac:dyDescent="0.25">
      <c r="A27" s="125">
        <v>3</v>
      </c>
      <c r="B27" s="500"/>
      <c r="C27" s="501"/>
      <c r="D27" s="501"/>
      <c r="E27" s="501"/>
      <c r="F27" s="501"/>
      <c r="G27" s="195"/>
      <c r="H27" s="226"/>
      <c r="I27" s="129">
        <f>H27*G27</f>
        <v>0</v>
      </c>
    </row>
    <row r="28" spans="1:11" x14ac:dyDescent="0.25">
      <c r="A28" s="125"/>
      <c r="B28" s="554"/>
      <c r="C28" s="555"/>
      <c r="D28" s="555"/>
      <c r="E28" s="555"/>
      <c r="F28" s="556"/>
      <c r="G28" s="195"/>
      <c r="H28" s="226"/>
      <c r="I28" s="129"/>
    </row>
    <row r="29" spans="1:11" x14ac:dyDescent="0.25">
      <c r="A29" s="125"/>
      <c r="B29" s="500"/>
      <c r="C29" s="501"/>
      <c r="D29" s="501"/>
      <c r="E29" s="501"/>
      <c r="F29" s="502"/>
      <c r="G29" s="195"/>
      <c r="H29" s="226"/>
      <c r="I29" s="129"/>
    </row>
    <row r="30" spans="1:11" x14ac:dyDescent="0.25">
      <c r="A30" s="125"/>
      <c r="B30" s="550"/>
      <c r="C30" s="551"/>
      <c r="D30" s="551"/>
      <c r="E30" s="551"/>
      <c r="F30" s="551"/>
      <c r="G30" s="195"/>
      <c r="H30" s="226"/>
      <c r="I30" s="129"/>
    </row>
    <row r="31" spans="1:11" x14ac:dyDescent="0.25">
      <c r="A31" s="125"/>
      <c r="B31" s="550"/>
      <c r="C31" s="551"/>
      <c r="D31" s="551"/>
      <c r="E31" s="551"/>
      <c r="F31" s="551"/>
      <c r="G31" s="195"/>
      <c r="H31" s="226"/>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19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6128.26</v>
      </c>
      <c r="L39" s="130"/>
    </row>
    <row r="40" spans="1:12" x14ac:dyDescent="0.25">
      <c r="A40" s="488" t="s">
        <v>172</v>
      </c>
      <c r="B40" s="484"/>
      <c r="C40" s="484"/>
      <c r="D40" s="484"/>
      <c r="E40" s="484"/>
      <c r="F40" s="484"/>
      <c r="G40" s="484"/>
      <c r="H40" s="485"/>
      <c r="I40" s="190">
        <f>ROUND((I39*0.15),2)</f>
        <v>919.24</v>
      </c>
      <c r="L40" s="130"/>
    </row>
    <row r="41" spans="1:12" x14ac:dyDescent="0.25">
      <c r="A41" s="488" t="s">
        <v>173</v>
      </c>
      <c r="B41" s="484"/>
      <c r="C41" s="484"/>
      <c r="D41" s="484"/>
      <c r="E41" s="484"/>
      <c r="F41" s="484"/>
      <c r="G41" s="484"/>
      <c r="H41" s="485"/>
      <c r="I41" s="172">
        <f>I39+I40</f>
        <v>7047.5</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8</v>
      </c>
      <c r="H46" s="156">
        <v>300</v>
      </c>
      <c r="I46" s="129">
        <f t="shared" si="1"/>
        <v>2400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8</v>
      </c>
      <c r="H48" s="158">
        <v>200</v>
      </c>
      <c r="I48" s="129">
        <f t="shared" si="1"/>
        <v>1600</v>
      </c>
    </row>
    <row r="49" spans="1:12" x14ac:dyDescent="0.25">
      <c r="A49" s="125">
        <v>6</v>
      </c>
      <c r="B49" s="506" t="s">
        <v>333</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4000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390</v>
      </c>
      <c r="C56" s="498"/>
      <c r="D56" s="499"/>
      <c r="E56" s="486">
        <v>2</v>
      </c>
      <c r="F56" s="487"/>
      <c r="G56" s="126">
        <v>131.6</v>
      </c>
      <c r="H56" s="138">
        <v>5</v>
      </c>
      <c r="I56" s="129">
        <f>H56*G56</f>
        <v>658</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SUM(I56:I57)</f>
        <v>658</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11705.5</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11705.5</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F11:G11"/>
    <mergeCell ref="H11:I11"/>
    <mergeCell ref="A9:E9"/>
    <mergeCell ref="F9:G9"/>
    <mergeCell ref="H9:I9"/>
    <mergeCell ref="F10:G10"/>
    <mergeCell ref="H10:I10"/>
    <mergeCell ref="B21:D21"/>
    <mergeCell ref="F12:G12"/>
    <mergeCell ref="H12:I12"/>
    <mergeCell ref="H13:I13"/>
    <mergeCell ref="F14:G14"/>
    <mergeCell ref="H14:I14"/>
    <mergeCell ref="F15:G15"/>
    <mergeCell ref="H15:I15"/>
    <mergeCell ref="A16:I16"/>
    <mergeCell ref="A17:I17"/>
    <mergeCell ref="B18:D18"/>
    <mergeCell ref="B19:D19"/>
    <mergeCell ref="B20:D20"/>
    <mergeCell ref="B33:F33"/>
    <mergeCell ref="A22:H22"/>
    <mergeCell ref="A23:I23"/>
    <mergeCell ref="B24:F24"/>
    <mergeCell ref="B25:F25"/>
    <mergeCell ref="B26:F26"/>
    <mergeCell ref="B27:F27"/>
    <mergeCell ref="B28:F28"/>
    <mergeCell ref="B29:F29"/>
    <mergeCell ref="B30:F30"/>
    <mergeCell ref="B31:F31"/>
    <mergeCell ref="B32:F32"/>
    <mergeCell ref="B44:D44"/>
    <mergeCell ref="E44:F44"/>
    <mergeCell ref="B34:F34"/>
    <mergeCell ref="B35:F35"/>
    <mergeCell ref="B36:F36"/>
    <mergeCell ref="B37:F37"/>
    <mergeCell ref="B38:F38"/>
    <mergeCell ref="A39:H39"/>
    <mergeCell ref="A40:H40"/>
    <mergeCell ref="A41:H41"/>
    <mergeCell ref="A42:I42"/>
    <mergeCell ref="B43:D43"/>
    <mergeCell ref="E43:F43"/>
    <mergeCell ref="B45:D45"/>
    <mergeCell ref="E45:F45"/>
    <mergeCell ref="B46:D46"/>
    <mergeCell ref="E46:F46"/>
    <mergeCell ref="B47:D47"/>
    <mergeCell ref="E47:F47"/>
    <mergeCell ref="B56:D56"/>
    <mergeCell ref="E56:F56"/>
    <mergeCell ref="B48:D48"/>
    <mergeCell ref="E48:F48"/>
    <mergeCell ref="B49:D49"/>
    <mergeCell ref="E49:F49"/>
    <mergeCell ref="B50:D50"/>
    <mergeCell ref="B51:D51"/>
    <mergeCell ref="B52:D52"/>
    <mergeCell ref="A53:H53"/>
    <mergeCell ref="A54:I54"/>
    <mergeCell ref="B55:D55"/>
    <mergeCell ref="E55:F55"/>
    <mergeCell ref="C63:F63"/>
    <mergeCell ref="B57:D57"/>
    <mergeCell ref="E57:F57"/>
    <mergeCell ref="A58:H58"/>
    <mergeCell ref="A60:B60"/>
    <mergeCell ref="C60:E60"/>
    <mergeCell ref="G60:H60"/>
    <mergeCell ref="A61:B61"/>
    <mergeCell ref="C61:E61"/>
    <mergeCell ref="A62:B62"/>
    <mergeCell ref="C62:E62"/>
    <mergeCell ref="G62:H62"/>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65"/>
  <sheetViews>
    <sheetView topLeftCell="A16" workbookViewId="0">
      <selection activeCell="M32" sqref="A1:XFD104857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66</v>
      </c>
      <c r="I9" s="513"/>
    </row>
    <row r="10" spans="1:13" x14ac:dyDescent="0.25">
      <c r="A10" s="99" t="s">
        <v>71</v>
      </c>
      <c r="B10" s="97"/>
      <c r="F10" s="510" t="s">
        <v>72</v>
      </c>
      <c r="G10" s="511"/>
      <c r="H10" s="514">
        <v>44155</v>
      </c>
      <c r="I10" s="515"/>
    </row>
    <row r="11" spans="1:13" x14ac:dyDescent="0.25">
      <c r="A11" s="99" t="s">
        <v>73</v>
      </c>
      <c r="B11" s="97"/>
      <c r="F11" s="510" t="s">
        <v>74</v>
      </c>
      <c r="G11" s="511"/>
      <c r="H11" s="516" t="s">
        <v>391</v>
      </c>
      <c r="I11" s="515"/>
    </row>
    <row r="12" spans="1:13" x14ac:dyDescent="0.25">
      <c r="A12" s="99" t="s">
        <v>75</v>
      </c>
      <c r="B12" s="97"/>
      <c r="F12" s="510" t="s">
        <v>76</v>
      </c>
      <c r="G12" s="511"/>
      <c r="H12" s="516" t="s">
        <v>392</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312</v>
      </c>
      <c r="G15" s="552"/>
      <c r="H15" s="553"/>
      <c r="I15" s="549"/>
    </row>
    <row r="16" spans="1:13" x14ac:dyDescent="0.25">
      <c r="A16" s="523" t="s">
        <v>393</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394</v>
      </c>
      <c r="C25" s="498"/>
      <c r="D25" s="498"/>
      <c r="E25" s="498"/>
      <c r="F25" s="499"/>
      <c r="G25" s="195">
        <v>2</v>
      </c>
      <c r="H25" s="228">
        <v>3324.17</v>
      </c>
      <c r="I25" s="129">
        <f>H25*G25</f>
        <v>6648.34</v>
      </c>
    </row>
    <row r="26" spans="1:11" x14ac:dyDescent="0.25">
      <c r="A26" s="125">
        <v>2</v>
      </c>
      <c r="B26" s="500" t="s">
        <v>395</v>
      </c>
      <c r="C26" s="501"/>
      <c r="D26" s="501"/>
      <c r="E26" s="501"/>
      <c r="F26" s="501"/>
      <c r="G26" s="195">
        <v>2</v>
      </c>
      <c r="H26" s="229">
        <v>2239.13</v>
      </c>
      <c r="I26" s="129">
        <f>H26*G26</f>
        <v>4478.26</v>
      </c>
    </row>
    <row r="27" spans="1:11" x14ac:dyDescent="0.25">
      <c r="A27" s="125">
        <v>3</v>
      </c>
      <c r="B27" s="500" t="s">
        <v>395</v>
      </c>
      <c r="C27" s="501"/>
      <c r="D27" s="501"/>
      <c r="E27" s="501"/>
      <c r="F27" s="501"/>
      <c r="G27" s="195">
        <v>2</v>
      </c>
      <c r="H27" s="229">
        <v>2239.13</v>
      </c>
      <c r="I27" s="129">
        <f>H27*G27</f>
        <v>4478.26</v>
      </c>
    </row>
    <row r="28" spans="1:11" x14ac:dyDescent="0.25">
      <c r="A28" s="125">
        <v>4</v>
      </c>
      <c r="B28" s="560" t="s">
        <v>395</v>
      </c>
      <c r="C28" s="561"/>
      <c r="D28" s="561"/>
      <c r="E28" s="561"/>
      <c r="F28" s="562"/>
      <c r="G28" s="195">
        <v>2</v>
      </c>
      <c r="H28" s="229">
        <v>2239.13</v>
      </c>
      <c r="I28" s="129">
        <f t="shared" ref="I28" si="1">H28*G28</f>
        <v>4478.26</v>
      </c>
    </row>
    <row r="29" spans="1:11" x14ac:dyDescent="0.25">
      <c r="A29" s="125"/>
      <c r="B29" s="500"/>
      <c r="C29" s="501"/>
      <c r="D29" s="501"/>
      <c r="E29" s="501"/>
      <c r="F29" s="502"/>
      <c r="G29" s="195"/>
      <c r="H29" s="226"/>
      <c r="I29" s="129"/>
    </row>
    <row r="30" spans="1:11" x14ac:dyDescent="0.25">
      <c r="A30" s="125"/>
      <c r="B30" s="550"/>
      <c r="C30" s="551"/>
      <c r="D30" s="551"/>
      <c r="E30" s="551"/>
      <c r="F30" s="551"/>
      <c r="G30" s="195"/>
      <c r="H30" s="226"/>
      <c r="I30" s="129"/>
    </row>
    <row r="31" spans="1:11" x14ac:dyDescent="0.25">
      <c r="A31" s="125"/>
      <c r="B31" s="550"/>
      <c r="C31" s="551"/>
      <c r="D31" s="551"/>
      <c r="E31" s="551"/>
      <c r="F31" s="551"/>
      <c r="G31" s="195"/>
      <c r="H31" s="226"/>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22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20083.120000000003</v>
      </c>
      <c r="L39" s="130"/>
    </row>
    <row r="40" spans="1:12" x14ac:dyDescent="0.25">
      <c r="A40" s="488" t="s">
        <v>172</v>
      </c>
      <c r="B40" s="484"/>
      <c r="C40" s="484"/>
      <c r="D40" s="484"/>
      <c r="E40" s="484"/>
      <c r="F40" s="484"/>
      <c r="G40" s="484"/>
      <c r="H40" s="485"/>
      <c r="I40" s="190">
        <f>ROUND((I39*0.15),2)</f>
        <v>3012.47</v>
      </c>
      <c r="L40" s="130"/>
    </row>
    <row r="41" spans="1:12" x14ac:dyDescent="0.25">
      <c r="A41" s="488" t="s">
        <v>173</v>
      </c>
      <c r="B41" s="484"/>
      <c r="C41" s="484"/>
      <c r="D41" s="484"/>
      <c r="E41" s="484"/>
      <c r="F41" s="484"/>
      <c r="G41" s="484"/>
      <c r="H41" s="485"/>
      <c r="I41" s="172">
        <f>I39+I40</f>
        <v>23095.590000000004</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2">SUM(G45*H45)</f>
        <v>0</v>
      </c>
    </row>
    <row r="46" spans="1:12" x14ac:dyDescent="0.25">
      <c r="A46" s="125">
        <v>3</v>
      </c>
      <c r="B46" s="506" t="s">
        <v>101</v>
      </c>
      <c r="C46" s="507"/>
      <c r="D46" s="508"/>
      <c r="E46" s="486" t="s">
        <v>99</v>
      </c>
      <c r="F46" s="487"/>
      <c r="G46" s="126">
        <v>5</v>
      </c>
      <c r="H46" s="156">
        <v>300</v>
      </c>
      <c r="I46" s="129">
        <f t="shared" si="2"/>
        <v>1500</v>
      </c>
    </row>
    <row r="47" spans="1:12" x14ac:dyDescent="0.25">
      <c r="A47" s="125">
        <v>4</v>
      </c>
      <c r="B47" s="506" t="s">
        <v>102</v>
      </c>
      <c r="C47" s="507"/>
      <c r="D47" s="508"/>
      <c r="E47" s="486" t="s">
        <v>99</v>
      </c>
      <c r="F47" s="487"/>
      <c r="G47" s="126"/>
      <c r="H47" s="156">
        <v>200</v>
      </c>
      <c r="I47" s="129">
        <f t="shared" si="2"/>
        <v>0</v>
      </c>
    </row>
    <row r="48" spans="1:12" x14ac:dyDescent="0.25">
      <c r="A48" s="125">
        <v>5</v>
      </c>
      <c r="B48" s="506" t="s">
        <v>103</v>
      </c>
      <c r="C48" s="507"/>
      <c r="D48" s="508"/>
      <c r="E48" s="486" t="s">
        <v>99</v>
      </c>
      <c r="F48" s="487"/>
      <c r="G48" s="126">
        <v>5</v>
      </c>
      <c r="H48" s="158">
        <v>200</v>
      </c>
      <c r="I48" s="129">
        <f t="shared" si="2"/>
        <v>1000</v>
      </c>
    </row>
    <row r="49" spans="1:12" x14ac:dyDescent="0.25">
      <c r="A49" s="125">
        <v>6</v>
      </c>
      <c r="B49" s="506" t="s">
        <v>333</v>
      </c>
      <c r="C49" s="507"/>
      <c r="D49" s="508"/>
      <c r="E49" s="486" t="s">
        <v>99</v>
      </c>
      <c r="F49" s="487"/>
      <c r="G49" s="126"/>
      <c r="H49" s="158">
        <v>140</v>
      </c>
      <c r="I49" s="129">
        <f t="shared" si="2"/>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2500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396</v>
      </c>
      <c r="C56" s="498"/>
      <c r="D56" s="499"/>
      <c r="E56" s="486">
        <v>2</v>
      </c>
      <c r="F56" s="487"/>
      <c r="G56" s="126">
        <v>92</v>
      </c>
      <c r="H56" s="138">
        <v>5</v>
      </c>
      <c r="I56" s="129">
        <f>H56*G56</f>
        <v>460</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SUM(I56:I57)</f>
        <v>460</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26055.590000000004</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26055.590000000004</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C63:F63"/>
    <mergeCell ref="B57:D57"/>
    <mergeCell ref="E57:F57"/>
    <mergeCell ref="A58:H58"/>
    <mergeCell ref="A60:B60"/>
    <mergeCell ref="C60:E60"/>
    <mergeCell ref="G60:H60"/>
    <mergeCell ref="A61:B61"/>
    <mergeCell ref="C61:E61"/>
    <mergeCell ref="A62:B62"/>
    <mergeCell ref="C62:E62"/>
    <mergeCell ref="G62:H62"/>
    <mergeCell ref="B56:D56"/>
    <mergeCell ref="E56:F56"/>
    <mergeCell ref="B48:D48"/>
    <mergeCell ref="E48:F48"/>
    <mergeCell ref="B49:D49"/>
    <mergeCell ref="E49:F49"/>
    <mergeCell ref="B50:D50"/>
    <mergeCell ref="B51:D51"/>
    <mergeCell ref="B52:D52"/>
    <mergeCell ref="A53:H53"/>
    <mergeCell ref="A54:I54"/>
    <mergeCell ref="B55:D55"/>
    <mergeCell ref="E55:F55"/>
    <mergeCell ref="B45:D45"/>
    <mergeCell ref="E45:F45"/>
    <mergeCell ref="B46:D46"/>
    <mergeCell ref="E46:F46"/>
    <mergeCell ref="B47:D47"/>
    <mergeCell ref="E47:F47"/>
    <mergeCell ref="B44:D44"/>
    <mergeCell ref="E44:F44"/>
    <mergeCell ref="B34:F34"/>
    <mergeCell ref="B35:F35"/>
    <mergeCell ref="B36:F36"/>
    <mergeCell ref="B37:F37"/>
    <mergeCell ref="B38:F38"/>
    <mergeCell ref="A39:H39"/>
    <mergeCell ref="A40:H40"/>
    <mergeCell ref="A41:H41"/>
    <mergeCell ref="A42:I42"/>
    <mergeCell ref="B43:D43"/>
    <mergeCell ref="E43:F43"/>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455FC-E025-4A7C-8614-89139B889D1B}">
  <sheetPr>
    <tabColor theme="4" tint="0.39997558519241921"/>
    <pageSetUpPr fitToPage="1"/>
  </sheetPr>
  <dimension ref="B1:N97"/>
  <sheetViews>
    <sheetView view="pageBreakPreview" topLeftCell="A22" zoomScale="85" zoomScaleNormal="70" zoomScaleSheetLayoutView="85" workbookViewId="0">
      <selection activeCell="H22" sqref="H22"/>
    </sheetView>
  </sheetViews>
  <sheetFormatPr defaultColWidth="9.140625" defaultRowHeight="14.25" x14ac:dyDescent="0.2"/>
  <cols>
    <col min="1" max="1" width="1.140625" style="12" customWidth="1"/>
    <col min="2" max="2" width="9.7109375" style="12" customWidth="1"/>
    <col min="3" max="3" width="11.7109375" style="12" customWidth="1"/>
    <col min="4" max="4" width="53.85546875" style="12" customWidth="1"/>
    <col min="5" max="5" width="8.85546875" style="12" customWidth="1"/>
    <col min="6" max="6" width="7.5703125" style="12" customWidth="1"/>
    <col min="7" max="7" width="12.7109375" style="12" customWidth="1"/>
    <col min="8" max="8" width="21.85546875" style="12" customWidth="1"/>
    <col min="9" max="14" width="9.140625" style="89"/>
    <col min="15" max="16384" width="9.140625" style="12"/>
  </cols>
  <sheetData>
    <row r="1" spans="2:14" ht="18" x14ac:dyDescent="0.25">
      <c r="B1" s="2"/>
      <c r="C1" s="2"/>
      <c r="D1" s="8"/>
      <c r="E1" s="1"/>
      <c r="F1" s="1"/>
      <c r="G1" s="7"/>
    </row>
    <row r="2" spans="2:14" ht="18" customHeight="1" x14ac:dyDescent="0.25">
      <c r="B2" s="2" t="s">
        <v>34</v>
      </c>
      <c r="D2" s="2"/>
      <c r="E2" s="3"/>
      <c r="F2" s="3"/>
      <c r="G2" s="7"/>
    </row>
    <row r="3" spans="2:14" ht="15" customHeight="1" x14ac:dyDescent="0.25">
      <c r="B3" s="2" t="s">
        <v>9</v>
      </c>
      <c r="D3" s="87" t="str">
        <f>'SCHED 1A-1_JG_CH'!D3</f>
        <v>SCMU3-22/23-0518-HO</v>
      </c>
      <c r="E3" s="474" t="s">
        <v>10</v>
      </c>
      <c r="F3" s="475"/>
      <c r="G3" s="422" t="str">
        <f>'SCHED 1A-1_JG_CH'!G3</f>
        <v>JOE GQABI &amp; CHRIS HANI</v>
      </c>
    </row>
    <row r="4" spans="2:14" ht="15" customHeight="1" x14ac:dyDescent="0.2">
      <c r="B4" s="2" t="s">
        <v>8</v>
      </c>
      <c r="D4" s="2" t="s">
        <v>745</v>
      </c>
      <c r="E4" s="2"/>
      <c r="F4" s="2"/>
      <c r="G4" s="7"/>
    </row>
    <row r="5" spans="2:14" x14ac:dyDescent="0.2">
      <c r="B5" s="2"/>
      <c r="C5" s="2"/>
      <c r="E5" s="2"/>
      <c r="F5" s="2"/>
      <c r="G5" s="7"/>
    </row>
    <row r="6" spans="2:14" s="4" customFormat="1" ht="15" customHeight="1" x14ac:dyDescent="0.2">
      <c r="B6" s="4" t="s">
        <v>749</v>
      </c>
      <c r="D6" s="4" t="s">
        <v>696</v>
      </c>
      <c r="I6" s="90"/>
      <c r="J6" s="90"/>
      <c r="K6" s="90"/>
      <c r="L6" s="90"/>
      <c r="M6" s="90"/>
      <c r="N6" s="90"/>
    </row>
    <row r="7" spans="2:14" ht="6" customHeight="1" thickBot="1" x14ac:dyDescent="0.25">
      <c r="B7" s="5"/>
      <c r="C7" s="5"/>
      <c r="D7" s="5"/>
      <c r="E7" s="5"/>
      <c r="F7" s="5"/>
      <c r="G7" s="7"/>
    </row>
    <row r="8" spans="2:14" s="299" customFormat="1" ht="39" customHeight="1" thickBot="1" x14ac:dyDescent="0.3">
      <c r="B8" s="11" t="s">
        <v>12</v>
      </c>
      <c r="C8" s="11" t="s">
        <v>6</v>
      </c>
      <c r="D8" s="11" t="s">
        <v>0</v>
      </c>
      <c r="E8" s="11" t="s">
        <v>1</v>
      </c>
      <c r="F8" s="11" t="s">
        <v>4</v>
      </c>
      <c r="G8" s="11" t="s">
        <v>2</v>
      </c>
      <c r="H8" s="11" t="s">
        <v>5</v>
      </c>
      <c r="I8" s="302"/>
      <c r="J8" s="302"/>
      <c r="K8" s="302"/>
      <c r="L8" s="302"/>
      <c r="M8" s="302"/>
      <c r="N8" s="302"/>
    </row>
    <row r="9" spans="2:14" s="299" customFormat="1" ht="51" x14ac:dyDescent="0.25">
      <c r="B9" s="29">
        <v>2</v>
      </c>
      <c r="C9" s="29" t="s">
        <v>657</v>
      </c>
      <c r="D9" s="296" t="s">
        <v>658</v>
      </c>
      <c r="E9" s="78"/>
      <c r="F9" s="78"/>
      <c r="G9" s="79"/>
      <c r="H9" s="80"/>
      <c r="I9" s="302"/>
      <c r="J9" s="302"/>
      <c r="K9" s="302"/>
      <c r="L9" s="302"/>
      <c r="M9" s="302"/>
      <c r="N9" s="302"/>
    </row>
    <row r="10" spans="2:14" s="299" customFormat="1" ht="20.25" customHeight="1" x14ac:dyDescent="0.2">
      <c r="B10" s="19">
        <v>2.1</v>
      </c>
      <c r="C10" s="19"/>
      <c r="D10" s="345" t="str">
        <f>'SCHED 1B-1_JG_CH'!D10</f>
        <v xml:space="preserve">Frontier </v>
      </c>
      <c r="E10" s="19" t="s">
        <v>62</v>
      </c>
      <c r="F10" s="19">
        <v>1</v>
      </c>
      <c r="G10" s="66"/>
      <c r="H10" s="23"/>
      <c r="I10" s="302"/>
      <c r="J10" s="302"/>
      <c r="K10" s="302"/>
      <c r="L10" s="302"/>
      <c r="M10" s="302"/>
      <c r="N10" s="302"/>
    </row>
    <row r="11" spans="2:14" s="299" customFormat="1" ht="20.25" customHeight="1" x14ac:dyDescent="0.2">
      <c r="B11" s="19">
        <f>B10+0.1</f>
        <v>2.2000000000000002</v>
      </c>
      <c r="C11" s="19"/>
      <c r="D11" s="345" t="str">
        <f>'SCHED 1B-1_JG_CH'!D11</f>
        <v>Komani</v>
      </c>
      <c r="E11" s="19" t="s">
        <v>62</v>
      </c>
      <c r="F11" s="19">
        <v>1</v>
      </c>
      <c r="G11" s="66"/>
      <c r="H11" s="23"/>
      <c r="I11" s="302"/>
      <c r="J11" s="302"/>
      <c r="K11" s="302"/>
      <c r="L11" s="302"/>
      <c r="M11" s="302"/>
      <c r="N11" s="302"/>
    </row>
    <row r="12" spans="2:14" s="299" customFormat="1" ht="20.25" customHeight="1" x14ac:dyDescent="0.2">
      <c r="B12" s="19">
        <f t="shared" ref="B12:B18" si="0">B11+0.1</f>
        <v>2.3000000000000003</v>
      </c>
      <c r="C12" s="19"/>
      <c r="D12" s="345" t="str">
        <f>'SCHED 1B-1_JG_CH'!D12</f>
        <v>Glen Grey</v>
      </c>
      <c r="E12" s="19" t="s">
        <v>62</v>
      </c>
      <c r="F12" s="19">
        <v>1</v>
      </c>
      <c r="G12" s="66"/>
      <c r="H12" s="23"/>
      <c r="I12" s="302"/>
      <c r="J12" s="302"/>
      <c r="K12" s="302"/>
      <c r="L12" s="302"/>
      <c r="M12" s="302"/>
      <c r="N12" s="302"/>
    </row>
    <row r="13" spans="2:14" s="299" customFormat="1" ht="20.25" customHeight="1" x14ac:dyDescent="0.2">
      <c r="B13" s="19">
        <f t="shared" si="0"/>
        <v>2.4000000000000004</v>
      </c>
      <c r="C13" s="19"/>
      <c r="D13" s="345" t="str">
        <f>'SCHED 1B-1_JG_CH'!D13</f>
        <v>Ngonyama</v>
      </c>
      <c r="E13" s="19" t="s">
        <v>62</v>
      </c>
      <c r="F13" s="19">
        <v>1</v>
      </c>
      <c r="G13" s="66"/>
      <c r="H13" s="23"/>
      <c r="I13" s="302"/>
      <c r="J13" s="302"/>
      <c r="K13" s="302"/>
      <c r="L13" s="302"/>
      <c r="M13" s="302"/>
      <c r="N13" s="302"/>
    </row>
    <row r="14" spans="2:14" s="299" customFormat="1" ht="20.25" customHeight="1" x14ac:dyDescent="0.2">
      <c r="B14" s="19">
        <f t="shared" si="0"/>
        <v>2.5000000000000004</v>
      </c>
      <c r="C14" s="19"/>
      <c r="D14" s="345" t="str">
        <f>'SCHED 1B-1_JG_CH'!D14</f>
        <v>Dordrecht</v>
      </c>
      <c r="E14" s="19" t="s">
        <v>62</v>
      </c>
      <c r="F14" s="19">
        <v>1</v>
      </c>
      <c r="G14" s="66"/>
      <c r="H14" s="23"/>
      <c r="I14" s="302"/>
      <c r="J14" s="302"/>
      <c r="K14" s="302"/>
      <c r="L14" s="302"/>
      <c r="M14" s="302"/>
      <c r="N14" s="302"/>
    </row>
    <row r="15" spans="2:14" s="299" customFormat="1" ht="20.25" customHeight="1" x14ac:dyDescent="0.2">
      <c r="B15" s="19">
        <f t="shared" si="0"/>
        <v>2.6000000000000005</v>
      </c>
      <c r="C15" s="19"/>
      <c r="D15" s="345" t="str">
        <f>'SCHED 1B-1_JG_CH'!D15</f>
        <v>Elliot</v>
      </c>
      <c r="E15" s="19" t="s">
        <v>62</v>
      </c>
      <c r="F15" s="19">
        <v>1</v>
      </c>
      <c r="G15" s="66"/>
      <c r="H15" s="23"/>
      <c r="I15" s="302"/>
      <c r="J15" s="302"/>
      <c r="K15" s="302"/>
      <c r="L15" s="302"/>
      <c r="M15" s="302"/>
      <c r="N15" s="302"/>
    </row>
    <row r="16" spans="2:14" s="299" customFormat="1" ht="20.25" customHeight="1" x14ac:dyDescent="0.2">
      <c r="B16" s="19">
        <f t="shared" si="0"/>
        <v>2.7000000000000006</v>
      </c>
      <c r="C16" s="19"/>
      <c r="D16" s="345" t="str">
        <f>'SCHED 1B-1_JG_CH'!D16</f>
        <v>Cala</v>
      </c>
      <c r="E16" s="19" t="s">
        <v>62</v>
      </c>
      <c r="F16" s="19">
        <v>1</v>
      </c>
      <c r="G16" s="66"/>
      <c r="H16" s="23"/>
      <c r="I16" s="302"/>
      <c r="J16" s="302"/>
      <c r="K16" s="302"/>
      <c r="L16" s="302"/>
      <c r="M16" s="302"/>
      <c r="N16" s="302"/>
    </row>
    <row r="17" spans="2:14" s="299" customFormat="1" ht="20.25" customHeight="1" x14ac:dyDescent="0.2">
      <c r="B17" s="19">
        <f t="shared" si="0"/>
        <v>2.8000000000000007</v>
      </c>
      <c r="C17" s="19"/>
      <c r="D17" s="345" t="str">
        <f>'SCHED 1B-1_JG_CH'!D17</f>
        <v>Indwe</v>
      </c>
      <c r="E17" s="19" t="s">
        <v>62</v>
      </c>
      <c r="F17" s="19">
        <v>0</v>
      </c>
      <c r="G17" s="66"/>
      <c r="H17" s="23"/>
      <c r="I17" s="302"/>
      <c r="J17" s="302"/>
      <c r="K17" s="302"/>
      <c r="L17" s="302"/>
      <c r="M17" s="302"/>
      <c r="N17" s="302"/>
    </row>
    <row r="18" spans="2:14" s="299" customFormat="1" ht="20.25" customHeight="1" x14ac:dyDescent="0.2">
      <c r="B18" s="19">
        <f t="shared" si="0"/>
        <v>2.9000000000000008</v>
      </c>
      <c r="C18" s="19"/>
      <c r="D18" s="345" t="str">
        <f>'SCHED 1B-1_JG_CH'!D18</f>
        <v>Kuyasa</v>
      </c>
      <c r="E18" s="19" t="s">
        <v>62</v>
      </c>
      <c r="F18" s="19">
        <v>0</v>
      </c>
      <c r="G18" s="66"/>
      <c r="H18" s="23"/>
      <c r="I18" s="302"/>
      <c r="J18" s="302"/>
      <c r="K18" s="302"/>
      <c r="L18" s="302"/>
      <c r="M18" s="302"/>
      <c r="N18" s="302"/>
    </row>
    <row r="19" spans="2:14" s="299" customFormat="1" ht="20.25" customHeight="1" x14ac:dyDescent="0.2">
      <c r="B19" s="349">
        <v>2.1</v>
      </c>
      <c r="C19" s="19"/>
      <c r="D19" s="345" t="str">
        <f>'SCHED 1B-1_JG_CH'!D19</f>
        <v>All Saints</v>
      </c>
      <c r="E19" s="19" t="s">
        <v>62</v>
      </c>
      <c r="F19" s="19">
        <v>1</v>
      </c>
      <c r="G19" s="66"/>
      <c r="H19" s="23"/>
      <c r="I19" s="302"/>
      <c r="J19" s="302"/>
      <c r="K19" s="302"/>
      <c r="L19" s="302"/>
      <c r="M19" s="302"/>
      <c r="N19" s="302"/>
    </row>
    <row r="20" spans="2:14" s="299" customFormat="1" ht="20.25" customHeight="1" x14ac:dyDescent="0.2">
      <c r="B20" s="349">
        <f>B19+0.01</f>
        <v>2.11</v>
      </c>
      <c r="C20" s="19"/>
      <c r="D20" s="345" t="str">
        <f>'SCHED 1B-1_JG_CH'!D20</f>
        <v>Ngcobo CHC</v>
      </c>
      <c r="E20" s="19" t="s">
        <v>62</v>
      </c>
      <c r="F20" s="19">
        <v>0</v>
      </c>
      <c r="G20" s="66"/>
      <c r="H20" s="23"/>
      <c r="I20" s="302"/>
      <c r="J20" s="302"/>
      <c r="K20" s="302"/>
      <c r="L20" s="302"/>
      <c r="M20" s="302"/>
      <c r="N20" s="302"/>
    </row>
    <row r="21" spans="2:14" s="299" customFormat="1" ht="20.25" customHeight="1" x14ac:dyDescent="0.2">
      <c r="B21" s="349">
        <f t="shared" ref="B21:B42" si="1">B20+0.01</f>
        <v>2.1199999999999997</v>
      </c>
      <c r="C21" s="19"/>
      <c r="D21" s="345" t="str">
        <f>'SCHED 1B-1_JG_CH'!D21</f>
        <v xml:space="preserve">Mjanyana </v>
      </c>
      <c r="E21" s="19" t="s">
        <v>62</v>
      </c>
      <c r="F21" s="19">
        <v>0</v>
      </c>
      <c r="G21" s="66"/>
      <c r="H21" s="23"/>
      <c r="I21" s="302"/>
      <c r="J21" s="302"/>
      <c r="K21" s="302"/>
      <c r="L21" s="302"/>
      <c r="M21" s="302"/>
      <c r="N21" s="302"/>
    </row>
    <row r="22" spans="2:14" s="299" customFormat="1" ht="20.25" customHeight="1" x14ac:dyDescent="0.2">
      <c r="B22" s="349">
        <f t="shared" si="1"/>
        <v>2.1299999999999994</v>
      </c>
      <c r="C22" s="19"/>
      <c r="D22" s="345" t="str">
        <f>'SCHED 1B-1_JG_CH'!D22</f>
        <v>Molteno</v>
      </c>
      <c r="E22" s="19" t="s">
        <v>62</v>
      </c>
      <c r="F22" s="19">
        <v>1</v>
      </c>
      <c r="G22" s="66"/>
      <c r="H22" s="23"/>
      <c r="I22" s="302"/>
      <c r="J22" s="302"/>
      <c r="K22" s="302"/>
      <c r="L22" s="302"/>
      <c r="M22" s="302"/>
      <c r="N22" s="302"/>
    </row>
    <row r="23" spans="2:14" s="299" customFormat="1" ht="20.25" customHeight="1" x14ac:dyDescent="0.2">
      <c r="B23" s="349">
        <f t="shared" si="1"/>
        <v>2.1399999999999992</v>
      </c>
      <c r="C23" s="19"/>
      <c r="D23" s="345" t="str">
        <f>'SCHED 1B-1_JG_CH'!D23</f>
        <v>Thornill</v>
      </c>
      <c r="E23" s="19" t="s">
        <v>62</v>
      </c>
      <c r="F23" s="19">
        <v>0</v>
      </c>
      <c r="G23" s="66"/>
      <c r="H23" s="23"/>
      <c r="I23" s="302"/>
      <c r="J23" s="302"/>
      <c r="K23" s="302"/>
      <c r="L23" s="302"/>
      <c r="M23" s="302"/>
      <c r="N23" s="302"/>
    </row>
    <row r="24" spans="2:14" s="299" customFormat="1" ht="20.25" customHeight="1" x14ac:dyDescent="0.2">
      <c r="B24" s="349">
        <f t="shared" si="1"/>
        <v>2.149999999999999</v>
      </c>
      <c r="C24" s="19"/>
      <c r="D24" s="345" t="str">
        <f>'SCHED 1B-1_JG_CH'!D24</f>
        <v>Nomzamo</v>
      </c>
      <c r="E24" s="19" t="s">
        <v>62</v>
      </c>
      <c r="F24" s="19">
        <v>0</v>
      </c>
      <c r="G24" s="66"/>
      <c r="H24" s="23"/>
      <c r="I24" s="302"/>
      <c r="J24" s="302"/>
      <c r="K24" s="302"/>
      <c r="L24" s="302"/>
      <c r="M24" s="302"/>
      <c r="N24" s="302"/>
    </row>
    <row r="25" spans="2:14" s="299" customFormat="1" ht="20.25" customHeight="1" x14ac:dyDescent="0.2">
      <c r="B25" s="349">
        <f t="shared" si="1"/>
        <v>2.1599999999999988</v>
      </c>
      <c r="C25" s="19"/>
      <c r="D25" s="345" t="str">
        <f>'SCHED 1B-1_JG_CH'!D25</f>
        <v>Sterkstroom</v>
      </c>
      <c r="E25" s="19" t="s">
        <v>62</v>
      </c>
      <c r="F25" s="19">
        <v>0</v>
      </c>
      <c r="G25" s="66"/>
      <c r="H25" s="23"/>
      <c r="I25" s="302"/>
      <c r="J25" s="302"/>
      <c r="K25" s="302"/>
      <c r="L25" s="302"/>
      <c r="M25" s="302"/>
      <c r="N25" s="302"/>
    </row>
    <row r="26" spans="2:14" s="299" customFormat="1" ht="20.25" customHeight="1" x14ac:dyDescent="0.2">
      <c r="B26" s="349">
        <f t="shared" si="1"/>
        <v>2.1699999999999986</v>
      </c>
      <c r="C26" s="19"/>
      <c r="D26" s="345" t="str">
        <f>'SCHED 1B-1_JG_CH'!D26</f>
        <v>Whittlesea</v>
      </c>
      <c r="E26" s="19" t="s">
        <v>62</v>
      </c>
      <c r="F26" s="19">
        <v>1</v>
      </c>
      <c r="G26" s="66"/>
      <c r="H26" s="23"/>
      <c r="I26" s="302"/>
      <c r="J26" s="302"/>
      <c r="K26" s="302"/>
      <c r="L26" s="302"/>
      <c r="M26" s="302"/>
      <c r="N26" s="302"/>
    </row>
    <row r="27" spans="2:14" s="299" customFormat="1" ht="20.25" customHeight="1" x14ac:dyDescent="0.2">
      <c r="B27" s="349">
        <f t="shared" si="1"/>
        <v>2.1799999999999984</v>
      </c>
      <c r="C27" s="19"/>
      <c r="D27" s="345" t="str">
        <f>'SCHED 1B-1_JG_CH'!D27</f>
        <v>Marjie Venter</v>
      </c>
      <c r="E27" s="19" t="s">
        <v>62</v>
      </c>
      <c r="F27" s="19">
        <v>0</v>
      </c>
      <c r="G27" s="66"/>
      <c r="H27" s="23"/>
      <c r="I27" s="302"/>
      <c r="J27" s="302"/>
      <c r="K27" s="302"/>
      <c r="L27" s="302"/>
      <c r="M27" s="302"/>
      <c r="N27" s="302"/>
    </row>
    <row r="28" spans="2:14" s="299" customFormat="1" ht="20.25" customHeight="1" x14ac:dyDescent="0.2">
      <c r="B28" s="349">
        <f t="shared" si="1"/>
        <v>2.1899999999999982</v>
      </c>
      <c r="C28" s="19"/>
      <c r="D28" s="345" t="str">
        <f>'SCHED 1B-1_JG_CH'!D28</f>
        <v>Hewu</v>
      </c>
      <c r="E28" s="19" t="s">
        <v>62</v>
      </c>
      <c r="F28" s="19">
        <v>1</v>
      </c>
      <c r="G28" s="66"/>
      <c r="H28" s="23"/>
      <c r="I28" s="302"/>
      <c r="J28" s="302"/>
      <c r="K28" s="302"/>
      <c r="L28" s="302"/>
      <c r="M28" s="302"/>
      <c r="N28" s="302"/>
    </row>
    <row r="29" spans="2:14" s="299" customFormat="1" ht="20.25" customHeight="1" x14ac:dyDescent="0.2">
      <c r="B29" s="349">
        <f t="shared" si="1"/>
        <v>2.199999999999998</v>
      </c>
      <c r="C29" s="19"/>
      <c r="D29" s="345" t="str">
        <f>'SCHED 1B-1_JG_CH'!D29</f>
        <v>Cradock</v>
      </c>
      <c r="E29" s="19" t="s">
        <v>62</v>
      </c>
      <c r="F29" s="19">
        <v>0</v>
      </c>
      <c r="G29" s="66"/>
      <c r="H29" s="23"/>
      <c r="I29" s="302"/>
      <c r="J29" s="302"/>
      <c r="K29" s="302"/>
      <c r="L29" s="302"/>
      <c r="M29" s="302"/>
      <c r="N29" s="302"/>
    </row>
    <row r="30" spans="2:14" s="299" customFormat="1" ht="20.25" customHeight="1" x14ac:dyDescent="0.2">
      <c r="B30" s="349">
        <f t="shared" si="1"/>
        <v>2.2099999999999977</v>
      </c>
      <c r="C30" s="19"/>
      <c r="D30" s="345" t="str">
        <f>'SCHED 1B-1_JG_CH'!D30</f>
        <v>Cofimvaba</v>
      </c>
      <c r="E30" s="19" t="s">
        <v>62</v>
      </c>
      <c r="F30" s="19">
        <v>1</v>
      </c>
      <c r="G30" s="66"/>
      <c r="H30" s="23"/>
      <c r="I30" s="302"/>
      <c r="J30" s="302"/>
      <c r="K30" s="302"/>
      <c r="L30" s="302"/>
      <c r="M30" s="302"/>
      <c r="N30" s="302"/>
    </row>
    <row r="31" spans="2:14" s="299" customFormat="1" ht="20.25" customHeight="1" x14ac:dyDescent="0.2">
      <c r="B31" s="349">
        <f t="shared" si="1"/>
        <v>2.2199999999999975</v>
      </c>
      <c r="C31" s="19"/>
      <c r="D31" s="345" t="str">
        <f>'SCHED 1B-1_JG_CH'!D31</f>
        <v>Wilhelm Stahl</v>
      </c>
      <c r="E31" s="19" t="s">
        <v>62</v>
      </c>
      <c r="F31" s="19">
        <v>0</v>
      </c>
      <c r="G31" s="66"/>
      <c r="H31" s="23"/>
      <c r="I31" s="302"/>
      <c r="J31" s="302"/>
      <c r="K31" s="302"/>
      <c r="L31" s="302"/>
      <c r="M31" s="302"/>
      <c r="N31" s="302"/>
    </row>
    <row r="32" spans="2:14" s="299" customFormat="1" ht="20.25" customHeight="1" x14ac:dyDescent="0.2">
      <c r="B32" s="349">
        <f t="shared" si="1"/>
        <v>2.2299999999999973</v>
      </c>
      <c r="C32" s="19"/>
      <c r="D32" s="345" t="str">
        <f>'SCHED 1B-1_JG_CH'!D32</f>
        <v>Zwelakhe</v>
      </c>
      <c r="E32" s="19" t="s">
        <v>62</v>
      </c>
      <c r="F32" s="19">
        <v>0</v>
      </c>
      <c r="G32" s="66"/>
      <c r="H32" s="23"/>
      <c r="I32" s="302"/>
      <c r="J32" s="302"/>
      <c r="K32" s="302"/>
      <c r="L32" s="302"/>
      <c r="M32" s="302"/>
      <c r="N32" s="302"/>
    </row>
    <row r="33" spans="2:14" s="299" customFormat="1" ht="20.25" customHeight="1" x14ac:dyDescent="0.2">
      <c r="B33" s="19"/>
      <c r="C33" s="19"/>
      <c r="D33" s="345"/>
      <c r="E33" s="19"/>
      <c r="F33" s="19"/>
      <c r="G33" s="66"/>
      <c r="H33" s="23"/>
      <c r="I33" s="302"/>
      <c r="J33" s="302"/>
      <c r="K33" s="302"/>
      <c r="L33" s="302"/>
      <c r="M33" s="302"/>
      <c r="N33" s="302"/>
    </row>
    <row r="34" spans="2:14" s="299" customFormat="1" ht="20.25" customHeight="1" x14ac:dyDescent="0.2">
      <c r="B34" s="349">
        <f>B32+0.01</f>
        <v>2.2399999999999971</v>
      </c>
      <c r="C34" s="19"/>
      <c r="D34" s="345" t="s">
        <v>1211</v>
      </c>
      <c r="E34" s="19" t="s">
        <v>62</v>
      </c>
      <c r="F34" s="19">
        <v>1</v>
      </c>
      <c r="G34" s="66"/>
      <c r="H34" s="23"/>
      <c r="I34" s="302"/>
      <c r="J34" s="302"/>
      <c r="K34" s="302"/>
      <c r="L34" s="302"/>
      <c r="M34" s="302"/>
      <c r="N34" s="302"/>
    </row>
    <row r="35" spans="2:14" s="299" customFormat="1" ht="20.25" customHeight="1" x14ac:dyDescent="0.2">
      <c r="B35" s="349">
        <f t="shared" si="1"/>
        <v>2.2499999999999969</v>
      </c>
      <c r="C35" s="19"/>
      <c r="D35" s="345" t="s">
        <v>1212</v>
      </c>
      <c r="E35" s="19" t="s">
        <v>62</v>
      </c>
      <c r="F35" s="19">
        <v>1</v>
      </c>
      <c r="G35" s="66"/>
      <c r="H35" s="23"/>
      <c r="I35" s="302"/>
      <c r="J35" s="302"/>
      <c r="K35" s="302"/>
      <c r="L35" s="302"/>
      <c r="M35" s="302"/>
      <c r="N35" s="302"/>
    </row>
    <row r="36" spans="2:14" s="299" customFormat="1" ht="20.25" customHeight="1" x14ac:dyDescent="0.25">
      <c r="B36" s="349">
        <f t="shared" si="1"/>
        <v>2.2599999999999967</v>
      </c>
      <c r="C36" s="19"/>
      <c r="D36" s="123" t="s">
        <v>1213</v>
      </c>
      <c r="E36" s="19" t="s">
        <v>62</v>
      </c>
      <c r="F36" s="19">
        <v>1</v>
      </c>
      <c r="G36" s="66"/>
      <c r="H36" s="23"/>
      <c r="I36" s="302"/>
      <c r="J36" s="302"/>
      <c r="K36" s="302"/>
      <c r="L36" s="302"/>
      <c r="M36" s="302"/>
      <c r="N36" s="302"/>
    </row>
    <row r="37" spans="2:14" s="299" customFormat="1" ht="20.25" customHeight="1" x14ac:dyDescent="0.25">
      <c r="B37" s="349">
        <f t="shared" si="1"/>
        <v>2.2699999999999965</v>
      </c>
      <c r="C37" s="19"/>
      <c r="D37" s="123" t="s">
        <v>1214</v>
      </c>
      <c r="E37" s="19" t="s">
        <v>62</v>
      </c>
      <c r="F37" s="19">
        <v>1</v>
      </c>
      <c r="G37" s="66"/>
      <c r="H37" s="23"/>
      <c r="I37" s="302"/>
      <c r="J37" s="302"/>
      <c r="K37" s="302"/>
      <c r="L37" s="302"/>
      <c r="M37" s="302"/>
      <c r="N37" s="302"/>
    </row>
    <row r="38" spans="2:14" s="299" customFormat="1" ht="20.25" customHeight="1" x14ac:dyDescent="0.25">
      <c r="B38" s="349">
        <f t="shared" si="1"/>
        <v>2.2799999999999963</v>
      </c>
      <c r="C38" s="19"/>
      <c r="D38" s="123" t="s">
        <v>1215</v>
      </c>
      <c r="E38" s="19" t="s">
        <v>62</v>
      </c>
      <c r="F38" s="19">
        <v>1</v>
      </c>
      <c r="G38" s="66"/>
      <c r="H38" s="23"/>
      <c r="I38" s="302"/>
      <c r="J38" s="302"/>
      <c r="K38" s="302"/>
      <c r="L38" s="302"/>
      <c r="M38" s="302"/>
      <c r="N38" s="302"/>
    </row>
    <row r="39" spans="2:14" s="299" customFormat="1" ht="20.25" customHeight="1" x14ac:dyDescent="0.25">
      <c r="B39" s="349">
        <f t="shared" si="1"/>
        <v>2.289999999999996</v>
      </c>
      <c r="C39" s="19"/>
      <c r="D39" s="123" t="s">
        <v>1216</v>
      </c>
      <c r="E39" s="19" t="s">
        <v>62</v>
      </c>
      <c r="F39" s="19">
        <v>1</v>
      </c>
      <c r="G39" s="66"/>
      <c r="H39" s="23"/>
      <c r="I39" s="302"/>
      <c r="J39" s="302"/>
      <c r="K39" s="302"/>
      <c r="L39" s="302"/>
      <c r="M39" s="302"/>
      <c r="N39" s="302"/>
    </row>
    <row r="40" spans="2:14" s="307" customFormat="1" ht="20.25" customHeight="1" x14ac:dyDescent="0.25">
      <c r="B40" s="349">
        <f t="shared" si="1"/>
        <v>2.2999999999999958</v>
      </c>
      <c r="C40" s="363"/>
      <c r="D40" s="123" t="s">
        <v>1217</v>
      </c>
      <c r="E40" s="19" t="s">
        <v>62</v>
      </c>
      <c r="F40" s="19">
        <v>1</v>
      </c>
      <c r="G40" s="66"/>
      <c r="H40" s="23"/>
      <c r="I40" s="369"/>
      <c r="J40" s="369"/>
      <c r="K40" s="369"/>
      <c r="L40" s="369"/>
      <c r="M40" s="369"/>
      <c r="N40" s="369"/>
    </row>
    <row r="41" spans="2:14" s="307" customFormat="1" ht="20.25" customHeight="1" x14ac:dyDescent="0.25">
      <c r="B41" s="349">
        <f t="shared" si="1"/>
        <v>2.3099999999999956</v>
      </c>
      <c r="C41" s="363"/>
      <c r="D41" s="123" t="s">
        <v>1218</v>
      </c>
      <c r="E41" s="19" t="s">
        <v>62</v>
      </c>
      <c r="F41" s="19">
        <v>1</v>
      </c>
      <c r="G41" s="66"/>
      <c r="H41" s="23"/>
      <c r="I41" s="369"/>
      <c r="J41" s="369"/>
      <c r="K41" s="369"/>
      <c r="L41" s="369"/>
      <c r="M41" s="369"/>
      <c r="N41" s="369"/>
    </row>
    <row r="42" spans="2:14" s="307" customFormat="1" ht="20.25" customHeight="1" x14ac:dyDescent="0.25">
      <c r="B42" s="349">
        <f t="shared" si="1"/>
        <v>2.3199999999999954</v>
      </c>
      <c r="C42" s="363"/>
      <c r="D42" s="123" t="s">
        <v>1219</v>
      </c>
      <c r="E42" s="19" t="s">
        <v>62</v>
      </c>
      <c r="F42" s="19">
        <v>1</v>
      </c>
      <c r="G42" s="66"/>
      <c r="H42" s="23"/>
      <c r="I42" s="369"/>
      <c r="J42" s="369"/>
      <c r="K42" s="369"/>
      <c r="L42" s="369"/>
      <c r="M42" s="369"/>
      <c r="N42" s="369"/>
    </row>
    <row r="43" spans="2:14" s="307" customFormat="1" ht="20.25" customHeight="1" x14ac:dyDescent="0.2">
      <c r="B43" s="362"/>
      <c r="C43" s="363"/>
      <c r="D43" s="345"/>
      <c r="E43" s="363"/>
      <c r="F43" s="78"/>
      <c r="G43" s="365"/>
      <c r="H43" s="366"/>
      <c r="I43" s="369"/>
      <c r="J43" s="369"/>
      <c r="K43" s="369"/>
      <c r="L43" s="369"/>
      <c r="M43" s="369"/>
      <c r="N43" s="369"/>
    </row>
    <row r="44" spans="2:14" s="307" customFormat="1" ht="20.25" customHeight="1" x14ac:dyDescent="0.2">
      <c r="B44" s="362"/>
      <c r="C44" s="363"/>
      <c r="D44" s="345"/>
      <c r="E44" s="363"/>
      <c r="F44" s="78"/>
      <c r="G44" s="365"/>
      <c r="H44" s="366"/>
      <c r="I44" s="369"/>
      <c r="J44" s="369"/>
      <c r="K44" s="369"/>
      <c r="L44" s="369"/>
      <c r="M44" s="369"/>
      <c r="N44" s="369"/>
    </row>
    <row r="45" spans="2:14" s="307" customFormat="1" ht="20.25" customHeight="1" x14ac:dyDescent="0.2">
      <c r="B45" s="362"/>
      <c r="C45" s="363"/>
      <c r="D45" s="364"/>
      <c r="E45" s="363"/>
      <c r="F45" s="78"/>
      <c r="G45" s="365"/>
      <c r="H45" s="366"/>
      <c r="I45" s="369"/>
      <c r="J45" s="369"/>
      <c r="K45" s="369"/>
      <c r="L45" s="369"/>
      <c r="M45" s="369"/>
      <c r="N45" s="369"/>
    </row>
    <row r="46" spans="2:14" s="299" customFormat="1" ht="20.25" customHeight="1" x14ac:dyDescent="0.25">
      <c r="B46" s="21"/>
      <c r="C46" s="21"/>
      <c r="D46" s="83"/>
      <c r="E46" s="21"/>
      <c r="F46" s="21"/>
      <c r="G46" s="84"/>
      <c r="H46" s="25"/>
      <c r="I46" s="302"/>
      <c r="J46" s="302"/>
      <c r="K46" s="302"/>
      <c r="L46" s="302"/>
      <c r="M46" s="302"/>
      <c r="N46" s="302"/>
    </row>
    <row r="47" spans="2:14" s="299" customFormat="1" ht="6" customHeight="1" thickBot="1" x14ac:dyDescent="0.3">
      <c r="B47" s="21"/>
      <c r="C47" s="21"/>
      <c r="D47" s="24"/>
      <c r="E47" s="21"/>
      <c r="F47" s="21"/>
      <c r="G47" s="25"/>
      <c r="H47" s="25"/>
      <c r="I47" s="302"/>
      <c r="J47" s="302"/>
      <c r="K47" s="302"/>
      <c r="L47" s="302"/>
      <c r="M47" s="302"/>
      <c r="N47" s="302"/>
    </row>
    <row r="48" spans="2:14" s="299" customFormat="1" ht="20.25" customHeight="1" thickBot="1" x14ac:dyDescent="0.3">
      <c r="B48" s="26" t="s">
        <v>7</v>
      </c>
      <c r="C48" s="26"/>
      <c r="D48" s="26"/>
      <c r="E48" s="26"/>
      <c r="F48" s="26"/>
      <c r="G48" s="27"/>
      <c r="H48" s="28"/>
      <c r="I48" s="302"/>
      <c r="J48" s="302"/>
      <c r="K48" s="302"/>
      <c r="L48" s="302"/>
      <c r="M48" s="302"/>
      <c r="N48" s="302"/>
    </row>
    <row r="49" spans="2:8" ht="5.25" customHeight="1" x14ac:dyDescent="0.2">
      <c r="B49" s="5"/>
      <c r="C49" s="5"/>
      <c r="D49" s="5"/>
      <c r="E49" s="5"/>
      <c r="F49" s="5"/>
      <c r="G49" s="7"/>
      <c r="H49" s="7"/>
    </row>
    <row r="50" spans="2:8" x14ac:dyDescent="0.2">
      <c r="B50" s="5"/>
      <c r="C50" s="5"/>
      <c r="D50" s="5"/>
      <c r="E50" s="5"/>
      <c r="F50" s="5"/>
      <c r="G50" s="7"/>
      <c r="H50" s="7"/>
    </row>
    <row r="51" spans="2:8" x14ac:dyDescent="0.2">
      <c r="B51" s="5"/>
      <c r="C51" s="5"/>
      <c r="D51" s="5"/>
      <c r="E51" s="5"/>
      <c r="F51" s="5"/>
      <c r="G51" s="7"/>
      <c r="H51" s="7"/>
    </row>
    <row r="52" spans="2:8" x14ac:dyDescent="0.2">
      <c r="B52" s="5"/>
      <c r="C52" s="5"/>
      <c r="D52" s="5"/>
      <c r="E52" s="5"/>
      <c r="F52" s="5"/>
      <c r="G52" s="7"/>
      <c r="H52" s="7"/>
    </row>
    <row r="53" spans="2:8" x14ac:dyDescent="0.2">
      <c r="B53" s="5"/>
      <c r="C53" s="5"/>
      <c r="D53" s="5"/>
      <c r="E53" s="5"/>
      <c r="F53" s="5"/>
      <c r="G53" s="7"/>
      <c r="H53" s="7"/>
    </row>
    <row r="54" spans="2:8" x14ac:dyDescent="0.2">
      <c r="B54" s="5"/>
      <c r="C54" s="5"/>
      <c r="D54" s="5"/>
      <c r="E54" s="5"/>
      <c r="F54" s="5"/>
      <c r="G54" s="7"/>
      <c r="H54" s="7"/>
    </row>
    <row r="55" spans="2:8" x14ac:dyDescent="0.2">
      <c r="B55" s="5"/>
      <c r="C55" s="5"/>
      <c r="D55" s="5"/>
      <c r="E55" s="5"/>
      <c r="F55" s="5"/>
      <c r="G55" s="7"/>
      <c r="H55" s="7"/>
    </row>
    <row r="56" spans="2:8" x14ac:dyDescent="0.2">
      <c r="B56" s="5"/>
      <c r="C56" s="5"/>
      <c r="D56" s="5"/>
      <c r="E56" s="5"/>
      <c r="F56" s="5"/>
      <c r="G56" s="7"/>
      <c r="H56" s="7"/>
    </row>
    <row r="57" spans="2:8" x14ac:dyDescent="0.2">
      <c r="B57" s="5"/>
      <c r="C57" s="5"/>
      <c r="D57" s="5"/>
      <c r="E57" s="5"/>
      <c r="F57" s="5"/>
      <c r="G57" s="7"/>
      <c r="H57" s="7"/>
    </row>
    <row r="58" spans="2:8" x14ac:dyDescent="0.2">
      <c r="B58" s="5"/>
      <c r="C58" s="5"/>
      <c r="D58" s="5"/>
      <c r="E58" s="5"/>
      <c r="F58" s="5"/>
      <c r="G58" s="7"/>
      <c r="H58" s="7"/>
    </row>
    <row r="59" spans="2:8" x14ac:dyDescent="0.2">
      <c r="B59" s="5"/>
      <c r="C59" s="5"/>
      <c r="D59" s="5"/>
      <c r="E59" s="5"/>
      <c r="F59" s="5"/>
      <c r="G59" s="7"/>
      <c r="H59" s="7"/>
    </row>
    <row r="60" spans="2:8" x14ac:dyDescent="0.2">
      <c r="B60" s="5"/>
      <c r="C60" s="5"/>
      <c r="D60" s="5"/>
      <c r="E60" s="5"/>
      <c r="F60" s="5"/>
      <c r="G60" s="7"/>
      <c r="H60" s="7"/>
    </row>
    <row r="61" spans="2:8" x14ac:dyDescent="0.2">
      <c r="B61" s="5"/>
      <c r="C61" s="5"/>
      <c r="D61" s="5"/>
      <c r="E61" s="5"/>
      <c r="F61" s="5"/>
      <c r="G61" s="7"/>
      <c r="H61" s="7"/>
    </row>
    <row r="62" spans="2:8" x14ac:dyDescent="0.2">
      <c r="B62" s="5"/>
      <c r="C62" s="5"/>
      <c r="D62" s="5"/>
      <c r="E62" s="5"/>
      <c r="F62" s="5"/>
      <c r="G62" s="7"/>
      <c r="H62" s="7"/>
    </row>
    <row r="63" spans="2:8" x14ac:dyDescent="0.2">
      <c r="B63" s="5"/>
      <c r="C63" s="5"/>
      <c r="D63" s="5"/>
      <c r="E63" s="5"/>
      <c r="F63" s="5"/>
      <c r="G63" s="7"/>
      <c r="H63" s="7"/>
    </row>
    <row r="64" spans="2:8" x14ac:dyDescent="0.2">
      <c r="B64" s="5"/>
      <c r="C64" s="5"/>
      <c r="D64" s="5"/>
      <c r="E64" s="5"/>
      <c r="F64" s="5"/>
      <c r="G64" s="7"/>
      <c r="H64" s="7"/>
    </row>
    <row r="65" spans="2:8" x14ac:dyDescent="0.2">
      <c r="B65" s="5"/>
      <c r="C65" s="5"/>
      <c r="D65" s="5"/>
      <c r="E65" s="5"/>
      <c r="F65" s="5"/>
      <c r="G65" s="7"/>
      <c r="H65" s="7"/>
    </row>
    <row r="66" spans="2:8" x14ac:dyDescent="0.2">
      <c r="B66" s="5"/>
      <c r="C66" s="5"/>
      <c r="D66" s="5"/>
      <c r="E66" s="5"/>
      <c r="F66" s="5"/>
      <c r="G66" s="7"/>
      <c r="H66" s="7"/>
    </row>
    <row r="67" spans="2:8" x14ac:dyDescent="0.2">
      <c r="B67" s="5"/>
      <c r="C67" s="5"/>
      <c r="D67" s="5"/>
      <c r="E67" s="5"/>
      <c r="F67" s="5"/>
      <c r="G67" s="7"/>
      <c r="H67" s="7"/>
    </row>
    <row r="68" spans="2:8" x14ac:dyDescent="0.2">
      <c r="B68" s="5"/>
      <c r="C68" s="5"/>
      <c r="D68" s="5"/>
      <c r="E68" s="5"/>
      <c r="F68" s="5"/>
      <c r="G68" s="7"/>
      <c r="H68" s="7"/>
    </row>
    <row r="69" spans="2:8" x14ac:dyDescent="0.2">
      <c r="B69" s="5"/>
      <c r="C69" s="5"/>
      <c r="D69" s="5"/>
      <c r="E69" s="5"/>
      <c r="F69" s="5"/>
      <c r="G69" s="7"/>
      <c r="H69" s="7"/>
    </row>
    <row r="70" spans="2:8" x14ac:dyDescent="0.2">
      <c r="B70" s="5"/>
      <c r="C70" s="5"/>
      <c r="D70" s="5"/>
      <c r="E70" s="5"/>
      <c r="F70" s="5"/>
      <c r="G70" s="7"/>
      <c r="H70" s="7"/>
    </row>
    <row r="71" spans="2:8" x14ac:dyDescent="0.2">
      <c r="B71" s="5"/>
      <c r="C71" s="5"/>
      <c r="D71" s="5"/>
      <c r="E71" s="5"/>
      <c r="F71" s="5"/>
      <c r="G71" s="7"/>
      <c r="H71" s="7"/>
    </row>
    <row r="72" spans="2:8" x14ac:dyDescent="0.2">
      <c r="B72" s="5"/>
      <c r="C72" s="5"/>
      <c r="D72" s="5"/>
      <c r="E72" s="5"/>
      <c r="F72" s="5"/>
      <c r="G72" s="7"/>
      <c r="H72" s="7"/>
    </row>
    <row r="73" spans="2:8" x14ac:dyDescent="0.2">
      <c r="B73" s="5"/>
      <c r="C73" s="5"/>
      <c r="D73" s="5"/>
      <c r="E73" s="5"/>
      <c r="F73" s="5"/>
      <c r="G73" s="7"/>
      <c r="H73" s="7"/>
    </row>
    <row r="74" spans="2:8" x14ac:dyDescent="0.2">
      <c r="B74" s="5"/>
      <c r="C74" s="5"/>
      <c r="D74" s="5"/>
      <c r="E74" s="5"/>
      <c r="F74" s="5"/>
      <c r="G74" s="7"/>
      <c r="H74" s="7"/>
    </row>
    <row r="75" spans="2:8" x14ac:dyDescent="0.2">
      <c r="B75" s="5"/>
      <c r="C75" s="5"/>
      <c r="D75" s="5"/>
      <c r="E75" s="5"/>
      <c r="F75" s="5"/>
      <c r="G75" s="7"/>
      <c r="H75" s="7"/>
    </row>
    <row r="76" spans="2:8" x14ac:dyDescent="0.2">
      <c r="B76" s="5"/>
      <c r="C76" s="5"/>
      <c r="D76" s="5"/>
      <c r="E76" s="5"/>
      <c r="F76" s="5"/>
      <c r="G76" s="7"/>
      <c r="H76" s="7"/>
    </row>
    <row r="77" spans="2:8" x14ac:dyDescent="0.2">
      <c r="B77" s="5"/>
      <c r="C77" s="5"/>
      <c r="D77" s="5"/>
      <c r="E77" s="5"/>
      <c r="F77" s="5"/>
      <c r="G77" s="7"/>
      <c r="H77" s="7"/>
    </row>
    <row r="78" spans="2:8" x14ac:dyDescent="0.2">
      <c r="B78" s="5"/>
      <c r="C78" s="5"/>
      <c r="D78" s="5"/>
      <c r="E78" s="5"/>
      <c r="F78" s="5"/>
      <c r="G78" s="7"/>
      <c r="H78" s="7"/>
    </row>
    <row r="79" spans="2:8" x14ac:dyDescent="0.2">
      <c r="B79" s="5"/>
      <c r="C79" s="5"/>
      <c r="D79" s="5"/>
      <c r="E79" s="5"/>
      <c r="F79" s="5"/>
      <c r="G79" s="7"/>
      <c r="H79" s="7"/>
    </row>
    <row r="80" spans="2:8" x14ac:dyDescent="0.2">
      <c r="B80" s="5"/>
      <c r="C80" s="5"/>
      <c r="D80" s="5"/>
      <c r="E80" s="5"/>
      <c r="F80" s="5"/>
      <c r="G80" s="7"/>
      <c r="H80" s="7"/>
    </row>
    <row r="81" spans="2:8" x14ac:dyDescent="0.2">
      <c r="B81" s="5"/>
      <c r="C81" s="5"/>
      <c r="D81" s="5"/>
      <c r="E81" s="5"/>
      <c r="F81" s="5"/>
      <c r="G81" s="7"/>
      <c r="H81" s="7"/>
    </row>
    <row r="82" spans="2:8" x14ac:dyDescent="0.2">
      <c r="B82" s="5"/>
      <c r="C82" s="5"/>
      <c r="D82" s="5"/>
      <c r="E82" s="5"/>
      <c r="F82" s="5"/>
    </row>
    <row r="83" spans="2:8" x14ac:dyDescent="0.2">
      <c r="B83" s="5"/>
      <c r="C83" s="5"/>
      <c r="D83" s="5"/>
      <c r="E83" s="5"/>
      <c r="F83" s="5"/>
    </row>
    <row r="84" spans="2:8" x14ac:dyDescent="0.2">
      <c r="B84" s="5"/>
      <c r="C84" s="5"/>
      <c r="D84" s="5"/>
      <c r="E84" s="5"/>
      <c r="F84" s="5"/>
    </row>
    <row r="85" spans="2:8" x14ac:dyDescent="0.2">
      <c r="B85" s="5"/>
      <c r="C85" s="5"/>
      <c r="D85" s="5"/>
      <c r="E85" s="5"/>
      <c r="F85" s="5"/>
    </row>
    <row r="86" spans="2:8" x14ac:dyDescent="0.2">
      <c r="B86" s="5"/>
      <c r="C86" s="5"/>
      <c r="D86" s="5"/>
      <c r="E86" s="5"/>
      <c r="F86" s="5"/>
    </row>
    <row r="87" spans="2:8" x14ac:dyDescent="0.2">
      <c r="B87" s="5"/>
      <c r="C87" s="5"/>
      <c r="D87" s="5"/>
      <c r="E87" s="5"/>
      <c r="F87" s="5"/>
    </row>
    <row r="88" spans="2:8" x14ac:dyDescent="0.2">
      <c r="B88" s="5"/>
      <c r="C88" s="5"/>
      <c r="D88" s="5"/>
      <c r="E88" s="5"/>
      <c r="F88" s="5"/>
    </row>
    <row r="89" spans="2:8" x14ac:dyDescent="0.2">
      <c r="B89" s="5"/>
      <c r="C89" s="5"/>
      <c r="D89" s="5"/>
      <c r="E89" s="5"/>
      <c r="F89" s="5"/>
    </row>
    <row r="90" spans="2:8" x14ac:dyDescent="0.2">
      <c r="B90" s="5"/>
      <c r="C90" s="5"/>
      <c r="D90" s="5"/>
      <c r="E90" s="5"/>
      <c r="F90" s="5"/>
    </row>
    <row r="91" spans="2:8" x14ac:dyDescent="0.2">
      <c r="B91" s="5"/>
      <c r="C91" s="5"/>
      <c r="D91" s="5"/>
      <c r="E91" s="5"/>
      <c r="F91" s="5"/>
    </row>
    <row r="92" spans="2:8" x14ac:dyDescent="0.2">
      <c r="B92" s="5"/>
      <c r="C92" s="5"/>
      <c r="D92" s="5"/>
      <c r="E92" s="5"/>
      <c r="F92" s="5"/>
    </row>
    <row r="93" spans="2:8" x14ac:dyDescent="0.2">
      <c r="B93" s="5"/>
      <c r="C93" s="5"/>
      <c r="D93" s="5"/>
      <c r="E93" s="5"/>
      <c r="F93" s="5"/>
    </row>
    <row r="94" spans="2:8" x14ac:dyDescent="0.2">
      <c r="B94" s="5"/>
      <c r="C94" s="5"/>
      <c r="D94" s="5"/>
      <c r="E94" s="5"/>
      <c r="F94" s="5"/>
    </row>
    <row r="95" spans="2:8" x14ac:dyDescent="0.2">
      <c r="B95" s="5"/>
      <c r="C95" s="5"/>
      <c r="D95" s="5"/>
      <c r="E95" s="5"/>
      <c r="F95" s="5"/>
    </row>
    <row r="96" spans="2:8" x14ac:dyDescent="0.2">
      <c r="B96" s="5"/>
      <c r="C96" s="5"/>
      <c r="D96" s="5"/>
      <c r="E96" s="5"/>
      <c r="F96" s="5"/>
    </row>
    <row r="97" spans="2:6" x14ac:dyDescent="0.2">
      <c r="B97" s="5"/>
      <c r="C97" s="5"/>
      <c r="D97" s="5"/>
      <c r="E97" s="5"/>
      <c r="F97" s="5"/>
    </row>
  </sheetData>
  <mergeCells count="1">
    <mergeCell ref="E3:F3"/>
  </mergeCells>
  <pageMargins left="0.7" right="0.7" top="0.75" bottom="0.75" header="0.3" footer="0.3"/>
  <pageSetup paperSize="9" scale="69" firstPageNumber="4" orientation="portrait" useFirstPageNumber="1" r:id="rId1"/>
  <headerFooter>
    <oddFooter>&amp;R&amp;"Arial,Regular"&amp;P</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M65"/>
  <sheetViews>
    <sheetView topLeftCell="A19" workbookViewId="0">
      <selection activeCell="L41" sqref="A1:XFD104857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66</v>
      </c>
      <c r="I9" s="513"/>
    </row>
    <row r="10" spans="1:13" x14ac:dyDescent="0.25">
      <c r="A10" s="99" t="s">
        <v>71</v>
      </c>
      <c r="B10" s="97"/>
      <c r="F10" s="510" t="s">
        <v>72</v>
      </c>
      <c r="G10" s="511"/>
      <c r="H10" s="514" t="e">
        <f>#REF!</f>
        <v>#REF!</v>
      </c>
      <c r="I10" s="515"/>
    </row>
    <row r="11" spans="1:13" x14ac:dyDescent="0.25">
      <c r="A11" s="99" t="s">
        <v>73</v>
      </c>
      <c r="B11" s="97"/>
      <c r="F11" s="510" t="s">
        <v>74</v>
      </c>
      <c r="G11" s="511"/>
      <c r="H11" s="516"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397</v>
      </c>
      <c r="I15" s="549"/>
    </row>
    <row r="16" spans="1:13" x14ac:dyDescent="0.25">
      <c r="A16" s="523" t="s">
        <v>318</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c r="B25" s="497"/>
      <c r="C25" s="498"/>
      <c r="D25" s="498"/>
      <c r="E25" s="498"/>
      <c r="F25" s="499"/>
      <c r="G25" s="195"/>
      <c r="H25" s="228"/>
      <c r="I25" s="129"/>
    </row>
    <row r="26" spans="1:11" x14ac:dyDescent="0.25">
      <c r="A26" s="125"/>
      <c r="B26" s="500"/>
      <c r="C26" s="501"/>
      <c r="D26" s="501"/>
      <c r="E26" s="501"/>
      <c r="F26" s="501"/>
      <c r="G26" s="195"/>
      <c r="H26" s="229"/>
      <c r="I26" s="129"/>
    </row>
    <row r="27" spans="1:11" x14ac:dyDescent="0.25">
      <c r="A27" s="125"/>
      <c r="B27" s="500"/>
      <c r="C27" s="501"/>
      <c r="D27" s="501"/>
      <c r="E27" s="501"/>
      <c r="F27" s="501"/>
      <c r="G27" s="195"/>
      <c r="H27" s="229"/>
      <c r="I27" s="129"/>
    </row>
    <row r="28" spans="1:11" x14ac:dyDescent="0.25">
      <c r="A28" s="125"/>
      <c r="B28" s="560"/>
      <c r="C28" s="561"/>
      <c r="D28" s="561"/>
      <c r="E28" s="561"/>
      <c r="F28" s="562"/>
      <c r="G28" s="195"/>
      <c r="H28" s="229"/>
      <c r="I28" s="129"/>
    </row>
    <row r="29" spans="1:11" x14ac:dyDescent="0.25">
      <c r="A29" s="125"/>
      <c r="B29" s="500"/>
      <c r="C29" s="501"/>
      <c r="D29" s="501"/>
      <c r="E29" s="501"/>
      <c r="F29" s="502"/>
      <c r="G29" s="195"/>
      <c r="H29" s="226"/>
      <c r="I29" s="129"/>
    </row>
    <row r="30" spans="1:11" x14ac:dyDescent="0.25">
      <c r="A30" s="125"/>
      <c r="B30" s="550"/>
      <c r="C30" s="551"/>
      <c r="D30" s="551"/>
      <c r="E30" s="551"/>
      <c r="F30" s="551"/>
      <c r="G30" s="195"/>
      <c r="H30" s="226"/>
      <c r="I30" s="129"/>
    </row>
    <row r="31" spans="1:11" x14ac:dyDescent="0.25">
      <c r="A31" s="125"/>
      <c r="B31" s="550"/>
      <c r="C31" s="551"/>
      <c r="D31" s="551"/>
      <c r="E31" s="551"/>
      <c r="F31" s="551"/>
      <c r="G31" s="195"/>
      <c r="H31" s="226"/>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22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0</v>
      </c>
      <c r="L39" s="130"/>
    </row>
    <row r="40" spans="1:12" x14ac:dyDescent="0.25">
      <c r="A40" s="488" t="s">
        <v>172</v>
      </c>
      <c r="B40" s="484"/>
      <c r="C40" s="484"/>
      <c r="D40" s="484"/>
      <c r="E40" s="484"/>
      <c r="F40" s="484"/>
      <c r="G40" s="484"/>
      <c r="H40" s="485"/>
      <c r="I40" s="190">
        <f>ROUND((I39*0.15),2)</f>
        <v>0</v>
      </c>
      <c r="L40" s="130"/>
    </row>
    <row r="41" spans="1:12" x14ac:dyDescent="0.25">
      <c r="A41" s="488" t="s">
        <v>173</v>
      </c>
      <c r="B41" s="484"/>
      <c r="C41" s="484"/>
      <c r="D41" s="484"/>
      <c r="E41" s="484"/>
      <c r="F41" s="484"/>
      <c r="G41" s="484"/>
      <c r="H41" s="485"/>
      <c r="I41" s="172">
        <f>I39+I40</f>
        <v>0</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1</v>
      </c>
      <c r="H46" s="156">
        <v>300</v>
      </c>
      <c r="I46" s="129">
        <f t="shared" si="1"/>
        <v>300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1</v>
      </c>
      <c r="H48" s="158">
        <v>200</v>
      </c>
      <c r="I48" s="129">
        <f t="shared" si="1"/>
        <v>200</v>
      </c>
    </row>
    <row r="49" spans="1:12" x14ac:dyDescent="0.25">
      <c r="A49" s="125">
        <v>6</v>
      </c>
      <c r="B49" s="506" t="s">
        <v>333</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500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399</v>
      </c>
      <c r="C56" s="498"/>
      <c r="D56" s="499"/>
      <c r="E56" s="486">
        <v>1</v>
      </c>
      <c r="F56" s="487"/>
      <c r="G56" s="126">
        <v>81.8</v>
      </c>
      <c r="H56" s="138">
        <v>5</v>
      </c>
      <c r="I56" s="129">
        <f>H56*G56</f>
        <v>409</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SUM(I56:I57)</f>
        <v>409</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909</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909</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C63:F63"/>
    <mergeCell ref="B57:D57"/>
    <mergeCell ref="E57:F57"/>
    <mergeCell ref="A58:H58"/>
    <mergeCell ref="A60:B60"/>
    <mergeCell ref="C60:E60"/>
    <mergeCell ref="G60:H60"/>
    <mergeCell ref="A61:B61"/>
    <mergeCell ref="C61:E61"/>
    <mergeCell ref="A62:B62"/>
    <mergeCell ref="C62:E62"/>
    <mergeCell ref="G62:H62"/>
    <mergeCell ref="B56:D56"/>
    <mergeCell ref="E56:F56"/>
    <mergeCell ref="B48:D48"/>
    <mergeCell ref="E48:F48"/>
    <mergeCell ref="B49:D49"/>
    <mergeCell ref="E49:F49"/>
    <mergeCell ref="B50:D50"/>
    <mergeCell ref="B51:D51"/>
    <mergeCell ref="B52:D52"/>
    <mergeCell ref="A53:H53"/>
    <mergeCell ref="A54:I54"/>
    <mergeCell ref="B55:D55"/>
    <mergeCell ref="E55:F55"/>
    <mergeCell ref="B45:D45"/>
    <mergeCell ref="E45:F45"/>
    <mergeCell ref="B46:D46"/>
    <mergeCell ref="E46:F46"/>
    <mergeCell ref="B47:D47"/>
    <mergeCell ref="E47:F47"/>
    <mergeCell ref="B44:D44"/>
    <mergeCell ref="E44:F44"/>
    <mergeCell ref="B34:F34"/>
    <mergeCell ref="B35:F35"/>
    <mergeCell ref="B36:F36"/>
    <mergeCell ref="B37:F37"/>
    <mergeCell ref="B38:F38"/>
    <mergeCell ref="A39:H39"/>
    <mergeCell ref="A40:H40"/>
    <mergeCell ref="A41:H41"/>
    <mergeCell ref="A42:I42"/>
    <mergeCell ref="B43:D43"/>
    <mergeCell ref="E43:F43"/>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M65"/>
  <sheetViews>
    <sheetView topLeftCell="A34" workbookViewId="0">
      <selection activeCell="L41" sqref="A1:XFD104857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16"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400</v>
      </c>
      <c r="I15" s="549"/>
    </row>
    <row r="16" spans="1:13" x14ac:dyDescent="0.25">
      <c r="A16" s="523" t="s">
        <v>318</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c r="B25" s="497"/>
      <c r="C25" s="498"/>
      <c r="D25" s="498"/>
      <c r="E25" s="498"/>
      <c r="F25" s="499"/>
      <c r="G25" s="195"/>
      <c r="H25" s="228"/>
      <c r="I25" s="129"/>
    </row>
    <row r="26" spans="1:11" x14ac:dyDescent="0.25">
      <c r="A26" s="125"/>
      <c r="B26" s="500"/>
      <c r="C26" s="501"/>
      <c r="D26" s="501"/>
      <c r="E26" s="501"/>
      <c r="F26" s="501"/>
      <c r="G26" s="195"/>
      <c r="H26" s="229"/>
      <c r="I26" s="129"/>
    </row>
    <row r="27" spans="1:11" x14ac:dyDescent="0.25">
      <c r="A27" s="125"/>
      <c r="B27" s="500"/>
      <c r="C27" s="501"/>
      <c r="D27" s="501"/>
      <c r="E27" s="501"/>
      <c r="F27" s="501"/>
      <c r="G27" s="195"/>
      <c r="H27" s="229"/>
      <c r="I27" s="129"/>
    </row>
    <row r="28" spans="1:11" x14ac:dyDescent="0.25">
      <c r="A28" s="125"/>
      <c r="B28" s="560"/>
      <c r="C28" s="561"/>
      <c r="D28" s="561"/>
      <c r="E28" s="561"/>
      <c r="F28" s="562"/>
      <c r="G28" s="195"/>
      <c r="H28" s="229"/>
      <c r="I28" s="129"/>
    </row>
    <row r="29" spans="1:11" x14ac:dyDescent="0.25">
      <c r="A29" s="125"/>
      <c r="B29" s="500"/>
      <c r="C29" s="501"/>
      <c r="D29" s="501"/>
      <c r="E29" s="501"/>
      <c r="F29" s="502"/>
      <c r="G29" s="195"/>
      <c r="H29" s="226"/>
      <c r="I29" s="129"/>
    </row>
    <row r="30" spans="1:11" x14ac:dyDescent="0.25">
      <c r="A30" s="125"/>
      <c r="B30" s="550"/>
      <c r="C30" s="551"/>
      <c r="D30" s="551"/>
      <c r="E30" s="551"/>
      <c r="F30" s="551"/>
      <c r="G30" s="195"/>
      <c r="H30" s="226"/>
      <c r="I30" s="129"/>
    </row>
    <row r="31" spans="1:11" x14ac:dyDescent="0.25">
      <c r="A31" s="125"/>
      <c r="B31" s="550"/>
      <c r="C31" s="551"/>
      <c r="D31" s="551"/>
      <c r="E31" s="551"/>
      <c r="F31" s="551"/>
      <c r="G31" s="195"/>
      <c r="H31" s="226"/>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22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0</v>
      </c>
      <c r="L39" s="130"/>
    </row>
    <row r="40" spans="1:12" x14ac:dyDescent="0.25">
      <c r="A40" s="488" t="s">
        <v>172</v>
      </c>
      <c r="B40" s="484"/>
      <c r="C40" s="484"/>
      <c r="D40" s="484"/>
      <c r="E40" s="484"/>
      <c r="F40" s="484"/>
      <c r="G40" s="484"/>
      <c r="H40" s="485"/>
      <c r="I40" s="190">
        <f>ROUND((I39*0.15),2)</f>
        <v>0</v>
      </c>
      <c r="L40" s="130"/>
    </row>
    <row r="41" spans="1:12" x14ac:dyDescent="0.25">
      <c r="A41" s="488" t="s">
        <v>173</v>
      </c>
      <c r="B41" s="484"/>
      <c r="C41" s="484"/>
      <c r="D41" s="484"/>
      <c r="E41" s="484"/>
      <c r="F41" s="484"/>
      <c r="G41" s="484"/>
      <c r="H41" s="485"/>
      <c r="I41" s="172">
        <f>I39+I40</f>
        <v>0</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2</v>
      </c>
      <c r="H46" s="156">
        <v>300</v>
      </c>
      <c r="I46" s="129">
        <f t="shared" si="1"/>
        <v>600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2</v>
      </c>
      <c r="H48" s="158">
        <v>200</v>
      </c>
      <c r="I48" s="129">
        <f t="shared" si="1"/>
        <v>400</v>
      </c>
    </row>
    <row r="49" spans="1:12" x14ac:dyDescent="0.25">
      <c r="A49" s="125">
        <v>6</v>
      </c>
      <c r="B49" s="506" t="s">
        <v>333</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1000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401</v>
      </c>
      <c r="C56" s="498"/>
      <c r="D56" s="499"/>
      <c r="E56" s="486">
        <v>1</v>
      </c>
      <c r="F56" s="487"/>
      <c r="G56" s="126">
        <v>33.200000000000003</v>
      </c>
      <c r="H56" s="138">
        <v>5</v>
      </c>
      <c r="I56" s="129">
        <f>H56*G56</f>
        <v>166</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SUM(I56:I57)</f>
        <v>166</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1166</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1166</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C63:F63"/>
    <mergeCell ref="B57:D57"/>
    <mergeCell ref="E57:F57"/>
    <mergeCell ref="A58:H58"/>
    <mergeCell ref="A60:B60"/>
    <mergeCell ref="C60:E60"/>
    <mergeCell ref="G60:H60"/>
    <mergeCell ref="A61:B61"/>
    <mergeCell ref="C61:E61"/>
    <mergeCell ref="A62:B62"/>
    <mergeCell ref="C62:E62"/>
    <mergeCell ref="G62:H62"/>
    <mergeCell ref="B56:D56"/>
    <mergeCell ref="E56:F56"/>
    <mergeCell ref="B48:D48"/>
    <mergeCell ref="E48:F48"/>
    <mergeCell ref="B49:D49"/>
    <mergeCell ref="E49:F49"/>
    <mergeCell ref="B50:D50"/>
    <mergeCell ref="B51:D51"/>
    <mergeCell ref="B52:D52"/>
    <mergeCell ref="A53:H53"/>
    <mergeCell ref="A54:I54"/>
    <mergeCell ref="B55:D55"/>
    <mergeCell ref="E55:F55"/>
    <mergeCell ref="B45:D45"/>
    <mergeCell ref="E45:F45"/>
    <mergeCell ref="B46:D46"/>
    <mergeCell ref="E46:F46"/>
    <mergeCell ref="B47:D47"/>
    <mergeCell ref="E47:F47"/>
    <mergeCell ref="B44:D44"/>
    <mergeCell ref="E44:F44"/>
    <mergeCell ref="B34:F34"/>
    <mergeCell ref="B35:F35"/>
    <mergeCell ref="B36:F36"/>
    <mergeCell ref="B37:F37"/>
    <mergeCell ref="B38:F38"/>
    <mergeCell ref="A39:H39"/>
    <mergeCell ref="A40:H40"/>
    <mergeCell ref="A41:H41"/>
    <mergeCell ref="A42:I42"/>
    <mergeCell ref="B43:D43"/>
    <mergeCell ref="E43:F43"/>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M65"/>
  <sheetViews>
    <sheetView topLeftCell="A37" workbookViewId="0">
      <selection activeCell="L41" sqref="A1:XFD104857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16"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402</v>
      </c>
      <c r="I15" s="549"/>
    </row>
    <row r="16" spans="1:13" x14ac:dyDescent="0.25">
      <c r="A16" s="523" t="s">
        <v>403</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404</v>
      </c>
      <c r="C25" s="498"/>
      <c r="D25" s="498"/>
      <c r="E25" s="498"/>
      <c r="F25" s="499"/>
      <c r="G25" s="195">
        <v>1</v>
      </c>
      <c r="H25" s="228">
        <v>963.9</v>
      </c>
      <c r="I25" s="129">
        <f>H25*G25</f>
        <v>963.9</v>
      </c>
    </row>
    <row r="26" spans="1:11" x14ac:dyDescent="0.25">
      <c r="A26" s="125"/>
      <c r="B26" s="500"/>
      <c r="C26" s="501"/>
      <c r="D26" s="501"/>
      <c r="E26" s="501"/>
      <c r="F26" s="501"/>
      <c r="G26" s="195"/>
      <c r="H26" s="229"/>
      <c r="I26" s="129"/>
    </row>
    <row r="27" spans="1:11" x14ac:dyDescent="0.25">
      <c r="A27" s="125"/>
      <c r="B27" s="500"/>
      <c r="C27" s="501"/>
      <c r="D27" s="501"/>
      <c r="E27" s="501"/>
      <c r="F27" s="501"/>
      <c r="G27" s="195"/>
      <c r="H27" s="229"/>
      <c r="I27" s="129"/>
    </row>
    <row r="28" spans="1:11" x14ac:dyDescent="0.25">
      <c r="A28" s="125"/>
      <c r="B28" s="560"/>
      <c r="C28" s="561"/>
      <c r="D28" s="561"/>
      <c r="E28" s="561"/>
      <c r="F28" s="562"/>
      <c r="G28" s="195"/>
      <c r="H28" s="229"/>
      <c r="I28" s="129"/>
    </row>
    <row r="29" spans="1:11" x14ac:dyDescent="0.25">
      <c r="A29" s="125"/>
      <c r="B29" s="500"/>
      <c r="C29" s="501"/>
      <c r="D29" s="501"/>
      <c r="E29" s="501"/>
      <c r="F29" s="502"/>
      <c r="G29" s="195"/>
      <c r="H29" s="226"/>
      <c r="I29" s="129"/>
    </row>
    <row r="30" spans="1:11" x14ac:dyDescent="0.25">
      <c r="A30" s="125"/>
      <c r="B30" s="550"/>
      <c r="C30" s="551"/>
      <c r="D30" s="551"/>
      <c r="E30" s="551"/>
      <c r="F30" s="551"/>
      <c r="G30" s="195"/>
      <c r="H30" s="226"/>
      <c r="I30" s="129"/>
    </row>
    <row r="31" spans="1:11" x14ac:dyDescent="0.25">
      <c r="A31" s="125"/>
      <c r="B31" s="550"/>
      <c r="C31" s="551"/>
      <c r="D31" s="551"/>
      <c r="E31" s="551"/>
      <c r="F31" s="551"/>
      <c r="G31" s="195"/>
      <c r="H31" s="226"/>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22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963.9</v>
      </c>
      <c r="L39" s="130"/>
    </row>
    <row r="40" spans="1:12" x14ac:dyDescent="0.25">
      <c r="A40" s="488" t="s">
        <v>172</v>
      </c>
      <c r="B40" s="484"/>
      <c r="C40" s="484"/>
      <c r="D40" s="484"/>
      <c r="E40" s="484"/>
      <c r="F40" s="484"/>
      <c r="G40" s="484"/>
      <c r="H40" s="485"/>
      <c r="I40" s="190">
        <f>ROUND((I39*0.15),2)</f>
        <v>144.59</v>
      </c>
      <c r="L40" s="130"/>
    </row>
    <row r="41" spans="1:12" x14ac:dyDescent="0.25">
      <c r="A41" s="488" t="s">
        <v>173</v>
      </c>
      <c r="B41" s="484"/>
      <c r="C41" s="484"/>
      <c r="D41" s="484"/>
      <c r="E41" s="484"/>
      <c r="F41" s="484"/>
      <c r="G41" s="484"/>
      <c r="H41" s="485"/>
      <c r="I41" s="172">
        <f>I39+I40</f>
        <v>1108.49</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1</v>
      </c>
      <c r="H46" s="156">
        <v>300</v>
      </c>
      <c r="I46" s="129">
        <f t="shared" si="1"/>
        <v>300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1</v>
      </c>
      <c r="H48" s="158">
        <v>200</v>
      </c>
      <c r="I48" s="129">
        <f t="shared" si="1"/>
        <v>200</v>
      </c>
    </row>
    <row r="49" spans="1:12" x14ac:dyDescent="0.25">
      <c r="A49" s="125">
        <v>6</v>
      </c>
      <c r="B49" s="506" t="s">
        <v>333</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500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405</v>
      </c>
      <c r="C56" s="498"/>
      <c r="D56" s="499"/>
      <c r="E56" s="486">
        <v>1</v>
      </c>
      <c r="F56" s="487"/>
      <c r="G56" s="126">
        <v>84.2</v>
      </c>
      <c r="H56" s="138">
        <v>5</v>
      </c>
      <c r="I56" s="129">
        <f>H56*G56</f>
        <v>421</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SUM(I56:I57)</f>
        <v>421</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2029.49</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2029.49</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C63:F63"/>
    <mergeCell ref="B57:D57"/>
    <mergeCell ref="E57:F57"/>
    <mergeCell ref="A58:H58"/>
    <mergeCell ref="A60:B60"/>
    <mergeCell ref="C60:E60"/>
    <mergeCell ref="G60:H60"/>
    <mergeCell ref="A61:B61"/>
    <mergeCell ref="C61:E61"/>
    <mergeCell ref="A62:B62"/>
    <mergeCell ref="C62:E62"/>
    <mergeCell ref="G62:H62"/>
    <mergeCell ref="B56:D56"/>
    <mergeCell ref="E56:F56"/>
    <mergeCell ref="B48:D48"/>
    <mergeCell ref="E48:F48"/>
    <mergeCell ref="B49:D49"/>
    <mergeCell ref="E49:F49"/>
    <mergeCell ref="B50:D50"/>
    <mergeCell ref="B51:D51"/>
    <mergeCell ref="B52:D52"/>
    <mergeCell ref="A53:H53"/>
    <mergeCell ref="A54:I54"/>
    <mergeCell ref="B55:D55"/>
    <mergeCell ref="E55:F55"/>
    <mergeCell ref="B45:D45"/>
    <mergeCell ref="E45:F45"/>
    <mergeCell ref="B46:D46"/>
    <mergeCell ref="E46:F46"/>
    <mergeCell ref="B47:D47"/>
    <mergeCell ref="E47:F47"/>
    <mergeCell ref="B44:D44"/>
    <mergeCell ref="E44:F44"/>
    <mergeCell ref="B34:F34"/>
    <mergeCell ref="B35:F35"/>
    <mergeCell ref="B36:F36"/>
    <mergeCell ref="B37:F37"/>
    <mergeCell ref="B38:F38"/>
    <mergeCell ref="A39:H39"/>
    <mergeCell ref="A40:H40"/>
    <mergeCell ref="A41:H41"/>
    <mergeCell ref="A42:I42"/>
    <mergeCell ref="B43:D43"/>
    <mergeCell ref="E43:F43"/>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92D050"/>
  </sheetPr>
  <dimension ref="A1:M65"/>
  <sheetViews>
    <sheetView view="pageBreakPreview" topLeftCell="A6" zoomScale="60" zoomScaleNormal="100" workbookViewId="0">
      <selection activeCell="A25" sqref="A25:I39"/>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0" max="12" width="9.140625" customWidth="1"/>
    <col min="13" max="13" width="5.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t="e">
        <f>#REF!</f>
        <v>#REF!</v>
      </c>
      <c r="I9" s="513"/>
    </row>
    <row r="10" spans="1:13" x14ac:dyDescent="0.25">
      <c r="A10" s="99" t="s">
        <v>71</v>
      </c>
      <c r="B10" s="97"/>
      <c r="F10" s="510" t="s">
        <v>72</v>
      </c>
      <c r="G10" s="511"/>
      <c r="H10" s="514" t="e">
        <f>#REF!</f>
        <v>#REF!</v>
      </c>
      <c r="I10" s="515"/>
    </row>
    <row r="11" spans="1:13" x14ac:dyDescent="0.25">
      <c r="A11" s="99" t="s">
        <v>73</v>
      </c>
      <c r="B11" s="97"/>
      <c r="F11" s="510" t="s">
        <v>74</v>
      </c>
      <c r="G11" s="511"/>
      <c r="H11" s="516"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430</v>
      </c>
      <c r="I15" s="549"/>
    </row>
    <row r="16" spans="1:13" x14ac:dyDescent="0.25">
      <c r="A16" s="523" t="s">
        <v>408</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230">
        <v>1</v>
      </c>
      <c r="B25" s="565" t="s">
        <v>409</v>
      </c>
      <c r="C25" s="566"/>
      <c r="D25" s="566"/>
      <c r="E25" s="566"/>
      <c r="F25" s="567"/>
      <c r="G25" s="231">
        <v>2</v>
      </c>
      <c r="H25" s="232">
        <v>3728.09</v>
      </c>
      <c r="I25" s="233">
        <f>H25*G25</f>
        <v>7456.18</v>
      </c>
    </row>
    <row r="26" spans="1:11" x14ac:dyDescent="0.25">
      <c r="A26" s="230">
        <v>2</v>
      </c>
      <c r="B26" s="568" t="s">
        <v>410</v>
      </c>
      <c r="C26" s="569"/>
      <c r="D26" s="569"/>
      <c r="E26" s="569"/>
      <c r="F26" s="570"/>
      <c r="G26" s="231">
        <v>2</v>
      </c>
      <c r="H26" s="234">
        <v>2439.13</v>
      </c>
      <c r="I26" s="233">
        <f>H26*G26</f>
        <v>4878.26</v>
      </c>
    </row>
    <row r="27" spans="1:11" x14ac:dyDescent="0.25">
      <c r="A27" s="230">
        <v>3</v>
      </c>
      <c r="B27" s="568" t="s">
        <v>410</v>
      </c>
      <c r="C27" s="569"/>
      <c r="D27" s="569"/>
      <c r="E27" s="569"/>
      <c r="F27" s="570"/>
      <c r="G27" s="231">
        <v>2</v>
      </c>
      <c r="H27" s="234">
        <v>2439.13</v>
      </c>
      <c r="I27" s="233">
        <f>H27*G27</f>
        <v>4878.26</v>
      </c>
    </row>
    <row r="28" spans="1:11" x14ac:dyDescent="0.25">
      <c r="A28" s="230">
        <v>4</v>
      </c>
      <c r="B28" s="568" t="s">
        <v>410</v>
      </c>
      <c r="C28" s="569"/>
      <c r="D28" s="569"/>
      <c r="E28" s="569"/>
      <c r="F28" s="570"/>
      <c r="G28" s="231">
        <v>2</v>
      </c>
      <c r="H28" s="234">
        <v>2439.13</v>
      </c>
      <c r="I28" s="233">
        <f>H28*G28</f>
        <v>4878.26</v>
      </c>
    </row>
    <row r="29" spans="1:11" x14ac:dyDescent="0.25">
      <c r="A29" s="230">
        <v>5</v>
      </c>
      <c r="B29" s="568" t="s">
        <v>431</v>
      </c>
      <c r="C29" s="569"/>
      <c r="D29" s="569"/>
      <c r="E29" s="569"/>
      <c r="F29" s="570"/>
      <c r="G29" s="231">
        <v>8</v>
      </c>
      <c r="H29" s="234">
        <v>-230</v>
      </c>
      <c r="I29" s="233">
        <f>H29*G29</f>
        <v>-1840</v>
      </c>
    </row>
    <row r="30" spans="1:11" x14ac:dyDescent="0.25">
      <c r="A30" s="230"/>
      <c r="B30" s="563"/>
      <c r="C30" s="564"/>
      <c r="D30" s="564"/>
      <c r="E30" s="564"/>
      <c r="F30" s="564"/>
      <c r="G30" s="231"/>
      <c r="H30" s="234"/>
      <c r="I30" s="233"/>
    </row>
    <row r="31" spans="1:11" x14ac:dyDescent="0.25">
      <c r="A31" s="230"/>
      <c r="B31" s="563"/>
      <c r="C31" s="564"/>
      <c r="D31" s="564"/>
      <c r="E31" s="564"/>
      <c r="F31" s="564"/>
      <c r="G31" s="231"/>
      <c r="H31" s="234"/>
      <c r="I31" s="233"/>
    </row>
    <row r="32" spans="1:11" x14ac:dyDescent="0.25">
      <c r="A32" s="230"/>
      <c r="B32" s="563"/>
      <c r="C32" s="564"/>
      <c r="D32" s="564"/>
      <c r="E32" s="564"/>
      <c r="F32" s="564"/>
      <c r="G32" s="231"/>
      <c r="H32" s="235"/>
      <c r="I32" s="233"/>
    </row>
    <row r="33" spans="1:12" x14ac:dyDescent="0.25">
      <c r="A33" s="230"/>
      <c r="B33" s="563"/>
      <c r="C33" s="564"/>
      <c r="D33" s="564"/>
      <c r="E33" s="564"/>
      <c r="F33" s="564"/>
      <c r="G33" s="231"/>
      <c r="H33" s="235"/>
      <c r="I33" s="233"/>
    </row>
    <row r="34" spans="1:12" x14ac:dyDescent="0.25">
      <c r="A34" s="230"/>
      <c r="B34" s="563"/>
      <c r="C34" s="564"/>
      <c r="D34" s="564"/>
      <c r="E34" s="564"/>
      <c r="F34" s="564"/>
      <c r="G34" s="231"/>
      <c r="H34" s="235"/>
      <c r="I34" s="233"/>
    </row>
    <row r="35" spans="1:12" x14ac:dyDescent="0.25">
      <c r="A35" s="230"/>
      <c r="B35" s="563"/>
      <c r="C35" s="564"/>
      <c r="D35" s="564"/>
      <c r="E35" s="564"/>
      <c r="F35" s="564"/>
      <c r="G35" s="231"/>
      <c r="H35" s="236"/>
      <c r="I35" s="233"/>
    </row>
    <row r="36" spans="1:12" x14ac:dyDescent="0.25">
      <c r="A36" s="230"/>
      <c r="B36" s="563"/>
      <c r="C36" s="564"/>
      <c r="D36" s="564"/>
      <c r="E36" s="564"/>
      <c r="F36" s="564"/>
      <c r="G36" s="231"/>
      <c r="H36" s="236"/>
      <c r="I36" s="233"/>
    </row>
    <row r="37" spans="1:12" x14ac:dyDescent="0.25">
      <c r="A37" s="230"/>
      <c r="B37" s="563"/>
      <c r="C37" s="564"/>
      <c r="D37" s="564"/>
      <c r="E37" s="564"/>
      <c r="F37" s="564"/>
      <c r="G37" s="231"/>
      <c r="H37" s="236"/>
      <c r="I37" s="233"/>
    </row>
    <row r="38" spans="1:12" x14ac:dyDescent="0.25">
      <c r="A38" s="230"/>
      <c r="B38" s="563"/>
      <c r="C38" s="564"/>
      <c r="D38" s="564"/>
      <c r="E38" s="564"/>
      <c r="F38" s="564"/>
      <c r="G38" s="231"/>
      <c r="H38" s="236"/>
      <c r="I38" s="233"/>
      <c r="L38" s="130"/>
    </row>
    <row r="39" spans="1:12" x14ac:dyDescent="0.25">
      <c r="A39" s="571" t="s">
        <v>171</v>
      </c>
      <c r="B39" s="572"/>
      <c r="C39" s="572"/>
      <c r="D39" s="572"/>
      <c r="E39" s="572"/>
      <c r="F39" s="572"/>
      <c r="G39" s="572"/>
      <c r="H39" s="573"/>
      <c r="I39" s="237">
        <f>SUM(I25:I38)</f>
        <v>20250.96</v>
      </c>
      <c r="L39" s="130"/>
    </row>
    <row r="40" spans="1:12" x14ac:dyDescent="0.25">
      <c r="A40" s="488" t="s">
        <v>172</v>
      </c>
      <c r="B40" s="484"/>
      <c r="C40" s="484"/>
      <c r="D40" s="484"/>
      <c r="E40" s="484"/>
      <c r="F40" s="484"/>
      <c r="G40" s="484"/>
      <c r="H40" s="485"/>
      <c r="I40" s="190">
        <f>ROUND((I39*0.15),2)</f>
        <v>3037.64</v>
      </c>
      <c r="L40" s="130"/>
    </row>
    <row r="41" spans="1:12" x14ac:dyDescent="0.25">
      <c r="A41" s="488" t="s">
        <v>173</v>
      </c>
      <c r="B41" s="484"/>
      <c r="C41" s="484"/>
      <c r="D41" s="484"/>
      <c r="E41" s="484"/>
      <c r="F41" s="484"/>
      <c r="G41" s="484"/>
      <c r="H41" s="485"/>
      <c r="I41" s="172">
        <f>I39+I40</f>
        <v>23288.6</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1.5</v>
      </c>
      <c r="H46" s="156">
        <v>300</v>
      </c>
      <c r="I46" s="129">
        <f t="shared" si="1"/>
        <v>450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1.5</v>
      </c>
      <c r="H48" s="158">
        <v>200</v>
      </c>
      <c r="I48" s="129">
        <f t="shared" si="1"/>
        <v>300</v>
      </c>
    </row>
    <row r="49" spans="1:12" x14ac:dyDescent="0.25">
      <c r="A49" s="125">
        <v>6</v>
      </c>
      <c r="B49" s="506" t="s">
        <v>342</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750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411</v>
      </c>
      <c r="C56" s="498"/>
      <c r="D56" s="499"/>
      <c r="E56" s="486">
        <v>2</v>
      </c>
      <c r="F56" s="487"/>
      <c r="G56" s="126">
        <v>66.400000000000006</v>
      </c>
      <c r="H56" s="138">
        <v>5</v>
      </c>
      <c r="I56" s="129">
        <f>H56*G56</f>
        <v>332</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SUM(I56:I57)</f>
        <v>332</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24370.6</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24370.6</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C63:F63"/>
    <mergeCell ref="B57:D57"/>
    <mergeCell ref="E57:F57"/>
    <mergeCell ref="A58:H58"/>
    <mergeCell ref="A60:B60"/>
    <mergeCell ref="C60:E60"/>
    <mergeCell ref="G60:H60"/>
    <mergeCell ref="A61:B61"/>
    <mergeCell ref="C61:E61"/>
    <mergeCell ref="A62:B62"/>
    <mergeCell ref="C62:E62"/>
    <mergeCell ref="G62:H62"/>
    <mergeCell ref="B56:D56"/>
    <mergeCell ref="E56:F56"/>
    <mergeCell ref="B48:D48"/>
    <mergeCell ref="E48:F48"/>
    <mergeCell ref="B49:D49"/>
    <mergeCell ref="E49:F49"/>
    <mergeCell ref="B50:D50"/>
    <mergeCell ref="B51:D51"/>
    <mergeCell ref="B52:D52"/>
    <mergeCell ref="A53:H53"/>
    <mergeCell ref="A54:I54"/>
    <mergeCell ref="B55:D55"/>
    <mergeCell ref="E55:F55"/>
    <mergeCell ref="B45:D45"/>
    <mergeCell ref="E45:F45"/>
    <mergeCell ref="B46:D46"/>
    <mergeCell ref="E46:F46"/>
    <mergeCell ref="B47:D47"/>
    <mergeCell ref="E47:F47"/>
    <mergeCell ref="B44:D44"/>
    <mergeCell ref="E44:F44"/>
    <mergeCell ref="B34:F34"/>
    <mergeCell ref="B35:F35"/>
    <mergeCell ref="B36:F36"/>
    <mergeCell ref="B37:F37"/>
    <mergeCell ref="B38:F38"/>
    <mergeCell ref="A39:H39"/>
    <mergeCell ref="A40:H40"/>
    <mergeCell ref="A41:H41"/>
    <mergeCell ref="A42:I42"/>
    <mergeCell ref="B43:D43"/>
    <mergeCell ref="E43:F43"/>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92D050"/>
  </sheetPr>
  <dimension ref="A1:M65"/>
  <sheetViews>
    <sheetView view="pageBreakPreview" topLeftCell="A7" zoomScale="60" zoomScaleNormal="100" workbookViewId="0">
      <selection activeCell="Q34" sqref="A1:XFD104857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5.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71</v>
      </c>
      <c r="I9" s="513"/>
    </row>
    <row r="10" spans="1:13" x14ac:dyDescent="0.25">
      <c r="A10" s="99" t="s">
        <v>71</v>
      </c>
      <c r="B10" s="97"/>
      <c r="F10" s="510" t="s">
        <v>72</v>
      </c>
      <c r="G10" s="511"/>
      <c r="H10" s="514" t="e">
        <f>#REF!</f>
        <v>#REF!</v>
      </c>
      <c r="I10" s="515"/>
    </row>
    <row r="11" spans="1:13" x14ac:dyDescent="0.25">
      <c r="A11" s="99" t="s">
        <v>73</v>
      </c>
      <c r="B11" s="97"/>
      <c r="F11" s="510" t="s">
        <v>74</v>
      </c>
      <c r="G11" s="511"/>
      <c r="H11" s="516"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425</v>
      </c>
      <c r="I15" s="549"/>
    </row>
    <row r="16" spans="1:13" x14ac:dyDescent="0.25">
      <c r="A16" s="523" t="s">
        <v>413</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414</v>
      </c>
      <c r="C25" s="498"/>
      <c r="D25" s="498"/>
      <c r="E25" s="498"/>
      <c r="F25" s="499"/>
      <c r="G25" s="195">
        <v>2</v>
      </c>
      <c r="H25" s="228">
        <v>2439.44</v>
      </c>
      <c r="I25" s="129">
        <f>H25*G25</f>
        <v>4878.88</v>
      </c>
    </row>
    <row r="26" spans="1:11" x14ac:dyDescent="0.25">
      <c r="A26" s="125">
        <v>2</v>
      </c>
      <c r="B26" s="500" t="s">
        <v>415</v>
      </c>
      <c r="C26" s="501"/>
      <c r="D26" s="501"/>
      <c r="E26" s="501"/>
      <c r="F26" s="502"/>
      <c r="G26" s="195">
        <v>1</v>
      </c>
      <c r="H26" s="229">
        <v>8510</v>
      </c>
      <c r="I26" s="129">
        <f>H26*G26</f>
        <v>8510</v>
      </c>
    </row>
    <row r="27" spans="1:11" x14ac:dyDescent="0.25">
      <c r="A27" s="125">
        <v>3</v>
      </c>
      <c r="B27" s="500" t="s">
        <v>416</v>
      </c>
      <c r="C27" s="501"/>
      <c r="D27" s="501"/>
      <c r="E27" s="501"/>
      <c r="F27" s="502"/>
      <c r="G27" s="195">
        <v>1</v>
      </c>
      <c r="H27" s="229">
        <v>2546.6799999999998</v>
      </c>
      <c r="I27" s="129">
        <f>H27*G27</f>
        <v>2546.6799999999998</v>
      </c>
    </row>
    <row r="28" spans="1:11" x14ac:dyDescent="0.25">
      <c r="A28" s="125"/>
      <c r="B28" s="500"/>
      <c r="C28" s="501"/>
      <c r="D28" s="501"/>
      <c r="E28" s="501"/>
      <c r="F28" s="502"/>
      <c r="G28" s="195"/>
      <c r="H28" s="229"/>
      <c r="I28" s="129"/>
    </row>
    <row r="29" spans="1:11" x14ac:dyDescent="0.25">
      <c r="A29" s="125"/>
      <c r="B29" s="500"/>
      <c r="C29" s="501"/>
      <c r="D29" s="501"/>
      <c r="E29" s="501"/>
      <c r="F29" s="502"/>
      <c r="G29" s="195"/>
      <c r="H29" s="229"/>
      <c r="I29" s="129"/>
    </row>
    <row r="30" spans="1:11" x14ac:dyDescent="0.25">
      <c r="A30" s="125"/>
      <c r="B30" s="550"/>
      <c r="C30" s="551"/>
      <c r="D30" s="551"/>
      <c r="E30" s="551"/>
      <c r="F30" s="551"/>
      <c r="G30" s="195"/>
      <c r="H30" s="229"/>
      <c r="I30" s="129"/>
    </row>
    <row r="31" spans="1:11" x14ac:dyDescent="0.25">
      <c r="A31" s="125"/>
      <c r="B31" s="550"/>
      <c r="C31" s="551"/>
      <c r="D31" s="551"/>
      <c r="E31" s="551"/>
      <c r="F31" s="551"/>
      <c r="G31" s="195"/>
      <c r="H31" s="229"/>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22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15935.560000000001</v>
      </c>
      <c r="L39" s="130"/>
    </row>
    <row r="40" spans="1:12" x14ac:dyDescent="0.25">
      <c r="A40" s="488" t="s">
        <v>172</v>
      </c>
      <c r="B40" s="484"/>
      <c r="C40" s="484"/>
      <c r="D40" s="484"/>
      <c r="E40" s="484"/>
      <c r="F40" s="484"/>
      <c r="G40" s="484"/>
      <c r="H40" s="485"/>
      <c r="I40" s="190">
        <f>ROUND((I39*0.15),2)</f>
        <v>2390.33</v>
      </c>
      <c r="L40" s="130"/>
    </row>
    <row r="41" spans="1:12" x14ac:dyDescent="0.25">
      <c r="A41" s="488" t="s">
        <v>173</v>
      </c>
      <c r="B41" s="484"/>
      <c r="C41" s="484"/>
      <c r="D41" s="484"/>
      <c r="E41" s="484"/>
      <c r="F41" s="484"/>
      <c r="G41" s="484"/>
      <c r="H41" s="485"/>
      <c r="I41" s="172">
        <f>I39+I40</f>
        <v>18325.89</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28</v>
      </c>
      <c r="H46" s="156">
        <v>300</v>
      </c>
      <c r="I46" s="129">
        <f t="shared" si="1"/>
        <v>8400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28</v>
      </c>
      <c r="H48" s="158">
        <v>200</v>
      </c>
      <c r="I48" s="129">
        <f t="shared" si="1"/>
        <v>5600</v>
      </c>
    </row>
    <row r="49" spans="1:12" x14ac:dyDescent="0.25">
      <c r="A49" s="125">
        <v>6</v>
      </c>
      <c r="B49" s="506" t="s">
        <v>342</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14000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230">
        <v>1</v>
      </c>
      <c r="B56" s="565" t="s">
        <v>412</v>
      </c>
      <c r="C56" s="566"/>
      <c r="D56" s="567"/>
      <c r="E56" s="574">
        <v>2</v>
      </c>
      <c r="F56" s="575"/>
      <c r="G56" s="218">
        <v>113.2</v>
      </c>
      <c r="H56" s="238">
        <v>5</v>
      </c>
      <c r="I56" s="233">
        <f>H56*G56</f>
        <v>566</v>
      </c>
    </row>
    <row r="57" spans="1:12" x14ac:dyDescent="0.25">
      <c r="A57" s="239"/>
      <c r="B57" s="576"/>
      <c r="C57" s="577"/>
      <c r="D57" s="578"/>
      <c r="E57" s="579"/>
      <c r="F57" s="580"/>
      <c r="G57" s="218"/>
      <c r="H57" s="238"/>
      <c r="I57" s="233"/>
    </row>
    <row r="58" spans="1:12" x14ac:dyDescent="0.25">
      <c r="A58" s="581" t="s">
        <v>110</v>
      </c>
      <c r="B58" s="572"/>
      <c r="C58" s="572"/>
      <c r="D58" s="572"/>
      <c r="E58" s="572"/>
      <c r="F58" s="572"/>
      <c r="G58" s="572"/>
      <c r="H58" s="573"/>
      <c r="I58" s="240">
        <f>SUM(I56:I57)</f>
        <v>566</v>
      </c>
    </row>
    <row r="59" spans="1:12" x14ac:dyDescent="0.25">
      <c r="A59" s="241"/>
      <c r="B59" s="224"/>
      <c r="C59" s="224"/>
      <c r="D59" s="224"/>
      <c r="E59" s="224"/>
      <c r="F59" s="242"/>
      <c r="G59" s="243"/>
      <c r="H59" s="243"/>
      <c r="I59" s="244"/>
      <c r="L59" s="97"/>
    </row>
    <row r="60" spans="1:12" x14ac:dyDescent="0.25">
      <c r="A60" s="582"/>
      <c r="B60" s="583"/>
      <c r="C60" s="583"/>
      <c r="D60" s="583"/>
      <c r="E60" s="583"/>
      <c r="F60" s="245"/>
      <c r="G60" s="584" t="s">
        <v>111</v>
      </c>
      <c r="H60" s="583"/>
      <c r="I60" s="246">
        <f>I58+I53+I41</f>
        <v>32891.89</v>
      </c>
    </row>
    <row r="61" spans="1:12" x14ac:dyDescent="0.25">
      <c r="A61" s="582"/>
      <c r="B61" s="583"/>
      <c r="C61" s="583"/>
      <c r="D61" s="583"/>
      <c r="E61" s="583"/>
      <c r="F61" s="247"/>
      <c r="G61" s="248"/>
      <c r="H61" s="249"/>
      <c r="I61" s="250"/>
    </row>
    <row r="62" spans="1:12" ht="15.75" thickBot="1" x14ac:dyDescent="0.3">
      <c r="A62" s="582"/>
      <c r="B62" s="583"/>
      <c r="C62" s="583"/>
      <c r="D62" s="583"/>
      <c r="E62" s="583"/>
      <c r="F62" s="247"/>
      <c r="G62" s="585" t="s">
        <v>154</v>
      </c>
      <c r="H62" s="586"/>
      <c r="I62" s="251">
        <f>I60+I61</f>
        <v>32891.89</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C63:F63"/>
    <mergeCell ref="B57:D57"/>
    <mergeCell ref="E57:F57"/>
    <mergeCell ref="A58:H58"/>
    <mergeCell ref="A60:B60"/>
    <mergeCell ref="C60:E60"/>
    <mergeCell ref="G60:H60"/>
    <mergeCell ref="A61:B61"/>
    <mergeCell ref="C61:E61"/>
    <mergeCell ref="A62:B62"/>
    <mergeCell ref="C62:E62"/>
    <mergeCell ref="G62:H62"/>
    <mergeCell ref="B56:D56"/>
    <mergeCell ref="E56:F56"/>
    <mergeCell ref="B48:D48"/>
    <mergeCell ref="E48:F48"/>
    <mergeCell ref="B49:D49"/>
    <mergeCell ref="E49:F49"/>
    <mergeCell ref="B50:D50"/>
    <mergeCell ref="B51:D51"/>
    <mergeCell ref="B52:D52"/>
    <mergeCell ref="A53:H53"/>
    <mergeCell ref="A54:I54"/>
    <mergeCell ref="B55:D55"/>
    <mergeCell ref="E55:F55"/>
    <mergeCell ref="B45:D45"/>
    <mergeCell ref="E45:F45"/>
    <mergeCell ref="B46:D46"/>
    <mergeCell ref="E46:F46"/>
    <mergeCell ref="B47:D47"/>
    <mergeCell ref="E47:F47"/>
    <mergeCell ref="B44:D44"/>
    <mergeCell ref="E44:F44"/>
    <mergeCell ref="B34:F34"/>
    <mergeCell ref="B35:F35"/>
    <mergeCell ref="B36:F36"/>
    <mergeCell ref="B37:F37"/>
    <mergeCell ref="B38:F38"/>
    <mergeCell ref="A39:H39"/>
    <mergeCell ref="A40:H40"/>
    <mergeCell ref="A41:H41"/>
    <mergeCell ref="A42:I42"/>
    <mergeCell ref="B43:D43"/>
    <mergeCell ref="E43:F43"/>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92D050"/>
  </sheetPr>
  <dimension ref="A1:M65"/>
  <sheetViews>
    <sheetView view="pageBreakPreview" topLeftCell="A4" zoomScale="60" zoomScaleNormal="100" workbookViewId="0">
      <selection activeCell="Q34" sqref="A1:XFD104857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5.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72</v>
      </c>
      <c r="I9" s="513"/>
    </row>
    <row r="10" spans="1:13" x14ac:dyDescent="0.25">
      <c r="A10" s="99" t="s">
        <v>71</v>
      </c>
      <c r="B10" s="97"/>
      <c r="F10" s="510" t="s">
        <v>72</v>
      </c>
      <c r="G10" s="511"/>
      <c r="H10" s="514" t="e">
        <f>#REF!</f>
        <v>#REF!</v>
      </c>
      <c r="I10" s="515"/>
    </row>
    <row r="11" spans="1:13" x14ac:dyDescent="0.25">
      <c r="A11" s="99" t="s">
        <v>73</v>
      </c>
      <c r="B11" s="97"/>
      <c r="F11" s="510" t="s">
        <v>74</v>
      </c>
      <c r="G11" s="511"/>
      <c r="H11" s="516"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426</v>
      </c>
      <c r="I15" s="549"/>
    </row>
    <row r="16" spans="1:13" x14ac:dyDescent="0.25">
      <c r="A16" s="523" t="s">
        <v>318</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c r="B25" s="497"/>
      <c r="C25" s="498"/>
      <c r="D25" s="498"/>
      <c r="E25" s="498"/>
      <c r="F25" s="499"/>
      <c r="G25" s="195"/>
      <c r="H25" s="228"/>
      <c r="I25" s="129"/>
    </row>
    <row r="26" spans="1:11" x14ac:dyDescent="0.25">
      <c r="A26" s="125"/>
      <c r="B26" s="500"/>
      <c r="C26" s="501"/>
      <c r="D26" s="501"/>
      <c r="E26" s="501"/>
      <c r="F26" s="502"/>
      <c r="G26" s="195"/>
      <c r="H26" s="229"/>
      <c r="I26" s="129"/>
    </row>
    <row r="27" spans="1:11" x14ac:dyDescent="0.25">
      <c r="A27" s="125"/>
      <c r="B27" s="500"/>
      <c r="C27" s="501"/>
      <c r="D27" s="501"/>
      <c r="E27" s="501"/>
      <c r="F27" s="502"/>
      <c r="G27" s="195"/>
      <c r="H27" s="229"/>
      <c r="I27" s="129"/>
    </row>
    <row r="28" spans="1:11" x14ac:dyDescent="0.25">
      <c r="A28" s="125"/>
      <c r="B28" s="500"/>
      <c r="C28" s="501"/>
      <c r="D28" s="501"/>
      <c r="E28" s="501"/>
      <c r="F28" s="502"/>
      <c r="G28" s="195"/>
      <c r="H28" s="229"/>
      <c r="I28" s="129"/>
    </row>
    <row r="29" spans="1:11" x14ac:dyDescent="0.25">
      <c r="A29" s="125"/>
      <c r="B29" s="500"/>
      <c r="C29" s="501"/>
      <c r="D29" s="501"/>
      <c r="E29" s="501"/>
      <c r="F29" s="502"/>
      <c r="G29" s="195"/>
      <c r="H29" s="229"/>
      <c r="I29" s="129"/>
    </row>
    <row r="30" spans="1:11" x14ac:dyDescent="0.25">
      <c r="A30" s="125"/>
      <c r="B30" s="550"/>
      <c r="C30" s="551"/>
      <c r="D30" s="551"/>
      <c r="E30" s="551"/>
      <c r="F30" s="551"/>
      <c r="G30" s="195"/>
      <c r="H30" s="229"/>
      <c r="I30" s="129"/>
    </row>
    <row r="31" spans="1:11" x14ac:dyDescent="0.25">
      <c r="A31" s="125"/>
      <c r="B31" s="550"/>
      <c r="C31" s="551"/>
      <c r="D31" s="551"/>
      <c r="E31" s="551"/>
      <c r="F31" s="551"/>
      <c r="G31" s="195"/>
      <c r="H31" s="229"/>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22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0</v>
      </c>
      <c r="L39" s="130"/>
    </row>
    <row r="40" spans="1:12" x14ac:dyDescent="0.25">
      <c r="A40" s="488" t="s">
        <v>172</v>
      </c>
      <c r="B40" s="484"/>
      <c r="C40" s="484"/>
      <c r="D40" s="484"/>
      <c r="E40" s="484"/>
      <c r="F40" s="484"/>
      <c r="G40" s="484"/>
      <c r="H40" s="485"/>
      <c r="I40" s="190">
        <f>ROUND((I39*0.15),2)</f>
        <v>0</v>
      </c>
      <c r="L40" s="130"/>
    </row>
    <row r="41" spans="1:12" x14ac:dyDescent="0.25">
      <c r="A41" s="488" t="s">
        <v>173</v>
      </c>
      <c r="B41" s="484"/>
      <c r="C41" s="484"/>
      <c r="D41" s="484"/>
      <c r="E41" s="484"/>
      <c r="F41" s="484"/>
      <c r="G41" s="484"/>
      <c r="H41" s="485"/>
      <c r="I41" s="172">
        <f>I39+I40</f>
        <v>0</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2</v>
      </c>
      <c r="H46" s="156">
        <v>300</v>
      </c>
      <c r="I46" s="129">
        <f t="shared" si="1"/>
        <v>600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2</v>
      </c>
      <c r="H48" s="158">
        <v>200</v>
      </c>
      <c r="I48" s="129">
        <f t="shared" si="1"/>
        <v>400</v>
      </c>
    </row>
    <row r="49" spans="1:12" x14ac:dyDescent="0.25">
      <c r="A49" s="125">
        <v>6</v>
      </c>
      <c r="B49" s="506" t="s">
        <v>342</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1000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417</v>
      </c>
      <c r="C56" s="498"/>
      <c r="D56" s="499"/>
      <c r="E56" s="486">
        <v>1</v>
      </c>
      <c r="F56" s="487"/>
      <c r="G56" s="126">
        <v>10.4</v>
      </c>
      <c r="H56" s="138">
        <v>5</v>
      </c>
      <c r="I56" s="129">
        <f>H56*G56</f>
        <v>52</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SUM(I56:I57)</f>
        <v>52</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1052</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1052</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C63:F63"/>
    <mergeCell ref="B57:D57"/>
    <mergeCell ref="E57:F57"/>
    <mergeCell ref="A58:H58"/>
    <mergeCell ref="A60:B60"/>
    <mergeCell ref="C60:E60"/>
    <mergeCell ref="G60:H60"/>
    <mergeCell ref="A61:B61"/>
    <mergeCell ref="C61:E61"/>
    <mergeCell ref="A62:B62"/>
    <mergeCell ref="C62:E62"/>
    <mergeCell ref="G62:H62"/>
    <mergeCell ref="B56:D56"/>
    <mergeCell ref="E56:F56"/>
    <mergeCell ref="B48:D48"/>
    <mergeCell ref="E48:F48"/>
    <mergeCell ref="B49:D49"/>
    <mergeCell ref="E49:F49"/>
    <mergeCell ref="B50:D50"/>
    <mergeCell ref="B51:D51"/>
    <mergeCell ref="B52:D52"/>
    <mergeCell ref="A53:H53"/>
    <mergeCell ref="A54:I54"/>
    <mergeCell ref="B55:D55"/>
    <mergeCell ref="E55:F55"/>
    <mergeCell ref="B45:D45"/>
    <mergeCell ref="E45:F45"/>
    <mergeCell ref="B46:D46"/>
    <mergeCell ref="E46:F46"/>
    <mergeCell ref="B47:D47"/>
    <mergeCell ref="E47:F47"/>
    <mergeCell ref="B44:D44"/>
    <mergeCell ref="E44:F44"/>
    <mergeCell ref="B34:F34"/>
    <mergeCell ref="B35:F35"/>
    <mergeCell ref="B36:F36"/>
    <mergeCell ref="B37:F37"/>
    <mergeCell ref="B38:F38"/>
    <mergeCell ref="A39:H39"/>
    <mergeCell ref="A40:H40"/>
    <mergeCell ref="A41:H41"/>
    <mergeCell ref="A42:I42"/>
    <mergeCell ref="B43:D43"/>
    <mergeCell ref="E43:F43"/>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92D050"/>
  </sheetPr>
  <dimension ref="A1:M65"/>
  <sheetViews>
    <sheetView view="pageBreakPreview" topLeftCell="A10" zoomScale="60" zoomScaleNormal="100" workbookViewId="0">
      <selection activeCell="Q34" sqref="A1:XFD104857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5.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73</v>
      </c>
      <c r="I9" s="513"/>
    </row>
    <row r="10" spans="1:13" x14ac:dyDescent="0.25">
      <c r="A10" s="99" t="s">
        <v>71</v>
      </c>
      <c r="B10" s="97"/>
      <c r="F10" s="510" t="s">
        <v>72</v>
      </c>
      <c r="G10" s="511"/>
      <c r="H10" s="514" t="e">
        <f>#REF!</f>
        <v>#REF!</v>
      </c>
      <c r="I10" s="515"/>
    </row>
    <row r="11" spans="1:13" x14ac:dyDescent="0.25">
      <c r="A11" s="99" t="s">
        <v>73</v>
      </c>
      <c r="B11" s="97"/>
      <c r="F11" s="510" t="s">
        <v>74</v>
      </c>
      <c r="G11" s="511"/>
      <c r="H11" s="516"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427</v>
      </c>
      <c r="I15" s="549"/>
    </row>
    <row r="16" spans="1:13" x14ac:dyDescent="0.25">
      <c r="A16" s="523" t="s">
        <v>418</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c r="B25" s="497"/>
      <c r="C25" s="498"/>
      <c r="D25" s="498"/>
      <c r="E25" s="498"/>
      <c r="F25" s="499"/>
      <c r="G25" s="195"/>
      <c r="H25" s="228"/>
      <c r="I25" s="129"/>
    </row>
    <row r="26" spans="1:11" x14ac:dyDescent="0.25">
      <c r="A26" s="125"/>
      <c r="B26" s="500"/>
      <c r="C26" s="501"/>
      <c r="D26" s="501"/>
      <c r="E26" s="501"/>
      <c r="F26" s="502"/>
      <c r="G26" s="195"/>
      <c r="H26" s="229"/>
      <c r="I26" s="129"/>
    </row>
    <row r="27" spans="1:11" x14ac:dyDescent="0.25">
      <c r="A27" s="125"/>
      <c r="B27" s="500"/>
      <c r="C27" s="501"/>
      <c r="D27" s="501"/>
      <c r="E27" s="501"/>
      <c r="F27" s="502"/>
      <c r="G27" s="195"/>
      <c r="H27" s="229"/>
      <c r="I27" s="129"/>
    </row>
    <row r="28" spans="1:11" x14ac:dyDescent="0.25">
      <c r="A28" s="125"/>
      <c r="B28" s="500"/>
      <c r="C28" s="501"/>
      <c r="D28" s="501"/>
      <c r="E28" s="501"/>
      <c r="F28" s="502"/>
      <c r="G28" s="195"/>
      <c r="H28" s="229"/>
      <c r="I28" s="129"/>
    </row>
    <row r="29" spans="1:11" x14ac:dyDescent="0.25">
      <c r="A29" s="125"/>
      <c r="B29" s="500"/>
      <c r="C29" s="501"/>
      <c r="D29" s="501"/>
      <c r="E29" s="501"/>
      <c r="F29" s="502"/>
      <c r="G29" s="195"/>
      <c r="H29" s="229"/>
      <c r="I29" s="129"/>
    </row>
    <row r="30" spans="1:11" x14ac:dyDescent="0.25">
      <c r="A30" s="125"/>
      <c r="B30" s="550"/>
      <c r="C30" s="551"/>
      <c r="D30" s="551"/>
      <c r="E30" s="551"/>
      <c r="F30" s="551"/>
      <c r="G30" s="195"/>
      <c r="H30" s="229"/>
      <c r="I30" s="129"/>
    </row>
    <row r="31" spans="1:11" x14ac:dyDescent="0.25">
      <c r="A31" s="125"/>
      <c r="B31" s="550"/>
      <c r="C31" s="551"/>
      <c r="D31" s="551"/>
      <c r="E31" s="551"/>
      <c r="F31" s="551"/>
      <c r="G31" s="195"/>
      <c r="H31" s="229"/>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22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0</v>
      </c>
      <c r="L39" s="130"/>
    </row>
    <row r="40" spans="1:12" x14ac:dyDescent="0.25">
      <c r="A40" s="488" t="s">
        <v>172</v>
      </c>
      <c r="B40" s="484"/>
      <c r="C40" s="484"/>
      <c r="D40" s="484"/>
      <c r="E40" s="484"/>
      <c r="F40" s="484"/>
      <c r="G40" s="484"/>
      <c r="H40" s="485"/>
      <c r="I40" s="190">
        <f>ROUND((I39*0.15),2)</f>
        <v>0</v>
      </c>
      <c r="L40" s="130"/>
    </row>
    <row r="41" spans="1:12" x14ac:dyDescent="0.25">
      <c r="A41" s="488" t="s">
        <v>173</v>
      </c>
      <c r="B41" s="484"/>
      <c r="C41" s="484"/>
      <c r="D41" s="484"/>
      <c r="E41" s="484"/>
      <c r="F41" s="484"/>
      <c r="G41" s="484"/>
      <c r="H41" s="485"/>
      <c r="I41" s="172">
        <f>I39+I40</f>
        <v>0</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2.5</v>
      </c>
      <c r="H46" s="156">
        <v>300</v>
      </c>
      <c r="I46" s="129">
        <f t="shared" si="1"/>
        <v>750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2.5</v>
      </c>
      <c r="H48" s="158">
        <v>200</v>
      </c>
      <c r="I48" s="129">
        <f t="shared" si="1"/>
        <v>500</v>
      </c>
    </row>
    <row r="49" spans="1:12" x14ac:dyDescent="0.25">
      <c r="A49" s="125">
        <v>6</v>
      </c>
      <c r="B49" s="506" t="s">
        <v>342</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1250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411</v>
      </c>
      <c r="C56" s="498"/>
      <c r="D56" s="499"/>
      <c r="E56" s="486">
        <v>1</v>
      </c>
      <c r="F56" s="487"/>
      <c r="G56" s="126">
        <v>33.200000000000003</v>
      </c>
      <c r="H56" s="138">
        <v>5</v>
      </c>
      <c r="I56" s="129">
        <f>H56*G56</f>
        <v>166</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SUM(I56:I57)</f>
        <v>166</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1416</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1416</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C63:F63"/>
    <mergeCell ref="B57:D57"/>
    <mergeCell ref="E57:F57"/>
    <mergeCell ref="A58:H58"/>
    <mergeCell ref="A60:B60"/>
    <mergeCell ref="C60:E60"/>
    <mergeCell ref="G60:H60"/>
    <mergeCell ref="A61:B61"/>
    <mergeCell ref="C61:E61"/>
    <mergeCell ref="A62:B62"/>
    <mergeCell ref="C62:E62"/>
    <mergeCell ref="G62:H62"/>
    <mergeCell ref="B56:D56"/>
    <mergeCell ref="E56:F56"/>
    <mergeCell ref="B48:D48"/>
    <mergeCell ref="E48:F48"/>
    <mergeCell ref="B49:D49"/>
    <mergeCell ref="E49:F49"/>
    <mergeCell ref="B50:D50"/>
    <mergeCell ref="B51:D51"/>
    <mergeCell ref="B52:D52"/>
    <mergeCell ref="A53:H53"/>
    <mergeCell ref="A54:I54"/>
    <mergeCell ref="B55:D55"/>
    <mergeCell ref="E55:F55"/>
    <mergeCell ref="B45:D45"/>
    <mergeCell ref="E45:F45"/>
    <mergeCell ref="B46:D46"/>
    <mergeCell ref="E46:F46"/>
    <mergeCell ref="B47:D47"/>
    <mergeCell ref="E47:F47"/>
    <mergeCell ref="B44:D44"/>
    <mergeCell ref="E44:F44"/>
    <mergeCell ref="B34:F34"/>
    <mergeCell ref="B35:F35"/>
    <mergeCell ref="B36:F36"/>
    <mergeCell ref="B37:F37"/>
    <mergeCell ref="B38:F38"/>
    <mergeCell ref="A39:H39"/>
    <mergeCell ref="A40:H40"/>
    <mergeCell ref="A41:H41"/>
    <mergeCell ref="A42:I42"/>
    <mergeCell ref="B43:D43"/>
    <mergeCell ref="E43:F43"/>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92D050"/>
  </sheetPr>
  <dimension ref="A1:M65"/>
  <sheetViews>
    <sheetView view="pageBreakPreview" topLeftCell="A10" zoomScale="60" zoomScaleNormal="100" workbookViewId="0">
      <selection activeCell="Q34" sqref="A1:XFD104857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5.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74</v>
      </c>
      <c r="I9" s="513"/>
    </row>
    <row r="10" spans="1:13" x14ac:dyDescent="0.25">
      <c r="A10" s="99" t="s">
        <v>71</v>
      </c>
      <c r="B10" s="97"/>
      <c r="F10" s="510" t="s">
        <v>72</v>
      </c>
      <c r="G10" s="511"/>
      <c r="H10" s="514" t="e">
        <f>#REF!</f>
        <v>#REF!</v>
      </c>
      <c r="I10" s="515"/>
    </row>
    <row r="11" spans="1:13" x14ac:dyDescent="0.25">
      <c r="A11" s="99" t="s">
        <v>73</v>
      </c>
      <c r="B11" s="97"/>
      <c r="F11" s="510" t="s">
        <v>74</v>
      </c>
      <c r="G11" s="511"/>
      <c r="H11" s="516"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321</v>
      </c>
      <c r="I15" s="549"/>
    </row>
    <row r="16" spans="1:13" x14ac:dyDescent="0.25">
      <c r="A16" s="523" t="s">
        <v>283</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f>SUM(G19*H19)</f>
        <v>0</v>
      </c>
    </row>
    <row r="20" spans="1:11" x14ac:dyDescent="0.25">
      <c r="A20" s="114"/>
      <c r="B20" s="486"/>
      <c r="C20" s="475"/>
      <c r="D20" s="487"/>
      <c r="E20" s="115"/>
      <c r="F20" s="100"/>
      <c r="G20" s="115"/>
      <c r="H20" s="116"/>
      <c r="I20" s="113">
        <f t="shared" ref="I20:I21" si="0">SUM(G20*H20)</f>
        <v>0</v>
      </c>
    </row>
    <row r="21" spans="1:11" x14ac:dyDescent="0.25">
      <c r="A21" s="114"/>
      <c r="B21" s="520"/>
      <c r="C21" s="521"/>
      <c r="D21" s="522"/>
      <c r="E21" s="115"/>
      <c r="F21" s="100"/>
      <c r="G21" s="117"/>
      <c r="H21" s="118"/>
      <c r="I21" s="119">
        <f t="shared" si="0"/>
        <v>0</v>
      </c>
    </row>
    <row r="22" spans="1:11" x14ac:dyDescent="0.25">
      <c r="A22" s="488" t="s">
        <v>90</v>
      </c>
      <c r="B22" s="484"/>
      <c r="C22" s="484"/>
      <c r="D22" s="484"/>
      <c r="E22" s="484"/>
      <c r="F22" s="484"/>
      <c r="G22" s="484"/>
      <c r="H22" s="485"/>
      <c r="I22" s="113">
        <f>SUM(I19:I21)</f>
        <v>0</v>
      </c>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c r="B25" s="497"/>
      <c r="C25" s="498"/>
      <c r="D25" s="498"/>
      <c r="E25" s="498"/>
      <c r="F25" s="499"/>
      <c r="G25" s="195"/>
      <c r="H25" s="228"/>
      <c r="I25" s="129"/>
    </row>
    <row r="26" spans="1:11" x14ac:dyDescent="0.25">
      <c r="A26" s="125"/>
      <c r="B26" s="500"/>
      <c r="C26" s="501"/>
      <c r="D26" s="501"/>
      <c r="E26" s="501"/>
      <c r="F26" s="502"/>
      <c r="G26" s="195"/>
      <c r="H26" s="229"/>
      <c r="I26" s="129"/>
    </row>
    <row r="27" spans="1:11" x14ac:dyDescent="0.25">
      <c r="A27" s="125"/>
      <c r="B27" s="500"/>
      <c r="C27" s="501"/>
      <c r="D27" s="501"/>
      <c r="E27" s="501"/>
      <c r="F27" s="502"/>
      <c r="G27" s="195"/>
      <c r="H27" s="229"/>
      <c r="I27" s="129"/>
    </row>
    <row r="28" spans="1:11" x14ac:dyDescent="0.25">
      <c r="A28" s="125"/>
      <c r="B28" s="500"/>
      <c r="C28" s="501"/>
      <c r="D28" s="501"/>
      <c r="E28" s="501"/>
      <c r="F28" s="502"/>
      <c r="G28" s="195"/>
      <c r="H28" s="229"/>
      <c r="I28" s="129"/>
    </row>
    <row r="29" spans="1:11" x14ac:dyDescent="0.25">
      <c r="A29" s="125"/>
      <c r="B29" s="500"/>
      <c r="C29" s="501"/>
      <c r="D29" s="501"/>
      <c r="E29" s="501"/>
      <c r="F29" s="502"/>
      <c r="G29" s="195"/>
      <c r="H29" s="229"/>
      <c r="I29" s="129"/>
    </row>
    <row r="30" spans="1:11" x14ac:dyDescent="0.25">
      <c r="A30" s="125"/>
      <c r="B30" s="550"/>
      <c r="C30" s="551"/>
      <c r="D30" s="551"/>
      <c r="E30" s="551"/>
      <c r="F30" s="551"/>
      <c r="G30" s="195"/>
      <c r="H30" s="229"/>
      <c r="I30" s="129"/>
    </row>
    <row r="31" spans="1:11" x14ac:dyDescent="0.25">
      <c r="A31" s="125"/>
      <c r="B31" s="550"/>
      <c r="C31" s="551"/>
      <c r="D31" s="551"/>
      <c r="E31" s="551"/>
      <c r="F31" s="551"/>
      <c r="G31" s="195"/>
      <c r="H31" s="229"/>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22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0</v>
      </c>
      <c r="L39" s="130"/>
    </row>
    <row r="40" spans="1:12" x14ac:dyDescent="0.25">
      <c r="A40" s="488" t="s">
        <v>172</v>
      </c>
      <c r="B40" s="484"/>
      <c r="C40" s="484"/>
      <c r="D40" s="484"/>
      <c r="E40" s="484"/>
      <c r="F40" s="484"/>
      <c r="G40" s="484"/>
      <c r="H40" s="485"/>
      <c r="I40" s="190">
        <f>ROUND((I39*0.15),2)</f>
        <v>0</v>
      </c>
      <c r="L40" s="130"/>
    </row>
    <row r="41" spans="1:12" x14ac:dyDescent="0.25">
      <c r="A41" s="488" t="s">
        <v>173</v>
      </c>
      <c r="B41" s="484"/>
      <c r="C41" s="484"/>
      <c r="D41" s="484"/>
      <c r="E41" s="484"/>
      <c r="F41" s="484"/>
      <c r="G41" s="484"/>
      <c r="H41" s="485"/>
      <c r="I41" s="172">
        <f>I39+I40</f>
        <v>0</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1">SUM(G45*H45)</f>
        <v>0</v>
      </c>
    </row>
    <row r="46" spans="1:12" x14ac:dyDescent="0.25">
      <c r="A46" s="125">
        <v>3</v>
      </c>
      <c r="B46" s="506" t="s">
        <v>101</v>
      </c>
      <c r="C46" s="507"/>
      <c r="D46" s="508"/>
      <c r="E46" s="486" t="s">
        <v>99</v>
      </c>
      <c r="F46" s="487"/>
      <c r="G46" s="126">
        <v>2</v>
      </c>
      <c r="H46" s="156">
        <v>300</v>
      </c>
      <c r="I46" s="129">
        <f t="shared" si="1"/>
        <v>600</v>
      </c>
    </row>
    <row r="47" spans="1:12" x14ac:dyDescent="0.25">
      <c r="A47" s="125">
        <v>4</v>
      </c>
      <c r="B47" s="506" t="s">
        <v>102</v>
      </c>
      <c r="C47" s="507"/>
      <c r="D47" s="508"/>
      <c r="E47" s="486" t="s">
        <v>99</v>
      </c>
      <c r="F47" s="487"/>
      <c r="G47" s="126"/>
      <c r="H47" s="156">
        <v>200</v>
      </c>
      <c r="I47" s="129">
        <f t="shared" si="1"/>
        <v>0</v>
      </c>
    </row>
    <row r="48" spans="1:12" x14ac:dyDescent="0.25">
      <c r="A48" s="125">
        <v>5</v>
      </c>
      <c r="B48" s="506" t="s">
        <v>103</v>
      </c>
      <c r="C48" s="507"/>
      <c r="D48" s="508"/>
      <c r="E48" s="486" t="s">
        <v>99</v>
      </c>
      <c r="F48" s="487"/>
      <c r="G48" s="126">
        <v>2</v>
      </c>
      <c r="H48" s="158">
        <v>200</v>
      </c>
      <c r="I48" s="129">
        <f t="shared" si="1"/>
        <v>400</v>
      </c>
    </row>
    <row r="49" spans="1:12" x14ac:dyDescent="0.25">
      <c r="A49" s="125">
        <v>6</v>
      </c>
      <c r="B49" s="506" t="s">
        <v>423</v>
      </c>
      <c r="C49" s="507"/>
      <c r="D49" s="508"/>
      <c r="E49" s="486" t="s">
        <v>99</v>
      </c>
      <c r="F49" s="487"/>
      <c r="G49" s="126"/>
      <c r="H49" s="158">
        <v>140</v>
      </c>
      <c r="I49" s="129">
        <f t="shared" si="1"/>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1000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412</v>
      </c>
      <c r="C56" s="498"/>
      <c r="D56" s="499"/>
      <c r="E56" s="486">
        <v>1</v>
      </c>
      <c r="F56" s="487"/>
      <c r="G56" s="126">
        <v>56.6</v>
      </c>
      <c r="H56" s="138">
        <v>5</v>
      </c>
      <c r="I56" s="129">
        <f>H56*G56</f>
        <v>283</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SUM(I56:I57)</f>
        <v>283</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1283</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159">
        <f>I60+I61</f>
        <v>1283</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C63:F63"/>
    <mergeCell ref="B57:D57"/>
    <mergeCell ref="E57:F57"/>
    <mergeCell ref="A58:H58"/>
    <mergeCell ref="A60:B60"/>
    <mergeCell ref="C60:E60"/>
    <mergeCell ref="G60:H60"/>
    <mergeCell ref="A61:B61"/>
    <mergeCell ref="C61:E61"/>
    <mergeCell ref="A62:B62"/>
    <mergeCell ref="C62:E62"/>
    <mergeCell ref="G62:H62"/>
    <mergeCell ref="B56:D56"/>
    <mergeCell ref="E56:F56"/>
    <mergeCell ref="B48:D48"/>
    <mergeCell ref="E48:F48"/>
    <mergeCell ref="B49:D49"/>
    <mergeCell ref="E49:F49"/>
    <mergeCell ref="B50:D50"/>
    <mergeCell ref="B51:D51"/>
    <mergeCell ref="B52:D52"/>
    <mergeCell ref="A53:H53"/>
    <mergeCell ref="A54:I54"/>
    <mergeCell ref="B55:D55"/>
    <mergeCell ref="E55:F55"/>
    <mergeCell ref="B45:D45"/>
    <mergeCell ref="E45:F45"/>
    <mergeCell ref="B46:D46"/>
    <mergeCell ref="E46:F46"/>
    <mergeCell ref="B47:D47"/>
    <mergeCell ref="E47:F47"/>
    <mergeCell ref="B44:D44"/>
    <mergeCell ref="E44:F44"/>
    <mergeCell ref="B34:F34"/>
    <mergeCell ref="B35:F35"/>
    <mergeCell ref="B36:F36"/>
    <mergeCell ref="B37:F37"/>
    <mergeCell ref="B38:F38"/>
    <mergeCell ref="A39:H39"/>
    <mergeCell ref="A40:H40"/>
    <mergeCell ref="A41:H41"/>
    <mergeCell ref="A42:I42"/>
    <mergeCell ref="B43:D43"/>
    <mergeCell ref="E43:F43"/>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92D050"/>
  </sheetPr>
  <dimension ref="A1:M65"/>
  <sheetViews>
    <sheetView view="pageBreakPreview" topLeftCell="A7" zoomScale="60" zoomScaleNormal="100" workbookViewId="0">
      <selection activeCell="Q34" sqref="A1:XFD104857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5.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75</v>
      </c>
      <c r="I9" s="513"/>
    </row>
    <row r="10" spans="1:13" x14ac:dyDescent="0.25">
      <c r="A10" s="99" t="s">
        <v>71</v>
      </c>
      <c r="B10" s="97"/>
      <c r="F10" s="510" t="s">
        <v>72</v>
      </c>
      <c r="G10" s="511"/>
      <c r="H10" s="514" t="e">
        <f>#REF!</f>
        <v>#REF!</v>
      </c>
      <c r="I10" s="515"/>
    </row>
    <row r="11" spans="1:13" x14ac:dyDescent="0.25">
      <c r="A11" s="99" t="s">
        <v>73</v>
      </c>
      <c r="B11" s="97"/>
      <c r="F11" s="510" t="s">
        <v>74</v>
      </c>
      <c r="G11" s="511"/>
      <c r="H11" s="587"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428</v>
      </c>
      <c r="I15" s="549"/>
    </row>
    <row r="16" spans="1:13" x14ac:dyDescent="0.25">
      <c r="A16" s="523" t="s">
        <v>419</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486"/>
      <c r="C20" s="475"/>
      <c r="D20" s="487"/>
      <c r="E20" s="115"/>
      <c r="F20" s="100"/>
      <c r="G20" s="115"/>
      <c r="H20" s="116"/>
      <c r="I20" s="113"/>
    </row>
    <row r="21" spans="1:11" x14ac:dyDescent="0.25">
      <c r="A21" s="114"/>
      <c r="B21" s="520"/>
      <c r="C21" s="521"/>
      <c r="D21" s="522"/>
      <c r="E21" s="115"/>
      <c r="F21" s="100"/>
      <c r="G21" s="117"/>
      <c r="H21" s="118"/>
      <c r="I21" s="119"/>
    </row>
    <row r="22" spans="1:11" x14ac:dyDescent="0.25">
      <c r="A22" s="488" t="s">
        <v>90</v>
      </c>
      <c r="B22" s="484"/>
      <c r="C22" s="484"/>
      <c r="D22" s="484"/>
      <c r="E22" s="484"/>
      <c r="F22" s="484"/>
      <c r="G22" s="484"/>
      <c r="H22" s="485"/>
      <c r="I22" s="113"/>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420</v>
      </c>
      <c r="C25" s="498"/>
      <c r="D25" s="498"/>
      <c r="E25" s="498"/>
      <c r="F25" s="499"/>
      <c r="G25" s="195">
        <v>2</v>
      </c>
      <c r="H25" s="228">
        <v>2304.35</v>
      </c>
      <c r="I25" s="129">
        <f>H25*G25</f>
        <v>4608.7</v>
      </c>
    </row>
    <row r="26" spans="1:11" x14ac:dyDescent="0.25">
      <c r="A26" s="230">
        <v>2</v>
      </c>
      <c r="B26" s="568" t="s">
        <v>431</v>
      </c>
      <c r="C26" s="569"/>
      <c r="D26" s="569"/>
      <c r="E26" s="569"/>
      <c r="F26" s="570"/>
      <c r="G26" s="231">
        <v>2</v>
      </c>
      <c r="H26" s="234">
        <v>-230</v>
      </c>
      <c r="I26" s="233">
        <f>H26*G26</f>
        <v>-460</v>
      </c>
    </row>
    <row r="27" spans="1:11" x14ac:dyDescent="0.25">
      <c r="A27" s="230"/>
      <c r="B27" s="568"/>
      <c r="C27" s="569"/>
      <c r="D27" s="569"/>
      <c r="E27" s="569"/>
      <c r="F27" s="570"/>
      <c r="G27" s="231"/>
      <c r="H27" s="234"/>
      <c r="I27" s="233"/>
    </row>
    <row r="28" spans="1:11" x14ac:dyDescent="0.25">
      <c r="A28" s="125"/>
      <c r="B28" s="500"/>
      <c r="C28" s="501"/>
      <c r="D28" s="501"/>
      <c r="E28" s="501"/>
      <c r="F28" s="502"/>
      <c r="G28" s="195"/>
      <c r="H28" s="229"/>
      <c r="I28" s="129"/>
    </row>
    <row r="29" spans="1:11" x14ac:dyDescent="0.25">
      <c r="A29" s="125"/>
      <c r="B29" s="500"/>
      <c r="C29" s="501"/>
      <c r="D29" s="501"/>
      <c r="E29" s="501"/>
      <c r="F29" s="502"/>
      <c r="G29" s="195"/>
      <c r="H29" s="229"/>
      <c r="I29" s="129"/>
    </row>
    <row r="30" spans="1:11" x14ac:dyDescent="0.25">
      <c r="A30" s="125"/>
      <c r="B30" s="550"/>
      <c r="C30" s="551"/>
      <c r="D30" s="551"/>
      <c r="E30" s="551"/>
      <c r="F30" s="551"/>
      <c r="G30" s="195"/>
      <c r="H30" s="229"/>
      <c r="I30" s="129"/>
    </row>
    <row r="31" spans="1:11" x14ac:dyDescent="0.25">
      <c r="A31" s="125"/>
      <c r="B31" s="550"/>
      <c r="C31" s="551"/>
      <c r="D31" s="551"/>
      <c r="E31" s="551"/>
      <c r="F31" s="551"/>
      <c r="G31" s="195"/>
      <c r="H31" s="229"/>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22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4148.7</v>
      </c>
      <c r="L39" s="130"/>
    </row>
    <row r="40" spans="1:12" x14ac:dyDescent="0.25">
      <c r="A40" s="488" t="s">
        <v>172</v>
      </c>
      <c r="B40" s="484"/>
      <c r="C40" s="484"/>
      <c r="D40" s="484"/>
      <c r="E40" s="484"/>
      <c r="F40" s="484"/>
      <c r="G40" s="484"/>
      <c r="H40" s="485"/>
      <c r="I40" s="190">
        <f>ROUND((I39*0.15),2)</f>
        <v>622.30999999999995</v>
      </c>
      <c r="L40" s="130"/>
    </row>
    <row r="41" spans="1:12" x14ac:dyDescent="0.25">
      <c r="A41" s="488" t="s">
        <v>173</v>
      </c>
      <c r="B41" s="484"/>
      <c r="C41" s="484"/>
      <c r="D41" s="484"/>
      <c r="E41" s="484"/>
      <c r="F41" s="484"/>
      <c r="G41" s="484"/>
      <c r="H41" s="485"/>
      <c r="I41" s="172">
        <f>I39+I40</f>
        <v>4771.01</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0">SUM(G45*H45)</f>
        <v>0</v>
      </c>
    </row>
    <row r="46" spans="1:12" x14ac:dyDescent="0.25">
      <c r="A46" s="125">
        <v>3</v>
      </c>
      <c r="B46" s="506" t="s">
        <v>101</v>
      </c>
      <c r="C46" s="507"/>
      <c r="D46" s="508"/>
      <c r="E46" s="486" t="s">
        <v>99</v>
      </c>
      <c r="F46" s="487"/>
      <c r="G46" s="126">
        <v>1.5</v>
      </c>
      <c r="H46" s="156">
        <v>300</v>
      </c>
      <c r="I46" s="129">
        <f t="shared" si="0"/>
        <v>450</v>
      </c>
    </row>
    <row r="47" spans="1:12" x14ac:dyDescent="0.25">
      <c r="A47" s="125">
        <v>4</v>
      </c>
      <c r="B47" s="506" t="s">
        <v>102</v>
      </c>
      <c r="C47" s="507"/>
      <c r="D47" s="508"/>
      <c r="E47" s="486" t="s">
        <v>99</v>
      </c>
      <c r="F47" s="487"/>
      <c r="G47" s="126"/>
      <c r="H47" s="156">
        <v>200</v>
      </c>
      <c r="I47" s="129">
        <f t="shared" si="0"/>
        <v>0</v>
      </c>
    </row>
    <row r="48" spans="1:12" x14ac:dyDescent="0.25">
      <c r="A48" s="125">
        <v>5</v>
      </c>
      <c r="B48" s="506" t="s">
        <v>103</v>
      </c>
      <c r="C48" s="507"/>
      <c r="D48" s="508"/>
      <c r="E48" s="486" t="s">
        <v>99</v>
      </c>
      <c r="F48" s="487"/>
      <c r="G48" s="126">
        <v>1.5</v>
      </c>
      <c r="H48" s="158">
        <v>200</v>
      </c>
      <c r="I48" s="129">
        <f t="shared" si="0"/>
        <v>300</v>
      </c>
    </row>
    <row r="49" spans="1:12" x14ac:dyDescent="0.25">
      <c r="A49" s="125">
        <v>6</v>
      </c>
      <c r="B49" s="506" t="s">
        <v>333</v>
      </c>
      <c r="C49" s="507"/>
      <c r="D49" s="508"/>
      <c r="E49" s="486" t="s">
        <v>99</v>
      </c>
      <c r="F49" s="487"/>
      <c r="G49" s="126"/>
      <c r="H49" s="158">
        <v>140</v>
      </c>
      <c r="I49" s="129">
        <f t="shared" si="0"/>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750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421</v>
      </c>
      <c r="C56" s="498"/>
      <c r="D56" s="499"/>
      <c r="E56" s="486">
        <v>2</v>
      </c>
      <c r="F56" s="487"/>
      <c r="G56" s="126">
        <v>42.4</v>
      </c>
      <c r="H56" s="138">
        <v>5</v>
      </c>
      <c r="I56" s="129">
        <f>H56*G56</f>
        <v>212</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SUM(I56:I57)</f>
        <v>212</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5733.01</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251">
        <f>I60+I61</f>
        <v>5733.01</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C63:F63"/>
    <mergeCell ref="B57:D57"/>
    <mergeCell ref="E57:F57"/>
    <mergeCell ref="A58:H58"/>
    <mergeCell ref="A60:B60"/>
    <mergeCell ref="C60:E60"/>
    <mergeCell ref="G60:H60"/>
    <mergeCell ref="A61:B61"/>
    <mergeCell ref="C61:E61"/>
    <mergeCell ref="A62:B62"/>
    <mergeCell ref="C62:E62"/>
    <mergeCell ref="G62:H62"/>
    <mergeCell ref="B56:D56"/>
    <mergeCell ref="E56:F56"/>
    <mergeCell ref="B48:D48"/>
    <mergeCell ref="E48:F48"/>
    <mergeCell ref="B49:D49"/>
    <mergeCell ref="E49:F49"/>
    <mergeCell ref="B50:D50"/>
    <mergeCell ref="B51:D51"/>
    <mergeCell ref="B52:D52"/>
    <mergeCell ref="A53:H53"/>
    <mergeCell ref="A54:I54"/>
    <mergeCell ref="B55:D55"/>
    <mergeCell ref="E55:F55"/>
    <mergeCell ref="B45:D45"/>
    <mergeCell ref="E45:F45"/>
    <mergeCell ref="B46:D46"/>
    <mergeCell ref="E46:F46"/>
    <mergeCell ref="B47:D47"/>
    <mergeCell ref="E47:F47"/>
    <mergeCell ref="B44:D44"/>
    <mergeCell ref="E44:F44"/>
    <mergeCell ref="B34:F34"/>
    <mergeCell ref="B35:F35"/>
    <mergeCell ref="B36:F36"/>
    <mergeCell ref="B37:F37"/>
    <mergeCell ref="B38:F38"/>
    <mergeCell ref="A39:H39"/>
    <mergeCell ref="A40:H40"/>
    <mergeCell ref="A41:H41"/>
    <mergeCell ref="A42:I42"/>
    <mergeCell ref="B43:D43"/>
    <mergeCell ref="E43:F43"/>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abColor rgb="FF92D050"/>
  </sheetPr>
  <dimension ref="A1:M65"/>
  <sheetViews>
    <sheetView view="pageBreakPreview" topLeftCell="A10" zoomScale="60" zoomScaleNormal="100" workbookViewId="0">
      <selection activeCell="Q34" sqref="A1:XFD1048576"/>
    </sheetView>
  </sheetViews>
  <sheetFormatPr defaultRowHeight="15" x14ac:dyDescent="0.25"/>
  <cols>
    <col min="1" max="1" width="12" bestFit="1" customWidth="1"/>
    <col min="4" max="4" width="26.85546875" customWidth="1"/>
    <col min="6" max="6" width="8.85546875" customWidth="1"/>
    <col min="7" max="7" width="11" customWidth="1"/>
    <col min="8" max="8" width="14.140625" customWidth="1"/>
    <col min="9" max="9" width="18.28515625" customWidth="1"/>
    <col min="13" max="13" width="5.140625" customWidth="1"/>
  </cols>
  <sheetData>
    <row r="1" spans="1:13" x14ac:dyDescent="0.25">
      <c r="A1" s="92"/>
      <c r="B1" s="93"/>
      <c r="C1" s="93"/>
      <c r="D1" s="93"/>
      <c r="E1" s="93"/>
      <c r="F1" s="93"/>
      <c r="G1" s="93"/>
      <c r="H1" s="93"/>
      <c r="I1" s="94"/>
    </row>
    <row r="2" spans="1:13" x14ac:dyDescent="0.25">
      <c r="A2" s="95"/>
      <c r="I2" s="96"/>
    </row>
    <row r="3" spans="1:13" x14ac:dyDescent="0.25">
      <c r="A3" s="95"/>
      <c r="I3" s="96"/>
    </row>
    <row r="4" spans="1:13" x14ac:dyDescent="0.25">
      <c r="A4" s="95"/>
      <c r="I4" s="96"/>
    </row>
    <row r="5" spans="1:13" x14ac:dyDescent="0.25">
      <c r="A5" s="95"/>
      <c r="I5" s="96"/>
    </row>
    <row r="6" spans="1:13" x14ac:dyDescent="0.25">
      <c r="A6" s="95"/>
      <c r="I6" s="96"/>
    </row>
    <row r="7" spans="1:13" x14ac:dyDescent="0.25">
      <c r="A7" s="95"/>
      <c r="I7" s="96"/>
    </row>
    <row r="8" spans="1:13" x14ac:dyDescent="0.25">
      <c r="A8" s="95"/>
      <c r="H8" s="97"/>
      <c r="I8" s="98"/>
    </row>
    <row r="9" spans="1:13" x14ac:dyDescent="0.25">
      <c r="A9" s="494" t="s">
        <v>161</v>
      </c>
      <c r="B9" s="495"/>
      <c r="C9" s="495"/>
      <c r="D9" s="495"/>
      <c r="E9" s="509"/>
      <c r="F9" s="510" t="s">
        <v>160</v>
      </c>
      <c r="G9" s="511"/>
      <c r="H9" s="512">
        <v>76</v>
      </c>
      <c r="I9" s="513"/>
    </row>
    <row r="10" spans="1:13" x14ac:dyDescent="0.25">
      <c r="A10" s="99" t="s">
        <v>71</v>
      </c>
      <c r="B10" s="97"/>
      <c r="F10" s="510" t="s">
        <v>72</v>
      </c>
      <c r="G10" s="511"/>
      <c r="H10" s="514" t="e">
        <f>#REF!</f>
        <v>#REF!</v>
      </c>
      <c r="I10" s="515"/>
    </row>
    <row r="11" spans="1:13" x14ac:dyDescent="0.25">
      <c r="A11" s="99" t="s">
        <v>73</v>
      </c>
      <c r="B11" s="97"/>
      <c r="F11" s="510" t="s">
        <v>74</v>
      </c>
      <c r="G11" s="511"/>
      <c r="H11" s="587" t="e">
        <f>#REF!</f>
        <v>#REF!</v>
      </c>
      <c r="I11" s="515"/>
    </row>
    <row r="12" spans="1:13" x14ac:dyDescent="0.25">
      <c r="A12" s="99" t="s">
        <v>75</v>
      </c>
      <c r="B12" s="97"/>
      <c r="F12" s="510" t="s">
        <v>76</v>
      </c>
      <c r="G12" s="511"/>
      <c r="H12" s="516" t="e">
        <f>#REF!</f>
        <v>#REF!</v>
      </c>
      <c r="I12" s="515"/>
    </row>
    <row r="13" spans="1:13" x14ac:dyDescent="0.25">
      <c r="A13" s="99" t="s">
        <v>77</v>
      </c>
      <c r="B13" s="97"/>
      <c r="F13" s="181" t="s">
        <v>78</v>
      </c>
      <c r="G13" s="182"/>
      <c r="H13" s="548" t="s">
        <v>112</v>
      </c>
      <c r="I13" s="549"/>
    </row>
    <row r="14" spans="1:13" x14ac:dyDescent="0.25">
      <c r="A14" s="99"/>
      <c r="B14" s="97"/>
      <c r="F14" s="510" t="s">
        <v>80</v>
      </c>
      <c r="G14" s="511"/>
      <c r="H14" s="516" t="s">
        <v>81</v>
      </c>
      <c r="I14" s="515"/>
      <c r="M14" t="s">
        <v>79</v>
      </c>
    </row>
    <row r="15" spans="1:13" x14ac:dyDescent="0.25">
      <c r="A15" s="99"/>
      <c r="B15" s="97"/>
      <c r="D15" s="191"/>
      <c r="F15" s="552" t="s">
        <v>398</v>
      </c>
      <c r="G15" s="552"/>
      <c r="H15" s="553" t="s">
        <v>429</v>
      </c>
      <c r="I15" s="549"/>
    </row>
    <row r="16" spans="1:13" x14ac:dyDescent="0.25">
      <c r="A16" s="523" t="s">
        <v>318</v>
      </c>
      <c r="B16" s="524"/>
      <c r="C16" s="524"/>
      <c r="D16" s="524"/>
      <c r="E16" s="524"/>
      <c r="F16" s="524"/>
      <c r="G16" s="524"/>
      <c r="H16" s="524"/>
      <c r="I16" s="525"/>
    </row>
    <row r="17" spans="1:11" ht="15.75" thickBot="1" x14ac:dyDescent="0.3">
      <c r="A17" s="526" t="s">
        <v>82</v>
      </c>
      <c r="B17" s="527"/>
      <c r="C17" s="527"/>
      <c r="D17" s="527"/>
      <c r="E17" s="527"/>
      <c r="F17" s="527"/>
      <c r="G17" s="527"/>
      <c r="H17" s="527"/>
      <c r="I17" s="528"/>
    </row>
    <row r="18" spans="1:11" x14ac:dyDescent="0.25">
      <c r="A18" s="104" t="s">
        <v>83</v>
      </c>
      <c r="B18" s="544" t="s">
        <v>170</v>
      </c>
      <c r="C18" s="545"/>
      <c r="D18" s="546"/>
      <c r="E18" s="170" t="s">
        <v>85</v>
      </c>
      <c r="F18" s="170" t="s">
        <v>86</v>
      </c>
      <c r="G18" s="170" t="s">
        <v>87</v>
      </c>
      <c r="H18" s="170" t="s">
        <v>88</v>
      </c>
      <c r="I18" s="171" t="s">
        <v>89</v>
      </c>
    </row>
    <row r="19" spans="1:11" x14ac:dyDescent="0.25">
      <c r="A19" s="109"/>
      <c r="B19" s="517"/>
      <c r="C19" s="518"/>
      <c r="D19" s="519"/>
      <c r="E19" s="110"/>
      <c r="F19" s="111"/>
      <c r="G19" s="110"/>
      <c r="H19" s="112"/>
      <c r="I19" s="113"/>
    </row>
    <row r="20" spans="1:11" x14ac:dyDescent="0.25">
      <c r="A20" s="114"/>
      <c r="B20" s="486"/>
      <c r="C20" s="475"/>
      <c r="D20" s="487"/>
      <c r="E20" s="115"/>
      <c r="F20" s="100"/>
      <c r="G20" s="115"/>
      <c r="H20" s="116"/>
      <c r="I20" s="113"/>
    </row>
    <row r="21" spans="1:11" x14ac:dyDescent="0.25">
      <c r="A21" s="114"/>
      <c r="B21" s="520"/>
      <c r="C21" s="521"/>
      <c r="D21" s="522"/>
      <c r="E21" s="115"/>
      <c r="F21" s="100"/>
      <c r="G21" s="117"/>
      <c r="H21" s="118"/>
      <c r="I21" s="119"/>
    </row>
    <row r="22" spans="1:11" x14ac:dyDescent="0.25">
      <c r="A22" s="488" t="s">
        <v>90</v>
      </c>
      <c r="B22" s="484"/>
      <c r="C22" s="484"/>
      <c r="D22" s="484"/>
      <c r="E22" s="484"/>
      <c r="F22" s="484"/>
      <c r="G22" s="484"/>
      <c r="H22" s="485"/>
      <c r="I22" s="113"/>
    </row>
    <row r="23" spans="1:11" x14ac:dyDescent="0.25">
      <c r="A23" s="494" t="s">
        <v>91</v>
      </c>
      <c r="B23" s="495"/>
      <c r="C23" s="495"/>
      <c r="D23" s="495"/>
      <c r="E23" s="495"/>
      <c r="F23" s="495"/>
      <c r="G23" s="495"/>
      <c r="H23" s="495"/>
      <c r="I23" s="496"/>
    </row>
    <row r="24" spans="1:11" x14ac:dyDescent="0.25">
      <c r="A24" s="120" t="s">
        <v>92</v>
      </c>
      <c r="B24" s="492" t="s">
        <v>170</v>
      </c>
      <c r="C24" s="538"/>
      <c r="D24" s="538"/>
      <c r="E24" s="538"/>
      <c r="F24" s="493"/>
      <c r="G24" s="180" t="s">
        <v>87</v>
      </c>
      <c r="H24" s="136" t="s">
        <v>88</v>
      </c>
      <c r="I24" s="137" t="s">
        <v>89</v>
      </c>
      <c r="K24" s="142"/>
    </row>
    <row r="25" spans="1:11" x14ac:dyDescent="0.25">
      <c r="A25" s="125">
        <v>1</v>
      </c>
      <c r="B25" s="497" t="s">
        <v>420</v>
      </c>
      <c r="C25" s="498"/>
      <c r="D25" s="498"/>
      <c r="E25" s="498"/>
      <c r="F25" s="499"/>
      <c r="G25" s="195">
        <v>1</v>
      </c>
      <c r="H25" s="228">
        <v>2304.35</v>
      </c>
      <c r="I25" s="129">
        <f>H25*G25</f>
        <v>2304.35</v>
      </c>
    </row>
    <row r="26" spans="1:11" x14ac:dyDescent="0.25">
      <c r="A26" s="230">
        <v>2</v>
      </c>
      <c r="B26" s="568" t="s">
        <v>431</v>
      </c>
      <c r="C26" s="569"/>
      <c r="D26" s="569"/>
      <c r="E26" s="569"/>
      <c r="F26" s="570"/>
      <c r="G26" s="231">
        <v>1</v>
      </c>
      <c r="H26" s="234">
        <v>-230</v>
      </c>
      <c r="I26" s="233">
        <f>H26*G26</f>
        <v>-230</v>
      </c>
    </row>
    <row r="27" spans="1:11" x14ac:dyDescent="0.25">
      <c r="A27" s="125"/>
      <c r="B27" s="500"/>
      <c r="C27" s="501"/>
      <c r="D27" s="501"/>
      <c r="E27" s="501"/>
      <c r="F27" s="502"/>
      <c r="G27" s="195"/>
      <c r="H27" s="229"/>
      <c r="I27" s="129"/>
    </row>
    <row r="28" spans="1:11" x14ac:dyDescent="0.25">
      <c r="A28" s="125"/>
      <c r="B28" s="500"/>
      <c r="C28" s="501"/>
      <c r="D28" s="501"/>
      <c r="E28" s="501"/>
      <c r="F28" s="502"/>
      <c r="G28" s="195"/>
      <c r="H28" s="229"/>
      <c r="I28" s="129"/>
    </row>
    <row r="29" spans="1:11" x14ac:dyDescent="0.25">
      <c r="A29" s="125"/>
      <c r="B29" s="500"/>
      <c r="C29" s="501"/>
      <c r="D29" s="501"/>
      <c r="E29" s="501"/>
      <c r="F29" s="502"/>
      <c r="G29" s="195"/>
      <c r="H29" s="229"/>
      <c r="I29" s="129"/>
    </row>
    <row r="30" spans="1:11" x14ac:dyDescent="0.25">
      <c r="A30" s="125"/>
      <c r="B30" s="550"/>
      <c r="C30" s="551"/>
      <c r="D30" s="551"/>
      <c r="E30" s="551"/>
      <c r="F30" s="551"/>
      <c r="G30" s="195"/>
      <c r="H30" s="229"/>
      <c r="I30" s="129"/>
    </row>
    <row r="31" spans="1:11" x14ac:dyDescent="0.25">
      <c r="A31" s="125"/>
      <c r="B31" s="550"/>
      <c r="C31" s="551"/>
      <c r="D31" s="551"/>
      <c r="E31" s="551"/>
      <c r="F31" s="551"/>
      <c r="G31" s="195"/>
      <c r="H31" s="229"/>
      <c r="I31" s="129"/>
    </row>
    <row r="32" spans="1:11" x14ac:dyDescent="0.25">
      <c r="A32" s="125"/>
      <c r="B32" s="550"/>
      <c r="C32" s="551"/>
      <c r="D32" s="551"/>
      <c r="E32" s="551"/>
      <c r="F32" s="551"/>
      <c r="G32" s="195"/>
      <c r="H32" s="226"/>
      <c r="I32" s="129"/>
    </row>
    <row r="33" spans="1:12" x14ac:dyDescent="0.25">
      <c r="A33" s="125"/>
      <c r="B33" s="550"/>
      <c r="C33" s="551"/>
      <c r="D33" s="551"/>
      <c r="E33" s="551"/>
      <c r="F33" s="551"/>
      <c r="G33" s="195"/>
      <c r="H33" s="226"/>
      <c r="I33" s="129"/>
    </row>
    <row r="34" spans="1:12" x14ac:dyDescent="0.25">
      <c r="A34" s="125"/>
      <c r="B34" s="550"/>
      <c r="C34" s="551"/>
      <c r="D34" s="551"/>
      <c r="E34" s="551"/>
      <c r="F34" s="551"/>
      <c r="G34" s="195"/>
      <c r="H34" s="226"/>
      <c r="I34" s="129"/>
    </row>
    <row r="35" spans="1:12" x14ac:dyDescent="0.25">
      <c r="A35" s="125"/>
      <c r="B35" s="550"/>
      <c r="C35" s="551"/>
      <c r="D35" s="551"/>
      <c r="E35" s="551"/>
      <c r="F35" s="551"/>
      <c r="G35" s="195"/>
      <c r="H35" s="196"/>
      <c r="I35" s="129"/>
    </row>
    <row r="36" spans="1:12" x14ac:dyDescent="0.25">
      <c r="A36" s="125"/>
      <c r="B36" s="550"/>
      <c r="C36" s="551"/>
      <c r="D36" s="551"/>
      <c r="E36" s="551"/>
      <c r="F36" s="551"/>
      <c r="G36" s="195"/>
      <c r="H36" s="196"/>
      <c r="I36" s="129"/>
    </row>
    <row r="37" spans="1:12" x14ac:dyDescent="0.25">
      <c r="A37" s="125"/>
      <c r="B37" s="550"/>
      <c r="C37" s="551"/>
      <c r="D37" s="551"/>
      <c r="E37" s="551"/>
      <c r="F37" s="551"/>
      <c r="G37" s="195"/>
      <c r="H37" s="196"/>
      <c r="I37" s="129"/>
    </row>
    <row r="38" spans="1:12" x14ac:dyDescent="0.25">
      <c r="A38" s="125"/>
      <c r="B38" s="550"/>
      <c r="C38" s="551"/>
      <c r="D38" s="551"/>
      <c r="E38" s="551"/>
      <c r="F38" s="551"/>
      <c r="G38" s="195"/>
      <c r="H38" s="196"/>
      <c r="I38" s="129"/>
      <c r="L38" s="130"/>
    </row>
    <row r="39" spans="1:12" x14ac:dyDescent="0.25">
      <c r="A39" s="547" t="s">
        <v>171</v>
      </c>
      <c r="B39" s="484"/>
      <c r="C39" s="484"/>
      <c r="D39" s="484"/>
      <c r="E39" s="484"/>
      <c r="F39" s="484"/>
      <c r="G39" s="484"/>
      <c r="H39" s="485"/>
      <c r="I39" s="189">
        <f>SUM(I25:I38)</f>
        <v>2074.35</v>
      </c>
      <c r="L39" s="130"/>
    </row>
    <row r="40" spans="1:12" x14ac:dyDescent="0.25">
      <c r="A40" s="488" t="s">
        <v>172</v>
      </c>
      <c r="B40" s="484"/>
      <c r="C40" s="484"/>
      <c r="D40" s="484"/>
      <c r="E40" s="484"/>
      <c r="F40" s="484"/>
      <c r="G40" s="484"/>
      <c r="H40" s="485"/>
      <c r="I40" s="190">
        <f>ROUND((I39*0.15),2)</f>
        <v>311.14999999999998</v>
      </c>
      <c r="L40" s="130"/>
    </row>
    <row r="41" spans="1:12" x14ac:dyDescent="0.25">
      <c r="A41" s="488" t="s">
        <v>173</v>
      </c>
      <c r="B41" s="484"/>
      <c r="C41" s="484"/>
      <c r="D41" s="484"/>
      <c r="E41" s="484"/>
      <c r="F41" s="484"/>
      <c r="G41" s="484"/>
      <c r="H41" s="485"/>
      <c r="I41" s="172">
        <f>I39+I40</f>
        <v>2385.5</v>
      </c>
    </row>
    <row r="42" spans="1:12" x14ac:dyDescent="0.25">
      <c r="A42" s="494" t="s">
        <v>95</v>
      </c>
      <c r="B42" s="495"/>
      <c r="C42" s="495"/>
      <c r="D42" s="495"/>
      <c r="E42" s="495"/>
      <c r="F42" s="495"/>
      <c r="G42" s="495"/>
      <c r="H42" s="495"/>
      <c r="I42" s="496"/>
    </row>
    <row r="43" spans="1:12" x14ac:dyDescent="0.25">
      <c r="A43" s="120" t="s">
        <v>96</v>
      </c>
      <c r="B43" s="492" t="s">
        <v>97</v>
      </c>
      <c r="C43" s="538"/>
      <c r="D43" s="493"/>
      <c r="E43" s="492" t="s">
        <v>85</v>
      </c>
      <c r="F43" s="493"/>
      <c r="G43" s="122" t="s">
        <v>87</v>
      </c>
      <c r="H43" s="123" t="s">
        <v>88</v>
      </c>
      <c r="I43" s="124" t="s">
        <v>89</v>
      </c>
    </row>
    <row r="44" spans="1:12" x14ac:dyDescent="0.25">
      <c r="A44" s="125">
        <v>1</v>
      </c>
      <c r="B44" s="529" t="s">
        <v>98</v>
      </c>
      <c r="C44" s="530"/>
      <c r="D44" s="531"/>
      <c r="E44" s="517" t="s">
        <v>99</v>
      </c>
      <c r="F44" s="519"/>
      <c r="G44" s="157"/>
      <c r="H44" s="155">
        <v>450</v>
      </c>
      <c r="I44" s="132">
        <f>SUM(G44*H44)</f>
        <v>0</v>
      </c>
    </row>
    <row r="45" spans="1:12" x14ac:dyDescent="0.25">
      <c r="A45" s="125">
        <v>2</v>
      </c>
      <c r="B45" s="506" t="s">
        <v>100</v>
      </c>
      <c r="C45" s="507"/>
      <c r="D45" s="508"/>
      <c r="E45" s="486" t="s">
        <v>99</v>
      </c>
      <c r="F45" s="487"/>
      <c r="G45" s="126"/>
      <c r="H45" s="156">
        <v>350</v>
      </c>
      <c r="I45" s="129">
        <f t="shared" ref="I45:I49" si="0">SUM(G45*H45)</f>
        <v>0</v>
      </c>
    </row>
    <row r="46" spans="1:12" x14ac:dyDescent="0.25">
      <c r="A46" s="125">
        <v>3</v>
      </c>
      <c r="B46" s="506" t="s">
        <v>101</v>
      </c>
      <c r="C46" s="507"/>
      <c r="D46" s="508"/>
      <c r="E46" s="486" t="s">
        <v>99</v>
      </c>
      <c r="F46" s="487"/>
      <c r="G46" s="126">
        <v>1.5</v>
      </c>
      <c r="H46" s="156">
        <v>300</v>
      </c>
      <c r="I46" s="129">
        <f t="shared" si="0"/>
        <v>450</v>
      </c>
    </row>
    <row r="47" spans="1:12" x14ac:dyDescent="0.25">
      <c r="A47" s="125">
        <v>4</v>
      </c>
      <c r="B47" s="506" t="s">
        <v>102</v>
      </c>
      <c r="C47" s="507"/>
      <c r="D47" s="508"/>
      <c r="E47" s="486" t="s">
        <v>99</v>
      </c>
      <c r="F47" s="487"/>
      <c r="G47" s="126"/>
      <c r="H47" s="156">
        <v>200</v>
      </c>
      <c r="I47" s="129">
        <f t="shared" si="0"/>
        <v>0</v>
      </c>
    </row>
    <row r="48" spans="1:12" x14ac:dyDescent="0.25">
      <c r="A48" s="125">
        <v>5</v>
      </c>
      <c r="B48" s="506" t="s">
        <v>103</v>
      </c>
      <c r="C48" s="507"/>
      <c r="D48" s="508"/>
      <c r="E48" s="486" t="s">
        <v>99</v>
      </c>
      <c r="F48" s="487"/>
      <c r="G48" s="126">
        <v>1.5</v>
      </c>
      <c r="H48" s="158">
        <v>200</v>
      </c>
      <c r="I48" s="129">
        <f t="shared" si="0"/>
        <v>300</v>
      </c>
    </row>
    <row r="49" spans="1:12" x14ac:dyDescent="0.25">
      <c r="A49" s="125">
        <v>6</v>
      </c>
      <c r="B49" s="506" t="s">
        <v>333</v>
      </c>
      <c r="C49" s="507"/>
      <c r="D49" s="508"/>
      <c r="E49" s="486" t="s">
        <v>99</v>
      </c>
      <c r="F49" s="487"/>
      <c r="G49" s="126"/>
      <c r="H49" s="158">
        <v>140</v>
      </c>
      <c r="I49" s="129">
        <f t="shared" si="0"/>
        <v>0</v>
      </c>
    </row>
    <row r="50" spans="1:12" x14ac:dyDescent="0.25">
      <c r="A50" s="125"/>
      <c r="B50" s="506"/>
      <c r="C50" s="507"/>
      <c r="D50" s="508"/>
      <c r="E50" s="133"/>
      <c r="F50" s="100"/>
      <c r="G50" s="100"/>
      <c r="H50" s="116"/>
      <c r="I50" s="129"/>
    </row>
    <row r="51" spans="1:12" x14ac:dyDescent="0.25">
      <c r="A51" s="114"/>
      <c r="B51" s="506"/>
      <c r="C51" s="507"/>
      <c r="D51" s="508"/>
      <c r="F51" s="100"/>
      <c r="G51" s="100"/>
      <c r="H51" s="116"/>
      <c r="I51" s="129"/>
    </row>
    <row r="52" spans="1:12" x14ac:dyDescent="0.25">
      <c r="A52" s="134"/>
      <c r="B52" s="535"/>
      <c r="C52" s="536"/>
      <c r="D52" s="537"/>
      <c r="E52" s="102"/>
      <c r="F52" s="103"/>
      <c r="G52" s="100"/>
      <c r="H52" s="118"/>
      <c r="I52" s="129"/>
    </row>
    <row r="53" spans="1:12" x14ac:dyDescent="0.25">
      <c r="A53" s="488" t="s">
        <v>104</v>
      </c>
      <c r="B53" s="484"/>
      <c r="C53" s="484"/>
      <c r="D53" s="484"/>
      <c r="E53" s="484"/>
      <c r="F53" s="484"/>
      <c r="G53" s="484"/>
      <c r="H53" s="485"/>
      <c r="I53" s="140">
        <f>SUM(I44:I52)</f>
        <v>750</v>
      </c>
    </row>
    <row r="54" spans="1:12" x14ac:dyDescent="0.25">
      <c r="A54" s="494" t="s">
        <v>105</v>
      </c>
      <c r="B54" s="495"/>
      <c r="C54" s="495"/>
      <c r="D54" s="495"/>
      <c r="E54" s="495"/>
      <c r="F54" s="495"/>
      <c r="G54" s="495"/>
      <c r="H54" s="495"/>
      <c r="I54" s="496"/>
    </row>
    <row r="55" spans="1:12" x14ac:dyDescent="0.25">
      <c r="A55" s="120" t="s">
        <v>106</v>
      </c>
      <c r="B55" s="492" t="s">
        <v>107</v>
      </c>
      <c r="C55" s="538"/>
      <c r="D55" s="493"/>
      <c r="E55" s="492" t="s">
        <v>108</v>
      </c>
      <c r="F55" s="493"/>
      <c r="G55" s="136" t="s">
        <v>109</v>
      </c>
      <c r="H55" s="136" t="s">
        <v>88</v>
      </c>
      <c r="I55" s="137" t="s">
        <v>89</v>
      </c>
    </row>
    <row r="56" spans="1:12" x14ac:dyDescent="0.25">
      <c r="A56" s="125">
        <v>1</v>
      </c>
      <c r="B56" s="497" t="s">
        <v>424</v>
      </c>
      <c r="C56" s="498"/>
      <c r="D56" s="499"/>
      <c r="E56" s="486">
        <v>2</v>
      </c>
      <c r="F56" s="487"/>
      <c r="G56" s="126">
        <v>155.6</v>
      </c>
      <c r="H56" s="138">
        <v>5</v>
      </c>
      <c r="I56" s="129">
        <f>H56*G56</f>
        <v>778</v>
      </c>
    </row>
    <row r="57" spans="1:12" x14ac:dyDescent="0.25">
      <c r="A57" s="139"/>
      <c r="B57" s="503"/>
      <c r="C57" s="504"/>
      <c r="D57" s="505"/>
      <c r="E57" s="520"/>
      <c r="F57" s="522"/>
      <c r="G57" s="126"/>
      <c r="H57" s="138"/>
      <c r="I57" s="129"/>
    </row>
    <row r="58" spans="1:12" x14ac:dyDescent="0.25">
      <c r="A58" s="488" t="s">
        <v>110</v>
      </c>
      <c r="B58" s="484"/>
      <c r="C58" s="484"/>
      <c r="D58" s="484"/>
      <c r="E58" s="484"/>
      <c r="F58" s="484"/>
      <c r="G58" s="484"/>
      <c r="H58" s="485"/>
      <c r="I58" s="140">
        <f>SUM(I56:I57)</f>
        <v>778</v>
      </c>
    </row>
    <row r="59" spans="1:12" x14ac:dyDescent="0.25">
      <c r="A59" s="141"/>
      <c r="B59" s="142"/>
      <c r="C59" s="142"/>
      <c r="D59" s="142"/>
      <c r="E59" s="142"/>
      <c r="F59" s="143"/>
      <c r="G59" s="144"/>
      <c r="H59" s="144"/>
      <c r="I59" s="145"/>
      <c r="L59" s="97"/>
    </row>
    <row r="60" spans="1:12" x14ac:dyDescent="0.25">
      <c r="A60" s="532"/>
      <c r="B60" s="533"/>
      <c r="C60" s="533"/>
      <c r="D60" s="533"/>
      <c r="E60" s="533"/>
      <c r="F60" s="146"/>
      <c r="G60" s="534" t="s">
        <v>111</v>
      </c>
      <c r="H60" s="533"/>
      <c r="I60" s="147">
        <f>I58+I53+I41</f>
        <v>3913.5</v>
      </c>
    </row>
    <row r="61" spans="1:12" x14ac:dyDescent="0.25">
      <c r="A61" s="532"/>
      <c r="B61" s="533"/>
      <c r="C61" s="533"/>
      <c r="D61" s="533"/>
      <c r="E61" s="533"/>
      <c r="F61" s="100"/>
      <c r="G61" s="148"/>
      <c r="H61" s="149"/>
      <c r="I61" s="150"/>
    </row>
    <row r="62" spans="1:12" ht="15.75" thickBot="1" x14ac:dyDescent="0.3">
      <c r="A62" s="532"/>
      <c r="B62" s="533"/>
      <c r="C62" s="533"/>
      <c r="D62" s="533"/>
      <c r="E62" s="533"/>
      <c r="F62" s="100"/>
      <c r="G62" s="482" t="s">
        <v>154</v>
      </c>
      <c r="H62" s="483"/>
      <c r="I62" s="251">
        <f>I60+I61</f>
        <v>3913.5</v>
      </c>
    </row>
    <row r="63" spans="1:12" ht="16.5" thickTop="1" thickBot="1" x14ac:dyDescent="0.3">
      <c r="A63" s="151"/>
      <c r="B63" s="152"/>
      <c r="C63" s="539"/>
      <c r="D63" s="540"/>
      <c r="E63" s="540"/>
      <c r="F63" s="540"/>
      <c r="G63" s="153"/>
      <c r="H63" s="153"/>
      <c r="I63" s="154"/>
    </row>
    <row r="65" spans="1:2" x14ac:dyDescent="0.25">
      <c r="A65" s="97"/>
      <c r="B65" s="97"/>
    </row>
  </sheetData>
  <mergeCells count="76">
    <mergeCell ref="C63:F63"/>
    <mergeCell ref="B57:D57"/>
    <mergeCell ref="E57:F57"/>
    <mergeCell ref="A58:H58"/>
    <mergeCell ref="A60:B60"/>
    <mergeCell ref="C60:E60"/>
    <mergeCell ref="G60:H60"/>
    <mergeCell ref="A61:B61"/>
    <mergeCell ref="C61:E61"/>
    <mergeCell ref="A62:B62"/>
    <mergeCell ref="C62:E62"/>
    <mergeCell ref="G62:H62"/>
    <mergeCell ref="B56:D56"/>
    <mergeCell ref="E56:F56"/>
    <mergeCell ref="B48:D48"/>
    <mergeCell ref="E48:F48"/>
    <mergeCell ref="B49:D49"/>
    <mergeCell ref="E49:F49"/>
    <mergeCell ref="B50:D50"/>
    <mergeCell ref="B51:D51"/>
    <mergeCell ref="B52:D52"/>
    <mergeCell ref="A53:H53"/>
    <mergeCell ref="A54:I54"/>
    <mergeCell ref="B55:D55"/>
    <mergeCell ref="E55:F55"/>
    <mergeCell ref="B45:D45"/>
    <mergeCell ref="E45:F45"/>
    <mergeCell ref="B46:D46"/>
    <mergeCell ref="E46:F46"/>
    <mergeCell ref="B47:D47"/>
    <mergeCell ref="E47:F47"/>
    <mergeCell ref="B44:D44"/>
    <mergeCell ref="E44:F44"/>
    <mergeCell ref="B34:F34"/>
    <mergeCell ref="B35:F35"/>
    <mergeCell ref="B36:F36"/>
    <mergeCell ref="B37:F37"/>
    <mergeCell ref="B38:F38"/>
    <mergeCell ref="A39:H39"/>
    <mergeCell ref="A40:H40"/>
    <mergeCell ref="A41:H41"/>
    <mergeCell ref="A42:I42"/>
    <mergeCell ref="B43:D43"/>
    <mergeCell ref="E43:F43"/>
    <mergeCell ref="B33:F33"/>
    <mergeCell ref="A22:H22"/>
    <mergeCell ref="A23:I23"/>
    <mergeCell ref="B24:F24"/>
    <mergeCell ref="B25:F25"/>
    <mergeCell ref="B26:F26"/>
    <mergeCell ref="B27:F27"/>
    <mergeCell ref="B28:F28"/>
    <mergeCell ref="B29:F29"/>
    <mergeCell ref="B30:F30"/>
    <mergeCell ref="B31:F31"/>
    <mergeCell ref="B32:F32"/>
    <mergeCell ref="B21:D21"/>
    <mergeCell ref="F12:G12"/>
    <mergeCell ref="H12:I12"/>
    <mergeCell ref="H13:I13"/>
    <mergeCell ref="F14:G14"/>
    <mergeCell ref="H14:I14"/>
    <mergeCell ref="F15:G15"/>
    <mergeCell ref="H15:I15"/>
    <mergeCell ref="A16:I16"/>
    <mergeCell ref="A17:I17"/>
    <mergeCell ref="B18:D18"/>
    <mergeCell ref="B19:D19"/>
    <mergeCell ref="B20:D20"/>
    <mergeCell ref="F11:G11"/>
    <mergeCell ref="H11:I11"/>
    <mergeCell ref="A9:E9"/>
    <mergeCell ref="F9:G9"/>
    <mergeCell ref="H9:I9"/>
    <mergeCell ref="F10:G10"/>
    <mergeCell ref="H10:I10"/>
  </mergeCells>
  <pageMargins left="0.70866141732283472" right="0.70866141732283472" top="0.74803149606299213" bottom="0.74803149606299213" header="0.31496062992125984" footer="0.31496062992125984"/>
  <pageSetup paperSize="9" scale="7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131</vt:i4>
      </vt:variant>
      <vt:variant>
        <vt:lpstr>Named Ranges</vt:lpstr>
      </vt:variant>
      <vt:variant>
        <vt:i4>50</vt:i4>
      </vt:variant>
    </vt:vector>
  </HeadingPairs>
  <TitlesOfParts>
    <vt:vector size="181" baseType="lpstr">
      <vt:lpstr>SUMMARY</vt:lpstr>
      <vt:lpstr>SCHED 1A-1_JG_CH</vt:lpstr>
      <vt:lpstr>SCHED 1A-2_JG_CH</vt:lpstr>
      <vt:lpstr>SCHED 1A-3_JG_CH</vt:lpstr>
      <vt:lpstr>SCHED 1A-4_JG_CH</vt:lpstr>
      <vt:lpstr>SCHED 1A-5_JG_CH</vt:lpstr>
      <vt:lpstr>SCHED 1A-6_JG_CH</vt:lpstr>
      <vt:lpstr>SCHED 1B-1_JG_CH</vt:lpstr>
      <vt:lpstr>SCHED 1B-2_JG_CH</vt:lpstr>
      <vt:lpstr>SCHED 1B-3_JG_CH</vt:lpstr>
      <vt:lpstr>SCHED 1B-4_JG_CH</vt:lpstr>
      <vt:lpstr>SCHED 2A-1_JG_CH</vt:lpstr>
      <vt:lpstr>SCHED 2A-2_JG_CH</vt:lpstr>
      <vt:lpstr>SCHED 2A-3_JG_CH</vt:lpstr>
      <vt:lpstr>SCHED 2B-1_JG_CH</vt:lpstr>
      <vt:lpstr>SCHED 2B-2_JG_CH </vt:lpstr>
      <vt:lpstr>SCHEDULE 3A_JG_CH</vt:lpstr>
      <vt:lpstr>SCHEDULE 3B_JG_CH</vt:lpstr>
      <vt:lpstr>SCHEDULE 3C_JG</vt:lpstr>
      <vt:lpstr>SCHEDULE 3D_CH</vt:lpstr>
      <vt:lpstr>SCHEDULE 4</vt:lpstr>
      <vt:lpstr>SCHEDULE 5</vt:lpstr>
      <vt:lpstr>SCHEDULE 6</vt:lpstr>
      <vt:lpstr>WORK ORDERS  01 LAETITIA BAM CH</vt:lpstr>
      <vt:lpstr>JOSE PEARSON TB HOSPITAL (02)</vt:lpstr>
      <vt:lpstr>NEW BRIGHTON MORTUARY (03)</vt:lpstr>
      <vt:lpstr>DORA NGIZA HOSPITAL (04)</vt:lpstr>
      <vt:lpstr>LAETITIA BAM CHC (05)</vt:lpstr>
      <vt:lpstr>MOTHERWELL CHC (06)</vt:lpstr>
      <vt:lpstr>MOTHERWEL CHC (07)</vt:lpstr>
      <vt:lpstr>ORSMOND TB HOSPITAL (08)</vt:lpstr>
      <vt:lpstr>JOSE PEARSON TB HOSPITAL (09)</vt:lpstr>
      <vt:lpstr>LIVINGSTONE HOSPITAL (10)</vt:lpstr>
      <vt:lpstr>LAETITIA BAM CHC (11)</vt:lpstr>
      <vt:lpstr>WEST END (12)</vt:lpstr>
      <vt:lpstr>PORT ELIZABETH PRO.(13)</vt:lpstr>
      <vt:lpstr>DORA NGIZA HOSP (14)</vt:lpstr>
      <vt:lpstr>ORSMOND TB HOSP (15)</vt:lpstr>
      <vt:lpstr>MOUNT RD MORT. (16)</vt:lpstr>
      <vt:lpstr>PARMACEUTICA DEP (17)</vt:lpstr>
      <vt:lpstr>DORA NGIZA HOSP (18)</vt:lpstr>
      <vt:lpstr>DORA NGIZA (19)</vt:lpstr>
      <vt:lpstr>LIVINGSTONE HOSPITAL (20)</vt:lpstr>
      <vt:lpstr>PE PROV. HOSPITAL (21)</vt:lpstr>
      <vt:lpstr>GQEBERA CHC (22)</vt:lpstr>
      <vt:lpstr>PORT EZIABERTH MEDIC DEPOT(23)</vt:lpstr>
      <vt:lpstr>LIVINGSTONE HOSPITAL (24)</vt:lpstr>
      <vt:lpstr>MOTHERWELL CHC (25)</vt:lpstr>
      <vt:lpstr>LIVINGSTONE HOSPITAL (26)</vt:lpstr>
      <vt:lpstr>GQEBERA CHC (27)</vt:lpstr>
      <vt:lpstr>DORA NGINZA HOSPITAL (28)</vt:lpstr>
      <vt:lpstr>ELIZABETH DOKIN HOSP(29)</vt:lpstr>
      <vt:lpstr>PORT ELIZABETH PROV (30)</vt:lpstr>
      <vt:lpstr>MOUNTROAD MORTUARY (31)</vt:lpstr>
      <vt:lpstr>UITENHAGE PRO.HOSPITAL (32)</vt:lpstr>
      <vt:lpstr>JOSE PEARSON TB HSPITAL (33)</vt:lpstr>
      <vt:lpstr>LAETITA BAM CHC (34)</vt:lpstr>
      <vt:lpstr>MOTHEWELL CHC (35)</vt:lpstr>
      <vt:lpstr>LAETITA BAM CHC (36)</vt:lpstr>
      <vt:lpstr>PE PROV. (37)</vt:lpstr>
      <vt:lpstr>ORSMOND TB HOSP. (38)</vt:lpstr>
      <vt:lpstr>Gqebera CHC (39)</vt:lpstr>
      <vt:lpstr>Dora Ngiza (40)</vt:lpstr>
      <vt:lpstr>PE Pronvincial Hospital (41)</vt:lpstr>
      <vt:lpstr>Motherwell CHC (42)</vt:lpstr>
      <vt:lpstr>Westend Clinic (43)</vt:lpstr>
      <vt:lpstr>Dora Ngiza (44)</vt:lpstr>
      <vt:lpstr>Elizabeth Hospital (45)</vt:lpstr>
      <vt:lpstr>Jose Pearson (46)</vt:lpstr>
      <vt:lpstr>Livingstone Hospital (47)</vt:lpstr>
      <vt:lpstr>PE Pro. Hosp (48)</vt:lpstr>
      <vt:lpstr>Elizabeth Donken hosp.(49)</vt:lpstr>
      <vt:lpstr>Dora Ngiza (50)</vt:lpstr>
      <vt:lpstr>Dora Ngiza (51)</vt:lpstr>
      <vt:lpstr>West End (52)</vt:lpstr>
      <vt:lpstr>Elizabeth Hospital (53)</vt:lpstr>
      <vt:lpstr>Orsmond TB Hosp.(54)</vt:lpstr>
      <vt:lpstr>Port Elizabeth (55)</vt:lpstr>
      <vt:lpstr>Livingston Hosp (56)</vt:lpstr>
      <vt:lpstr>New Brighton M.(57)</vt:lpstr>
      <vt:lpstr>West End (58)</vt:lpstr>
      <vt:lpstr>Dora Ngiza chc (59)</vt:lpstr>
      <vt:lpstr>New Brighston (60)</vt:lpstr>
      <vt:lpstr>Jose Pearson TB Hosp (61)</vt:lpstr>
      <vt:lpstr>Jose Pearson TB Hosp (62)</vt:lpstr>
      <vt:lpstr>Livingstone Hosp (63)</vt:lpstr>
      <vt:lpstr>Jose Pearson TB Hosp (64)</vt:lpstr>
      <vt:lpstr>Motherwell chc (65)</vt:lpstr>
      <vt:lpstr>Dora Ngiza (66)</vt:lpstr>
      <vt:lpstr>Orsmond TB Hosp (66)</vt:lpstr>
      <vt:lpstr>Dora Ngiza Hosp (67)</vt:lpstr>
      <vt:lpstr>Uitenhage Forensic (68)</vt:lpstr>
      <vt:lpstr>Dora Ngiza Hospital (70)</vt:lpstr>
      <vt:lpstr>Jose Pearson Sant (71)</vt:lpstr>
      <vt:lpstr>Gqebera chc (72)</vt:lpstr>
      <vt:lpstr>Dora Ngiza Hospital (73)</vt:lpstr>
      <vt:lpstr>Jose Pearson Sant (74)</vt:lpstr>
      <vt:lpstr>Livingston Hospital (75)</vt:lpstr>
      <vt:lpstr>Leticia Bam Hospital (76)</vt:lpstr>
      <vt:lpstr>Unitenhage Pro (69)</vt:lpstr>
      <vt:lpstr>Gqebera chc (77)</vt:lpstr>
      <vt:lpstr>PE Prov (78)</vt:lpstr>
      <vt:lpstr>Linvingston (79)</vt:lpstr>
      <vt:lpstr>Dora Ngiza (80)</vt:lpstr>
      <vt:lpstr>Dora Ngiza (81)</vt:lpstr>
      <vt:lpstr>Galvendale Foresic (83)</vt:lpstr>
      <vt:lpstr>Struandale Depot (84)</vt:lpstr>
      <vt:lpstr>PE Prov (85)</vt:lpstr>
      <vt:lpstr>West End (86)</vt:lpstr>
      <vt:lpstr>Livingston Hospital (87)</vt:lpstr>
      <vt:lpstr>Dora Ngiza (88)</vt:lpstr>
      <vt:lpstr>Mt Road (82)</vt:lpstr>
      <vt:lpstr>West End (89)</vt:lpstr>
      <vt:lpstr>Walton Conyng (90)</vt:lpstr>
      <vt:lpstr>Uitenhage Hospital  (91)</vt:lpstr>
      <vt:lpstr>Jose Pearson Hospital (92)</vt:lpstr>
      <vt:lpstr>Motherwell Hospital (93)</vt:lpstr>
      <vt:lpstr>West End chc (94)</vt:lpstr>
      <vt:lpstr>Qoutation </vt:lpstr>
      <vt:lpstr>Jose Pearson Hospital (95)</vt:lpstr>
      <vt:lpstr>Qoutation Jose Pearson</vt:lpstr>
      <vt:lpstr>Jose Pearson</vt:lpstr>
      <vt:lpstr>Dora Ngiza (96)</vt:lpstr>
      <vt:lpstr>Uitenhage Pro (97)</vt:lpstr>
      <vt:lpstr>Jose Pearson (98)</vt:lpstr>
      <vt:lpstr>Dora Ngiza (99)</vt:lpstr>
      <vt:lpstr>Gqebera chc (100)</vt:lpstr>
      <vt:lpstr>Jose Pearson (101)</vt:lpstr>
      <vt:lpstr>Dora Ngiza (102)</vt:lpstr>
      <vt:lpstr>PE PRO. (103)</vt:lpstr>
      <vt:lpstr>West End (104)</vt:lpstr>
      <vt:lpstr>'Dora Ngiza (88)'!Print_Area</vt:lpstr>
      <vt:lpstr>'Dora Ngiza chc (59)'!Print_Area</vt:lpstr>
      <vt:lpstr>'DORA NGIZA HOSPITAL (04)'!Print_Area</vt:lpstr>
      <vt:lpstr>'Dora Ngiza Hospital (70)'!Print_Area</vt:lpstr>
      <vt:lpstr>'Dora Ngiza Hospital (73)'!Print_Area</vt:lpstr>
      <vt:lpstr>'Gqebera chc (72)'!Print_Area</vt:lpstr>
      <vt:lpstr>'Gqebera chc (77)'!Print_Area</vt:lpstr>
      <vt:lpstr>'Jose Pearson Sant (71)'!Print_Area</vt:lpstr>
      <vt:lpstr>'Jose Pearson Sant (74)'!Print_Area</vt:lpstr>
      <vt:lpstr>'JOSE PEARSON TB HOSPITAL (02)'!Print_Area</vt:lpstr>
      <vt:lpstr>'JOSE PEARSON TB HOSPITAL (09)'!Print_Area</vt:lpstr>
      <vt:lpstr>'LAETITIA BAM CHC (05)'!Print_Area</vt:lpstr>
      <vt:lpstr>'Leticia Bam Hospital (76)'!Print_Area</vt:lpstr>
      <vt:lpstr>'Livingston Hospital (75)'!Print_Area</vt:lpstr>
      <vt:lpstr>'LIVINGSTONE HOSPITAL (10)'!Print_Area</vt:lpstr>
      <vt:lpstr>'MOTHERWEL CHC (07)'!Print_Area</vt:lpstr>
      <vt:lpstr>'MOTHERWELL CHC (06)'!Print_Area</vt:lpstr>
      <vt:lpstr>'New Brighton M.(57)'!Print_Area</vt:lpstr>
      <vt:lpstr>'NEW BRIGHTON MORTUARY (03)'!Print_Area</vt:lpstr>
      <vt:lpstr>'ORSMOND TB HOSPITAL (08)'!Print_Area</vt:lpstr>
      <vt:lpstr>'SCHED 1A-1_JG_CH'!Print_Area</vt:lpstr>
      <vt:lpstr>'SCHED 1A-2_JG_CH'!Print_Area</vt:lpstr>
      <vt:lpstr>'SCHED 1A-3_JG_CH'!Print_Area</vt:lpstr>
      <vt:lpstr>'SCHED 1A-4_JG_CH'!Print_Area</vt:lpstr>
      <vt:lpstr>'SCHED 1A-5_JG_CH'!Print_Area</vt:lpstr>
      <vt:lpstr>'SCHED 1A-6_JG_CH'!Print_Area</vt:lpstr>
      <vt:lpstr>'SCHED 1B-1_JG_CH'!Print_Area</vt:lpstr>
      <vt:lpstr>'SCHED 1B-2_JG_CH'!Print_Area</vt:lpstr>
      <vt:lpstr>'SCHED 1B-3_JG_CH'!Print_Area</vt:lpstr>
      <vt:lpstr>'SCHED 1B-4_JG_CH'!Print_Area</vt:lpstr>
      <vt:lpstr>'SCHED 2A-1_JG_CH'!Print_Area</vt:lpstr>
      <vt:lpstr>'SCHED 2A-2_JG_CH'!Print_Area</vt:lpstr>
      <vt:lpstr>'SCHED 2A-3_JG_CH'!Print_Area</vt:lpstr>
      <vt:lpstr>'SCHED 2B-1_JG_CH'!Print_Area</vt:lpstr>
      <vt:lpstr>'SCHED 2B-2_JG_CH '!Print_Area</vt:lpstr>
      <vt:lpstr>'SCHEDULE 3A_JG_CH'!Print_Area</vt:lpstr>
      <vt:lpstr>'SCHEDULE 3B_JG_CH'!Print_Area</vt:lpstr>
      <vt:lpstr>'SCHEDULE 3C_JG'!Print_Area</vt:lpstr>
      <vt:lpstr>'SCHEDULE 3D_CH'!Print_Area</vt:lpstr>
      <vt:lpstr>'SCHEDULE 4'!Print_Area</vt:lpstr>
      <vt:lpstr>'SCHEDULE 5'!Print_Area</vt:lpstr>
      <vt:lpstr>'SCHEDULE 6'!Print_Area</vt:lpstr>
      <vt:lpstr>SUMMARY!Print_Area</vt:lpstr>
      <vt:lpstr>'Walton Conyng (90)'!Print_Area</vt:lpstr>
      <vt:lpstr>'West End (58)'!Print_Area</vt:lpstr>
      <vt:lpstr>'WORK ORDERS  01 LAETITIA BAM CH'!Print_Area</vt:lpstr>
      <vt:lpstr>'SCHEDULE 3A_JG_CH'!Print_Titles</vt:lpstr>
      <vt:lpstr>'SCHEDULE 3B_JG_CH'!Print_Titles</vt:lpstr>
      <vt:lpstr>'SCHEDULE 3C_JG'!Print_Titles</vt:lpstr>
      <vt:lpstr>'SCHEDULE 3D_CH'!Print_Titles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Shaun le Grange</dc:creator>
  <cp:lastModifiedBy>Travis TW. Warne</cp:lastModifiedBy>
  <cp:lastPrinted>2025-03-27T11:25:19Z</cp:lastPrinted>
  <dcterms:created xsi:type="dcterms:W3CDTF">2016-07-22T12:25:06Z</dcterms:created>
  <dcterms:modified xsi:type="dcterms:W3CDTF">2025-04-16T11:05:38Z</dcterms:modified>
</cp:coreProperties>
</file>