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rr\Desktop\Grahame\"/>
    </mc:Choice>
  </mc:AlternateContent>
  <bookViews>
    <workbookView xWindow="0" yWindow="0" windowWidth="23040" windowHeight="9192"/>
  </bookViews>
  <sheets>
    <sheet name="FAR MERNEW Book - Fixed assets " sheetId="1" r:id="rId1"/>
  </sheets>
  <calcPr calcId="162913"/>
</workbook>
</file>

<file path=xl/calcChain.xml><?xml version="1.0" encoding="utf-8"?>
<calcChain xmlns="http://schemas.openxmlformats.org/spreadsheetml/2006/main">
  <c r="R3023" i="1" l="1"/>
  <c r="I3023" i="1"/>
  <c r="R3022" i="1"/>
  <c r="I3022" i="1"/>
  <c r="R3021" i="1"/>
  <c r="I3021" i="1"/>
  <c r="R3020" i="1"/>
  <c r="I3020" i="1"/>
  <c r="R3019" i="1"/>
  <c r="I3019" i="1"/>
  <c r="R3018" i="1"/>
  <c r="I3018" i="1"/>
  <c r="R3017" i="1"/>
  <c r="I3017" i="1"/>
  <c r="R3016" i="1"/>
  <c r="I3016" i="1"/>
  <c r="R3015" i="1"/>
  <c r="I3015" i="1"/>
  <c r="R3014" i="1"/>
  <c r="I3014" i="1"/>
  <c r="R3013" i="1"/>
  <c r="I3013" i="1"/>
  <c r="R3012" i="1"/>
  <c r="I3012" i="1"/>
  <c r="R3011" i="1"/>
  <c r="I3011" i="1"/>
  <c r="R3010" i="1"/>
  <c r="I3010" i="1"/>
  <c r="R3009" i="1"/>
  <c r="I3009" i="1"/>
  <c r="R3008" i="1"/>
  <c r="I3008" i="1"/>
  <c r="R3007" i="1"/>
  <c r="I3007" i="1"/>
  <c r="R3006" i="1"/>
  <c r="I3006" i="1"/>
  <c r="R3005" i="1"/>
  <c r="I3005" i="1"/>
  <c r="R3004" i="1"/>
  <c r="I3004" i="1"/>
  <c r="R3003" i="1"/>
  <c r="I3003" i="1"/>
  <c r="R3002" i="1"/>
  <c r="I3002" i="1"/>
  <c r="R3001" i="1"/>
  <c r="I3001" i="1"/>
  <c r="R3000" i="1"/>
  <c r="I3000" i="1"/>
  <c r="R2999" i="1"/>
  <c r="I2999" i="1"/>
  <c r="R2998" i="1"/>
  <c r="I2998" i="1"/>
  <c r="R2997" i="1"/>
  <c r="I2997" i="1"/>
  <c r="R2996" i="1"/>
  <c r="I2996" i="1"/>
  <c r="R2995" i="1"/>
  <c r="I2995" i="1"/>
  <c r="R2994" i="1"/>
  <c r="I2994" i="1"/>
  <c r="R2993" i="1"/>
  <c r="I2993" i="1"/>
  <c r="R2992" i="1"/>
  <c r="I2992" i="1"/>
  <c r="R2991" i="1"/>
  <c r="I2991" i="1"/>
  <c r="R2990" i="1"/>
  <c r="I2990" i="1"/>
  <c r="R2989" i="1"/>
  <c r="I2989" i="1"/>
  <c r="R2988" i="1"/>
  <c r="I2988" i="1"/>
  <c r="R2987" i="1"/>
  <c r="I2987" i="1"/>
  <c r="R2986" i="1"/>
  <c r="I2986" i="1"/>
  <c r="R2985" i="1"/>
  <c r="I2985" i="1"/>
  <c r="R2984" i="1"/>
  <c r="I2984" i="1"/>
  <c r="R2983" i="1"/>
  <c r="I2983" i="1"/>
  <c r="R2982" i="1"/>
  <c r="I2982" i="1"/>
  <c r="R2981" i="1"/>
  <c r="I2981" i="1"/>
  <c r="R2980" i="1"/>
  <c r="I2980" i="1"/>
  <c r="R2979" i="1"/>
  <c r="I2979" i="1"/>
  <c r="R2978" i="1"/>
  <c r="I2978" i="1"/>
  <c r="R2977" i="1"/>
  <c r="I2977" i="1"/>
  <c r="R2976" i="1"/>
  <c r="I2976" i="1"/>
  <c r="R2975" i="1"/>
  <c r="I2975" i="1"/>
  <c r="R2974" i="1"/>
  <c r="I2974" i="1"/>
  <c r="R2973" i="1"/>
  <c r="I2973" i="1"/>
  <c r="R2972" i="1"/>
  <c r="I2972" i="1"/>
  <c r="R2971" i="1"/>
  <c r="I2971" i="1"/>
  <c r="R2970" i="1"/>
  <c r="I2970" i="1"/>
  <c r="R2969" i="1"/>
  <c r="I2969" i="1"/>
  <c r="R2968" i="1"/>
  <c r="I2968" i="1"/>
  <c r="R2967" i="1"/>
  <c r="I2967" i="1"/>
  <c r="R2966" i="1"/>
  <c r="I2966" i="1"/>
  <c r="R2965" i="1"/>
  <c r="I2965" i="1"/>
  <c r="R2964" i="1"/>
  <c r="I2964" i="1"/>
  <c r="R2963" i="1"/>
  <c r="I2963" i="1"/>
  <c r="R2962" i="1"/>
  <c r="I2962" i="1"/>
  <c r="R2961" i="1"/>
  <c r="I2961" i="1"/>
  <c r="R2960" i="1"/>
  <c r="I2960" i="1"/>
  <c r="R2959" i="1"/>
  <c r="I2959" i="1"/>
  <c r="R2958" i="1"/>
  <c r="I2958" i="1"/>
  <c r="R2957" i="1"/>
  <c r="I2957" i="1"/>
  <c r="R2956" i="1"/>
  <c r="I2956" i="1"/>
  <c r="R2955" i="1"/>
  <c r="I2955" i="1"/>
  <c r="R2954" i="1"/>
  <c r="I2954" i="1"/>
  <c r="R2953" i="1"/>
  <c r="I2953" i="1"/>
  <c r="R2952" i="1"/>
  <c r="I2952" i="1"/>
  <c r="R2951" i="1"/>
  <c r="I2951" i="1"/>
  <c r="R2950" i="1"/>
  <c r="I2950" i="1"/>
  <c r="R2949" i="1"/>
  <c r="I2949" i="1"/>
  <c r="R2948" i="1"/>
  <c r="I2948" i="1"/>
  <c r="R2947" i="1"/>
  <c r="I2947" i="1"/>
  <c r="R2946" i="1"/>
  <c r="I2946" i="1"/>
  <c r="R2945" i="1"/>
  <c r="I2945" i="1"/>
  <c r="R2944" i="1"/>
  <c r="I2944" i="1"/>
  <c r="R2943" i="1"/>
  <c r="I2943" i="1"/>
  <c r="R2942" i="1"/>
  <c r="I2942" i="1"/>
  <c r="R2941" i="1"/>
  <c r="I2941" i="1"/>
  <c r="R2940" i="1"/>
  <c r="I2940" i="1"/>
  <c r="R2939" i="1"/>
  <c r="I2939" i="1"/>
  <c r="R2938" i="1"/>
  <c r="I2938" i="1"/>
  <c r="R2937" i="1"/>
  <c r="I2937" i="1"/>
  <c r="R2936" i="1"/>
  <c r="I2936" i="1"/>
  <c r="R2935" i="1"/>
  <c r="I2935" i="1"/>
  <c r="R2934" i="1"/>
  <c r="I2934" i="1"/>
  <c r="R2933" i="1"/>
  <c r="I2933" i="1"/>
  <c r="R2932" i="1"/>
  <c r="I2932" i="1"/>
  <c r="R2931" i="1"/>
  <c r="I2931" i="1"/>
  <c r="R2930" i="1"/>
  <c r="I2930" i="1"/>
  <c r="R2929" i="1"/>
  <c r="I2929" i="1"/>
  <c r="R2928" i="1"/>
  <c r="I2928" i="1"/>
  <c r="R2927" i="1"/>
  <c r="I2927" i="1"/>
  <c r="R2926" i="1"/>
  <c r="I2926" i="1"/>
  <c r="R2925" i="1"/>
  <c r="I2925" i="1"/>
  <c r="R2924" i="1"/>
  <c r="I2924" i="1"/>
  <c r="R2923" i="1"/>
  <c r="I2923" i="1"/>
  <c r="R2922" i="1"/>
  <c r="I2922" i="1"/>
  <c r="R2921" i="1"/>
  <c r="I2921" i="1"/>
  <c r="R2920" i="1"/>
  <c r="I2920" i="1"/>
  <c r="R2919" i="1"/>
  <c r="I2919" i="1"/>
  <c r="R2918" i="1"/>
  <c r="I2918" i="1"/>
  <c r="R2917" i="1"/>
  <c r="I2917" i="1"/>
  <c r="R2916" i="1"/>
  <c r="I2916" i="1"/>
  <c r="R2915" i="1"/>
  <c r="I2915" i="1"/>
  <c r="R2914" i="1"/>
  <c r="I2914" i="1"/>
  <c r="R2913" i="1"/>
  <c r="I2913" i="1"/>
  <c r="R2912" i="1"/>
  <c r="I2912" i="1"/>
  <c r="R2911" i="1"/>
  <c r="I2911" i="1"/>
  <c r="R2910" i="1"/>
  <c r="I2910" i="1"/>
  <c r="R2909" i="1"/>
  <c r="I2909" i="1"/>
  <c r="R2908" i="1"/>
  <c r="I2908" i="1"/>
  <c r="R2907" i="1"/>
  <c r="I2907" i="1"/>
  <c r="R2906" i="1"/>
  <c r="I2906" i="1"/>
  <c r="R2905" i="1"/>
  <c r="I2905" i="1"/>
  <c r="R2904" i="1"/>
  <c r="I2904" i="1"/>
  <c r="R2903" i="1"/>
  <c r="I2903" i="1"/>
  <c r="R2902" i="1"/>
  <c r="I2902" i="1"/>
  <c r="R2901" i="1"/>
  <c r="I2901" i="1"/>
  <c r="R2900" i="1"/>
  <c r="I2900" i="1"/>
  <c r="R2899" i="1"/>
  <c r="I2899" i="1"/>
  <c r="R2898" i="1"/>
  <c r="I2898" i="1"/>
  <c r="R2897" i="1"/>
  <c r="I2897" i="1"/>
  <c r="R2896" i="1"/>
  <c r="I2896" i="1"/>
  <c r="R2895" i="1"/>
  <c r="I2895" i="1"/>
  <c r="R2894" i="1"/>
  <c r="I2894" i="1"/>
  <c r="R2893" i="1"/>
  <c r="I2893" i="1"/>
  <c r="R2892" i="1"/>
  <c r="I2892" i="1"/>
  <c r="R2891" i="1"/>
  <c r="I2891" i="1"/>
  <c r="R2890" i="1"/>
  <c r="I2890" i="1"/>
  <c r="R2889" i="1"/>
  <c r="I2889" i="1"/>
  <c r="R2888" i="1"/>
  <c r="I2888" i="1"/>
  <c r="R2887" i="1"/>
  <c r="I2887" i="1"/>
  <c r="R2886" i="1"/>
  <c r="I2886" i="1"/>
  <c r="R2885" i="1"/>
  <c r="I2885" i="1"/>
  <c r="R2884" i="1"/>
  <c r="I2884" i="1"/>
  <c r="R2883" i="1"/>
  <c r="I2883" i="1"/>
  <c r="R2882" i="1"/>
  <c r="I2882" i="1"/>
  <c r="R2881" i="1"/>
  <c r="I2881" i="1"/>
  <c r="R2880" i="1"/>
  <c r="I2880" i="1"/>
  <c r="R2879" i="1"/>
  <c r="I2879" i="1"/>
  <c r="R2878" i="1"/>
  <c r="I2878" i="1"/>
  <c r="R2877" i="1"/>
  <c r="I2877" i="1"/>
  <c r="R2876" i="1"/>
  <c r="I2876" i="1"/>
  <c r="R2875" i="1"/>
  <c r="I2875" i="1"/>
  <c r="R2874" i="1"/>
  <c r="I2874" i="1"/>
  <c r="R2873" i="1"/>
  <c r="I2873" i="1"/>
  <c r="R2872" i="1"/>
  <c r="I2872" i="1"/>
  <c r="R2871" i="1"/>
  <c r="I2871" i="1"/>
  <c r="R2870" i="1"/>
  <c r="I2870" i="1"/>
  <c r="R2869" i="1"/>
  <c r="I2869" i="1"/>
  <c r="R2868" i="1"/>
  <c r="I2868" i="1"/>
  <c r="R2867" i="1"/>
  <c r="I2867" i="1"/>
  <c r="R2866" i="1"/>
  <c r="I2866" i="1"/>
  <c r="R2865" i="1"/>
  <c r="I2865" i="1"/>
  <c r="R2864" i="1"/>
  <c r="I2864" i="1"/>
  <c r="R2863" i="1"/>
  <c r="I2863" i="1"/>
  <c r="R2862" i="1"/>
  <c r="I2862" i="1"/>
  <c r="R2861" i="1"/>
  <c r="I2861" i="1"/>
  <c r="R2860" i="1"/>
  <c r="I2860" i="1"/>
  <c r="R2859" i="1"/>
  <c r="I2859" i="1"/>
  <c r="R2858" i="1"/>
  <c r="I2858" i="1"/>
  <c r="R2857" i="1"/>
  <c r="I2857" i="1"/>
  <c r="R2856" i="1"/>
  <c r="I2856" i="1"/>
  <c r="R2855" i="1"/>
  <c r="I2855" i="1"/>
  <c r="R2854" i="1"/>
  <c r="I2854" i="1"/>
  <c r="R2853" i="1"/>
  <c r="I2853" i="1"/>
  <c r="R2852" i="1"/>
  <c r="I2852" i="1"/>
  <c r="R2851" i="1"/>
  <c r="I2851" i="1"/>
  <c r="R2850" i="1"/>
  <c r="I2850" i="1"/>
  <c r="R2849" i="1"/>
  <c r="I2849" i="1"/>
  <c r="R2848" i="1"/>
  <c r="I2848" i="1"/>
  <c r="R2847" i="1"/>
  <c r="I2847" i="1"/>
  <c r="R2846" i="1"/>
  <c r="I2846" i="1"/>
  <c r="R2845" i="1"/>
  <c r="I2845" i="1"/>
  <c r="R2844" i="1"/>
  <c r="I2844" i="1"/>
  <c r="R2843" i="1"/>
  <c r="I2843" i="1"/>
  <c r="R2842" i="1"/>
  <c r="I2842" i="1"/>
  <c r="R2841" i="1"/>
  <c r="I2841" i="1"/>
  <c r="R2840" i="1"/>
  <c r="I2840" i="1"/>
  <c r="R2839" i="1"/>
  <c r="I2839" i="1"/>
  <c r="R2838" i="1"/>
  <c r="I2838" i="1"/>
  <c r="R2837" i="1"/>
  <c r="I2837" i="1"/>
  <c r="R2836" i="1"/>
  <c r="I2836" i="1"/>
  <c r="R2835" i="1"/>
  <c r="I2835" i="1"/>
  <c r="R2834" i="1"/>
  <c r="I2834" i="1"/>
  <c r="R2833" i="1"/>
  <c r="I2833" i="1"/>
  <c r="R2832" i="1"/>
  <c r="I2832" i="1"/>
  <c r="R2831" i="1"/>
  <c r="I2831" i="1"/>
  <c r="R2830" i="1"/>
  <c r="I2830" i="1"/>
  <c r="R2829" i="1"/>
  <c r="I2829" i="1"/>
  <c r="R2828" i="1"/>
  <c r="I2828" i="1"/>
  <c r="R2827" i="1"/>
  <c r="I2827" i="1"/>
  <c r="R2826" i="1"/>
  <c r="I2826" i="1"/>
  <c r="R2825" i="1"/>
  <c r="I2825" i="1"/>
  <c r="R2824" i="1"/>
  <c r="I2824" i="1"/>
  <c r="R2823" i="1"/>
  <c r="I2823" i="1"/>
  <c r="R2822" i="1"/>
  <c r="I2822" i="1"/>
  <c r="R2821" i="1"/>
  <c r="I2821" i="1"/>
  <c r="R2820" i="1"/>
  <c r="I2820" i="1"/>
  <c r="R2819" i="1"/>
  <c r="I2819" i="1"/>
  <c r="R2818" i="1"/>
  <c r="I2818" i="1"/>
  <c r="R2817" i="1"/>
  <c r="I2817" i="1"/>
  <c r="R2816" i="1"/>
  <c r="I2816" i="1"/>
  <c r="R2815" i="1"/>
  <c r="I2815" i="1"/>
  <c r="R2814" i="1"/>
  <c r="I2814" i="1"/>
  <c r="R2813" i="1"/>
  <c r="I2813" i="1"/>
  <c r="R2812" i="1"/>
  <c r="I2812" i="1"/>
  <c r="R2811" i="1"/>
  <c r="I2811" i="1"/>
  <c r="R2810" i="1"/>
  <c r="I2810" i="1"/>
  <c r="R2809" i="1"/>
  <c r="I2809" i="1"/>
  <c r="R2808" i="1"/>
  <c r="I2808" i="1"/>
  <c r="R2807" i="1"/>
  <c r="I2807" i="1"/>
  <c r="R2806" i="1"/>
  <c r="I2806" i="1"/>
  <c r="R2805" i="1"/>
  <c r="I2805" i="1"/>
  <c r="R2804" i="1"/>
  <c r="I2804" i="1"/>
  <c r="R2803" i="1"/>
  <c r="I2803" i="1"/>
  <c r="R2802" i="1"/>
  <c r="I2802" i="1"/>
  <c r="R2801" i="1"/>
  <c r="I2801" i="1"/>
  <c r="R2800" i="1"/>
  <c r="I2800" i="1"/>
  <c r="R2799" i="1"/>
  <c r="I2799" i="1"/>
  <c r="R2798" i="1"/>
  <c r="I2798" i="1"/>
  <c r="R2797" i="1"/>
  <c r="I2797" i="1"/>
  <c r="R2796" i="1"/>
  <c r="I2796" i="1"/>
  <c r="R2795" i="1"/>
  <c r="I2795" i="1"/>
  <c r="R2794" i="1"/>
  <c r="I2794" i="1"/>
  <c r="R2793" i="1"/>
  <c r="I2793" i="1"/>
  <c r="R2792" i="1"/>
  <c r="I2792" i="1"/>
  <c r="R2791" i="1"/>
  <c r="I2791" i="1"/>
  <c r="R2790" i="1"/>
  <c r="I2790" i="1"/>
  <c r="R2789" i="1"/>
  <c r="I2789" i="1"/>
  <c r="R2788" i="1"/>
  <c r="I2788" i="1"/>
  <c r="R2787" i="1"/>
  <c r="I2787" i="1"/>
  <c r="R2786" i="1"/>
  <c r="I2786" i="1"/>
  <c r="R2785" i="1"/>
  <c r="I2785" i="1"/>
  <c r="R2784" i="1"/>
  <c r="I2784" i="1"/>
  <c r="R2783" i="1"/>
  <c r="I2783" i="1"/>
  <c r="R2782" i="1"/>
  <c r="I2782" i="1"/>
  <c r="R2781" i="1"/>
  <c r="I2781" i="1"/>
  <c r="R2780" i="1"/>
  <c r="I2780" i="1"/>
  <c r="R2779" i="1"/>
  <c r="I2779" i="1"/>
  <c r="R2778" i="1"/>
  <c r="I2778" i="1"/>
  <c r="R2777" i="1"/>
  <c r="I2777" i="1"/>
  <c r="R2776" i="1"/>
  <c r="I2776" i="1"/>
  <c r="R2775" i="1"/>
  <c r="I2775" i="1"/>
  <c r="R2774" i="1"/>
  <c r="I2774" i="1"/>
  <c r="R2773" i="1"/>
  <c r="I2773" i="1"/>
  <c r="R2772" i="1"/>
  <c r="I2772" i="1"/>
  <c r="R2771" i="1"/>
  <c r="I2771" i="1"/>
  <c r="R2770" i="1"/>
  <c r="I2770" i="1"/>
  <c r="R2769" i="1"/>
  <c r="I2769" i="1"/>
  <c r="R2768" i="1"/>
  <c r="I2768" i="1"/>
  <c r="R2767" i="1"/>
  <c r="I2767" i="1"/>
  <c r="R2766" i="1"/>
  <c r="I2766" i="1"/>
  <c r="R2765" i="1"/>
  <c r="I2765" i="1"/>
  <c r="R2764" i="1"/>
  <c r="I2764" i="1"/>
  <c r="R2763" i="1"/>
  <c r="I2763" i="1"/>
  <c r="R2762" i="1"/>
  <c r="I2762" i="1"/>
  <c r="R2761" i="1"/>
  <c r="I2761" i="1"/>
  <c r="R2760" i="1"/>
  <c r="I2760" i="1"/>
  <c r="R2759" i="1"/>
  <c r="I2759" i="1"/>
  <c r="R2758" i="1"/>
  <c r="I2758" i="1"/>
  <c r="R2757" i="1"/>
  <c r="I2757" i="1"/>
  <c r="R2756" i="1"/>
  <c r="I2756" i="1"/>
  <c r="R2755" i="1"/>
  <c r="I2755" i="1"/>
  <c r="R2754" i="1"/>
  <c r="I2754" i="1"/>
  <c r="R2753" i="1"/>
  <c r="I2753" i="1"/>
  <c r="R2752" i="1"/>
  <c r="I2752" i="1"/>
  <c r="R2751" i="1"/>
  <c r="I2751" i="1"/>
  <c r="R2750" i="1"/>
  <c r="I2750" i="1"/>
  <c r="R2749" i="1"/>
  <c r="I2749" i="1"/>
  <c r="R2748" i="1"/>
  <c r="I2748" i="1"/>
  <c r="R2747" i="1"/>
  <c r="I2747" i="1"/>
  <c r="R2746" i="1"/>
  <c r="I2746" i="1"/>
  <c r="R2745" i="1"/>
  <c r="I2745" i="1"/>
  <c r="R2744" i="1"/>
  <c r="I2744" i="1"/>
  <c r="R2743" i="1"/>
  <c r="I2743" i="1"/>
  <c r="R2742" i="1"/>
  <c r="I2742" i="1"/>
  <c r="R2741" i="1"/>
  <c r="I2741" i="1"/>
  <c r="R2740" i="1"/>
  <c r="I2740" i="1"/>
  <c r="R2739" i="1"/>
  <c r="I2739" i="1"/>
  <c r="R2738" i="1"/>
  <c r="I2738" i="1"/>
  <c r="R2737" i="1"/>
  <c r="I2737" i="1"/>
  <c r="R2736" i="1"/>
  <c r="I2736" i="1"/>
  <c r="R2735" i="1"/>
  <c r="I2735" i="1"/>
  <c r="R2734" i="1"/>
  <c r="I2734" i="1"/>
  <c r="R2733" i="1"/>
  <c r="I2733" i="1"/>
  <c r="R2732" i="1"/>
  <c r="I2732" i="1"/>
  <c r="R2731" i="1"/>
  <c r="I2731" i="1"/>
  <c r="R2730" i="1"/>
  <c r="I2730" i="1"/>
  <c r="R2729" i="1"/>
  <c r="I2729" i="1"/>
  <c r="R2728" i="1"/>
  <c r="I2728" i="1"/>
  <c r="R2727" i="1"/>
  <c r="I2727" i="1"/>
  <c r="R2726" i="1"/>
  <c r="I2726" i="1"/>
  <c r="R2725" i="1"/>
  <c r="I2725" i="1"/>
  <c r="R2724" i="1"/>
  <c r="I2724" i="1"/>
  <c r="R2723" i="1"/>
  <c r="I2723" i="1"/>
  <c r="R2722" i="1"/>
  <c r="I2722" i="1"/>
  <c r="R2721" i="1"/>
  <c r="I2721" i="1"/>
  <c r="R2720" i="1"/>
  <c r="I2720" i="1"/>
  <c r="R2719" i="1"/>
  <c r="I2719" i="1"/>
  <c r="R2718" i="1"/>
  <c r="I2718" i="1"/>
  <c r="R2717" i="1"/>
  <c r="I2717" i="1"/>
  <c r="R2716" i="1"/>
  <c r="I2716" i="1"/>
  <c r="R2715" i="1"/>
  <c r="I2715" i="1"/>
  <c r="R2714" i="1"/>
  <c r="I2714" i="1"/>
  <c r="R2713" i="1"/>
  <c r="I2713" i="1"/>
  <c r="R2712" i="1"/>
  <c r="I2712" i="1"/>
  <c r="R2711" i="1"/>
  <c r="I2711" i="1"/>
  <c r="R2710" i="1"/>
  <c r="I2710" i="1"/>
  <c r="R2709" i="1"/>
  <c r="I2709" i="1"/>
  <c r="R2708" i="1"/>
  <c r="I2708" i="1"/>
  <c r="R2707" i="1"/>
  <c r="I2707" i="1"/>
  <c r="R2706" i="1"/>
  <c r="I2706" i="1"/>
  <c r="R2705" i="1"/>
  <c r="I2705" i="1"/>
  <c r="R2704" i="1"/>
  <c r="I2704" i="1"/>
  <c r="R2703" i="1"/>
  <c r="I2703" i="1"/>
  <c r="R2702" i="1"/>
  <c r="I2702" i="1"/>
  <c r="R2701" i="1"/>
  <c r="I2701" i="1"/>
  <c r="R2700" i="1"/>
  <c r="I2700" i="1"/>
  <c r="R2699" i="1"/>
  <c r="I2699" i="1"/>
  <c r="R2698" i="1"/>
  <c r="I2698" i="1"/>
  <c r="R2697" i="1"/>
  <c r="I2697" i="1"/>
  <c r="R2696" i="1"/>
  <c r="I2696" i="1"/>
  <c r="R2695" i="1"/>
  <c r="I2695" i="1"/>
  <c r="R2694" i="1"/>
  <c r="I2694" i="1"/>
  <c r="R2693" i="1"/>
  <c r="I2693" i="1"/>
  <c r="R2692" i="1"/>
  <c r="I2692" i="1"/>
  <c r="R2691" i="1"/>
  <c r="I2691" i="1"/>
  <c r="R2690" i="1"/>
  <c r="I2690" i="1"/>
  <c r="R2689" i="1"/>
  <c r="I2689" i="1"/>
  <c r="R2688" i="1"/>
  <c r="I2688" i="1"/>
  <c r="R2687" i="1"/>
  <c r="I2687" i="1"/>
  <c r="R2686" i="1"/>
  <c r="I2686" i="1"/>
  <c r="R2685" i="1"/>
  <c r="I2685" i="1"/>
  <c r="R2684" i="1"/>
  <c r="I2684" i="1"/>
  <c r="R2683" i="1"/>
  <c r="I2683" i="1"/>
  <c r="R2682" i="1"/>
  <c r="I2682" i="1"/>
  <c r="R2681" i="1"/>
  <c r="I2681" i="1"/>
  <c r="R2680" i="1"/>
  <c r="I2680" i="1"/>
  <c r="R2679" i="1"/>
  <c r="I2679" i="1"/>
  <c r="R2678" i="1"/>
  <c r="I2678" i="1"/>
  <c r="R2677" i="1"/>
  <c r="I2677" i="1"/>
  <c r="R2676" i="1"/>
  <c r="I2676" i="1"/>
  <c r="R2675" i="1"/>
  <c r="I2675" i="1"/>
  <c r="R2674" i="1"/>
  <c r="I2674" i="1"/>
  <c r="R2673" i="1"/>
  <c r="I2673" i="1"/>
  <c r="R2672" i="1"/>
  <c r="I2672" i="1"/>
  <c r="R2671" i="1"/>
  <c r="I2671" i="1"/>
  <c r="R2670" i="1"/>
  <c r="I2670" i="1"/>
  <c r="R2669" i="1"/>
  <c r="I2669" i="1"/>
  <c r="R2668" i="1"/>
  <c r="I2668" i="1"/>
  <c r="R2667" i="1"/>
  <c r="I2667" i="1"/>
  <c r="R2666" i="1"/>
  <c r="I2666" i="1"/>
  <c r="R2665" i="1"/>
  <c r="I2665" i="1"/>
  <c r="R2664" i="1"/>
  <c r="I2664" i="1"/>
  <c r="R2663" i="1"/>
  <c r="I2663" i="1"/>
  <c r="R2662" i="1"/>
  <c r="I2662" i="1"/>
  <c r="R2661" i="1"/>
  <c r="I2661" i="1"/>
  <c r="R2660" i="1"/>
  <c r="I2660" i="1"/>
  <c r="R2659" i="1"/>
  <c r="I2659" i="1"/>
  <c r="R2658" i="1"/>
  <c r="I2658" i="1"/>
  <c r="R2657" i="1"/>
  <c r="I2657" i="1"/>
  <c r="R2656" i="1"/>
  <c r="I2656" i="1"/>
  <c r="R2655" i="1"/>
  <c r="I2655" i="1"/>
  <c r="R2654" i="1"/>
  <c r="I2654" i="1"/>
  <c r="R2653" i="1"/>
  <c r="I2653" i="1"/>
  <c r="R2652" i="1"/>
  <c r="I2652" i="1"/>
  <c r="R2651" i="1"/>
  <c r="I2651" i="1"/>
  <c r="R2650" i="1"/>
  <c r="I2650" i="1"/>
  <c r="R2649" i="1"/>
  <c r="I2649" i="1"/>
  <c r="R2648" i="1"/>
  <c r="I2648" i="1"/>
  <c r="R2647" i="1"/>
  <c r="I2647" i="1"/>
  <c r="R2646" i="1"/>
  <c r="I2646" i="1"/>
  <c r="R2645" i="1"/>
  <c r="I2645" i="1"/>
  <c r="R2644" i="1"/>
  <c r="I2644" i="1"/>
  <c r="R2643" i="1"/>
  <c r="I2643" i="1"/>
  <c r="R2642" i="1"/>
  <c r="I2642" i="1"/>
  <c r="R2641" i="1"/>
  <c r="I2641" i="1"/>
  <c r="R2640" i="1"/>
  <c r="I2640" i="1"/>
  <c r="R2639" i="1"/>
  <c r="I2639" i="1"/>
  <c r="R2638" i="1"/>
  <c r="I2638" i="1"/>
  <c r="R2637" i="1"/>
  <c r="I2637" i="1"/>
  <c r="R2636" i="1"/>
  <c r="I2636" i="1"/>
  <c r="R2635" i="1"/>
  <c r="I2635" i="1"/>
  <c r="R2634" i="1"/>
  <c r="I2634" i="1"/>
  <c r="R2633" i="1"/>
  <c r="I2633" i="1"/>
  <c r="R2632" i="1"/>
  <c r="I2632" i="1"/>
  <c r="R2631" i="1"/>
  <c r="I2631" i="1"/>
  <c r="R2630" i="1"/>
  <c r="I2630" i="1"/>
  <c r="R2629" i="1"/>
  <c r="I2629" i="1"/>
  <c r="R2628" i="1"/>
  <c r="I2628" i="1"/>
  <c r="R2627" i="1"/>
  <c r="I2627" i="1"/>
  <c r="R2626" i="1"/>
  <c r="I2626" i="1"/>
  <c r="R2625" i="1"/>
  <c r="I2625" i="1"/>
  <c r="R2624" i="1"/>
  <c r="I2624" i="1"/>
  <c r="R2623" i="1"/>
  <c r="I2623" i="1"/>
  <c r="R2622" i="1"/>
  <c r="I2622" i="1"/>
  <c r="R2621" i="1"/>
  <c r="I2621" i="1"/>
  <c r="R2620" i="1"/>
  <c r="I2620" i="1"/>
  <c r="R2619" i="1"/>
  <c r="I2619" i="1"/>
  <c r="R2618" i="1"/>
  <c r="I2618" i="1"/>
  <c r="R2617" i="1"/>
  <c r="I2617" i="1"/>
  <c r="R2616" i="1"/>
  <c r="I2616" i="1"/>
  <c r="R2615" i="1"/>
  <c r="I2615" i="1"/>
  <c r="R2614" i="1"/>
  <c r="I2614" i="1"/>
  <c r="R2613" i="1"/>
  <c r="I2613" i="1"/>
  <c r="R2612" i="1"/>
  <c r="I2612" i="1"/>
  <c r="R2611" i="1"/>
  <c r="I2611" i="1"/>
  <c r="R2610" i="1"/>
  <c r="I2610" i="1"/>
  <c r="R2609" i="1"/>
  <c r="I2609" i="1"/>
  <c r="R2608" i="1"/>
  <c r="I2608" i="1"/>
  <c r="R2607" i="1"/>
  <c r="I2607" i="1"/>
  <c r="R2606" i="1"/>
  <c r="I2606" i="1"/>
  <c r="R2605" i="1"/>
  <c r="I2605" i="1"/>
  <c r="R2604" i="1"/>
  <c r="I2604" i="1"/>
  <c r="R2603" i="1"/>
  <c r="I2603" i="1"/>
  <c r="R2602" i="1"/>
  <c r="I2602" i="1"/>
  <c r="R2601" i="1"/>
  <c r="I2601" i="1"/>
  <c r="R2600" i="1"/>
  <c r="I2600" i="1"/>
  <c r="R2599" i="1"/>
  <c r="I2599" i="1"/>
  <c r="R2598" i="1"/>
  <c r="I2598" i="1"/>
  <c r="R2597" i="1"/>
  <c r="I2597" i="1"/>
  <c r="R2596" i="1"/>
  <c r="I2596" i="1"/>
  <c r="R2595" i="1"/>
  <c r="I2595" i="1"/>
  <c r="R2594" i="1"/>
  <c r="I2594" i="1"/>
  <c r="R2593" i="1"/>
  <c r="I2593" i="1"/>
  <c r="R2592" i="1"/>
  <c r="I2592" i="1"/>
  <c r="R2591" i="1"/>
  <c r="I2591" i="1"/>
  <c r="R2590" i="1"/>
  <c r="I2590" i="1"/>
  <c r="R2589" i="1"/>
  <c r="I2589" i="1"/>
  <c r="R2588" i="1"/>
  <c r="I2588" i="1"/>
  <c r="R2587" i="1"/>
  <c r="I2587" i="1"/>
  <c r="R2586" i="1"/>
  <c r="I2586" i="1"/>
  <c r="R2585" i="1"/>
  <c r="I2585" i="1"/>
  <c r="R2584" i="1"/>
  <c r="I2584" i="1"/>
  <c r="R2583" i="1"/>
  <c r="I2583" i="1"/>
  <c r="R2582" i="1"/>
  <c r="I2582" i="1"/>
  <c r="R2581" i="1"/>
  <c r="I2581" i="1"/>
  <c r="R2580" i="1"/>
  <c r="I2580" i="1"/>
  <c r="R2579" i="1"/>
  <c r="I2579" i="1"/>
  <c r="R2578" i="1"/>
  <c r="I2578" i="1"/>
  <c r="R2577" i="1"/>
  <c r="I2577" i="1"/>
  <c r="R2576" i="1"/>
  <c r="I2576" i="1"/>
  <c r="R2575" i="1"/>
  <c r="I2575" i="1"/>
  <c r="R2574" i="1"/>
  <c r="I2574" i="1"/>
  <c r="R2573" i="1"/>
  <c r="I2573" i="1"/>
  <c r="R2572" i="1"/>
  <c r="I2572" i="1"/>
  <c r="R2571" i="1"/>
  <c r="I2571" i="1"/>
  <c r="R2570" i="1"/>
  <c r="I2570" i="1"/>
  <c r="R2569" i="1"/>
  <c r="I2569" i="1"/>
  <c r="R2568" i="1"/>
  <c r="I2568" i="1"/>
  <c r="R2567" i="1"/>
  <c r="I2567" i="1"/>
  <c r="R2566" i="1"/>
  <c r="I2566" i="1"/>
  <c r="R2565" i="1"/>
  <c r="I2565" i="1"/>
  <c r="R2564" i="1"/>
  <c r="I2564" i="1"/>
  <c r="R2563" i="1"/>
  <c r="I2563" i="1"/>
  <c r="R2562" i="1"/>
  <c r="I2562" i="1"/>
  <c r="R2561" i="1"/>
  <c r="I2561" i="1"/>
  <c r="R2560" i="1"/>
  <c r="I2560" i="1"/>
  <c r="R2559" i="1"/>
  <c r="I2559" i="1"/>
  <c r="R2558" i="1"/>
  <c r="I2558" i="1"/>
  <c r="R2557" i="1"/>
  <c r="I2557" i="1"/>
  <c r="R2556" i="1"/>
  <c r="I2556" i="1"/>
  <c r="R2555" i="1"/>
  <c r="I2555" i="1"/>
  <c r="R2554" i="1"/>
  <c r="I2554" i="1"/>
  <c r="R2553" i="1"/>
  <c r="I2553" i="1"/>
  <c r="R2552" i="1"/>
  <c r="I2552" i="1"/>
  <c r="R2551" i="1"/>
  <c r="I2551" i="1"/>
  <c r="R2550" i="1"/>
  <c r="I2550" i="1"/>
  <c r="R2549" i="1"/>
  <c r="I2549" i="1"/>
  <c r="R2548" i="1"/>
  <c r="I2548" i="1"/>
  <c r="R2547" i="1"/>
  <c r="I2547" i="1"/>
  <c r="R2546" i="1"/>
  <c r="I2546" i="1"/>
  <c r="R2545" i="1"/>
  <c r="I2545" i="1"/>
  <c r="R2544" i="1"/>
  <c r="I2544" i="1"/>
  <c r="R2543" i="1"/>
  <c r="I2543" i="1"/>
  <c r="R2542" i="1"/>
  <c r="I2542" i="1"/>
  <c r="R2541" i="1"/>
  <c r="I2541" i="1"/>
  <c r="R2540" i="1"/>
  <c r="I2540" i="1"/>
  <c r="R2539" i="1"/>
  <c r="I2539" i="1"/>
  <c r="R2538" i="1"/>
  <c r="I2538" i="1"/>
  <c r="R2537" i="1"/>
  <c r="I2537" i="1"/>
  <c r="R2536" i="1"/>
  <c r="I2536" i="1"/>
  <c r="R2535" i="1"/>
  <c r="I2535" i="1"/>
  <c r="R2534" i="1"/>
  <c r="I2534" i="1"/>
  <c r="R2533" i="1"/>
  <c r="I2533" i="1"/>
  <c r="R2532" i="1"/>
  <c r="I2532" i="1"/>
  <c r="R2531" i="1"/>
  <c r="I2531" i="1"/>
  <c r="R2530" i="1"/>
  <c r="I2530" i="1"/>
  <c r="R2529" i="1"/>
  <c r="I2529" i="1"/>
  <c r="R2528" i="1"/>
  <c r="I2528" i="1"/>
  <c r="R2527" i="1"/>
  <c r="I2527" i="1"/>
  <c r="R2526" i="1"/>
  <c r="I2526" i="1"/>
  <c r="R2525" i="1"/>
  <c r="I2525" i="1"/>
  <c r="R2524" i="1"/>
  <c r="I2524" i="1"/>
  <c r="R2523" i="1"/>
  <c r="I2523" i="1"/>
  <c r="R2522" i="1"/>
  <c r="I2522" i="1"/>
  <c r="R2521" i="1"/>
  <c r="I2521" i="1"/>
  <c r="R2520" i="1"/>
  <c r="I2520" i="1"/>
  <c r="R2519" i="1"/>
  <c r="I2519" i="1"/>
  <c r="R2518" i="1"/>
  <c r="I2518" i="1"/>
  <c r="R2517" i="1"/>
  <c r="I2517" i="1"/>
  <c r="R2516" i="1"/>
  <c r="I2516" i="1"/>
  <c r="R2515" i="1"/>
  <c r="I2515" i="1"/>
  <c r="R2514" i="1"/>
  <c r="I2514" i="1"/>
  <c r="R2513" i="1"/>
  <c r="I2513" i="1"/>
  <c r="R2512" i="1"/>
  <c r="I2512" i="1"/>
  <c r="R2511" i="1"/>
  <c r="I2511" i="1"/>
  <c r="R2510" i="1"/>
  <c r="I2510" i="1"/>
  <c r="R2509" i="1"/>
  <c r="I2509" i="1"/>
  <c r="R2508" i="1"/>
  <c r="I2508" i="1"/>
  <c r="R2507" i="1"/>
  <c r="I2507" i="1"/>
  <c r="R2506" i="1"/>
  <c r="I2506" i="1"/>
  <c r="R2505" i="1"/>
  <c r="I2505" i="1"/>
  <c r="R2504" i="1"/>
  <c r="I2504" i="1"/>
  <c r="R2503" i="1"/>
  <c r="I2503" i="1"/>
  <c r="R2502" i="1"/>
  <c r="I2502" i="1"/>
  <c r="R2501" i="1"/>
  <c r="I2501" i="1"/>
  <c r="R2500" i="1"/>
  <c r="I2500" i="1"/>
  <c r="R2499" i="1"/>
  <c r="I2499" i="1"/>
  <c r="R2498" i="1"/>
  <c r="I2498" i="1"/>
  <c r="R2497" i="1"/>
  <c r="I2497" i="1"/>
  <c r="R2496" i="1"/>
  <c r="I2496" i="1"/>
  <c r="R2495" i="1"/>
  <c r="I2495" i="1"/>
  <c r="R2494" i="1"/>
  <c r="I2494" i="1"/>
  <c r="R2493" i="1"/>
  <c r="I2493" i="1"/>
  <c r="R2492" i="1"/>
  <c r="I2492" i="1"/>
  <c r="R2491" i="1"/>
  <c r="I2491" i="1"/>
  <c r="R2490" i="1"/>
  <c r="I2490" i="1"/>
  <c r="R2489" i="1"/>
  <c r="I2489" i="1"/>
  <c r="R2488" i="1"/>
  <c r="I2488" i="1"/>
  <c r="R2487" i="1"/>
  <c r="I2487" i="1"/>
  <c r="R2486" i="1"/>
  <c r="I2486" i="1"/>
  <c r="R2485" i="1"/>
  <c r="I2485" i="1"/>
  <c r="R2484" i="1"/>
  <c r="I2484" i="1"/>
  <c r="R2483" i="1"/>
  <c r="I2483" i="1"/>
  <c r="R2482" i="1"/>
  <c r="I2482" i="1"/>
  <c r="R2481" i="1"/>
  <c r="I2481" i="1"/>
  <c r="R2480" i="1"/>
  <c r="I2480" i="1"/>
  <c r="R2479" i="1"/>
  <c r="I2479" i="1"/>
  <c r="R2478" i="1"/>
  <c r="I2478" i="1"/>
  <c r="R2477" i="1"/>
  <c r="I2477" i="1"/>
  <c r="R2476" i="1"/>
  <c r="I2476" i="1"/>
  <c r="R2475" i="1"/>
  <c r="I2475" i="1"/>
  <c r="R2474" i="1"/>
  <c r="I2474" i="1"/>
  <c r="R2473" i="1"/>
  <c r="I2473" i="1"/>
  <c r="R2472" i="1"/>
  <c r="I2472" i="1"/>
  <c r="R2471" i="1"/>
  <c r="I2471" i="1"/>
  <c r="R2470" i="1"/>
  <c r="I2470" i="1"/>
  <c r="R2469" i="1"/>
  <c r="I2469" i="1"/>
  <c r="R2468" i="1"/>
  <c r="I2468" i="1"/>
  <c r="R2467" i="1"/>
  <c r="I2467" i="1"/>
  <c r="R2466" i="1"/>
  <c r="I2466" i="1"/>
  <c r="R2465" i="1"/>
  <c r="I2465" i="1"/>
  <c r="R2464" i="1"/>
  <c r="I2464" i="1"/>
  <c r="R2463" i="1"/>
  <c r="I2463" i="1"/>
  <c r="R2462" i="1"/>
  <c r="I2462" i="1"/>
  <c r="R2461" i="1"/>
  <c r="I2461" i="1"/>
  <c r="R2460" i="1"/>
  <c r="I2460" i="1"/>
  <c r="R2459" i="1"/>
  <c r="I2459" i="1"/>
  <c r="R2458" i="1"/>
  <c r="I2458" i="1"/>
  <c r="R2457" i="1"/>
  <c r="I2457" i="1"/>
  <c r="R2456" i="1"/>
  <c r="I2456" i="1"/>
  <c r="R2455" i="1"/>
  <c r="I2455" i="1"/>
  <c r="R2454" i="1"/>
  <c r="I2454" i="1"/>
  <c r="R2453" i="1"/>
  <c r="I2453" i="1"/>
  <c r="R2452" i="1"/>
  <c r="I2452" i="1"/>
  <c r="R2451" i="1"/>
  <c r="I2451" i="1"/>
  <c r="R2450" i="1"/>
  <c r="I2450" i="1"/>
  <c r="R2449" i="1"/>
  <c r="I2449" i="1"/>
  <c r="R2448" i="1"/>
  <c r="I2448" i="1"/>
  <c r="R2447" i="1"/>
  <c r="I2447" i="1"/>
  <c r="R2446" i="1"/>
  <c r="I2446" i="1"/>
  <c r="R2445" i="1"/>
  <c r="I2445" i="1"/>
  <c r="R2444" i="1"/>
  <c r="I2444" i="1"/>
  <c r="R2443" i="1"/>
  <c r="I2443" i="1"/>
  <c r="R2442" i="1"/>
  <c r="I2442" i="1"/>
  <c r="R2441" i="1"/>
  <c r="I2441" i="1"/>
  <c r="R2440" i="1"/>
  <c r="I2440" i="1"/>
  <c r="R2439" i="1"/>
  <c r="I2439" i="1"/>
  <c r="R2438" i="1"/>
  <c r="I2438" i="1"/>
  <c r="R2437" i="1"/>
  <c r="I2437" i="1"/>
  <c r="R2436" i="1"/>
  <c r="I2436" i="1"/>
  <c r="R2435" i="1"/>
  <c r="I2435" i="1"/>
  <c r="R2434" i="1"/>
  <c r="I2434" i="1"/>
  <c r="R2433" i="1"/>
  <c r="I2433" i="1"/>
  <c r="R2432" i="1"/>
  <c r="I2432" i="1"/>
  <c r="R2431" i="1"/>
  <c r="I2431" i="1"/>
  <c r="R2430" i="1"/>
  <c r="I2430" i="1"/>
  <c r="R2429" i="1"/>
  <c r="I2429" i="1"/>
  <c r="R2428" i="1"/>
  <c r="I2428" i="1"/>
  <c r="R2427" i="1"/>
  <c r="I2427" i="1"/>
  <c r="R2426" i="1"/>
  <c r="I2426" i="1"/>
  <c r="R2425" i="1"/>
  <c r="I2425" i="1"/>
  <c r="R2424" i="1"/>
  <c r="I2424" i="1"/>
  <c r="R2423" i="1"/>
  <c r="I2423" i="1"/>
  <c r="R2422" i="1"/>
  <c r="I2422" i="1"/>
  <c r="R2421" i="1"/>
  <c r="I2421" i="1"/>
  <c r="R2420" i="1"/>
  <c r="I2420" i="1"/>
  <c r="R2419" i="1"/>
  <c r="I2419" i="1"/>
  <c r="R2418" i="1"/>
  <c r="I2418" i="1"/>
  <c r="R2417" i="1"/>
  <c r="I2417" i="1"/>
  <c r="R2416" i="1"/>
  <c r="I2416" i="1"/>
  <c r="R2415" i="1"/>
  <c r="I2415" i="1"/>
  <c r="R2414" i="1"/>
  <c r="I2414" i="1"/>
  <c r="R2413" i="1"/>
  <c r="I2413" i="1"/>
  <c r="R2412" i="1"/>
  <c r="I2412" i="1"/>
  <c r="R2411" i="1"/>
  <c r="I2411" i="1"/>
  <c r="R2410" i="1"/>
  <c r="I2410" i="1"/>
  <c r="R2409" i="1"/>
  <c r="I2409" i="1"/>
  <c r="R2408" i="1"/>
  <c r="I2408" i="1"/>
  <c r="R2407" i="1"/>
  <c r="I2407" i="1"/>
  <c r="R2406" i="1"/>
  <c r="I2406" i="1"/>
  <c r="R2405" i="1"/>
  <c r="I2405" i="1"/>
  <c r="R2404" i="1"/>
  <c r="I2404" i="1"/>
  <c r="R2403" i="1"/>
  <c r="I2403" i="1"/>
  <c r="R2402" i="1"/>
  <c r="I2402" i="1"/>
  <c r="R2401" i="1"/>
  <c r="I2401" i="1"/>
  <c r="R2400" i="1"/>
  <c r="I2400" i="1"/>
  <c r="R2399" i="1"/>
  <c r="I2399" i="1"/>
  <c r="R2398" i="1"/>
  <c r="I2398" i="1"/>
  <c r="R2397" i="1"/>
  <c r="I2397" i="1"/>
  <c r="R2396" i="1"/>
  <c r="I2396" i="1"/>
  <c r="R2395" i="1"/>
  <c r="I2395" i="1"/>
  <c r="R2394" i="1"/>
  <c r="I2394" i="1"/>
  <c r="R2393" i="1"/>
  <c r="I2393" i="1"/>
  <c r="R2392" i="1"/>
  <c r="I2392" i="1"/>
  <c r="R2391" i="1"/>
  <c r="I2391" i="1"/>
  <c r="R2390" i="1"/>
  <c r="I2390" i="1"/>
  <c r="R2389" i="1"/>
  <c r="I2389" i="1"/>
  <c r="R2388" i="1"/>
  <c r="I2388" i="1"/>
  <c r="R2387" i="1"/>
  <c r="I2387" i="1"/>
  <c r="R2386" i="1"/>
  <c r="I2386" i="1"/>
  <c r="R2385" i="1"/>
  <c r="I2385" i="1"/>
  <c r="R2384" i="1"/>
  <c r="I2384" i="1"/>
  <c r="R2383" i="1"/>
  <c r="I2383" i="1"/>
  <c r="R2382" i="1"/>
  <c r="I2382" i="1"/>
  <c r="R2381" i="1"/>
  <c r="I2381" i="1"/>
  <c r="R2380" i="1"/>
  <c r="I2380" i="1"/>
  <c r="R2379" i="1"/>
  <c r="I2379" i="1"/>
  <c r="R2378" i="1"/>
  <c r="I2378" i="1"/>
  <c r="R2377" i="1"/>
  <c r="I2377" i="1"/>
  <c r="R2376" i="1"/>
  <c r="I2376" i="1"/>
  <c r="R2375" i="1"/>
  <c r="I2375" i="1"/>
  <c r="R2374" i="1"/>
  <c r="I2374" i="1"/>
  <c r="R2373" i="1"/>
  <c r="I2373" i="1"/>
  <c r="R2372" i="1"/>
  <c r="I2372" i="1"/>
  <c r="R2371" i="1"/>
  <c r="I2371" i="1"/>
  <c r="R2370" i="1"/>
  <c r="I2370" i="1"/>
  <c r="R2369" i="1"/>
  <c r="I2369" i="1"/>
  <c r="R2368" i="1"/>
  <c r="I2368" i="1"/>
  <c r="R2367" i="1"/>
  <c r="I2367" i="1"/>
  <c r="R2366" i="1"/>
  <c r="I2366" i="1"/>
  <c r="R2365" i="1"/>
  <c r="I2365" i="1"/>
  <c r="R2364" i="1"/>
  <c r="I2364" i="1"/>
  <c r="R2363" i="1"/>
  <c r="I2363" i="1"/>
  <c r="R2362" i="1"/>
  <c r="I2362" i="1"/>
  <c r="R2361" i="1"/>
  <c r="I2361" i="1"/>
  <c r="R2360" i="1"/>
  <c r="I2360" i="1"/>
  <c r="R2359" i="1"/>
  <c r="I2359" i="1"/>
  <c r="R2358" i="1"/>
  <c r="I2358" i="1"/>
  <c r="R2357" i="1"/>
  <c r="I2357" i="1"/>
  <c r="R2356" i="1"/>
  <c r="I2356" i="1"/>
  <c r="R2355" i="1"/>
  <c r="I2355" i="1"/>
  <c r="R2354" i="1"/>
  <c r="I2354" i="1"/>
  <c r="R2353" i="1"/>
  <c r="I2353" i="1"/>
  <c r="R2352" i="1"/>
  <c r="I2352" i="1"/>
  <c r="R2351" i="1"/>
  <c r="I2351" i="1"/>
  <c r="R2350" i="1"/>
  <c r="I2350" i="1"/>
  <c r="R2349" i="1"/>
  <c r="I2349" i="1"/>
  <c r="R2348" i="1"/>
  <c r="I2348" i="1"/>
  <c r="R2347" i="1"/>
  <c r="I2347" i="1"/>
  <c r="R2346" i="1"/>
  <c r="I2346" i="1"/>
  <c r="R2345" i="1"/>
  <c r="I2345" i="1"/>
  <c r="R2344" i="1"/>
  <c r="I2344" i="1"/>
  <c r="R2343" i="1"/>
  <c r="I2343" i="1"/>
  <c r="R2342" i="1"/>
  <c r="I2342" i="1"/>
  <c r="R2341" i="1"/>
  <c r="I2341" i="1"/>
  <c r="R2340" i="1"/>
  <c r="I2340" i="1"/>
  <c r="R2339" i="1"/>
  <c r="I2339" i="1"/>
  <c r="R2338" i="1"/>
  <c r="I2338" i="1"/>
  <c r="R2337" i="1"/>
  <c r="I2337" i="1"/>
  <c r="R2336" i="1"/>
  <c r="I2336" i="1"/>
  <c r="R2335" i="1"/>
  <c r="I2335" i="1"/>
  <c r="R2334" i="1"/>
  <c r="I2334" i="1"/>
  <c r="R2333" i="1"/>
  <c r="I2333" i="1"/>
  <c r="R2332" i="1"/>
  <c r="I2332" i="1"/>
  <c r="R2331" i="1"/>
  <c r="I2331" i="1"/>
  <c r="R2330" i="1"/>
  <c r="I2330" i="1"/>
  <c r="R2329" i="1"/>
  <c r="I2329" i="1"/>
  <c r="R2328" i="1"/>
  <c r="I2328" i="1"/>
  <c r="R2327" i="1"/>
  <c r="I2327" i="1"/>
  <c r="R2326" i="1"/>
  <c r="I2326" i="1"/>
  <c r="R2325" i="1"/>
  <c r="I2325" i="1"/>
  <c r="R2324" i="1"/>
  <c r="I2324" i="1"/>
  <c r="R2323" i="1"/>
  <c r="I2323" i="1"/>
  <c r="R2322" i="1"/>
  <c r="I2322" i="1"/>
  <c r="R2321" i="1"/>
  <c r="I2321" i="1"/>
  <c r="R2320" i="1"/>
  <c r="I2320" i="1"/>
  <c r="R2319" i="1"/>
  <c r="I2319" i="1"/>
  <c r="R2318" i="1"/>
  <c r="I2318" i="1"/>
  <c r="R2317" i="1"/>
  <c r="I2317" i="1"/>
  <c r="R2316" i="1"/>
  <c r="I2316" i="1"/>
  <c r="R2315" i="1"/>
  <c r="I2315" i="1"/>
  <c r="R2314" i="1"/>
  <c r="I2314" i="1"/>
  <c r="R2313" i="1"/>
  <c r="I2313" i="1"/>
  <c r="R2312" i="1"/>
  <c r="I2312" i="1"/>
  <c r="R2311" i="1"/>
  <c r="I2311" i="1"/>
  <c r="R2310" i="1"/>
  <c r="I2310" i="1"/>
  <c r="R2309" i="1"/>
  <c r="I2309" i="1"/>
  <c r="R2308" i="1"/>
  <c r="I2308" i="1"/>
  <c r="R2307" i="1"/>
  <c r="I2307" i="1"/>
  <c r="R2306" i="1"/>
  <c r="I2306" i="1"/>
  <c r="R2305" i="1"/>
  <c r="I2305" i="1"/>
  <c r="R2304" i="1"/>
  <c r="I2304" i="1"/>
  <c r="R2303" i="1"/>
  <c r="I2303" i="1"/>
  <c r="R2302" i="1"/>
  <c r="I2302" i="1"/>
  <c r="R2301" i="1"/>
  <c r="I2301" i="1"/>
  <c r="R2300" i="1"/>
  <c r="I2300" i="1"/>
  <c r="R2299" i="1"/>
  <c r="I2299" i="1"/>
  <c r="R2298" i="1"/>
  <c r="I2298" i="1"/>
  <c r="R2297" i="1"/>
  <c r="I2297" i="1"/>
  <c r="R2296" i="1"/>
  <c r="I2296" i="1"/>
  <c r="R2295" i="1"/>
  <c r="I2295" i="1"/>
  <c r="R2294" i="1"/>
  <c r="I2294" i="1"/>
  <c r="R2293" i="1"/>
  <c r="I2293" i="1"/>
  <c r="R2292" i="1"/>
  <c r="I2292" i="1"/>
  <c r="R2291" i="1"/>
  <c r="I2291" i="1"/>
  <c r="R2290" i="1"/>
  <c r="I2290" i="1"/>
  <c r="R2289" i="1"/>
  <c r="I2289" i="1"/>
  <c r="R2288" i="1"/>
  <c r="I2288" i="1"/>
  <c r="R2287" i="1"/>
  <c r="I2287" i="1"/>
  <c r="R2286" i="1"/>
  <c r="I2286" i="1"/>
  <c r="R2285" i="1"/>
  <c r="I2285" i="1"/>
  <c r="R2284" i="1"/>
  <c r="I2284" i="1"/>
  <c r="R2283" i="1"/>
  <c r="I2283" i="1"/>
  <c r="R2282" i="1"/>
  <c r="I2282" i="1"/>
  <c r="R2281" i="1"/>
  <c r="I2281" i="1"/>
  <c r="R2280" i="1"/>
  <c r="I2280" i="1"/>
  <c r="R2279" i="1"/>
  <c r="I2279" i="1"/>
  <c r="R2278" i="1"/>
  <c r="I2278" i="1"/>
  <c r="R2277" i="1"/>
  <c r="I2277" i="1"/>
  <c r="R2276" i="1"/>
  <c r="I2276" i="1"/>
  <c r="R2275" i="1"/>
  <c r="I2275" i="1"/>
  <c r="R2274" i="1"/>
  <c r="I2274" i="1"/>
  <c r="R2273" i="1"/>
  <c r="I2273" i="1"/>
  <c r="R2272" i="1"/>
  <c r="I2272" i="1"/>
  <c r="R2271" i="1"/>
  <c r="I2271" i="1"/>
  <c r="R2270" i="1"/>
  <c r="I2270" i="1"/>
  <c r="R2269" i="1"/>
  <c r="I2269" i="1"/>
  <c r="R2268" i="1"/>
  <c r="I2268" i="1"/>
  <c r="R2267" i="1"/>
  <c r="I2267" i="1"/>
  <c r="R2266" i="1"/>
  <c r="I2266" i="1"/>
  <c r="R2265" i="1"/>
  <c r="I2265" i="1"/>
  <c r="R2264" i="1"/>
  <c r="I2264" i="1"/>
  <c r="R2263" i="1"/>
  <c r="I2263" i="1"/>
  <c r="R2262" i="1"/>
  <c r="I2262" i="1"/>
  <c r="R2261" i="1"/>
  <c r="I2261" i="1"/>
  <c r="R2260" i="1"/>
  <c r="I2260" i="1"/>
  <c r="R2259" i="1"/>
  <c r="I2259" i="1"/>
  <c r="R2258" i="1"/>
  <c r="I2258" i="1"/>
  <c r="R2257" i="1"/>
  <c r="I2257" i="1"/>
  <c r="R2256" i="1"/>
  <c r="I2256" i="1"/>
  <c r="R2255" i="1"/>
  <c r="I2255" i="1"/>
  <c r="R2254" i="1"/>
  <c r="I2254" i="1"/>
  <c r="R2253" i="1"/>
  <c r="I2253" i="1"/>
  <c r="R2252" i="1"/>
  <c r="I2252" i="1"/>
  <c r="R2251" i="1"/>
  <c r="I2251" i="1"/>
  <c r="R2250" i="1"/>
  <c r="I2250" i="1"/>
  <c r="R2249" i="1"/>
  <c r="I2249" i="1"/>
  <c r="R2248" i="1"/>
  <c r="I2248" i="1"/>
  <c r="R2247" i="1"/>
  <c r="I2247" i="1"/>
  <c r="R2246" i="1"/>
  <c r="I2246" i="1"/>
  <c r="R2245" i="1"/>
  <c r="I2245" i="1"/>
  <c r="R2244" i="1"/>
  <c r="I2244" i="1"/>
  <c r="R2243" i="1"/>
  <c r="I2243" i="1"/>
  <c r="R2242" i="1"/>
  <c r="I2242" i="1"/>
  <c r="R2241" i="1"/>
  <c r="I2241" i="1"/>
  <c r="R2240" i="1"/>
  <c r="I2240" i="1"/>
  <c r="R2239" i="1"/>
  <c r="I2239" i="1"/>
  <c r="R2238" i="1"/>
  <c r="I2238" i="1"/>
  <c r="R2237" i="1"/>
  <c r="I2237" i="1"/>
  <c r="R2236" i="1"/>
  <c r="I2236" i="1"/>
  <c r="R2235" i="1"/>
  <c r="I2235" i="1"/>
  <c r="R2234" i="1"/>
  <c r="I2234" i="1"/>
  <c r="R2233" i="1"/>
  <c r="I2233" i="1"/>
  <c r="R2232" i="1"/>
  <c r="I2232" i="1"/>
  <c r="R2231" i="1"/>
  <c r="I2231" i="1"/>
  <c r="R2230" i="1"/>
  <c r="I2230" i="1"/>
  <c r="R2229" i="1"/>
  <c r="I2229" i="1"/>
  <c r="R2228" i="1"/>
  <c r="I2228" i="1"/>
  <c r="R2227" i="1"/>
  <c r="I2227" i="1"/>
  <c r="R2226" i="1"/>
  <c r="I2226" i="1"/>
  <c r="R2225" i="1"/>
  <c r="I2225" i="1"/>
  <c r="R2224" i="1"/>
  <c r="I2224" i="1"/>
  <c r="R2223" i="1"/>
  <c r="I2223" i="1"/>
  <c r="R2222" i="1"/>
  <c r="I2222" i="1"/>
  <c r="R2221" i="1"/>
  <c r="I2221" i="1"/>
  <c r="R2220" i="1"/>
  <c r="I2220" i="1"/>
  <c r="R2219" i="1"/>
  <c r="I2219" i="1"/>
  <c r="R2218" i="1"/>
  <c r="I2218" i="1"/>
  <c r="R2217" i="1"/>
  <c r="I2217" i="1"/>
  <c r="R2216" i="1"/>
  <c r="I2216" i="1"/>
  <c r="R2215" i="1"/>
  <c r="I2215" i="1"/>
  <c r="R2214" i="1"/>
  <c r="I2214" i="1"/>
  <c r="R2213" i="1"/>
  <c r="I2213" i="1"/>
  <c r="R2212" i="1"/>
  <c r="I2212" i="1"/>
  <c r="R2211" i="1"/>
  <c r="I2211" i="1"/>
  <c r="R2210" i="1"/>
  <c r="I2210" i="1"/>
  <c r="R2209" i="1"/>
  <c r="I2209" i="1"/>
  <c r="R2208" i="1"/>
  <c r="I2208" i="1"/>
  <c r="R2207" i="1"/>
  <c r="I2207" i="1"/>
  <c r="R2206" i="1"/>
  <c r="I2206" i="1"/>
  <c r="R2205" i="1"/>
  <c r="I2205" i="1"/>
  <c r="R2204" i="1"/>
  <c r="I2204" i="1"/>
  <c r="R2203" i="1"/>
  <c r="I2203" i="1"/>
  <c r="R2202" i="1"/>
  <c r="I2202" i="1"/>
  <c r="R2201" i="1"/>
  <c r="I2201" i="1"/>
  <c r="R2200" i="1"/>
  <c r="I2200" i="1"/>
  <c r="R2199" i="1"/>
  <c r="I2199" i="1"/>
  <c r="R2198" i="1"/>
  <c r="I2198" i="1"/>
  <c r="R2197" i="1"/>
  <c r="I2197" i="1"/>
  <c r="R2196" i="1"/>
  <c r="I2196" i="1"/>
  <c r="R2195" i="1"/>
  <c r="I2195" i="1"/>
  <c r="R2194" i="1"/>
  <c r="I2194" i="1"/>
  <c r="R2193" i="1"/>
  <c r="I2193" i="1"/>
  <c r="R2192" i="1"/>
  <c r="I2192" i="1"/>
  <c r="R2191" i="1"/>
  <c r="I2191" i="1"/>
  <c r="R2190" i="1"/>
  <c r="I2190" i="1"/>
  <c r="R2189" i="1"/>
  <c r="I2189" i="1"/>
  <c r="R2188" i="1"/>
  <c r="I2188" i="1"/>
  <c r="R2187" i="1"/>
  <c r="I2187" i="1"/>
  <c r="R2186" i="1"/>
  <c r="I2186" i="1"/>
  <c r="R2185" i="1"/>
  <c r="I2185" i="1"/>
  <c r="R2184" i="1"/>
  <c r="I2184" i="1"/>
  <c r="R2183" i="1"/>
  <c r="I2183" i="1"/>
  <c r="R2182" i="1"/>
  <c r="I2182" i="1"/>
  <c r="R2181" i="1"/>
  <c r="I2181" i="1"/>
  <c r="R2180" i="1"/>
  <c r="I2180" i="1"/>
  <c r="R2179" i="1"/>
  <c r="I2179" i="1"/>
  <c r="R2178" i="1"/>
  <c r="I2178" i="1"/>
  <c r="R2177" i="1"/>
  <c r="I2177" i="1"/>
  <c r="R2176" i="1"/>
  <c r="I2176" i="1"/>
  <c r="R2175" i="1"/>
  <c r="I2175" i="1"/>
  <c r="R2174" i="1"/>
  <c r="I2174" i="1"/>
  <c r="R2173" i="1"/>
  <c r="I2173" i="1"/>
  <c r="R2172" i="1"/>
  <c r="I2172" i="1"/>
  <c r="R2171" i="1"/>
  <c r="I2171" i="1"/>
  <c r="R2170" i="1"/>
  <c r="I2170" i="1"/>
  <c r="R2169" i="1"/>
  <c r="I2169" i="1"/>
  <c r="R2168" i="1"/>
  <c r="I2168" i="1"/>
  <c r="R2167" i="1"/>
  <c r="I2167" i="1"/>
  <c r="R2166" i="1"/>
  <c r="I2166" i="1"/>
  <c r="R2165" i="1"/>
  <c r="I2165" i="1"/>
  <c r="R2164" i="1"/>
  <c r="I2164" i="1"/>
  <c r="R2163" i="1"/>
  <c r="I2163" i="1"/>
  <c r="R2162" i="1"/>
  <c r="I2162" i="1"/>
  <c r="R2161" i="1"/>
  <c r="I2161" i="1"/>
  <c r="R2160" i="1"/>
  <c r="I2160" i="1"/>
  <c r="R2159" i="1"/>
  <c r="I2159" i="1"/>
  <c r="R2158" i="1"/>
  <c r="I2158" i="1"/>
  <c r="R2157" i="1"/>
  <c r="I2157" i="1"/>
  <c r="R2156" i="1"/>
  <c r="I2156" i="1"/>
  <c r="R2155" i="1"/>
  <c r="I2155" i="1"/>
  <c r="R2154" i="1"/>
  <c r="I2154" i="1"/>
  <c r="R2153" i="1"/>
  <c r="I2153" i="1"/>
  <c r="R2152" i="1"/>
  <c r="I2152" i="1"/>
  <c r="R2151" i="1"/>
  <c r="I2151" i="1"/>
  <c r="R2150" i="1"/>
  <c r="I2150" i="1"/>
  <c r="R2149" i="1"/>
  <c r="I2149" i="1"/>
  <c r="R2148" i="1"/>
  <c r="I2148" i="1"/>
  <c r="R2147" i="1"/>
  <c r="I2147" i="1"/>
  <c r="R2146" i="1"/>
  <c r="I2146" i="1"/>
  <c r="R2145" i="1"/>
  <c r="I2145" i="1"/>
  <c r="R2144" i="1"/>
  <c r="I2144" i="1"/>
  <c r="R2143" i="1"/>
  <c r="I2143" i="1"/>
  <c r="R2142" i="1"/>
  <c r="I2142" i="1"/>
  <c r="R2141" i="1"/>
  <c r="I2141" i="1"/>
  <c r="R2140" i="1"/>
  <c r="I2140" i="1"/>
  <c r="R2139" i="1"/>
  <c r="I2139" i="1"/>
  <c r="R2138" i="1"/>
  <c r="I2138" i="1"/>
  <c r="R2137" i="1"/>
  <c r="I2137" i="1"/>
  <c r="R2136" i="1"/>
  <c r="I2136" i="1"/>
  <c r="R2135" i="1"/>
  <c r="I2135" i="1"/>
  <c r="R2134" i="1"/>
  <c r="I2134" i="1"/>
  <c r="R2133" i="1"/>
  <c r="I2133" i="1"/>
  <c r="R2132" i="1"/>
  <c r="I2132" i="1"/>
  <c r="R2131" i="1"/>
  <c r="I2131" i="1"/>
  <c r="R2130" i="1"/>
  <c r="I2130" i="1"/>
  <c r="R2129" i="1"/>
  <c r="I2129" i="1"/>
  <c r="R2128" i="1"/>
  <c r="I2128" i="1"/>
  <c r="R2127" i="1"/>
  <c r="I2127" i="1"/>
  <c r="R2126" i="1"/>
  <c r="I2126" i="1"/>
  <c r="R2125" i="1"/>
  <c r="I2125" i="1"/>
  <c r="R2124" i="1"/>
  <c r="I2124" i="1"/>
  <c r="R2123" i="1"/>
  <c r="I2123" i="1"/>
  <c r="R2122" i="1"/>
  <c r="I2122" i="1"/>
  <c r="R2121" i="1"/>
  <c r="I2121" i="1"/>
  <c r="R2120" i="1"/>
  <c r="I2120" i="1"/>
  <c r="R2119" i="1"/>
  <c r="I2119" i="1"/>
  <c r="R2118" i="1"/>
  <c r="I2118" i="1"/>
  <c r="R2117" i="1"/>
  <c r="I2117" i="1"/>
  <c r="R2116" i="1"/>
  <c r="I2116" i="1"/>
  <c r="R2115" i="1"/>
  <c r="I2115" i="1"/>
  <c r="R2114" i="1"/>
  <c r="I2114" i="1"/>
  <c r="R2113" i="1"/>
  <c r="I2113" i="1"/>
  <c r="R2112" i="1"/>
  <c r="I2112" i="1"/>
  <c r="R2111" i="1"/>
  <c r="I2111" i="1"/>
  <c r="R2110" i="1"/>
  <c r="I2110" i="1"/>
  <c r="R2109" i="1"/>
  <c r="I2109" i="1"/>
  <c r="R2108" i="1"/>
  <c r="I2108" i="1"/>
  <c r="R2107" i="1"/>
  <c r="I2107" i="1"/>
  <c r="R2106" i="1"/>
  <c r="I2106" i="1"/>
  <c r="R2105" i="1"/>
  <c r="I2105" i="1"/>
  <c r="R2104" i="1"/>
  <c r="I2104" i="1"/>
  <c r="R2103" i="1"/>
  <c r="I2103" i="1"/>
  <c r="R2102" i="1"/>
  <c r="I2102" i="1"/>
  <c r="R2101" i="1"/>
  <c r="I2101" i="1"/>
  <c r="R2100" i="1"/>
  <c r="I2100" i="1"/>
  <c r="R2099" i="1"/>
  <c r="I2099" i="1"/>
  <c r="R2098" i="1"/>
  <c r="I2098" i="1"/>
  <c r="R2097" i="1"/>
  <c r="I2097" i="1"/>
  <c r="R2096" i="1"/>
  <c r="I2096" i="1"/>
  <c r="R2095" i="1"/>
  <c r="I2095" i="1"/>
  <c r="R2094" i="1"/>
  <c r="I2094" i="1"/>
  <c r="R2093" i="1"/>
  <c r="I2093" i="1"/>
  <c r="R2092" i="1"/>
  <c r="I2092" i="1"/>
  <c r="R2091" i="1"/>
  <c r="I2091" i="1"/>
  <c r="R2090" i="1"/>
  <c r="I2090" i="1"/>
  <c r="R2089" i="1"/>
  <c r="I2089" i="1"/>
  <c r="R2088" i="1"/>
  <c r="I2088" i="1"/>
  <c r="R2087" i="1"/>
  <c r="I2087" i="1"/>
  <c r="R2086" i="1"/>
  <c r="I2086" i="1"/>
  <c r="R2085" i="1"/>
  <c r="I2085" i="1"/>
  <c r="R2084" i="1"/>
  <c r="I2084" i="1"/>
  <c r="R2083" i="1"/>
  <c r="I2083" i="1"/>
  <c r="R2082" i="1"/>
  <c r="I2082" i="1"/>
  <c r="R2081" i="1"/>
  <c r="I2081" i="1"/>
  <c r="R2080" i="1"/>
  <c r="I2080" i="1"/>
  <c r="R2079" i="1"/>
  <c r="I2079" i="1"/>
  <c r="R2078" i="1"/>
  <c r="I2078" i="1"/>
  <c r="R2077" i="1"/>
  <c r="I2077" i="1"/>
  <c r="R2076" i="1"/>
  <c r="I2076" i="1"/>
  <c r="R2075" i="1"/>
  <c r="I2075" i="1"/>
  <c r="R2074" i="1"/>
  <c r="I2074" i="1"/>
  <c r="R2073" i="1"/>
  <c r="I2073" i="1"/>
  <c r="R2072" i="1"/>
  <c r="I2072" i="1"/>
  <c r="R2071" i="1"/>
  <c r="I2071" i="1"/>
  <c r="R2070" i="1"/>
  <c r="I2070" i="1"/>
  <c r="R2069" i="1"/>
  <c r="I2069" i="1"/>
  <c r="R2068" i="1"/>
  <c r="I2068" i="1"/>
  <c r="R2067" i="1"/>
  <c r="I2067" i="1"/>
  <c r="R2066" i="1"/>
  <c r="I2066" i="1"/>
  <c r="R2065" i="1"/>
  <c r="I2065" i="1"/>
  <c r="R2064" i="1"/>
  <c r="I2064" i="1"/>
  <c r="R2063" i="1"/>
  <c r="I2063" i="1"/>
  <c r="R2062" i="1"/>
  <c r="I2062" i="1"/>
  <c r="R2061" i="1"/>
  <c r="I2061" i="1"/>
  <c r="R2060" i="1"/>
  <c r="I2060" i="1"/>
  <c r="R2059" i="1"/>
  <c r="I2059" i="1"/>
  <c r="R2058" i="1"/>
  <c r="I2058" i="1"/>
  <c r="R2057" i="1"/>
  <c r="I2057" i="1"/>
  <c r="R2056" i="1"/>
  <c r="I2056" i="1"/>
  <c r="R2055" i="1"/>
  <c r="I2055" i="1"/>
  <c r="R2054" i="1"/>
  <c r="I2054" i="1"/>
  <c r="R2053" i="1"/>
  <c r="I2053" i="1"/>
  <c r="R2052" i="1"/>
  <c r="I2052" i="1"/>
  <c r="R2051" i="1"/>
  <c r="I2051" i="1"/>
  <c r="R2050" i="1"/>
  <c r="I2050" i="1"/>
  <c r="R2049" i="1"/>
  <c r="I2049" i="1"/>
  <c r="R2048" i="1"/>
  <c r="I2048" i="1"/>
  <c r="R2047" i="1"/>
  <c r="I2047" i="1"/>
  <c r="R2046" i="1"/>
  <c r="I2046" i="1"/>
  <c r="R2045" i="1"/>
  <c r="I2045" i="1"/>
  <c r="R2044" i="1"/>
  <c r="I2044" i="1"/>
  <c r="R2043" i="1"/>
  <c r="I2043" i="1"/>
  <c r="R2042" i="1"/>
  <c r="I2042" i="1"/>
  <c r="R2041" i="1"/>
  <c r="I2041" i="1"/>
  <c r="R2040" i="1"/>
  <c r="I2040" i="1"/>
  <c r="R2039" i="1"/>
  <c r="I2039" i="1"/>
  <c r="R2038" i="1"/>
  <c r="I2038" i="1"/>
  <c r="R2037" i="1"/>
  <c r="I2037" i="1"/>
  <c r="R2036" i="1"/>
  <c r="I2036" i="1"/>
  <c r="R2035" i="1"/>
  <c r="I2035" i="1"/>
  <c r="R2034" i="1"/>
  <c r="I2034" i="1"/>
  <c r="R2033" i="1"/>
  <c r="I2033" i="1"/>
  <c r="R2032" i="1"/>
  <c r="I2032" i="1"/>
  <c r="R2031" i="1"/>
  <c r="I2031" i="1"/>
  <c r="R2030" i="1"/>
  <c r="I2030" i="1"/>
  <c r="R2029" i="1"/>
  <c r="I2029" i="1"/>
  <c r="R2028" i="1"/>
  <c r="I2028" i="1"/>
  <c r="R2027" i="1"/>
  <c r="I2027" i="1"/>
  <c r="R2026" i="1"/>
  <c r="I2026" i="1"/>
  <c r="R2025" i="1"/>
  <c r="I2025" i="1"/>
  <c r="R2024" i="1"/>
  <c r="I2024" i="1"/>
  <c r="R2023" i="1"/>
  <c r="I2023" i="1"/>
  <c r="R2022" i="1"/>
  <c r="I2022" i="1"/>
  <c r="R2021" i="1"/>
  <c r="I2021" i="1"/>
  <c r="R2020" i="1"/>
  <c r="I2020" i="1"/>
  <c r="R2019" i="1"/>
  <c r="I2019" i="1"/>
  <c r="R2018" i="1"/>
  <c r="I2018" i="1"/>
  <c r="R2017" i="1"/>
  <c r="I2017" i="1"/>
  <c r="R2016" i="1"/>
  <c r="I2016" i="1"/>
  <c r="R2015" i="1"/>
  <c r="I2015" i="1"/>
  <c r="R2014" i="1"/>
  <c r="I2014" i="1"/>
  <c r="R2013" i="1"/>
  <c r="I2013" i="1"/>
  <c r="R2012" i="1"/>
  <c r="I2012" i="1"/>
  <c r="R2011" i="1"/>
  <c r="I2011" i="1"/>
  <c r="R2010" i="1"/>
  <c r="I2010" i="1"/>
  <c r="R2009" i="1"/>
  <c r="I2009" i="1"/>
  <c r="R2008" i="1"/>
  <c r="I2008" i="1"/>
  <c r="R2007" i="1"/>
  <c r="I2007" i="1"/>
  <c r="R2006" i="1"/>
  <c r="I2006" i="1"/>
  <c r="R2005" i="1"/>
  <c r="I2005" i="1"/>
  <c r="R2004" i="1"/>
  <c r="I2004" i="1"/>
  <c r="R2003" i="1"/>
  <c r="I2003" i="1"/>
  <c r="R2002" i="1"/>
  <c r="I2002" i="1"/>
  <c r="R2001" i="1"/>
  <c r="I2001" i="1"/>
  <c r="R2000" i="1"/>
  <c r="I2000" i="1"/>
  <c r="R1999" i="1"/>
  <c r="I1999" i="1"/>
  <c r="R1998" i="1"/>
  <c r="I1998" i="1"/>
  <c r="R1997" i="1"/>
  <c r="I1997" i="1"/>
  <c r="R1996" i="1"/>
  <c r="I1996" i="1"/>
  <c r="R1995" i="1"/>
  <c r="I1995" i="1"/>
  <c r="R1994" i="1"/>
  <c r="I1994" i="1"/>
  <c r="R1993" i="1"/>
  <c r="I1993" i="1"/>
  <c r="R1992" i="1"/>
  <c r="I1992" i="1"/>
  <c r="R1991" i="1"/>
  <c r="I1991" i="1"/>
  <c r="R1990" i="1"/>
  <c r="I1990" i="1"/>
  <c r="R1989" i="1"/>
  <c r="I1989" i="1"/>
  <c r="R1988" i="1"/>
  <c r="I1988" i="1"/>
  <c r="R1987" i="1"/>
  <c r="I1987" i="1"/>
  <c r="R1986" i="1"/>
  <c r="I1986" i="1"/>
  <c r="R1985" i="1"/>
  <c r="I1985" i="1"/>
  <c r="R1984" i="1"/>
  <c r="I1984" i="1"/>
  <c r="R1983" i="1"/>
  <c r="I1983" i="1"/>
  <c r="R1982" i="1"/>
  <c r="I1982" i="1"/>
  <c r="R1981" i="1"/>
  <c r="I1981" i="1"/>
  <c r="R1980" i="1"/>
  <c r="I1980" i="1"/>
  <c r="R1979" i="1"/>
  <c r="I1979" i="1"/>
  <c r="R1978" i="1"/>
  <c r="I1978" i="1"/>
  <c r="R1977" i="1"/>
  <c r="I1977" i="1"/>
  <c r="R1976" i="1"/>
  <c r="I1976" i="1"/>
  <c r="R1975" i="1"/>
  <c r="I1975" i="1"/>
  <c r="R1974" i="1"/>
  <c r="I1974" i="1"/>
  <c r="R1973" i="1"/>
  <c r="I1973" i="1"/>
  <c r="R1972" i="1"/>
  <c r="I1972" i="1"/>
  <c r="R1971" i="1"/>
  <c r="I1971" i="1"/>
  <c r="R1970" i="1"/>
  <c r="I1970" i="1"/>
  <c r="R1969" i="1"/>
  <c r="I1969" i="1"/>
  <c r="R1968" i="1"/>
  <c r="I1968" i="1"/>
  <c r="R1967" i="1"/>
  <c r="I1967" i="1"/>
  <c r="R1966" i="1"/>
  <c r="I1966" i="1"/>
  <c r="R1965" i="1"/>
  <c r="I1965" i="1"/>
  <c r="R1964" i="1"/>
  <c r="I1964" i="1"/>
  <c r="R1963" i="1"/>
  <c r="I1963" i="1"/>
  <c r="R1962" i="1"/>
  <c r="I1962" i="1"/>
  <c r="R1961" i="1"/>
  <c r="I1961" i="1"/>
  <c r="R1960" i="1"/>
  <c r="I1960" i="1"/>
  <c r="R1959" i="1"/>
  <c r="I1959" i="1"/>
  <c r="R1958" i="1"/>
  <c r="I1958" i="1"/>
  <c r="R1957" i="1"/>
  <c r="I1957" i="1"/>
  <c r="R1956" i="1"/>
  <c r="I1956" i="1"/>
  <c r="R1955" i="1"/>
  <c r="I1955" i="1"/>
  <c r="R1954" i="1"/>
  <c r="I1954" i="1"/>
  <c r="R1953" i="1"/>
  <c r="I1953" i="1"/>
  <c r="R1952" i="1"/>
  <c r="I1952" i="1"/>
  <c r="R1951" i="1"/>
  <c r="I1951" i="1"/>
  <c r="R1950" i="1"/>
  <c r="I1950" i="1"/>
  <c r="R1949" i="1"/>
  <c r="I1949" i="1"/>
  <c r="R1948" i="1"/>
  <c r="I1948" i="1"/>
  <c r="R1947" i="1"/>
  <c r="I1947" i="1"/>
  <c r="R1946" i="1"/>
  <c r="I1946" i="1"/>
  <c r="R1945" i="1"/>
  <c r="I1945" i="1"/>
  <c r="R1944" i="1"/>
  <c r="I1944" i="1"/>
  <c r="R1943" i="1"/>
  <c r="I1943" i="1"/>
  <c r="R1942" i="1"/>
  <c r="I1942" i="1"/>
  <c r="R1941" i="1"/>
  <c r="I1941" i="1"/>
  <c r="R1940" i="1"/>
  <c r="I1940" i="1"/>
  <c r="R1939" i="1"/>
  <c r="I1939" i="1"/>
  <c r="R1938" i="1"/>
  <c r="I1938" i="1"/>
  <c r="R1937" i="1"/>
  <c r="I1937" i="1"/>
  <c r="R1936" i="1"/>
  <c r="I1936" i="1"/>
  <c r="R1935" i="1"/>
  <c r="I1935" i="1"/>
  <c r="R1934" i="1"/>
  <c r="I1934" i="1"/>
  <c r="R1933" i="1"/>
  <c r="I1933" i="1"/>
  <c r="R1932" i="1"/>
  <c r="I1932" i="1"/>
  <c r="R1931" i="1"/>
  <c r="I1931" i="1"/>
  <c r="R1930" i="1"/>
  <c r="I1930" i="1"/>
  <c r="R1929" i="1"/>
  <c r="I1929" i="1"/>
  <c r="R1928" i="1"/>
  <c r="I1928" i="1"/>
  <c r="R1927" i="1"/>
  <c r="I1927" i="1"/>
  <c r="R1926" i="1"/>
  <c r="I1926" i="1"/>
  <c r="R1925" i="1"/>
  <c r="I1925" i="1"/>
  <c r="R1924" i="1"/>
  <c r="I1924" i="1"/>
  <c r="R1923" i="1"/>
  <c r="I1923" i="1"/>
  <c r="R1922" i="1"/>
  <c r="I1922" i="1"/>
  <c r="R1921" i="1"/>
  <c r="I1921" i="1"/>
  <c r="R1920" i="1"/>
  <c r="I1920" i="1"/>
  <c r="R1919" i="1"/>
  <c r="I1919" i="1"/>
  <c r="R1918" i="1"/>
  <c r="I1918" i="1"/>
  <c r="R1917" i="1"/>
  <c r="I1917" i="1"/>
  <c r="R1916" i="1"/>
  <c r="I1916" i="1"/>
  <c r="R1915" i="1"/>
  <c r="I1915" i="1"/>
  <c r="R1914" i="1"/>
  <c r="I1914" i="1"/>
  <c r="R1913" i="1"/>
  <c r="I1913" i="1"/>
  <c r="R1912" i="1"/>
  <c r="I1912" i="1"/>
  <c r="R1911" i="1"/>
  <c r="I1911" i="1"/>
  <c r="R1910" i="1"/>
  <c r="I1910" i="1"/>
  <c r="R1909" i="1"/>
  <c r="I1909" i="1"/>
  <c r="R1908" i="1"/>
  <c r="I1908" i="1"/>
  <c r="R1907" i="1"/>
  <c r="I1907" i="1"/>
  <c r="R1906" i="1"/>
  <c r="I1906" i="1"/>
  <c r="R1905" i="1"/>
  <c r="I1905" i="1"/>
  <c r="R1904" i="1"/>
  <c r="I1904" i="1"/>
  <c r="R1903" i="1"/>
  <c r="I1903" i="1"/>
  <c r="R1902" i="1"/>
  <c r="I1902" i="1"/>
  <c r="R1901" i="1"/>
  <c r="I1901" i="1"/>
  <c r="R1900" i="1"/>
  <c r="I1900" i="1"/>
  <c r="R1899" i="1"/>
  <c r="I1899" i="1"/>
  <c r="R1898" i="1"/>
  <c r="I1898" i="1"/>
  <c r="R1897" i="1"/>
  <c r="I1897" i="1"/>
  <c r="R1896" i="1"/>
  <c r="I1896" i="1"/>
  <c r="R1895" i="1"/>
  <c r="I1895" i="1"/>
  <c r="R1894" i="1"/>
  <c r="I1894" i="1"/>
  <c r="R1893" i="1"/>
  <c r="I1893" i="1"/>
  <c r="R1892" i="1"/>
  <c r="I1892" i="1"/>
  <c r="R1891" i="1"/>
  <c r="I1891" i="1"/>
  <c r="R1890" i="1"/>
  <c r="I1890" i="1"/>
  <c r="R1889" i="1"/>
  <c r="I1889" i="1"/>
  <c r="R1888" i="1"/>
  <c r="I1888" i="1"/>
  <c r="R1887" i="1"/>
  <c r="I1887" i="1"/>
  <c r="R1886" i="1"/>
  <c r="I1886" i="1"/>
  <c r="R1885" i="1"/>
  <c r="I1885" i="1"/>
  <c r="R1884" i="1"/>
  <c r="I1884" i="1"/>
  <c r="R1883" i="1"/>
  <c r="I1883" i="1"/>
  <c r="R1882" i="1"/>
  <c r="I1882" i="1"/>
  <c r="R1881" i="1"/>
  <c r="I1881" i="1"/>
  <c r="R1880" i="1"/>
  <c r="I1880" i="1"/>
  <c r="R1879" i="1"/>
  <c r="I1879" i="1"/>
  <c r="R1878" i="1"/>
  <c r="I1878" i="1"/>
  <c r="R1877" i="1"/>
  <c r="I1877" i="1"/>
  <c r="R1876" i="1"/>
  <c r="I1876" i="1"/>
  <c r="R1875" i="1"/>
  <c r="I1875" i="1"/>
  <c r="R1874" i="1"/>
  <c r="I1874" i="1"/>
  <c r="R1873" i="1"/>
  <c r="I1873" i="1"/>
  <c r="R1872" i="1"/>
  <c r="I1872" i="1"/>
  <c r="R1871" i="1"/>
  <c r="I1871" i="1"/>
  <c r="R1870" i="1"/>
  <c r="I1870" i="1"/>
  <c r="R1869" i="1"/>
  <c r="I1869" i="1"/>
  <c r="R1868" i="1"/>
  <c r="I1868" i="1"/>
  <c r="R1867" i="1"/>
  <c r="I1867" i="1"/>
  <c r="R1866" i="1"/>
  <c r="I1866" i="1"/>
  <c r="R1865" i="1"/>
  <c r="I1865" i="1"/>
  <c r="R1864" i="1"/>
  <c r="I1864" i="1"/>
  <c r="R1863" i="1"/>
  <c r="I1863" i="1"/>
  <c r="R1862" i="1"/>
  <c r="I1862" i="1"/>
  <c r="R1861" i="1"/>
  <c r="I1861" i="1"/>
  <c r="R1860" i="1"/>
  <c r="I1860" i="1"/>
  <c r="R1859" i="1"/>
  <c r="I1859" i="1"/>
  <c r="R1858" i="1"/>
  <c r="I1858" i="1"/>
  <c r="R1857" i="1"/>
  <c r="I1857" i="1"/>
  <c r="R1856" i="1"/>
  <c r="I1856" i="1"/>
  <c r="R1855" i="1"/>
  <c r="I1855" i="1"/>
  <c r="R1854" i="1"/>
  <c r="I1854" i="1"/>
  <c r="R1853" i="1"/>
  <c r="I1853" i="1"/>
  <c r="R1852" i="1"/>
  <c r="I1852" i="1"/>
  <c r="R1851" i="1"/>
  <c r="I1851" i="1"/>
  <c r="R1850" i="1"/>
  <c r="I1850" i="1"/>
  <c r="R1849" i="1"/>
  <c r="I1849" i="1"/>
  <c r="R1848" i="1"/>
  <c r="I1848" i="1"/>
  <c r="R1847" i="1"/>
  <c r="I1847" i="1"/>
  <c r="R1846" i="1"/>
  <c r="I1846" i="1"/>
  <c r="R1845" i="1"/>
  <c r="I1845" i="1"/>
  <c r="R1844" i="1"/>
  <c r="I1844" i="1"/>
  <c r="R1843" i="1"/>
  <c r="I1843" i="1"/>
  <c r="R1842" i="1"/>
  <c r="I1842" i="1"/>
  <c r="R1841" i="1"/>
  <c r="I1841" i="1"/>
  <c r="R1840" i="1"/>
  <c r="I1840" i="1"/>
  <c r="R1839" i="1"/>
  <c r="I1839" i="1"/>
  <c r="R1838" i="1"/>
  <c r="I1838" i="1"/>
  <c r="R1837" i="1"/>
  <c r="I1837" i="1"/>
  <c r="R1836" i="1"/>
  <c r="I1836" i="1"/>
  <c r="R1835" i="1"/>
  <c r="I1835" i="1"/>
  <c r="R1834" i="1"/>
  <c r="I1834" i="1"/>
  <c r="R1833" i="1"/>
  <c r="I1833" i="1"/>
  <c r="R1832" i="1"/>
  <c r="I1832" i="1"/>
  <c r="R1831" i="1"/>
  <c r="I1831" i="1"/>
  <c r="R1830" i="1"/>
  <c r="I1830" i="1"/>
  <c r="R1829" i="1"/>
  <c r="I1829" i="1"/>
  <c r="R1828" i="1"/>
  <c r="I1828" i="1"/>
  <c r="R1827" i="1"/>
  <c r="I1827" i="1"/>
  <c r="R1826" i="1"/>
  <c r="I1826" i="1"/>
  <c r="R1825" i="1"/>
  <c r="I1825" i="1"/>
  <c r="R1824" i="1"/>
  <c r="I1824" i="1"/>
  <c r="R1823" i="1"/>
  <c r="I1823" i="1"/>
  <c r="R1822" i="1"/>
  <c r="I1822" i="1"/>
  <c r="R1821" i="1"/>
  <c r="I1821" i="1"/>
  <c r="R1820" i="1"/>
  <c r="I1820" i="1"/>
  <c r="R1819" i="1"/>
  <c r="I1819" i="1"/>
  <c r="R1818" i="1"/>
  <c r="I1818" i="1"/>
  <c r="R1817" i="1"/>
  <c r="I1817" i="1"/>
  <c r="R1816" i="1"/>
  <c r="I1816" i="1"/>
  <c r="R1815" i="1"/>
  <c r="I1815" i="1"/>
  <c r="R1814" i="1"/>
  <c r="I1814" i="1"/>
  <c r="R1813" i="1"/>
  <c r="I1813" i="1"/>
  <c r="R1812" i="1"/>
  <c r="I1812" i="1"/>
  <c r="R1811" i="1"/>
  <c r="I1811" i="1"/>
  <c r="R1810" i="1"/>
  <c r="I1810" i="1"/>
  <c r="R1809" i="1"/>
  <c r="I1809" i="1"/>
  <c r="R1808" i="1"/>
  <c r="I1808" i="1"/>
  <c r="R1807" i="1"/>
  <c r="I1807" i="1"/>
  <c r="R1806" i="1"/>
  <c r="I1806" i="1"/>
  <c r="R1805" i="1"/>
  <c r="I1805" i="1"/>
  <c r="R1804" i="1"/>
  <c r="I1804" i="1"/>
  <c r="R1803" i="1"/>
  <c r="I1803" i="1"/>
  <c r="R1802" i="1"/>
  <c r="I1802" i="1"/>
  <c r="R1801" i="1"/>
  <c r="I1801" i="1"/>
  <c r="R1800" i="1"/>
  <c r="I1800" i="1"/>
  <c r="R1799" i="1"/>
  <c r="I1799" i="1"/>
  <c r="R1798" i="1"/>
  <c r="I1798" i="1"/>
  <c r="R1797" i="1"/>
  <c r="I1797" i="1"/>
  <c r="R1796" i="1"/>
  <c r="I1796" i="1"/>
  <c r="R1795" i="1"/>
  <c r="I1795" i="1"/>
  <c r="R1794" i="1"/>
  <c r="I1794" i="1"/>
  <c r="R1793" i="1"/>
  <c r="I1793" i="1"/>
  <c r="R1792" i="1"/>
  <c r="I1792" i="1"/>
  <c r="R1791" i="1"/>
  <c r="I1791" i="1"/>
  <c r="R1790" i="1"/>
  <c r="I1790" i="1"/>
  <c r="R1789" i="1"/>
  <c r="I1789" i="1"/>
  <c r="R1788" i="1"/>
  <c r="I1788" i="1"/>
  <c r="R1787" i="1"/>
  <c r="I1787" i="1"/>
  <c r="R1786" i="1"/>
  <c r="I1786" i="1"/>
  <c r="R1785" i="1"/>
  <c r="I1785" i="1"/>
  <c r="R1784" i="1"/>
  <c r="I1784" i="1"/>
  <c r="R1783" i="1"/>
  <c r="I1783" i="1"/>
  <c r="R1782" i="1"/>
  <c r="I1782" i="1"/>
  <c r="R1781" i="1"/>
  <c r="I1781" i="1"/>
  <c r="R1780" i="1"/>
  <c r="I1780" i="1"/>
  <c r="R1779" i="1"/>
  <c r="I1779" i="1"/>
  <c r="R1778" i="1"/>
  <c r="I1778" i="1"/>
  <c r="R1777" i="1"/>
  <c r="I1777" i="1"/>
  <c r="R1776" i="1"/>
  <c r="I1776" i="1"/>
  <c r="R1775" i="1"/>
  <c r="I1775" i="1"/>
  <c r="R1774" i="1"/>
  <c r="I1774" i="1"/>
  <c r="R1773" i="1"/>
  <c r="I1773" i="1"/>
  <c r="R1772" i="1"/>
  <c r="I1772" i="1"/>
  <c r="R1771" i="1"/>
  <c r="I1771" i="1"/>
  <c r="R1770" i="1"/>
  <c r="I1770" i="1"/>
  <c r="R1769" i="1"/>
  <c r="I1769" i="1"/>
  <c r="R1768" i="1"/>
  <c r="I1768" i="1"/>
  <c r="R1767" i="1"/>
  <c r="I1767" i="1"/>
  <c r="R1766" i="1"/>
  <c r="I1766" i="1"/>
  <c r="R1765" i="1"/>
  <c r="I1765" i="1"/>
  <c r="R1764" i="1"/>
  <c r="I1764" i="1"/>
  <c r="R1763" i="1"/>
  <c r="I1763" i="1"/>
  <c r="R1762" i="1"/>
  <c r="I1762" i="1"/>
  <c r="R1761" i="1"/>
  <c r="I1761" i="1"/>
  <c r="R1760" i="1"/>
  <c r="I1760" i="1"/>
  <c r="R1759" i="1"/>
  <c r="I1759" i="1"/>
  <c r="R1758" i="1"/>
  <c r="I1758" i="1"/>
  <c r="R1757" i="1"/>
  <c r="I1757" i="1"/>
  <c r="R1756" i="1"/>
  <c r="I1756" i="1"/>
  <c r="R1755" i="1"/>
  <c r="I1755" i="1"/>
  <c r="R1754" i="1"/>
  <c r="I1754" i="1"/>
  <c r="R1753" i="1"/>
  <c r="I1753" i="1"/>
  <c r="R1752" i="1"/>
  <c r="I1752" i="1"/>
  <c r="R1751" i="1"/>
  <c r="I1751" i="1"/>
  <c r="R1750" i="1"/>
  <c r="I1750" i="1"/>
  <c r="R1749" i="1"/>
  <c r="I1749" i="1"/>
  <c r="R1748" i="1"/>
  <c r="I1748" i="1"/>
  <c r="R1747" i="1"/>
  <c r="I1747" i="1"/>
  <c r="R1746" i="1"/>
  <c r="I1746" i="1"/>
  <c r="R1745" i="1"/>
  <c r="I1745" i="1"/>
  <c r="R1744" i="1"/>
  <c r="I1744" i="1"/>
  <c r="R1743" i="1"/>
  <c r="I1743" i="1"/>
  <c r="R1742" i="1"/>
  <c r="I1742" i="1"/>
  <c r="R1741" i="1"/>
  <c r="I1741" i="1"/>
  <c r="R1740" i="1"/>
  <c r="I1740" i="1"/>
  <c r="R1739" i="1"/>
  <c r="I1739" i="1"/>
  <c r="R1738" i="1"/>
  <c r="I1738" i="1"/>
  <c r="R1737" i="1"/>
  <c r="I1737" i="1"/>
  <c r="R1736" i="1"/>
  <c r="I1736" i="1"/>
  <c r="R1735" i="1"/>
  <c r="I1735" i="1"/>
  <c r="R1734" i="1"/>
  <c r="I1734" i="1"/>
  <c r="R1733" i="1"/>
  <c r="I1733" i="1"/>
  <c r="R1732" i="1"/>
  <c r="I1732" i="1"/>
  <c r="R1731" i="1"/>
  <c r="I1731" i="1"/>
  <c r="R1730" i="1"/>
  <c r="I1730" i="1"/>
  <c r="R1729" i="1"/>
  <c r="I1729" i="1"/>
  <c r="R1728" i="1"/>
  <c r="I1728" i="1"/>
  <c r="R1727" i="1"/>
  <c r="I1727" i="1"/>
  <c r="R1726" i="1"/>
  <c r="I1726" i="1"/>
  <c r="R1725" i="1"/>
  <c r="I1725" i="1"/>
  <c r="R1724" i="1"/>
  <c r="I1724" i="1"/>
  <c r="R1723" i="1"/>
  <c r="I1723" i="1"/>
  <c r="R1722" i="1"/>
  <c r="I1722" i="1"/>
  <c r="R1721" i="1"/>
  <c r="I1721" i="1"/>
  <c r="R1720" i="1"/>
  <c r="I1720" i="1"/>
  <c r="R1719" i="1"/>
  <c r="I1719" i="1"/>
  <c r="R1718" i="1"/>
  <c r="I1718" i="1"/>
  <c r="R1717" i="1"/>
  <c r="I1717" i="1"/>
  <c r="R1716" i="1"/>
  <c r="I1716" i="1"/>
  <c r="R1715" i="1"/>
  <c r="I1715" i="1"/>
  <c r="R1714" i="1"/>
  <c r="I1714" i="1"/>
  <c r="R1713" i="1"/>
  <c r="I1713" i="1"/>
  <c r="R1712" i="1"/>
  <c r="I1712" i="1"/>
  <c r="R1711" i="1"/>
  <c r="I1711" i="1"/>
  <c r="R1710" i="1"/>
  <c r="I1710" i="1"/>
  <c r="R1709" i="1"/>
  <c r="I1709" i="1"/>
  <c r="R1708" i="1"/>
  <c r="I1708" i="1"/>
  <c r="R1707" i="1"/>
  <c r="I1707" i="1"/>
  <c r="R1706" i="1"/>
  <c r="I1706" i="1"/>
  <c r="R1705" i="1"/>
  <c r="I1705" i="1"/>
  <c r="R1704" i="1"/>
  <c r="I1704" i="1"/>
  <c r="R1703" i="1"/>
  <c r="I1703" i="1"/>
  <c r="R1702" i="1"/>
  <c r="I1702" i="1"/>
  <c r="R1701" i="1"/>
  <c r="I1701" i="1"/>
  <c r="R1700" i="1"/>
  <c r="I1700" i="1"/>
  <c r="R1699" i="1"/>
  <c r="I1699" i="1"/>
  <c r="R1698" i="1"/>
  <c r="I1698" i="1"/>
  <c r="R1697" i="1"/>
  <c r="I1697" i="1"/>
  <c r="R1696" i="1"/>
  <c r="I1696" i="1"/>
  <c r="R1695" i="1"/>
  <c r="I1695" i="1"/>
  <c r="R1694" i="1"/>
  <c r="I1694" i="1"/>
  <c r="R1693" i="1"/>
  <c r="I1693" i="1"/>
  <c r="R1692" i="1"/>
  <c r="I1692" i="1"/>
  <c r="R1691" i="1"/>
  <c r="I1691" i="1"/>
  <c r="R1690" i="1"/>
  <c r="I1690" i="1"/>
  <c r="R1689" i="1"/>
  <c r="I1689" i="1"/>
  <c r="R1688" i="1"/>
  <c r="I1688" i="1"/>
  <c r="R1687" i="1"/>
  <c r="I1687" i="1"/>
  <c r="R1686" i="1"/>
  <c r="I1686" i="1"/>
  <c r="R1685" i="1"/>
  <c r="I1685" i="1"/>
  <c r="R1684" i="1"/>
  <c r="I1684" i="1"/>
  <c r="R1683" i="1"/>
  <c r="I1683" i="1"/>
  <c r="R1682" i="1"/>
  <c r="I1682" i="1"/>
  <c r="R1681" i="1"/>
  <c r="I1681" i="1"/>
  <c r="R1680" i="1"/>
  <c r="I1680" i="1"/>
  <c r="R1679" i="1"/>
  <c r="I1679" i="1"/>
  <c r="R1678" i="1"/>
  <c r="I1678" i="1"/>
  <c r="R1677" i="1"/>
  <c r="I1677" i="1"/>
  <c r="R1676" i="1"/>
  <c r="I1676" i="1"/>
  <c r="R1675" i="1"/>
  <c r="I1675" i="1"/>
  <c r="R1674" i="1"/>
  <c r="I1674" i="1"/>
  <c r="R1673" i="1"/>
  <c r="I1673" i="1"/>
  <c r="R1672" i="1"/>
  <c r="I1672" i="1"/>
  <c r="R1671" i="1"/>
  <c r="I1671" i="1"/>
  <c r="R1670" i="1"/>
  <c r="I1670" i="1"/>
  <c r="R1669" i="1"/>
  <c r="I1669" i="1"/>
  <c r="R1668" i="1"/>
  <c r="I1668" i="1"/>
  <c r="R1667" i="1"/>
  <c r="I1667" i="1"/>
  <c r="R1666" i="1"/>
  <c r="I1666" i="1"/>
  <c r="R1665" i="1"/>
  <c r="I1665" i="1"/>
  <c r="R1664" i="1"/>
  <c r="I1664" i="1"/>
  <c r="R1663" i="1"/>
  <c r="I1663" i="1"/>
  <c r="R1662" i="1"/>
  <c r="I1662" i="1"/>
  <c r="R1661" i="1"/>
  <c r="I1661" i="1"/>
  <c r="R1660" i="1"/>
  <c r="I1660" i="1"/>
  <c r="R1659" i="1"/>
  <c r="I1659" i="1"/>
  <c r="R1658" i="1"/>
  <c r="I1658" i="1"/>
  <c r="R1657" i="1"/>
  <c r="I1657" i="1"/>
  <c r="R1656" i="1"/>
  <c r="I1656" i="1"/>
  <c r="R1655" i="1"/>
  <c r="I1655" i="1"/>
  <c r="R1654" i="1"/>
  <c r="I1654" i="1"/>
  <c r="R1653" i="1"/>
  <c r="I1653" i="1"/>
  <c r="R1652" i="1"/>
  <c r="I1652" i="1"/>
  <c r="R1651" i="1"/>
  <c r="I1651" i="1"/>
  <c r="R1650" i="1"/>
  <c r="I1650" i="1"/>
  <c r="R1649" i="1"/>
  <c r="I1649" i="1"/>
  <c r="R1648" i="1"/>
  <c r="I1648" i="1"/>
  <c r="R1647" i="1"/>
  <c r="I1647" i="1"/>
  <c r="R1646" i="1"/>
  <c r="I1646" i="1"/>
  <c r="R1645" i="1"/>
  <c r="I1645" i="1"/>
  <c r="R1644" i="1"/>
  <c r="I1644" i="1"/>
  <c r="R1643" i="1"/>
  <c r="I1643" i="1"/>
  <c r="R1642" i="1"/>
  <c r="I1642" i="1"/>
  <c r="R1641" i="1"/>
  <c r="I1641" i="1"/>
  <c r="R1640" i="1"/>
  <c r="I1640" i="1"/>
  <c r="R1639" i="1"/>
  <c r="I1639" i="1"/>
  <c r="R1638" i="1"/>
  <c r="I1638" i="1"/>
  <c r="R1637" i="1"/>
  <c r="I1637" i="1"/>
  <c r="R1636" i="1"/>
  <c r="I1636" i="1"/>
  <c r="R1635" i="1"/>
  <c r="I1635" i="1"/>
  <c r="R1634" i="1"/>
  <c r="I1634" i="1"/>
  <c r="R1633" i="1"/>
  <c r="I1633" i="1"/>
  <c r="R1632" i="1"/>
  <c r="I1632" i="1"/>
  <c r="R1631" i="1"/>
  <c r="I1631" i="1"/>
  <c r="R1630" i="1"/>
  <c r="I1630" i="1"/>
  <c r="R1629" i="1"/>
  <c r="I1629" i="1"/>
  <c r="R1628" i="1"/>
  <c r="I1628" i="1"/>
  <c r="R1627" i="1"/>
  <c r="I1627" i="1"/>
  <c r="R1626" i="1"/>
  <c r="I1626" i="1"/>
  <c r="R1625" i="1"/>
  <c r="I1625" i="1"/>
  <c r="R1624" i="1"/>
  <c r="I1624" i="1"/>
  <c r="R1623" i="1"/>
  <c r="I1623" i="1"/>
  <c r="R1622" i="1"/>
  <c r="I1622" i="1"/>
  <c r="R1621" i="1"/>
  <c r="I1621" i="1"/>
  <c r="R1620" i="1"/>
  <c r="I1620" i="1"/>
  <c r="R1619" i="1"/>
  <c r="I1619" i="1"/>
  <c r="R1618" i="1"/>
  <c r="I1618" i="1"/>
  <c r="R1617" i="1"/>
  <c r="I1617" i="1"/>
  <c r="R1616" i="1"/>
  <c r="I1616" i="1"/>
  <c r="R1615" i="1"/>
  <c r="I1615" i="1"/>
  <c r="R1614" i="1"/>
  <c r="I1614" i="1"/>
  <c r="R1613" i="1"/>
  <c r="I1613" i="1"/>
  <c r="R1612" i="1"/>
  <c r="I1612" i="1"/>
  <c r="R1611" i="1"/>
  <c r="I1611" i="1"/>
  <c r="R1610" i="1"/>
  <c r="I1610" i="1"/>
  <c r="R1609" i="1"/>
  <c r="I1609" i="1"/>
  <c r="R1608" i="1"/>
  <c r="I1608" i="1"/>
  <c r="R1607" i="1"/>
  <c r="I1607" i="1"/>
  <c r="R1606" i="1"/>
  <c r="I1606" i="1"/>
  <c r="R1605" i="1"/>
  <c r="I1605" i="1"/>
  <c r="R1604" i="1"/>
  <c r="I1604" i="1"/>
  <c r="R1603" i="1"/>
  <c r="I1603" i="1"/>
  <c r="R1602" i="1"/>
  <c r="I1602" i="1"/>
  <c r="R1601" i="1"/>
  <c r="I1601" i="1"/>
  <c r="R1600" i="1"/>
  <c r="I1600" i="1"/>
  <c r="R1599" i="1"/>
  <c r="I1599" i="1"/>
  <c r="R1598" i="1"/>
  <c r="I1598" i="1"/>
  <c r="R1597" i="1"/>
  <c r="I1597" i="1"/>
  <c r="R1596" i="1"/>
  <c r="I1596" i="1"/>
  <c r="R1595" i="1"/>
  <c r="I1595" i="1"/>
  <c r="R1594" i="1"/>
  <c r="I1594" i="1"/>
  <c r="R1593" i="1"/>
  <c r="I1593" i="1"/>
  <c r="R1592" i="1"/>
  <c r="I1592" i="1"/>
  <c r="R1591" i="1"/>
  <c r="I1591" i="1"/>
  <c r="R1590" i="1"/>
  <c r="I1590" i="1"/>
  <c r="R1589" i="1"/>
  <c r="I1589" i="1"/>
  <c r="R1588" i="1"/>
  <c r="I1588" i="1"/>
  <c r="R1587" i="1"/>
  <c r="I1587" i="1"/>
  <c r="R1586" i="1"/>
  <c r="I1586" i="1"/>
  <c r="R1585" i="1"/>
  <c r="I1585" i="1"/>
  <c r="R1584" i="1"/>
  <c r="I1584" i="1"/>
  <c r="R1583" i="1"/>
  <c r="I1583" i="1"/>
  <c r="R1582" i="1"/>
  <c r="I1582" i="1"/>
  <c r="R1581" i="1"/>
  <c r="I1581" i="1"/>
  <c r="R1580" i="1"/>
  <c r="I1580" i="1"/>
  <c r="R1579" i="1"/>
  <c r="I1579" i="1"/>
  <c r="R1578" i="1"/>
  <c r="I1578" i="1"/>
  <c r="R1577" i="1"/>
  <c r="I1577" i="1"/>
  <c r="R1576" i="1"/>
  <c r="I1576" i="1"/>
  <c r="R1575" i="1"/>
  <c r="I1575" i="1"/>
  <c r="R1574" i="1"/>
  <c r="I1574" i="1"/>
  <c r="R1573" i="1"/>
  <c r="I1573" i="1"/>
  <c r="R1572" i="1"/>
  <c r="I1572" i="1"/>
  <c r="R1571" i="1"/>
  <c r="I1571" i="1"/>
  <c r="R1570" i="1"/>
  <c r="I1570" i="1"/>
  <c r="R1569" i="1"/>
  <c r="I1569" i="1"/>
  <c r="R1568" i="1"/>
  <c r="I1568" i="1"/>
  <c r="R1567" i="1"/>
  <c r="I1567" i="1"/>
  <c r="R1566" i="1"/>
  <c r="I1566" i="1"/>
  <c r="R1565" i="1"/>
  <c r="I1565" i="1"/>
  <c r="R1564" i="1"/>
  <c r="I1564" i="1"/>
  <c r="R1563" i="1"/>
  <c r="I1563" i="1"/>
  <c r="R1562" i="1"/>
  <c r="I1562" i="1"/>
  <c r="R1561" i="1"/>
  <c r="I1561" i="1"/>
  <c r="R1560" i="1"/>
  <c r="I1560" i="1"/>
  <c r="R1559" i="1"/>
  <c r="I1559" i="1"/>
  <c r="R1558" i="1"/>
  <c r="I1558" i="1"/>
  <c r="R1557" i="1"/>
  <c r="I1557" i="1"/>
  <c r="R1556" i="1"/>
  <c r="I1556" i="1"/>
  <c r="R1555" i="1"/>
  <c r="I1555" i="1"/>
  <c r="R1554" i="1"/>
  <c r="I1554" i="1"/>
  <c r="R1553" i="1"/>
  <c r="I1553" i="1"/>
  <c r="R1552" i="1"/>
  <c r="I1552" i="1"/>
  <c r="R1551" i="1"/>
  <c r="I1551" i="1"/>
  <c r="R1550" i="1"/>
  <c r="I1550" i="1"/>
  <c r="R1549" i="1"/>
  <c r="I1549" i="1"/>
  <c r="R1548" i="1"/>
  <c r="I1548" i="1"/>
  <c r="R1547" i="1"/>
  <c r="I1547" i="1"/>
  <c r="R1546" i="1"/>
  <c r="I1546" i="1"/>
  <c r="R1545" i="1"/>
  <c r="I1545" i="1"/>
  <c r="R1544" i="1"/>
  <c r="I1544" i="1"/>
  <c r="R1543" i="1"/>
  <c r="I1543" i="1"/>
  <c r="R1542" i="1"/>
  <c r="I1542" i="1"/>
  <c r="R1541" i="1"/>
  <c r="I1541" i="1"/>
  <c r="R1540" i="1"/>
  <c r="I1540" i="1"/>
  <c r="R1539" i="1"/>
  <c r="I1539" i="1"/>
  <c r="R1538" i="1"/>
  <c r="I1538" i="1"/>
  <c r="R1537" i="1"/>
  <c r="I1537" i="1"/>
  <c r="R1536" i="1"/>
  <c r="I1536" i="1"/>
  <c r="R1535" i="1"/>
  <c r="I1535" i="1"/>
  <c r="R1534" i="1"/>
  <c r="I1534" i="1"/>
  <c r="R1533" i="1"/>
  <c r="I1533" i="1"/>
  <c r="R1532" i="1"/>
  <c r="I1532" i="1"/>
  <c r="R1531" i="1"/>
  <c r="I1531" i="1"/>
  <c r="R1530" i="1"/>
  <c r="I1530" i="1"/>
  <c r="R1529" i="1"/>
  <c r="I1529" i="1"/>
  <c r="R1528" i="1"/>
  <c r="I1528" i="1"/>
  <c r="R1527" i="1"/>
  <c r="I1527" i="1"/>
  <c r="R1526" i="1"/>
  <c r="I1526" i="1"/>
  <c r="R1525" i="1"/>
  <c r="I1525" i="1"/>
  <c r="R1524" i="1"/>
  <c r="I1524" i="1"/>
  <c r="R1523" i="1"/>
  <c r="I1523" i="1"/>
  <c r="R1522" i="1"/>
  <c r="I1522" i="1"/>
  <c r="R1521" i="1"/>
  <c r="I1521" i="1"/>
  <c r="R1520" i="1"/>
  <c r="I1520" i="1"/>
  <c r="R1519" i="1"/>
  <c r="I1519" i="1"/>
  <c r="R1518" i="1"/>
  <c r="I1518" i="1"/>
  <c r="R1517" i="1"/>
  <c r="I1517" i="1"/>
  <c r="R1516" i="1"/>
  <c r="I1516" i="1"/>
  <c r="R1515" i="1"/>
  <c r="I1515" i="1"/>
  <c r="R1514" i="1"/>
  <c r="I1514" i="1"/>
  <c r="R1513" i="1"/>
  <c r="I1513" i="1"/>
  <c r="R1512" i="1"/>
  <c r="I1512" i="1"/>
  <c r="R1511" i="1"/>
  <c r="I1511" i="1"/>
  <c r="R1510" i="1"/>
  <c r="I1510" i="1"/>
  <c r="R1509" i="1"/>
  <c r="I1509" i="1"/>
  <c r="R1508" i="1"/>
  <c r="I1508" i="1"/>
  <c r="R1507" i="1"/>
  <c r="I1507" i="1"/>
  <c r="R1506" i="1"/>
  <c r="I1506" i="1"/>
  <c r="R1505" i="1"/>
  <c r="I1505" i="1"/>
  <c r="R1504" i="1"/>
  <c r="I1504" i="1"/>
  <c r="R1503" i="1"/>
  <c r="I1503" i="1"/>
  <c r="R1502" i="1"/>
  <c r="I1502" i="1"/>
  <c r="R1501" i="1"/>
  <c r="I1501" i="1"/>
  <c r="R1500" i="1"/>
  <c r="I1500" i="1"/>
  <c r="R1499" i="1"/>
  <c r="I1499" i="1"/>
  <c r="R1498" i="1"/>
  <c r="I1498" i="1"/>
  <c r="R1497" i="1"/>
  <c r="I1497" i="1"/>
  <c r="R1496" i="1"/>
  <c r="I1496" i="1"/>
  <c r="R1495" i="1"/>
  <c r="I1495" i="1"/>
  <c r="R1494" i="1"/>
  <c r="I1494" i="1"/>
  <c r="R1493" i="1"/>
  <c r="I1493" i="1"/>
  <c r="R1492" i="1"/>
  <c r="I1492" i="1"/>
  <c r="R1491" i="1"/>
  <c r="I1491" i="1"/>
  <c r="R1490" i="1"/>
  <c r="I1490" i="1"/>
  <c r="R1489" i="1"/>
  <c r="I1489" i="1"/>
  <c r="R1488" i="1"/>
  <c r="I1488" i="1"/>
  <c r="R1487" i="1"/>
  <c r="I1487" i="1"/>
  <c r="R1486" i="1"/>
  <c r="I1486" i="1"/>
  <c r="R1485" i="1"/>
  <c r="I1485" i="1"/>
  <c r="R1484" i="1"/>
  <c r="I1484" i="1"/>
  <c r="R1483" i="1"/>
  <c r="I1483" i="1"/>
  <c r="R1482" i="1"/>
  <c r="I1482" i="1"/>
  <c r="R1481" i="1"/>
  <c r="I1481" i="1"/>
  <c r="R1480" i="1"/>
  <c r="I1480" i="1"/>
  <c r="R1479" i="1"/>
  <c r="I1479" i="1"/>
  <c r="R1478" i="1"/>
  <c r="I1478" i="1"/>
  <c r="R1477" i="1"/>
  <c r="I1477" i="1"/>
  <c r="R1476" i="1"/>
  <c r="I1476" i="1"/>
  <c r="R1475" i="1"/>
  <c r="I1475" i="1"/>
  <c r="R1474" i="1"/>
  <c r="I1474" i="1"/>
  <c r="R1473" i="1"/>
  <c r="I1473" i="1"/>
  <c r="R1472" i="1"/>
  <c r="I1472" i="1"/>
  <c r="R1471" i="1"/>
  <c r="I1471" i="1"/>
  <c r="R1470" i="1"/>
  <c r="I1470" i="1"/>
  <c r="R1469" i="1"/>
  <c r="I1469" i="1"/>
  <c r="R1468" i="1"/>
  <c r="I1468" i="1"/>
  <c r="R1467" i="1"/>
  <c r="I1467" i="1"/>
  <c r="R1466" i="1"/>
  <c r="I1466" i="1"/>
  <c r="R1465" i="1"/>
  <c r="I1465" i="1"/>
  <c r="R1464" i="1"/>
  <c r="I1464" i="1"/>
  <c r="R1463" i="1"/>
  <c r="I1463" i="1"/>
  <c r="R1462" i="1"/>
  <c r="I1462" i="1"/>
  <c r="R1461" i="1"/>
  <c r="I1461" i="1"/>
  <c r="R1460" i="1"/>
  <c r="I1460" i="1"/>
  <c r="R1459" i="1"/>
  <c r="I1459" i="1"/>
  <c r="R1458" i="1"/>
  <c r="I1458" i="1"/>
  <c r="R1457" i="1"/>
  <c r="I1457" i="1"/>
  <c r="R1456" i="1"/>
  <c r="I1456" i="1"/>
  <c r="R1455" i="1"/>
  <c r="I1455" i="1"/>
  <c r="R1454" i="1"/>
  <c r="I1454" i="1"/>
  <c r="R1453" i="1"/>
  <c r="I1453" i="1"/>
  <c r="R1452" i="1"/>
  <c r="I1452" i="1"/>
  <c r="R1451" i="1"/>
  <c r="I1451" i="1"/>
  <c r="R1450" i="1"/>
  <c r="I1450" i="1"/>
  <c r="R1449" i="1"/>
  <c r="I1449" i="1"/>
  <c r="R1448" i="1"/>
  <c r="I1448" i="1"/>
  <c r="R1447" i="1"/>
  <c r="I1447" i="1"/>
  <c r="R1446" i="1"/>
  <c r="I1446" i="1"/>
  <c r="R1445" i="1"/>
  <c r="I1445" i="1"/>
  <c r="R1444" i="1"/>
  <c r="I1444" i="1"/>
  <c r="R1443" i="1"/>
  <c r="I1443" i="1"/>
  <c r="R1442" i="1"/>
  <c r="I1442" i="1"/>
  <c r="R1441" i="1"/>
  <c r="I1441" i="1"/>
  <c r="R1440" i="1"/>
  <c r="I1440" i="1"/>
  <c r="R1439" i="1"/>
  <c r="I1439" i="1"/>
  <c r="R1438" i="1"/>
  <c r="I1438" i="1"/>
  <c r="R1437" i="1"/>
  <c r="I1437" i="1"/>
  <c r="R1436" i="1"/>
  <c r="I1436" i="1"/>
  <c r="R1435" i="1"/>
  <c r="I1435" i="1"/>
  <c r="R1434" i="1"/>
  <c r="I1434" i="1"/>
  <c r="R1433" i="1"/>
  <c r="I1433" i="1"/>
  <c r="R1432" i="1"/>
  <c r="I1432" i="1"/>
  <c r="R1431" i="1"/>
  <c r="I1431" i="1"/>
  <c r="R1430" i="1"/>
  <c r="I1430" i="1"/>
  <c r="R1429" i="1"/>
  <c r="I1429" i="1"/>
  <c r="R1428" i="1"/>
  <c r="I1428" i="1"/>
  <c r="R1427" i="1"/>
  <c r="I1427" i="1"/>
  <c r="R1426" i="1"/>
  <c r="I1426" i="1"/>
  <c r="R1425" i="1"/>
  <c r="I1425" i="1"/>
  <c r="R1424" i="1"/>
  <c r="I1424" i="1"/>
  <c r="R1423" i="1"/>
  <c r="I1423" i="1"/>
  <c r="R1422" i="1"/>
  <c r="I1422" i="1"/>
  <c r="R1421" i="1"/>
  <c r="I1421" i="1"/>
  <c r="R1420" i="1"/>
  <c r="I1420" i="1"/>
  <c r="R1419" i="1"/>
  <c r="I1419" i="1"/>
  <c r="R1418" i="1"/>
  <c r="I1418" i="1"/>
  <c r="R1417" i="1"/>
  <c r="I1417" i="1"/>
  <c r="R1416" i="1"/>
  <c r="I1416" i="1"/>
  <c r="R1415" i="1"/>
  <c r="I1415" i="1"/>
  <c r="R1414" i="1"/>
  <c r="I1414" i="1"/>
  <c r="R1413" i="1"/>
  <c r="I1413" i="1"/>
  <c r="R1412" i="1"/>
  <c r="I1412" i="1"/>
  <c r="R1411" i="1"/>
  <c r="I1411" i="1"/>
  <c r="R1410" i="1"/>
  <c r="I1410" i="1"/>
  <c r="R1409" i="1"/>
  <c r="I1409" i="1"/>
  <c r="R1408" i="1"/>
  <c r="I1408" i="1"/>
  <c r="R1407" i="1"/>
  <c r="I1407" i="1"/>
  <c r="R1406" i="1"/>
  <c r="I1406" i="1"/>
  <c r="R1405" i="1"/>
  <c r="I1405" i="1"/>
  <c r="R1404" i="1"/>
  <c r="I1404" i="1"/>
  <c r="R1403" i="1"/>
  <c r="I1403" i="1"/>
  <c r="R1402" i="1"/>
  <c r="I1402" i="1"/>
  <c r="R1401" i="1"/>
  <c r="I1401" i="1"/>
  <c r="R1400" i="1"/>
  <c r="I1400" i="1"/>
  <c r="R1399" i="1"/>
  <c r="I1399" i="1"/>
  <c r="R1398" i="1"/>
  <c r="I1398" i="1"/>
  <c r="R1397" i="1"/>
  <c r="I1397" i="1"/>
  <c r="R1396" i="1"/>
  <c r="I1396" i="1"/>
  <c r="R1395" i="1"/>
  <c r="I1395" i="1"/>
  <c r="R1394" i="1"/>
  <c r="I1394" i="1"/>
  <c r="R1393" i="1"/>
  <c r="I1393" i="1"/>
  <c r="R1392" i="1"/>
  <c r="I1392" i="1"/>
  <c r="R1391" i="1"/>
  <c r="I1391" i="1"/>
  <c r="R1390" i="1"/>
  <c r="I1390" i="1"/>
  <c r="R1389" i="1"/>
  <c r="I1389" i="1"/>
  <c r="R1388" i="1"/>
  <c r="I1388" i="1"/>
  <c r="R1387" i="1"/>
  <c r="I1387" i="1"/>
  <c r="R1386" i="1"/>
  <c r="I1386" i="1"/>
  <c r="R1385" i="1"/>
  <c r="I1385" i="1"/>
  <c r="R1384" i="1"/>
  <c r="I1384" i="1"/>
  <c r="R1383" i="1"/>
  <c r="I1383" i="1"/>
  <c r="R1382" i="1"/>
  <c r="I1382" i="1"/>
  <c r="R1381" i="1"/>
  <c r="I1381" i="1"/>
  <c r="R1380" i="1"/>
  <c r="I1380" i="1"/>
  <c r="R1379" i="1"/>
  <c r="I1379" i="1"/>
  <c r="R1378" i="1"/>
  <c r="I1378" i="1"/>
  <c r="R1377" i="1"/>
  <c r="I1377" i="1"/>
  <c r="R1376" i="1"/>
  <c r="I1376" i="1"/>
  <c r="R1375" i="1"/>
  <c r="I1375" i="1"/>
  <c r="R1374" i="1"/>
  <c r="I1374" i="1"/>
  <c r="R1373" i="1"/>
  <c r="I1373" i="1"/>
  <c r="R1372" i="1"/>
  <c r="I1372" i="1"/>
  <c r="R1371" i="1"/>
  <c r="I1371" i="1"/>
  <c r="R1370" i="1"/>
  <c r="I1370" i="1"/>
  <c r="R1369" i="1"/>
  <c r="I1369" i="1"/>
  <c r="R1368" i="1"/>
  <c r="I1368" i="1"/>
  <c r="R1367" i="1"/>
  <c r="I1367" i="1"/>
  <c r="R1366" i="1"/>
  <c r="I1366" i="1"/>
  <c r="R1365" i="1"/>
  <c r="I1365" i="1"/>
  <c r="R1364" i="1"/>
  <c r="I1364" i="1"/>
  <c r="R1363" i="1"/>
  <c r="I1363" i="1"/>
  <c r="R1362" i="1"/>
  <c r="I1362" i="1"/>
  <c r="R1361" i="1"/>
  <c r="I1361" i="1"/>
  <c r="R1360" i="1"/>
  <c r="I1360" i="1"/>
  <c r="R1359" i="1"/>
  <c r="I1359" i="1"/>
  <c r="R1358" i="1"/>
  <c r="I1358" i="1"/>
  <c r="R1357" i="1"/>
  <c r="I1357" i="1"/>
  <c r="R1356" i="1"/>
  <c r="I1356" i="1"/>
  <c r="R1355" i="1"/>
  <c r="I1355" i="1"/>
  <c r="R1354" i="1"/>
  <c r="I1354" i="1"/>
  <c r="R1353" i="1"/>
  <c r="I1353" i="1"/>
  <c r="R1352" i="1"/>
  <c r="I1352" i="1"/>
  <c r="R1351" i="1"/>
  <c r="I1351" i="1"/>
  <c r="R1350" i="1"/>
  <c r="I1350" i="1"/>
  <c r="R1349" i="1"/>
  <c r="I1349" i="1"/>
  <c r="R1348" i="1"/>
  <c r="I1348" i="1"/>
  <c r="R1347" i="1"/>
  <c r="I1347" i="1"/>
  <c r="R1346" i="1"/>
  <c r="I1346" i="1"/>
  <c r="R1345" i="1"/>
  <c r="I1345" i="1"/>
  <c r="R1344" i="1"/>
  <c r="I1344" i="1"/>
  <c r="R1343" i="1"/>
  <c r="I1343" i="1"/>
  <c r="R1342" i="1"/>
  <c r="I1342" i="1"/>
  <c r="R1341" i="1"/>
  <c r="I1341" i="1"/>
  <c r="R1340" i="1"/>
  <c r="I1340" i="1"/>
  <c r="R1339" i="1"/>
  <c r="I1339" i="1"/>
  <c r="R1338" i="1"/>
  <c r="I1338" i="1"/>
  <c r="R1337" i="1"/>
  <c r="I1337" i="1"/>
  <c r="R1336" i="1"/>
  <c r="I1336" i="1"/>
  <c r="R1335" i="1"/>
  <c r="I1335" i="1"/>
  <c r="R1334" i="1"/>
  <c r="I1334" i="1"/>
  <c r="R1333" i="1"/>
  <c r="I1333" i="1"/>
  <c r="R1332" i="1"/>
  <c r="I1332" i="1"/>
  <c r="R1331" i="1"/>
  <c r="I1331" i="1"/>
  <c r="R1330" i="1"/>
  <c r="I1330" i="1"/>
  <c r="R1329" i="1"/>
  <c r="I1329" i="1"/>
  <c r="R1328" i="1"/>
  <c r="I1328" i="1"/>
  <c r="R1327" i="1"/>
  <c r="I1327" i="1"/>
  <c r="R1326" i="1"/>
  <c r="I1326" i="1"/>
  <c r="R1325" i="1"/>
  <c r="I1325" i="1"/>
  <c r="R1324" i="1"/>
  <c r="I1324" i="1"/>
  <c r="R1323" i="1"/>
  <c r="I1323" i="1"/>
  <c r="R1322" i="1"/>
  <c r="I1322" i="1"/>
  <c r="R1321" i="1"/>
  <c r="I1321" i="1"/>
  <c r="R1320" i="1"/>
  <c r="I1320" i="1"/>
  <c r="R1319" i="1"/>
  <c r="I1319" i="1"/>
  <c r="R1318" i="1"/>
  <c r="I1318" i="1"/>
  <c r="R1317" i="1"/>
  <c r="I1317" i="1"/>
  <c r="R1316" i="1"/>
  <c r="I1316" i="1"/>
  <c r="R1315" i="1"/>
  <c r="I1315" i="1"/>
  <c r="R1314" i="1"/>
  <c r="I1314" i="1"/>
  <c r="R1313" i="1"/>
  <c r="I1313" i="1"/>
  <c r="R1312" i="1"/>
  <c r="I1312" i="1"/>
  <c r="R1311" i="1"/>
  <c r="I1311" i="1"/>
  <c r="R1310" i="1"/>
  <c r="I1310" i="1"/>
  <c r="R1309" i="1"/>
  <c r="I1309" i="1"/>
  <c r="R1308" i="1"/>
  <c r="I1308" i="1"/>
  <c r="R1307" i="1"/>
  <c r="I1307" i="1"/>
  <c r="R1306" i="1"/>
  <c r="I1306" i="1"/>
  <c r="R1305" i="1"/>
  <c r="I1305" i="1"/>
  <c r="R1304" i="1"/>
  <c r="I1304" i="1"/>
  <c r="R1303" i="1"/>
  <c r="I1303" i="1"/>
  <c r="R1302" i="1"/>
  <c r="I1302" i="1"/>
  <c r="R1301" i="1"/>
  <c r="I1301" i="1"/>
  <c r="R1300" i="1"/>
  <c r="I1300" i="1"/>
  <c r="R1299" i="1"/>
  <c r="I1299" i="1"/>
  <c r="R1298" i="1"/>
  <c r="I1298" i="1"/>
  <c r="R1297" i="1"/>
  <c r="I1297" i="1"/>
  <c r="R1296" i="1"/>
  <c r="I1296" i="1"/>
  <c r="R1295" i="1"/>
  <c r="I1295" i="1"/>
  <c r="R1294" i="1"/>
  <c r="I1294" i="1"/>
  <c r="R1293" i="1"/>
  <c r="I1293" i="1"/>
  <c r="R1292" i="1"/>
  <c r="I1292" i="1"/>
  <c r="R1291" i="1"/>
  <c r="I1291" i="1"/>
  <c r="R1290" i="1"/>
  <c r="I1290" i="1"/>
  <c r="R1289" i="1"/>
  <c r="I1289" i="1"/>
  <c r="R1288" i="1"/>
  <c r="I1288" i="1"/>
  <c r="R1287" i="1"/>
  <c r="I1287" i="1"/>
  <c r="R1286" i="1"/>
  <c r="I1286" i="1"/>
  <c r="R1285" i="1"/>
  <c r="I1285" i="1"/>
  <c r="R1284" i="1"/>
  <c r="I1284" i="1"/>
  <c r="R1283" i="1"/>
  <c r="I1283" i="1"/>
  <c r="R1282" i="1"/>
  <c r="I1282" i="1"/>
  <c r="R1281" i="1"/>
  <c r="I1281" i="1"/>
  <c r="R1280" i="1"/>
  <c r="I1280" i="1"/>
  <c r="R1279" i="1"/>
  <c r="I1279" i="1"/>
  <c r="R1278" i="1"/>
  <c r="I1278" i="1"/>
  <c r="R1277" i="1"/>
  <c r="I1277" i="1"/>
  <c r="R1276" i="1"/>
  <c r="I1276" i="1"/>
  <c r="R1275" i="1"/>
  <c r="I1275" i="1"/>
  <c r="R1274" i="1"/>
  <c r="I1274" i="1"/>
  <c r="R1273" i="1"/>
  <c r="I1273" i="1"/>
  <c r="R1272" i="1"/>
  <c r="I1272" i="1"/>
  <c r="R1271" i="1"/>
  <c r="I1271" i="1"/>
  <c r="R1270" i="1"/>
  <c r="I1270" i="1"/>
  <c r="R1269" i="1"/>
  <c r="I1269" i="1"/>
  <c r="R1268" i="1"/>
  <c r="I1268" i="1"/>
  <c r="R1267" i="1"/>
  <c r="I1267" i="1"/>
  <c r="R1266" i="1"/>
  <c r="I1266" i="1"/>
  <c r="R1265" i="1"/>
  <c r="I1265" i="1"/>
  <c r="R1264" i="1"/>
  <c r="I1264" i="1"/>
  <c r="R1263" i="1"/>
  <c r="I1263" i="1"/>
  <c r="R1262" i="1"/>
  <c r="I1262" i="1"/>
  <c r="R1261" i="1"/>
  <c r="I1261" i="1"/>
  <c r="R1260" i="1"/>
  <c r="I1260" i="1"/>
  <c r="R1259" i="1"/>
  <c r="I1259" i="1"/>
  <c r="R1258" i="1"/>
  <c r="I1258" i="1"/>
  <c r="R1257" i="1"/>
  <c r="I1257" i="1"/>
  <c r="R1256" i="1"/>
  <c r="I1256" i="1"/>
  <c r="R1255" i="1"/>
  <c r="I1255" i="1"/>
  <c r="R1254" i="1"/>
  <c r="I1254" i="1"/>
  <c r="R1253" i="1"/>
  <c r="I1253" i="1"/>
  <c r="R1252" i="1"/>
  <c r="I1252" i="1"/>
  <c r="R1251" i="1"/>
  <c r="I1251" i="1"/>
  <c r="R1250" i="1"/>
  <c r="I1250" i="1"/>
  <c r="R1249" i="1"/>
  <c r="I1249" i="1"/>
  <c r="R1248" i="1"/>
  <c r="I1248" i="1"/>
  <c r="R1247" i="1"/>
  <c r="I1247" i="1"/>
  <c r="R1246" i="1"/>
  <c r="I1246" i="1"/>
  <c r="R1245" i="1"/>
  <c r="I1245" i="1"/>
  <c r="R1244" i="1"/>
  <c r="I1244" i="1"/>
  <c r="R1243" i="1"/>
  <c r="I1243" i="1"/>
  <c r="R1242" i="1"/>
  <c r="I1242" i="1"/>
  <c r="R1241" i="1"/>
  <c r="I1241" i="1"/>
  <c r="R1240" i="1"/>
  <c r="I1240" i="1"/>
  <c r="R1239" i="1"/>
  <c r="I1239" i="1"/>
  <c r="R1238" i="1"/>
  <c r="I1238" i="1"/>
  <c r="R1237" i="1"/>
  <c r="I1237" i="1"/>
  <c r="R1236" i="1"/>
  <c r="I1236" i="1"/>
  <c r="R1235" i="1"/>
  <c r="I1235" i="1"/>
  <c r="R1234" i="1"/>
  <c r="I1234" i="1"/>
  <c r="R1233" i="1"/>
  <c r="I1233" i="1"/>
  <c r="R1232" i="1"/>
  <c r="I1232" i="1"/>
  <c r="R1231" i="1"/>
  <c r="I1231" i="1"/>
  <c r="R1230" i="1"/>
  <c r="I1230" i="1"/>
  <c r="R1229" i="1"/>
  <c r="I1229" i="1"/>
  <c r="R1228" i="1"/>
  <c r="I1228" i="1"/>
  <c r="R1227" i="1"/>
  <c r="I1227" i="1"/>
  <c r="R1226" i="1"/>
  <c r="I1226" i="1"/>
  <c r="R1225" i="1"/>
  <c r="I1225" i="1"/>
  <c r="R1224" i="1"/>
  <c r="I1224" i="1"/>
  <c r="R1223" i="1"/>
  <c r="I1223" i="1"/>
  <c r="R1222" i="1"/>
  <c r="I1222" i="1"/>
  <c r="R1221" i="1"/>
  <c r="I1221" i="1"/>
  <c r="R1220" i="1"/>
  <c r="I1220" i="1"/>
  <c r="R1219" i="1"/>
  <c r="I1219" i="1"/>
  <c r="R1218" i="1"/>
  <c r="I1218" i="1"/>
  <c r="R1217" i="1"/>
  <c r="I1217" i="1"/>
  <c r="R1216" i="1"/>
  <c r="I1216" i="1"/>
  <c r="R1215" i="1"/>
  <c r="I1215" i="1"/>
  <c r="R1214" i="1"/>
  <c r="I1214" i="1"/>
  <c r="R1213" i="1"/>
  <c r="I1213" i="1"/>
  <c r="R1212" i="1"/>
  <c r="I1212" i="1"/>
  <c r="R1211" i="1"/>
  <c r="I1211" i="1"/>
  <c r="R1210" i="1"/>
  <c r="I1210" i="1"/>
  <c r="R1209" i="1"/>
  <c r="I1209" i="1"/>
  <c r="R1208" i="1"/>
  <c r="I1208" i="1"/>
  <c r="R1207" i="1"/>
  <c r="I1207" i="1"/>
  <c r="R1206" i="1"/>
  <c r="I1206" i="1"/>
  <c r="R1205" i="1"/>
  <c r="I1205" i="1"/>
  <c r="R1204" i="1"/>
  <c r="I1204" i="1"/>
  <c r="R1203" i="1"/>
  <c r="I1203" i="1"/>
  <c r="R1202" i="1"/>
  <c r="I1202" i="1"/>
  <c r="R1201" i="1"/>
  <c r="I1201" i="1"/>
  <c r="R1200" i="1"/>
  <c r="I1200" i="1"/>
  <c r="R1199" i="1"/>
  <c r="I1199" i="1"/>
  <c r="R1198" i="1"/>
  <c r="I1198" i="1"/>
  <c r="R1197" i="1"/>
  <c r="I1197" i="1"/>
  <c r="R1196" i="1"/>
  <c r="I1196" i="1"/>
  <c r="R1195" i="1"/>
  <c r="I1195" i="1"/>
  <c r="R1194" i="1"/>
  <c r="I1194" i="1"/>
  <c r="R1193" i="1"/>
  <c r="I1193" i="1"/>
  <c r="R1192" i="1"/>
  <c r="I1192" i="1"/>
  <c r="R1191" i="1"/>
  <c r="I1191" i="1"/>
  <c r="R1190" i="1"/>
  <c r="I1190" i="1"/>
  <c r="R1189" i="1"/>
  <c r="I1189" i="1"/>
  <c r="R1188" i="1"/>
  <c r="I1188" i="1"/>
  <c r="R1187" i="1"/>
  <c r="I1187" i="1"/>
  <c r="R1186" i="1"/>
  <c r="I1186" i="1"/>
  <c r="R1185" i="1"/>
  <c r="I1185" i="1"/>
  <c r="R1184" i="1"/>
  <c r="I1184" i="1"/>
  <c r="R1183" i="1"/>
  <c r="I1183" i="1"/>
  <c r="R1182" i="1"/>
  <c r="I1182" i="1"/>
  <c r="R1181" i="1"/>
  <c r="I1181" i="1"/>
  <c r="R1180" i="1"/>
  <c r="I1180" i="1"/>
  <c r="R1179" i="1"/>
  <c r="I1179" i="1"/>
  <c r="R1178" i="1"/>
  <c r="I1178" i="1"/>
  <c r="R1177" i="1"/>
  <c r="I1177" i="1"/>
  <c r="R1176" i="1"/>
  <c r="I1176" i="1"/>
  <c r="R1175" i="1"/>
  <c r="I1175" i="1"/>
  <c r="R1174" i="1"/>
  <c r="I1174" i="1"/>
  <c r="R1173" i="1"/>
  <c r="I1173" i="1"/>
  <c r="R1172" i="1"/>
  <c r="I1172" i="1"/>
  <c r="R1171" i="1"/>
  <c r="I1171" i="1"/>
  <c r="R1170" i="1"/>
  <c r="I1170" i="1"/>
  <c r="R1169" i="1"/>
  <c r="I1169" i="1"/>
  <c r="R1168" i="1"/>
  <c r="I1168" i="1"/>
  <c r="R1167" i="1"/>
  <c r="I1167" i="1"/>
  <c r="R1166" i="1"/>
  <c r="I1166" i="1"/>
  <c r="R1165" i="1"/>
  <c r="I1165" i="1"/>
  <c r="R1164" i="1"/>
  <c r="I1164" i="1"/>
  <c r="R1163" i="1"/>
  <c r="I1163" i="1"/>
  <c r="R1162" i="1"/>
  <c r="I1162" i="1"/>
  <c r="R1161" i="1"/>
  <c r="I1161" i="1"/>
  <c r="R1160" i="1"/>
  <c r="I1160" i="1"/>
  <c r="R1159" i="1"/>
  <c r="I1159" i="1"/>
  <c r="R1158" i="1"/>
  <c r="I1158" i="1"/>
  <c r="R1157" i="1"/>
  <c r="I1157" i="1"/>
  <c r="R1156" i="1"/>
  <c r="I1156" i="1"/>
  <c r="R1155" i="1"/>
  <c r="I1155" i="1"/>
  <c r="R1154" i="1"/>
  <c r="I1154" i="1"/>
  <c r="R1153" i="1"/>
  <c r="I1153" i="1"/>
  <c r="R1152" i="1"/>
  <c r="I1152" i="1"/>
  <c r="R1151" i="1"/>
  <c r="I1151" i="1"/>
  <c r="R1150" i="1"/>
  <c r="I1150" i="1"/>
  <c r="R1149" i="1"/>
  <c r="I1149" i="1"/>
  <c r="R1148" i="1"/>
  <c r="I1148" i="1"/>
  <c r="R1147" i="1"/>
  <c r="I1147" i="1"/>
  <c r="R1146" i="1"/>
  <c r="I1146" i="1"/>
  <c r="R1145" i="1"/>
  <c r="I1145" i="1"/>
  <c r="R1144" i="1"/>
  <c r="I1144" i="1"/>
  <c r="R1143" i="1"/>
  <c r="I1143" i="1"/>
  <c r="R1142" i="1"/>
  <c r="I1142" i="1"/>
  <c r="R1141" i="1"/>
  <c r="I1141" i="1"/>
  <c r="R1140" i="1"/>
  <c r="I1140" i="1"/>
  <c r="R1139" i="1"/>
  <c r="I1139" i="1"/>
  <c r="R1138" i="1"/>
  <c r="I1138" i="1"/>
  <c r="R1137" i="1"/>
  <c r="I1137" i="1"/>
  <c r="R1136" i="1"/>
  <c r="I1136" i="1"/>
  <c r="R1135" i="1"/>
  <c r="I1135" i="1"/>
  <c r="R1134" i="1"/>
  <c r="I1134" i="1"/>
  <c r="R1133" i="1"/>
  <c r="I1133" i="1"/>
  <c r="R1132" i="1"/>
  <c r="I1132" i="1"/>
  <c r="R1131" i="1"/>
  <c r="I1131" i="1"/>
  <c r="R1130" i="1"/>
  <c r="I1130" i="1"/>
  <c r="R1129" i="1"/>
  <c r="I1129" i="1"/>
  <c r="R1128" i="1"/>
  <c r="I1128" i="1"/>
  <c r="R1127" i="1"/>
  <c r="I1127" i="1"/>
  <c r="R1126" i="1"/>
  <c r="I1126" i="1"/>
  <c r="R1125" i="1"/>
  <c r="I1125" i="1"/>
  <c r="R1124" i="1"/>
  <c r="I1124" i="1"/>
  <c r="R1123" i="1"/>
  <c r="I1123" i="1"/>
  <c r="R1122" i="1"/>
  <c r="I1122" i="1"/>
  <c r="R1121" i="1"/>
  <c r="I1121" i="1"/>
  <c r="R1120" i="1"/>
  <c r="I1120" i="1"/>
  <c r="R1119" i="1"/>
  <c r="I1119" i="1"/>
  <c r="R1118" i="1"/>
  <c r="I1118" i="1"/>
  <c r="R1117" i="1"/>
  <c r="I1117" i="1"/>
  <c r="R1116" i="1"/>
  <c r="I1116" i="1"/>
  <c r="R1115" i="1"/>
  <c r="I1115" i="1"/>
  <c r="R1114" i="1"/>
  <c r="I1114" i="1"/>
  <c r="R1113" i="1"/>
  <c r="I1113" i="1"/>
  <c r="R1112" i="1"/>
  <c r="I1112" i="1"/>
  <c r="R1111" i="1"/>
  <c r="I1111" i="1"/>
  <c r="R1110" i="1"/>
  <c r="I1110" i="1"/>
  <c r="R1109" i="1"/>
  <c r="I1109" i="1"/>
  <c r="R1108" i="1"/>
  <c r="I1108" i="1"/>
  <c r="R1107" i="1"/>
  <c r="I1107" i="1"/>
  <c r="R1106" i="1"/>
  <c r="I1106" i="1"/>
  <c r="R1105" i="1"/>
  <c r="I1105" i="1"/>
  <c r="R1104" i="1"/>
  <c r="I1104" i="1"/>
  <c r="R1103" i="1"/>
  <c r="I1103" i="1"/>
  <c r="R1102" i="1"/>
  <c r="I1102" i="1"/>
  <c r="R1101" i="1"/>
  <c r="I1101" i="1"/>
  <c r="R1100" i="1"/>
  <c r="I1100" i="1"/>
  <c r="R1099" i="1"/>
  <c r="I1099" i="1"/>
  <c r="R1098" i="1"/>
  <c r="I1098" i="1"/>
  <c r="R1097" i="1"/>
  <c r="I1097" i="1"/>
  <c r="R1096" i="1"/>
  <c r="I1096" i="1"/>
  <c r="R1095" i="1"/>
  <c r="I1095" i="1"/>
  <c r="R1094" i="1"/>
  <c r="I1094" i="1"/>
  <c r="R1093" i="1"/>
  <c r="I1093" i="1"/>
  <c r="R1092" i="1"/>
  <c r="I1092" i="1"/>
  <c r="R1091" i="1"/>
  <c r="I1091" i="1"/>
  <c r="R1090" i="1"/>
  <c r="I1090" i="1"/>
  <c r="R1089" i="1"/>
  <c r="I1089" i="1"/>
  <c r="R1088" i="1"/>
  <c r="I1088" i="1"/>
  <c r="R1087" i="1"/>
  <c r="I1087" i="1"/>
  <c r="R1086" i="1"/>
  <c r="I1086" i="1"/>
  <c r="R1085" i="1"/>
  <c r="I1085" i="1"/>
  <c r="R1084" i="1"/>
  <c r="I1084" i="1"/>
  <c r="R1083" i="1"/>
  <c r="I1083" i="1"/>
  <c r="R1082" i="1"/>
  <c r="I1082" i="1"/>
  <c r="R1081" i="1"/>
  <c r="I1081" i="1"/>
  <c r="R1080" i="1"/>
  <c r="I1080" i="1"/>
  <c r="R1079" i="1"/>
  <c r="I1079" i="1"/>
  <c r="R1078" i="1"/>
  <c r="I1078" i="1"/>
  <c r="R1077" i="1"/>
  <c r="I1077" i="1"/>
  <c r="R1076" i="1"/>
  <c r="I1076" i="1"/>
  <c r="R1075" i="1"/>
  <c r="I1075" i="1"/>
  <c r="R1074" i="1"/>
  <c r="I1074" i="1"/>
  <c r="R1073" i="1"/>
  <c r="I1073" i="1"/>
  <c r="R1072" i="1"/>
  <c r="I1072" i="1"/>
  <c r="R1071" i="1"/>
  <c r="I1071" i="1"/>
  <c r="R1070" i="1"/>
  <c r="I1070" i="1"/>
  <c r="R1069" i="1"/>
  <c r="I1069" i="1"/>
  <c r="R1068" i="1"/>
  <c r="I1068" i="1"/>
  <c r="R1067" i="1"/>
  <c r="I1067" i="1"/>
  <c r="R1066" i="1"/>
  <c r="I1066" i="1"/>
  <c r="R1065" i="1"/>
  <c r="I1065" i="1"/>
  <c r="R1064" i="1"/>
  <c r="I1064" i="1"/>
  <c r="R1063" i="1"/>
  <c r="I1063" i="1"/>
  <c r="R1062" i="1"/>
  <c r="I1062" i="1"/>
  <c r="R1061" i="1"/>
  <c r="I1061" i="1"/>
  <c r="R1060" i="1"/>
  <c r="I1060" i="1"/>
  <c r="R1059" i="1"/>
  <c r="I1059" i="1"/>
  <c r="R1058" i="1"/>
  <c r="I1058" i="1"/>
  <c r="R1057" i="1"/>
  <c r="I1057" i="1"/>
  <c r="R1056" i="1"/>
  <c r="I1056" i="1"/>
  <c r="R1055" i="1"/>
  <c r="I1055" i="1"/>
  <c r="R1054" i="1"/>
  <c r="I1054" i="1"/>
  <c r="R1053" i="1"/>
  <c r="I1053" i="1"/>
  <c r="R1052" i="1"/>
  <c r="I1052" i="1"/>
  <c r="R1051" i="1"/>
  <c r="I1051" i="1"/>
  <c r="R1050" i="1"/>
  <c r="I1050" i="1"/>
  <c r="R1049" i="1"/>
  <c r="I1049" i="1"/>
  <c r="R1048" i="1"/>
  <c r="I1048" i="1"/>
  <c r="R1047" i="1"/>
  <c r="I1047" i="1"/>
  <c r="R1046" i="1"/>
  <c r="I1046" i="1"/>
  <c r="R1045" i="1"/>
  <c r="I1045" i="1"/>
  <c r="R1044" i="1"/>
  <c r="I1044" i="1"/>
  <c r="R1043" i="1"/>
  <c r="I1043" i="1"/>
  <c r="R1042" i="1"/>
  <c r="I1042" i="1"/>
  <c r="R1041" i="1"/>
  <c r="I1041" i="1"/>
  <c r="R1040" i="1"/>
  <c r="I1040" i="1"/>
  <c r="R1039" i="1"/>
  <c r="I1039" i="1"/>
  <c r="R1038" i="1"/>
  <c r="I1038" i="1"/>
  <c r="R1037" i="1"/>
  <c r="I1037" i="1"/>
  <c r="R1036" i="1"/>
  <c r="I1036" i="1"/>
  <c r="R1035" i="1"/>
  <c r="I1035" i="1"/>
  <c r="R1034" i="1"/>
  <c r="I1034" i="1"/>
  <c r="R1033" i="1"/>
  <c r="I1033" i="1"/>
  <c r="R1032" i="1"/>
  <c r="I1032" i="1"/>
  <c r="R1031" i="1"/>
  <c r="I1031" i="1"/>
  <c r="R1030" i="1"/>
  <c r="I1030" i="1"/>
  <c r="R1029" i="1"/>
  <c r="I1029" i="1"/>
  <c r="R1028" i="1"/>
  <c r="I1028" i="1"/>
  <c r="R1027" i="1"/>
  <c r="I1027" i="1"/>
  <c r="R1026" i="1"/>
  <c r="I1026" i="1"/>
  <c r="R1025" i="1"/>
  <c r="I1025" i="1"/>
  <c r="R1024" i="1"/>
  <c r="I1024" i="1"/>
  <c r="R1023" i="1"/>
  <c r="I1023" i="1"/>
  <c r="R1022" i="1"/>
  <c r="I1022" i="1"/>
  <c r="R1021" i="1"/>
  <c r="I1021" i="1"/>
  <c r="R1020" i="1"/>
  <c r="I1020" i="1"/>
  <c r="R1019" i="1"/>
  <c r="I1019" i="1"/>
  <c r="R1018" i="1"/>
  <c r="I1018" i="1"/>
  <c r="R1017" i="1"/>
  <c r="I1017" i="1"/>
  <c r="R1016" i="1"/>
  <c r="I1016" i="1"/>
  <c r="R1015" i="1"/>
  <c r="I1015" i="1"/>
  <c r="R1014" i="1"/>
  <c r="I1014" i="1"/>
  <c r="R1013" i="1"/>
  <c r="I1013" i="1"/>
  <c r="R1012" i="1"/>
  <c r="I1012" i="1"/>
  <c r="R1011" i="1"/>
  <c r="I1011" i="1"/>
  <c r="R1010" i="1"/>
  <c r="I1010" i="1"/>
  <c r="R1009" i="1"/>
  <c r="I1009" i="1"/>
  <c r="R1008" i="1"/>
  <c r="I1008" i="1"/>
  <c r="R1007" i="1"/>
  <c r="I1007" i="1"/>
  <c r="R1006" i="1"/>
  <c r="I1006" i="1"/>
  <c r="R1005" i="1"/>
  <c r="I1005" i="1"/>
  <c r="R1004" i="1"/>
  <c r="I1004" i="1"/>
  <c r="R1003" i="1"/>
  <c r="I1003" i="1"/>
  <c r="R1002" i="1"/>
  <c r="I1002" i="1"/>
  <c r="R1001" i="1"/>
  <c r="I1001" i="1"/>
  <c r="R1000" i="1"/>
  <c r="I1000" i="1"/>
  <c r="R999" i="1"/>
  <c r="I999" i="1"/>
  <c r="R998" i="1"/>
  <c r="I998" i="1"/>
  <c r="R997" i="1"/>
  <c r="I997" i="1"/>
  <c r="R996" i="1"/>
  <c r="I996" i="1"/>
  <c r="R995" i="1"/>
  <c r="I995" i="1"/>
  <c r="R994" i="1"/>
  <c r="I994" i="1"/>
  <c r="R993" i="1"/>
  <c r="I993" i="1"/>
  <c r="R992" i="1"/>
  <c r="I992" i="1"/>
  <c r="R991" i="1"/>
  <c r="I991" i="1"/>
  <c r="R990" i="1"/>
  <c r="I990" i="1"/>
  <c r="R989" i="1"/>
  <c r="I989" i="1"/>
  <c r="R988" i="1"/>
  <c r="I988" i="1"/>
  <c r="R987" i="1"/>
  <c r="I987" i="1"/>
  <c r="R986" i="1"/>
  <c r="I986" i="1"/>
  <c r="R985" i="1"/>
  <c r="I985" i="1"/>
  <c r="R984" i="1"/>
  <c r="I984" i="1"/>
  <c r="R983" i="1"/>
  <c r="I983" i="1"/>
  <c r="R982" i="1"/>
  <c r="I982" i="1"/>
  <c r="R981" i="1"/>
  <c r="I981" i="1"/>
  <c r="R980" i="1"/>
  <c r="I980" i="1"/>
  <c r="R979" i="1"/>
  <c r="I979" i="1"/>
  <c r="R978" i="1"/>
  <c r="I978" i="1"/>
  <c r="R977" i="1"/>
  <c r="I977" i="1"/>
  <c r="R976" i="1"/>
  <c r="I976" i="1"/>
  <c r="R975" i="1"/>
  <c r="I975" i="1"/>
  <c r="R974" i="1"/>
  <c r="I974" i="1"/>
  <c r="R973" i="1"/>
  <c r="I973" i="1"/>
  <c r="R972" i="1"/>
  <c r="I972" i="1"/>
  <c r="R971" i="1"/>
  <c r="I971" i="1"/>
  <c r="R970" i="1"/>
  <c r="I970" i="1"/>
  <c r="R969" i="1"/>
  <c r="I969" i="1"/>
  <c r="R968" i="1"/>
  <c r="I968" i="1"/>
  <c r="R967" i="1"/>
  <c r="I967" i="1"/>
  <c r="R966" i="1"/>
  <c r="I966" i="1"/>
  <c r="R965" i="1"/>
  <c r="I965" i="1"/>
  <c r="R964" i="1"/>
  <c r="I964" i="1"/>
  <c r="R963" i="1"/>
  <c r="I963" i="1"/>
  <c r="R962" i="1"/>
  <c r="I962" i="1"/>
  <c r="R961" i="1"/>
  <c r="I961" i="1"/>
  <c r="R960" i="1"/>
  <c r="I960" i="1"/>
  <c r="R959" i="1"/>
  <c r="I959" i="1"/>
  <c r="R958" i="1"/>
  <c r="I958" i="1"/>
  <c r="R957" i="1"/>
  <c r="I957" i="1"/>
  <c r="R956" i="1"/>
  <c r="I956" i="1"/>
  <c r="R955" i="1"/>
  <c r="I955" i="1"/>
  <c r="R954" i="1"/>
  <c r="I954" i="1"/>
  <c r="R953" i="1"/>
  <c r="I953" i="1"/>
  <c r="R952" i="1"/>
  <c r="I952" i="1"/>
  <c r="R951" i="1"/>
  <c r="I951" i="1"/>
  <c r="R950" i="1"/>
  <c r="I950" i="1"/>
  <c r="R949" i="1"/>
  <c r="I949" i="1"/>
  <c r="R948" i="1"/>
  <c r="I948" i="1"/>
  <c r="R947" i="1"/>
  <c r="I947" i="1"/>
  <c r="R946" i="1"/>
  <c r="I946" i="1"/>
  <c r="R945" i="1"/>
  <c r="I945" i="1"/>
  <c r="R944" i="1"/>
  <c r="I944" i="1"/>
  <c r="R943" i="1"/>
  <c r="I943" i="1"/>
  <c r="R942" i="1"/>
  <c r="I942" i="1"/>
  <c r="R941" i="1"/>
  <c r="I941" i="1"/>
  <c r="R940" i="1"/>
  <c r="I940" i="1"/>
  <c r="R939" i="1"/>
  <c r="I939" i="1"/>
  <c r="R938" i="1"/>
  <c r="I938" i="1"/>
  <c r="R937" i="1"/>
  <c r="I937" i="1"/>
  <c r="R936" i="1"/>
  <c r="I936" i="1"/>
  <c r="R935" i="1"/>
  <c r="I935" i="1"/>
  <c r="R934" i="1"/>
  <c r="I934" i="1"/>
  <c r="R933" i="1"/>
  <c r="I933" i="1"/>
  <c r="R932" i="1"/>
  <c r="I932" i="1"/>
  <c r="R931" i="1"/>
  <c r="I931" i="1"/>
  <c r="R930" i="1"/>
  <c r="I930" i="1"/>
  <c r="R929" i="1"/>
  <c r="I929" i="1"/>
  <c r="R928" i="1"/>
  <c r="I928" i="1"/>
  <c r="R927" i="1"/>
  <c r="I927" i="1"/>
  <c r="R926" i="1"/>
  <c r="I926" i="1"/>
  <c r="R925" i="1"/>
  <c r="I925" i="1"/>
  <c r="R924" i="1"/>
  <c r="I924" i="1"/>
  <c r="R923" i="1"/>
  <c r="I923" i="1"/>
  <c r="R922" i="1"/>
  <c r="I922" i="1"/>
  <c r="R921" i="1"/>
  <c r="I921" i="1"/>
  <c r="R920" i="1"/>
  <c r="I920" i="1"/>
  <c r="R919" i="1"/>
  <c r="I919" i="1"/>
  <c r="R918" i="1"/>
  <c r="I918" i="1"/>
  <c r="R917" i="1"/>
  <c r="I917" i="1"/>
  <c r="R916" i="1"/>
  <c r="I916" i="1"/>
  <c r="R915" i="1"/>
  <c r="I915" i="1"/>
  <c r="R914" i="1"/>
  <c r="I914" i="1"/>
  <c r="R913" i="1"/>
  <c r="I913" i="1"/>
  <c r="R912" i="1"/>
  <c r="I912" i="1"/>
  <c r="R911" i="1"/>
  <c r="I911" i="1"/>
  <c r="R910" i="1"/>
  <c r="I910" i="1"/>
  <c r="R909" i="1"/>
  <c r="I909" i="1"/>
  <c r="R908" i="1"/>
  <c r="I908" i="1"/>
  <c r="R907" i="1"/>
  <c r="I907" i="1"/>
  <c r="R906" i="1"/>
  <c r="I906" i="1"/>
  <c r="R905" i="1"/>
  <c r="I905" i="1"/>
  <c r="R904" i="1"/>
  <c r="I904" i="1"/>
  <c r="R903" i="1"/>
  <c r="I903" i="1"/>
  <c r="R902" i="1"/>
  <c r="I902" i="1"/>
  <c r="R901" i="1"/>
  <c r="I901" i="1"/>
  <c r="R900" i="1"/>
  <c r="I900" i="1"/>
  <c r="R899" i="1"/>
  <c r="I899" i="1"/>
  <c r="R898" i="1"/>
  <c r="I898" i="1"/>
  <c r="R897" i="1"/>
  <c r="I897" i="1"/>
  <c r="R896" i="1"/>
  <c r="I896" i="1"/>
  <c r="R895" i="1"/>
  <c r="I895" i="1"/>
  <c r="R894" i="1"/>
  <c r="I894" i="1"/>
  <c r="R893" i="1"/>
  <c r="I893" i="1"/>
  <c r="R892" i="1"/>
  <c r="I892" i="1"/>
  <c r="R891" i="1"/>
  <c r="I891" i="1"/>
  <c r="R890" i="1"/>
  <c r="I890" i="1"/>
  <c r="R889" i="1"/>
  <c r="I889" i="1"/>
  <c r="R888" i="1"/>
  <c r="I888" i="1"/>
  <c r="R887" i="1"/>
  <c r="I887" i="1"/>
  <c r="R886" i="1"/>
  <c r="I886" i="1"/>
  <c r="R885" i="1"/>
  <c r="I885" i="1"/>
  <c r="R884" i="1"/>
  <c r="I884" i="1"/>
  <c r="R883" i="1"/>
  <c r="I883" i="1"/>
  <c r="R882" i="1"/>
  <c r="I882" i="1"/>
  <c r="R881" i="1"/>
  <c r="I881" i="1"/>
  <c r="R880" i="1"/>
  <c r="I880" i="1"/>
  <c r="R879" i="1"/>
  <c r="I879" i="1"/>
  <c r="R878" i="1"/>
  <c r="I878" i="1"/>
  <c r="R877" i="1"/>
  <c r="I877" i="1"/>
  <c r="R876" i="1"/>
  <c r="I876" i="1"/>
  <c r="R875" i="1"/>
  <c r="I875" i="1"/>
  <c r="R874" i="1"/>
  <c r="I874" i="1"/>
  <c r="R873" i="1"/>
  <c r="I873" i="1"/>
  <c r="R872" i="1"/>
  <c r="I872" i="1"/>
  <c r="R871" i="1"/>
  <c r="I871" i="1"/>
  <c r="R870" i="1"/>
  <c r="I870" i="1"/>
  <c r="R869" i="1"/>
  <c r="I869" i="1"/>
  <c r="R868" i="1"/>
  <c r="I868" i="1"/>
  <c r="R867" i="1"/>
  <c r="I867" i="1"/>
  <c r="R866" i="1"/>
  <c r="I866" i="1"/>
  <c r="R865" i="1"/>
  <c r="I865" i="1"/>
  <c r="R864" i="1"/>
  <c r="I864" i="1"/>
  <c r="R863" i="1"/>
  <c r="I863" i="1"/>
  <c r="R862" i="1"/>
  <c r="I862" i="1"/>
  <c r="R861" i="1"/>
  <c r="I861" i="1"/>
  <c r="R860" i="1"/>
  <c r="I860" i="1"/>
  <c r="R859" i="1"/>
  <c r="I859" i="1"/>
  <c r="R858" i="1"/>
  <c r="I858" i="1"/>
  <c r="R857" i="1"/>
  <c r="I857" i="1"/>
  <c r="R856" i="1"/>
  <c r="I856" i="1"/>
  <c r="R855" i="1"/>
  <c r="I855" i="1"/>
  <c r="R854" i="1"/>
  <c r="I854" i="1"/>
  <c r="R853" i="1"/>
  <c r="I853" i="1"/>
  <c r="R852" i="1"/>
  <c r="I852" i="1"/>
  <c r="R851" i="1"/>
  <c r="I851" i="1"/>
  <c r="R850" i="1"/>
  <c r="I850" i="1"/>
  <c r="R849" i="1"/>
  <c r="I849" i="1"/>
  <c r="R848" i="1"/>
  <c r="I848" i="1"/>
  <c r="R847" i="1"/>
  <c r="I847" i="1"/>
  <c r="R846" i="1"/>
  <c r="I846" i="1"/>
  <c r="R845" i="1"/>
  <c r="I845" i="1"/>
  <c r="R844" i="1"/>
  <c r="I844" i="1"/>
  <c r="R843" i="1"/>
  <c r="I843" i="1"/>
  <c r="R842" i="1"/>
  <c r="I842" i="1"/>
  <c r="R841" i="1"/>
  <c r="I841" i="1"/>
  <c r="R840" i="1"/>
  <c r="I840" i="1"/>
  <c r="R839" i="1"/>
  <c r="I839" i="1"/>
  <c r="R838" i="1"/>
  <c r="I838" i="1"/>
  <c r="R837" i="1"/>
  <c r="I837" i="1"/>
  <c r="R836" i="1"/>
  <c r="I836" i="1"/>
  <c r="R835" i="1"/>
  <c r="I835" i="1"/>
  <c r="R834" i="1"/>
  <c r="I834" i="1"/>
  <c r="R833" i="1"/>
  <c r="I833" i="1"/>
  <c r="R832" i="1"/>
  <c r="I832" i="1"/>
  <c r="R831" i="1"/>
  <c r="I831" i="1"/>
  <c r="R830" i="1"/>
  <c r="I830" i="1"/>
  <c r="R829" i="1"/>
  <c r="I829" i="1"/>
  <c r="R828" i="1"/>
  <c r="I828" i="1"/>
  <c r="R827" i="1"/>
  <c r="I827" i="1"/>
  <c r="R826" i="1"/>
  <c r="I826" i="1"/>
  <c r="R825" i="1"/>
  <c r="I825" i="1"/>
  <c r="R824" i="1"/>
  <c r="I824" i="1"/>
  <c r="R823" i="1"/>
  <c r="I823" i="1"/>
  <c r="R822" i="1"/>
  <c r="I822" i="1"/>
  <c r="R821" i="1"/>
  <c r="I821" i="1"/>
  <c r="R820" i="1"/>
  <c r="I820" i="1"/>
  <c r="R819" i="1"/>
  <c r="I819" i="1"/>
  <c r="R818" i="1"/>
  <c r="I818" i="1"/>
  <c r="R817" i="1"/>
  <c r="I817" i="1"/>
  <c r="R816" i="1"/>
  <c r="I816" i="1"/>
  <c r="R815" i="1"/>
  <c r="I815" i="1"/>
  <c r="R814" i="1"/>
  <c r="I814" i="1"/>
  <c r="R813" i="1"/>
  <c r="I813" i="1"/>
  <c r="R812" i="1"/>
  <c r="I812" i="1"/>
  <c r="R811" i="1"/>
  <c r="I811" i="1"/>
  <c r="R810" i="1"/>
  <c r="I810" i="1"/>
  <c r="R809" i="1"/>
  <c r="I809" i="1"/>
  <c r="R808" i="1"/>
  <c r="I808" i="1"/>
  <c r="R807" i="1"/>
  <c r="I807" i="1"/>
  <c r="R806" i="1"/>
  <c r="I806" i="1"/>
  <c r="R805" i="1"/>
  <c r="I805" i="1"/>
  <c r="R804" i="1"/>
  <c r="I804" i="1"/>
  <c r="R803" i="1"/>
  <c r="I803" i="1"/>
  <c r="R802" i="1"/>
  <c r="I802" i="1"/>
  <c r="R801" i="1"/>
  <c r="I801" i="1"/>
  <c r="R800" i="1"/>
  <c r="I800" i="1"/>
  <c r="R799" i="1"/>
  <c r="I799" i="1"/>
  <c r="R798" i="1"/>
  <c r="I798" i="1"/>
  <c r="R797" i="1"/>
  <c r="I797" i="1"/>
  <c r="R796" i="1"/>
  <c r="I796" i="1"/>
  <c r="R795" i="1"/>
  <c r="I795" i="1"/>
  <c r="R794" i="1"/>
  <c r="I794" i="1"/>
  <c r="R793" i="1"/>
  <c r="I793" i="1"/>
  <c r="R792" i="1"/>
  <c r="I792" i="1"/>
  <c r="R791" i="1"/>
  <c r="I791" i="1"/>
  <c r="R790" i="1"/>
  <c r="I790" i="1"/>
  <c r="R789" i="1"/>
  <c r="I789" i="1"/>
  <c r="R788" i="1"/>
  <c r="I788" i="1"/>
  <c r="R787" i="1"/>
  <c r="I787" i="1"/>
  <c r="R786" i="1"/>
  <c r="I786" i="1"/>
  <c r="R785" i="1"/>
  <c r="I785" i="1"/>
  <c r="R784" i="1"/>
  <c r="I784" i="1"/>
  <c r="R783" i="1"/>
  <c r="I783" i="1"/>
  <c r="R782" i="1"/>
  <c r="I782" i="1"/>
  <c r="R781" i="1"/>
  <c r="I781" i="1"/>
  <c r="R780" i="1"/>
  <c r="I780" i="1"/>
  <c r="R779" i="1"/>
  <c r="I779" i="1"/>
  <c r="R778" i="1"/>
  <c r="I778" i="1"/>
  <c r="R777" i="1"/>
  <c r="I777" i="1"/>
  <c r="R776" i="1"/>
  <c r="I776" i="1"/>
  <c r="R775" i="1"/>
  <c r="I775" i="1"/>
  <c r="R774" i="1"/>
  <c r="I774" i="1"/>
  <c r="R773" i="1"/>
  <c r="I773" i="1"/>
  <c r="R772" i="1"/>
  <c r="I772" i="1"/>
  <c r="R771" i="1"/>
  <c r="I771" i="1"/>
  <c r="R770" i="1"/>
  <c r="I770" i="1"/>
  <c r="R769" i="1"/>
  <c r="I769" i="1"/>
  <c r="R768" i="1"/>
  <c r="I768" i="1"/>
  <c r="R767" i="1"/>
  <c r="I767" i="1"/>
  <c r="R766" i="1"/>
  <c r="I766" i="1"/>
  <c r="R765" i="1"/>
  <c r="I765" i="1"/>
  <c r="R764" i="1"/>
  <c r="I764" i="1"/>
  <c r="R763" i="1"/>
  <c r="I763" i="1"/>
  <c r="R762" i="1"/>
  <c r="I762" i="1"/>
  <c r="R761" i="1"/>
  <c r="I761" i="1"/>
  <c r="R760" i="1"/>
  <c r="I760" i="1"/>
  <c r="R759" i="1"/>
  <c r="I759" i="1"/>
  <c r="R758" i="1"/>
  <c r="I758" i="1"/>
  <c r="R757" i="1"/>
  <c r="I757" i="1"/>
  <c r="R756" i="1"/>
  <c r="I756" i="1"/>
  <c r="R755" i="1"/>
  <c r="I755" i="1"/>
  <c r="R754" i="1"/>
  <c r="I754" i="1"/>
  <c r="R753" i="1"/>
  <c r="I753" i="1"/>
  <c r="R752" i="1"/>
  <c r="I752" i="1"/>
  <c r="R751" i="1"/>
  <c r="I751" i="1"/>
  <c r="R750" i="1"/>
  <c r="I750" i="1"/>
  <c r="R749" i="1"/>
  <c r="I749" i="1"/>
  <c r="R748" i="1"/>
  <c r="I748" i="1"/>
  <c r="R747" i="1"/>
  <c r="I747" i="1"/>
  <c r="R746" i="1"/>
  <c r="I746" i="1"/>
  <c r="R745" i="1"/>
  <c r="I745" i="1"/>
  <c r="R744" i="1"/>
  <c r="I744" i="1"/>
  <c r="R743" i="1"/>
  <c r="I743" i="1"/>
  <c r="R742" i="1"/>
  <c r="I742" i="1"/>
  <c r="R741" i="1"/>
  <c r="I741" i="1"/>
  <c r="R740" i="1"/>
  <c r="I740" i="1"/>
  <c r="R739" i="1"/>
  <c r="I739" i="1"/>
  <c r="R738" i="1"/>
  <c r="I738" i="1"/>
  <c r="R737" i="1"/>
  <c r="I737" i="1"/>
  <c r="R736" i="1"/>
  <c r="I736" i="1"/>
  <c r="R735" i="1"/>
  <c r="I735" i="1"/>
  <c r="R734" i="1"/>
  <c r="I734" i="1"/>
  <c r="R733" i="1"/>
  <c r="I733" i="1"/>
  <c r="R732" i="1"/>
  <c r="I732" i="1"/>
  <c r="R731" i="1"/>
  <c r="I731" i="1"/>
  <c r="R730" i="1"/>
  <c r="I730" i="1"/>
  <c r="R729" i="1"/>
  <c r="I729" i="1"/>
  <c r="R728" i="1"/>
  <c r="I728" i="1"/>
  <c r="R727" i="1"/>
  <c r="I727" i="1"/>
  <c r="R726" i="1"/>
  <c r="I726" i="1"/>
  <c r="R725" i="1"/>
  <c r="I725" i="1"/>
  <c r="R724" i="1"/>
  <c r="I724" i="1"/>
  <c r="R723" i="1"/>
  <c r="I723" i="1"/>
  <c r="R722" i="1"/>
  <c r="I722" i="1"/>
  <c r="R721" i="1"/>
  <c r="I721" i="1"/>
  <c r="R720" i="1"/>
  <c r="I720" i="1"/>
  <c r="R719" i="1"/>
  <c r="I719" i="1"/>
  <c r="R718" i="1"/>
  <c r="I718" i="1"/>
  <c r="R717" i="1"/>
  <c r="I717" i="1"/>
  <c r="R716" i="1"/>
  <c r="I716" i="1"/>
  <c r="R715" i="1"/>
  <c r="I715" i="1"/>
  <c r="R714" i="1"/>
  <c r="I714" i="1"/>
  <c r="R713" i="1"/>
  <c r="I713" i="1"/>
  <c r="R712" i="1"/>
  <c r="I712" i="1"/>
  <c r="R711" i="1"/>
  <c r="I711" i="1"/>
  <c r="R710" i="1"/>
  <c r="I710" i="1"/>
  <c r="R709" i="1"/>
  <c r="I709" i="1"/>
  <c r="R708" i="1"/>
  <c r="I708" i="1"/>
  <c r="R707" i="1"/>
  <c r="I707" i="1"/>
  <c r="R706" i="1"/>
  <c r="I706" i="1"/>
  <c r="R705" i="1"/>
  <c r="I705" i="1"/>
  <c r="R704" i="1"/>
  <c r="I704" i="1"/>
  <c r="R703" i="1"/>
  <c r="I703" i="1"/>
  <c r="R702" i="1"/>
  <c r="I702" i="1"/>
  <c r="R701" i="1"/>
  <c r="I701" i="1"/>
  <c r="R700" i="1"/>
  <c r="I700" i="1"/>
  <c r="R699" i="1"/>
  <c r="I699" i="1"/>
  <c r="R698" i="1"/>
  <c r="I698" i="1"/>
  <c r="R697" i="1"/>
  <c r="I697" i="1"/>
  <c r="R696" i="1"/>
  <c r="I696" i="1"/>
  <c r="R695" i="1"/>
  <c r="I695" i="1"/>
  <c r="R694" i="1"/>
  <c r="I694" i="1"/>
  <c r="R693" i="1"/>
  <c r="I693" i="1"/>
  <c r="R692" i="1"/>
  <c r="I692" i="1"/>
  <c r="R691" i="1"/>
  <c r="I691" i="1"/>
  <c r="R690" i="1"/>
  <c r="I690" i="1"/>
  <c r="R689" i="1"/>
  <c r="I689" i="1"/>
  <c r="R688" i="1"/>
  <c r="I688" i="1"/>
  <c r="R687" i="1"/>
  <c r="I687" i="1"/>
  <c r="R686" i="1"/>
  <c r="I686" i="1"/>
  <c r="R685" i="1"/>
  <c r="I685" i="1"/>
  <c r="R684" i="1"/>
  <c r="I684" i="1"/>
  <c r="R683" i="1"/>
  <c r="I683" i="1"/>
  <c r="R682" i="1"/>
  <c r="I682" i="1"/>
  <c r="R681" i="1"/>
  <c r="I681" i="1"/>
  <c r="R680" i="1"/>
  <c r="I680" i="1"/>
  <c r="R679" i="1"/>
  <c r="I679" i="1"/>
  <c r="R678" i="1"/>
  <c r="I678" i="1"/>
  <c r="R677" i="1"/>
  <c r="I677" i="1"/>
  <c r="R676" i="1"/>
  <c r="I676" i="1"/>
  <c r="R675" i="1"/>
  <c r="I675" i="1"/>
  <c r="R674" i="1"/>
  <c r="I674" i="1"/>
  <c r="R673" i="1"/>
  <c r="I673" i="1"/>
  <c r="R672" i="1"/>
  <c r="I672" i="1"/>
  <c r="R671" i="1"/>
  <c r="I671" i="1"/>
  <c r="R670" i="1"/>
  <c r="I670" i="1"/>
  <c r="R669" i="1"/>
  <c r="I669" i="1"/>
  <c r="R668" i="1"/>
  <c r="I668" i="1"/>
  <c r="R667" i="1"/>
  <c r="I667" i="1"/>
  <c r="R666" i="1"/>
  <c r="I666" i="1"/>
  <c r="R665" i="1"/>
  <c r="I665" i="1"/>
  <c r="R664" i="1"/>
  <c r="I664" i="1"/>
  <c r="R663" i="1"/>
  <c r="I663" i="1"/>
  <c r="R662" i="1"/>
  <c r="I662" i="1"/>
  <c r="R661" i="1"/>
  <c r="I661" i="1"/>
  <c r="R660" i="1"/>
  <c r="I660" i="1"/>
  <c r="R659" i="1"/>
  <c r="I659" i="1"/>
  <c r="R658" i="1"/>
  <c r="I658" i="1"/>
  <c r="R657" i="1"/>
  <c r="I657" i="1"/>
  <c r="R656" i="1"/>
  <c r="I656" i="1"/>
  <c r="R655" i="1"/>
  <c r="I655" i="1"/>
  <c r="R654" i="1"/>
  <c r="I654" i="1"/>
  <c r="R653" i="1"/>
  <c r="I653" i="1"/>
  <c r="R652" i="1"/>
  <c r="I652" i="1"/>
  <c r="R651" i="1"/>
  <c r="I651" i="1"/>
  <c r="R650" i="1"/>
  <c r="I650" i="1"/>
  <c r="R649" i="1"/>
  <c r="I649" i="1"/>
  <c r="R648" i="1"/>
  <c r="I648" i="1"/>
  <c r="R647" i="1"/>
  <c r="I647" i="1"/>
  <c r="R646" i="1"/>
  <c r="I646" i="1"/>
  <c r="R645" i="1"/>
  <c r="I645" i="1"/>
  <c r="R644" i="1"/>
  <c r="I644" i="1"/>
  <c r="R643" i="1"/>
  <c r="I643" i="1"/>
  <c r="R642" i="1"/>
  <c r="I642" i="1"/>
  <c r="R641" i="1"/>
  <c r="I641" i="1"/>
  <c r="R640" i="1"/>
  <c r="I640" i="1"/>
  <c r="R639" i="1"/>
  <c r="I639" i="1"/>
  <c r="R638" i="1"/>
  <c r="I638" i="1"/>
  <c r="R637" i="1"/>
  <c r="I637" i="1"/>
  <c r="R636" i="1"/>
  <c r="I636" i="1"/>
  <c r="R635" i="1"/>
  <c r="I635" i="1"/>
  <c r="R634" i="1"/>
  <c r="I634" i="1"/>
  <c r="R633" i="1"/>
  <c r="I633" i="1"/>
  <c r="R632" i="1"/>
  <c r="I632" i="1"/>
  <c r="R631" i="1"/>
  <c r="I631" i="1"/>
  <c r="R630" i="1"/>
  <c r="I630" i="1"/>
  <c r="R629" i="1"/>
  <c r="I629" i="1"/>
  <c r="R628" i="1"/>
  <c r="I628" i="1"/>
  <c r="R627" i="1"/>
  <c r="I627" i="1"/>
  <c r="R626" i="1"/>
  <c r="I626" i="1"/>
  <c r="R625" i="1"/>
  <c r="I625" i="1"/>
  <c r="R624" i="1"/>
  <c r="I624" i="1"/>
  <c r="R623" i="1"/>
  <c r="I623" i="1"/>
  <c r="R622" i="1"/>
  <c r="I622" i="1"/>
  <c r="R621" i="1"/>
  <c r="I621" i="1"/>
  <c r="R620" i="1"/>
  <c r="I620" i="1"/>
  <c r="R619" i="1"/>
  <c r="I619" i="1"/>
  <c r="R618" i="1"/>
  <c r="I618" i="1"/>
  <c r="R617" i="1"/>
  <c r="I617" i="1"/>
  <c r="R616" i="1"/>
  <c r="I616" i="1"/>
  <c r="R615" i="1"/>
  <c r="I615" i="1"/>
  <c r="R614" i="1"/>
  <c r="I614" i="1"/>
  <c r="R613" i="1"/>
  <c r="I613" i="1"/>
  <c r="R612" i="1"/>
  <c r="I612" i="1"/>
  <c r="R611" i="1"/>
  <c r="I611" i="1"/>
  <c r="R610" i="1"/>
  <c r="I610" i="1"/>
  <c r="R609" i="1"/>
  <c r="I609" i="1"/>
  <c r="R608" i="1"/>
  <c r="I608" i="1"/>
  <c r="R607" i="1"/>
  <c r="I607" i="1"/>
  <c r="R606" i="1"/>
  <c r="I606" i="1"/>
  <c r="R605" i="1"/>
  <c r="I605" i="1"/>
  <c r="R604" i="1"/>
  <c r="I604" i="1"/>
  <c r="R603" i="1"/>
  <c r="I603" i="1"/>
  <c r="R602" i="1"/>
  <c r="I602" i="1"/>
  <c r="R601" i="1"/>
  <c r="I601" i="1"/>
  <c r="R600" i="1"/>
  <c r="I600" i="1"/>
  <c r="R599" i="1"/>
  <c r="I599" i="1"/>
  <c r="R598" i="1"/>
  <c r="I598" i="1"/>
  <c r="R597" i="1"/>
  <c r="I597" i="1"/>
  <c r="R596" i="1"/>
  <c r="I596" i="1"/>
  <c r="R595" i="1"/>
  <c r="I595" i="1"/>
  <c r="R594" i="1"/>
  <c r="I594" i="1"/>
  <c r="R593" i="1"/>
  <c r="I593" i="1"/>
  <c r="R592" i="1"/>
  <c r="I592" i="1"/>
  <c r="R591" i="1"/>
  <c r="I591" i="1"/>
  <c r="R590" i="1"/>
  <c r="I590" i="1"/>
  <c r="R589" i="1"/>
  <c r="I589" i="1"/>
  <c r="R588" i="1"/>
  <c r="I588" i="1"/>
  <c r="R587" i="1"/>
  <c r="I587" i="1"/>
  <c r="R586" i="1"/>
  <c r="I586" i="1"/>
  <c r="R585" i="1"/>
  <c r="I585" i="1"/>
  <c r="R584" i="1"/>
  <c r="I584" i="1"/>
  <c r="R583" i="1"/>
  <c r="I583" i="1"/>
  <c r="R582" i="1"/>
  <c r="I582" i="1"/>
  <c r="R581" i="1"/>
  <c r="I581" i="1"/>
  <c r="R580" i="1"/>
  <c r="I580" i="1"/>
  <c r="R579" i="1"/>
  <c r="I579" i="1"/>
  <c r="R578" i="1"/>
  <c r="I578" i="1"/>
  <c r="R577" i="1"/>
  <c r="I577" i="1"/>
  <c r="R576" i="1"/>
  <c r="I576" i="1"/>
  <c r="R575" i="1"/>
  <c r="I575" i="1"/>
  <c r="R574" i="1"/>
  <c r="I574" i="1"/>
  <c r="R573" i="1"/>
  <c r="I573" i="1"/>
  <c r="R572" i="1"/>
  <c r="I572" i="1"/>
  <c r="R571" i="1"/>
  <c r="I571" i="1"/>
  <c r="R570" i="1"/>
  <c r="I570" i="1"/>
  <c r="R569" i="1"/>
  <c r="I569" i="1"/>
  <c r="R568" i="1"/>
  <c r="I568" i="1"/>
  <c r="R567" i="1"/>
  <c r="I567" i="1"/>
  <c r="R566" i="1"/>
  <c r="I566" i="1"/>
  <c r="R565" i="1"/>
  <c r="I565" i="1"/>
  <c r="R564" i="1"/>
  <c r="I564" i="1"/>
  <c r="R563" i="1"/>
  <c r="I563" i="1"/>
  <c r="R562" i="1"/>
  <c r="I562" i="1"/>
  <c r="R561" i="1"/>
  <c r="I561" i="1"/>
  <c r="R560" i="1"/>
  <c r="I560" i="1"/>
  <c r="R559" i="1"/>
  <c r="I559" i="1"/>
  <c r="R558" i="1"/>
  <c r="I558" i="1"/>
  <c r="R557" i="1"/>
  <c r="I557" i="1"/>
  <c r="R556" i="1"/>
  <c r="I556" i="1"/>
  <c r="R555" i="1"/>
  <c r="I555" i="1"/>
  <c r="R554" i="1"/>
  <c r="I554" i="1"/>
  <c r="R553" i="1"/>
  <c r="I553" i="1"/>
  <c r="R552" i="1"/>
  <c r="I552" i="1"/>
  <c r="R551" i="1"/>
  <c r="I551" i="1"/>
  <c r="R550" i="1"/>
  <c r="I550" i="1"/>
  <c r="R549" i="1"/>
  <c r="I549" i="1"/>
  <c r="R548" i="1"/>
  <c r="I548" i="1"/>
  <c r="R547" i="1"/>
  <c r="I547" i="1"/>
  <c r="R546" i="1"/>
  <c r="I546" i="1"/>
  <c r="R545" i="1"/>
  <c r="I545" i="1"/>
  <c r="R544" i="1"/>
  <c r="I544" i="1"/>
  <c r="R543" i="1"/>
  <c r="I543" i="1"/>
  <c r="R542" i="1"/>
  <c r="I542" i="1"/>
  <c r="R541" i="1"/>
  <c r="I541" i="1"/>
  <c r="R540" i="1"/>
  <c r="I540" i="1"/>
  <c r="R539" i="1"/>
  <c r="I539" i="1"/>
  <c r="R538" i="1"/>
  <c r="I538" i="1"/>
  <c r="R537" i="1"/>
  <c r="I537" i="1"/>
  <c r="R536" i="1"/>
  <c r="I536" i="1"/>
  <c r="R535" i="1"/>
  <c r="I535" i="1"/>
  <c r="R534" i="1"/>
  <c r="I534" i="1"/>
  <c r="R533" i="1"/>
  <c r="I533" i="1"/>
  <c r="R532" i="1"/>
  <c r="I532" i="1"/>
  <c r="R531" i="1"/>
  <c r="I531" i="1"/>
  <c r="R530" i="1"/>
  <c r="I530" i="1"/>
  <c r="R529" i="1"/>
  <c r="I529" i="1"/>
  <c r="R528" i="1"/>
  <c r="I528" i="1"/>
  <c r="R527" i="1"/>
  <c r="I527" i="1"/>
  <c r="R526" i="1"/>
  <c r="I526" i="1"/>
  <c r="R525" i="1"/>
  <c r="I525" i="1"/>
  <c r="R524" i="1"/>
  <c r="I524" i="1"/>
  <c r="R523" i="1"/>
  <c r="I523" i="1"/>
  <c r="R522" i="1"/>
  <c r="I522" i="1"/>
  <c r="R521" i="1"/>
  <c r="I521" i="1"/>
  <c r="R520" i="1"/>
  <c r="I520" i="1"/>
  <c r="R519" i="1"/>
  <c r="I519" i="1"/>
  <c r="R518" i="1"/>
  <c r="I518" i="1"/>
  <c r="R517" i="1"/>
  <c r="I517" i="1"/>
  <c r="R516" i="1"/>
  <c r="I516" i="1"/>
  <c r="R515" i="1"/>
  <c r="I515" i="1"/>
  <c r="R514" i="1"/>
  <c r="I514" i="1"/>
  <c r="R513" i="1"/>
  <c r="I513" i="1"/>
  <c r="R512" i="1"/>
  <c r="I512" i="1"/>
  <c r="R511" i="1"/>
  <c r="I511" i="1"/>
  <c r="R510" i="1"/>
  <c r="I510" i="1"/>
  <c r="R509" i="1"/>
  <c r="I509" i="1"/>
  <c r="R508" i="1"/>
  <c r="I508" i="1"/>
  <c r="R507" i="1"/>
  <c r="I507" i="1"/>
  <c r="R506" i="1"/>
  <c r="I506" i="1"/>
  <c r="R505" i="1"/>
  <c r="I505" i="1"/>
  <c r="R504" i="1"/>
  <c r="I504" i="1"/>
  <c r="R503" i="1"/>
  <c r="I503" i="1"/>
  <c r="R502" i="1"/>
  <c r="I502" i="1"/>
  <c r="R501" i="1"/>
  <c r="I501" i="1"/>
  <c r="R500" i="1"/>
  <c r="I500" i="1"/>
  <c r="R499" i="1"/>
  <c r="I499" i="1"/>
  <c r="R498" i="1"/>
  <c r="I498" i="1"/>
  <c r="R497" i="1"/>
  <c r="I497" i="1"/>
  <c r="R496" i="1"/>
  <c r="I496" i="1"/>
  <c r="R495" i="1"/>
  <c r="I495" i="1"/>
  <c r="R494" i="1"/>
  <c r="I494" i="1"/>
  <c r="R493" i="1"/>
  <c r="I493" i="1"/>
  <c r="R492" i="1"/>
  <c r="I492" i="1"/>
  <c r="R491" i="1"/>
  <c r="I491" i="1"/>
  <c r="R490" i="1"/>
  <c r="I490" i="1"/>
  <c r="R489" i="1"/>
  <c r="I489" i="1"/>
  <c r="R488" i="1"/>
  <c r="I488" i="1"/>
  <c r="R487" i="1"/>
  <c r="I487" i="1"/>
  <c r="R486" i="1"/>
  <c r="I486" i="1"/>
  <c r="R485" i="1"/>
  <c r="I485" i="1"/>
  <c r="R484" i="1"/>
  <c r="I484" i="1"/>
  <c r="R483" i="1"/>
  <c r="I483" i="1"/>
  <c r="R482" i="1"/>
  <c r="I482" i="1"/>
  <c r="R481" i="1"/>
  <c r="I481" i="1"/>
  <c r="R480" i="1"/>
  <c r="I480" i="1"/>
  <c r="R479" i="1"/>
  <c r="I479" i="1"/>
  <c r="R478" i="1"/>
  <c r="I478" i="1"/>
  <c r="R477" i="1"/>
  <c r="I477" i="1"/>
  <c r="R476" i="1"/>
  <c r="I476" i="1"/>
  <c r="R475" i="1"/>
  <c r="I475" i="1"/>
  <c r="R474" i="1"/>
  <c r="I474" i="1"/>
  <c r="R473" i="1"/>
  <c r="I473" i="1"/>
  <c r="R472" i="1"/>
  <c r="I472" i="1"/>
  <c r="R471" i="1"/>
  <c r="I471" i="1"/>
  <c r="R470" i="1"/>
  <c r="I470" i="1"/>
  <c r="R469" i="1"/>
  <c r="I469" i="1"/>
  <c r="R468" i="1"/>
  <c r="I468" i="1"/>
  <c r="R467" i="1"/>
  <c r="I467" i="1"/>
  <c r="R466" i="1"/>
  <c r="I466" i="1"/>
  <c r="R465" i="1"/>
  <c r="I465" i="1"/>
  <c r="R464" i="1"/>
  <c r="I464" i="1"/>
  <c r="R463" i="1"/>
  <c r="I463" i="1"/>
  <c r="R462" i="1"/>
  <c r="I462" i="1"/>
  <c r="R461" i="1"/>
  <c r="I461" i="1"/>
  <c r="R460" i="1"/>
  <c r="I460" i="1"/>
  <c r="R459" i="1"/>
  <c r="I459" i="1"/>
  <c r="R458" i="1"/>
  <c r="I458" i="1"/>
  <c r="R457" i="1"/>
  <c r="I457" i="1"/>
  <c r="R456" i="1"/>
  <c r="I456" i="1"/>
  <c r="R455" i="1"/>
  <c r="I455" i="1"/>
  <c r="R454" i="1"/>
  <c r="I454" i="1"/>
  <c r="R453" i="1"/>
  <c r="I453" i="1"/>
  <c r="R452" i="1"/>
  <c r="I452" i="1"/>
  <c r="R451" i="1"/>
  <c r="I451" i="1"/>
  <c r="R450" i="1"/>
  <c r="I450" i="1"/>
  <c r="R449" i="1"/>
  <c r="I449" i="1"/>
  <c r="R448" i="1"/>
  <c r="I448" i="1"/>
  <c r="R447" i="1"/>
  <c r="I447" i="1"/>
  <c r="R446" i="1"/>
  <c r="I446" i="1"/>
  <c r="R445" i="1"/>
  <c r="I445" i="1"/>
  <c r="R444" i="1"/>
  <c r="I444" i="1"/>
  <c r="R443" i="1"/>
  <c r="I443" i="1"/>
  <c r="R442" i="1"/>
  <c r="I442" i="1"/>
  <c r="R441" i="1"/>
  <c r="I441" i="1"/>
  <c r="R440" i="1"/>
  <c r="I440" i="1"/>
  <c r="R439" i="1"/>
  <c r="I439" i="1"/>
  <c r="R438" i="1"/>
  <c r="I438" i="1"/>
  <c r="R437" i="1"/>
  <c r="I437" i="1"/>
  <c r="R436" i="1"/>
  <c r="I436" i="1"/>
  <c r="R435" i="1"/>
  <c r="I435" i="1"/>
  <c r="R434" i="1"/>
  <c r="I434" i="1"/>
  <c r="R433" i="1"/>
  <c r="I433" i="1"/>
  <c r="R432" i="1"/>
  <c r="I432" i="1"/>
  <c r="R431" i="1"/>
  <c r="I431" i="1"/>
  <c r="R430" i="1"/>
  <c r="I430" i="1"/>
  <c r="R429" i="1"/>
  <c r="I429" i="1"/>
  <c r="R428" i="1"/>
  <c r="I428" i="1"/>
  <c r="R427" i="1"/>
  <c r="I427" i="1"/>
  <c r="R426" i="1"/>
  <c r="I426" i="1"/>
  <c r="R425" i="1"/>
  <c r="I425" i="1"/>
  <c r="R424" i="1"/>
  <c r="I424" i="1"/>
  <c r="R423" i="1"/>
  <c r="I423" i="1"/>
  <c r="R422" i="1"/>
  <c r="I422" i="1"/>
  <c r="R421" i="1"/>
  <c r="I421" i="1"/>
  <c r="R420" i="1"/>
  <c r="I420" i="1"/>
  <c r="R419" i="1"/>
  <c r="I419" i="1"/>
  <c r="R418" i="1"/>
  <c r="I418" i="1"/>
  <c r="R417" i="1"/>
  <c r="I417" i="1"/>
  <c r="R416" i="1"/>
  <c r="I416" i="1"/>
  <c r="R415" i="1"/>
  <c r="I415" i="1"/>
  <c r="R414" i="1"/>
  <c r="I414" i="1"/>
  <c r="R413" i="1"/>
  <c r="I413" i="1"/>
  <c r="R412" i="1"/>
  <c r="I412" i="1"/>
  <c r="R411" i="1"/>
  <c r="I411" i="1"/>
  <c r="R410" i="1"/>
  <c r="I410" i="1"/>
  <c r="R409" i="1"/>
  <c r="I409" i="1"/>
  <c r="R408" i="1"/>
  <c r="I408" i="1"/>
  <c r="R407" i="1"/>
  <c r="I407" i="1"/>
  <c r="R406" i="1"/>
  <c r="I406" i="1"/>
  <c r="R405" i="1"/>
  <c r="I405" i="1"/>
  <c r="R404" i="1"/>
  <c r="I404" i="1"/>
  <c r="R403" i="1"/>
  <c r="I403" i="1"/>
  <c r="R402" i="1"/>
  <c r="I402" i="1"/>
  <c r="R401" i="1"/>
  <c r="I401" i="1"/>
  <c r="R400" i="1"/>
  <c r="I400" i="1"/>
  <c r="R399" i="1"/>
  <c r="I399" i="1"/>
  <c r="R398" i="1"/>
  <c r="I398" i="1"/>
  <c r="R397" i="1"/>
  <c r="I397" i="1"/>
  <c r="R396" i="1"/>
  <c r="I396" i="1"/>
  <c r="R395" i="1"/>
  <c r="I395" i="1"/>
  <c r="R394" i="1"/>
  <c r="I394" i="1"/>
  <c r="R393" i="1"/>
  <c r="I393" i="1"/>
  <c r="R392" i="1"/>
  <c r="I392" i="1"/>
  <c r="R391" i="1"/>
  <c r="I391" i="1"/>
  <c r="R390" i="1"/>
  <c r="I390" i="1"/>
  <c r="R389" i="1"/>
  <c r="I389" i="1"/>
  <c r="R388" i="1"/>
  <c r="I388" i="1"/>
  <c r="R387" i="1"/>
  <c r="I387" i="1"/>
  <c r="R386" i="1"/>
  <c r="I386" i="1"/>
  <c r="R385" i="1"/>
  <c r="I385" i="1"/>
  <c r="R384" i="1"/>
  <c r="I384" i="1"/>
  <c r="R383" i="1"/>
  <c r="I383" i="1"/>
  <c r="R382" i="1"/>
  <c r="I382" i="1"/>
  <c r="R381" i="1"/>
  <c r="I381" i="1"/>
  <c r="R380" i="1"/>
  <c r="I380" i="1"/>
  <c r="R379" i="1"/>
  <c r="I379" i="1"/>
  <c r="R378" i="1"/>
  <c r="I378" i="1"/>
  <c r="R377" i="1"/>
  <c r="I377" i="1"/>
  <c r="R376" i="1"/>
  <c r="I376" i="1"/>
  <c r="R375" i="1"/>
  <c r="I375" i="1"/>
  <c r="R374" i="1"/>
  <c r="I374" i="1"/>
  <c r="R373" i="1"/>
  <c r="I373" i="1"/>
  <c r="R372" i="1"/>
  <c r="I372" i="1"/>
  <c r="R371" i="1"/>
  <c r="I371" i="1"/>
  <c r="R370" i="1"/>
  <c r="I370" i="1"/>
  <c r="R369" i="1"/>
  <c r="I369" i="1"/>
  <c r="R368" i="1"/>
  <c r="I368" i="1"/>
  <c r="R367" i="1"/>
  <c r="I367" i="1"/>
  <c r="R366" i="1"/>
  <c r="I366" i="1"/>
  <c r="R365" i="1"/>
  <c r="I365" i="1"/>
  <c r="R364" i="1"/>
  <c r="I364" i="1"/>
  <c r="R363" i="1"/>
  <c r="I363" i="1"/>
  <c r="R362" i="1"/>
  <c r="I362" i="1"/>
  <c r="R361" i="1"/>
  <c r="I361" i="1"/>
  <c r="R360" i="1"/>
  <c r="I360" i="1"/>
  <c r="R359" i="1"/>
  <c r="I359" i="1"/>
  <c r="R358" i="1"/>
  <c r="I358" i="1"/>
  <c r="R357" i="1"/>
  <c r="I357" i="1"/>
  <c r="R356" i="1"/>
  <c r="I356" i="1"/>
  <c r="R355" i="1"/>
  <c r="I355" i="1"/>
  <c r="R354" i="1"/>
  <c r="I354" i="1"/>
  <c r="R353" i="1"/>
  <c r="I353" i="1"/>
  <c r="R352" i="1"/>
  <c r="I352" i="1"/>
  <c r="R351" i="1"/>
  <c r="I351" i="1"/>
  <c r="R350" i="1"/>
  <c r="I350" i="1"/>
  <c r="R349" i="1"/>
  <c r="I349" i="1"/>
  <c r="R348" i="1"/>
  <c r="I348" i="1"/>
  <c r="R347" i="1"/>
  <c r="I347" i="1"/>
  <c r="R346" i="1"/>
  <c r="I346" i="1"/>
  <c r="R345" i="1"/>
  <c r="I345" i="1"/>
  <c r="R344" i="1"/>
  <c r="I344" i="1"/>
  <c r="R343" i="1"/>
  <c r="I343" i="1"/>
  <c r="R342" i="1"/>
  <c r="I342" i="1"/>
  <c r="R341" i="1"/>
  <c r="I341" i="1"/>
  <c r="R340" i="1"/>
  <c r="I340" i="1"/>
  <c r="R339" i="1"/>
  <c r="I339" i="1"/>
  <c r="R338" i="1"/>
  <c r="I338" i="1"/>
  <c r="R337" i="1"/>
  <c r="I337" i="1"/>
  <c r="R336" i="1"/>
  <c r="I336" i="1"/>
  <c r="R335" i="1"/>
  <c r="I335" i="1"/>
  <c r="R334" i="1"/>
  <c r="I334" i="1"/>
  <c r="R333" i="1"/>
  <c r="I333" i="1"/>
  <c r="R332" i="1"/>
  <c r="I332" i="1"/>
  <c r="R331" i="1"/>
  <c r="I331" i="1"/>
  <c r="R330" i="1"/>
  <c r="I330" i="1"/>
  <c r="R329" i="1"/>
  <c r="I329" i="1"/>
  <c r="R328" i="1"/>
  <c r="I328" i="1"/>
  <c r="R327" i="1"/>
  <c r="I327" i="1"/>
  <c r="R326" i="1"/>
  <c r="I326" i="1"/>
  <c r="R325" i="1"/>
  <c r="I325" i="1"/>
  <c r="R324" i="1"/>
  <c r="I324" i="1"/>
  <c r="R323" i="1"/>
  <c r="I323" i="1"/>
  <c r="R322" i="1"/>
  <c r="I322" i="1"/>
  <c r="R321" i="1"/>
  <c r="I321" i="1"/>
  <c r="R320" i="1"/>
  <c r="I320" i="1"/>
  <c r="R319" i="1"/>
  <c r="I319" i="1"/>
  <c r="R318" i="1"/>
  <c r="I318" i="1"/>
  <c r="R317" i="1"/>
  <c r="I317" i="1"/>
  <c r="R316" i="1"/>
  <c r="I316" i="1"/>
  <c r="R315" i="1"/>
  <c r="I315" i="1"/>
  <c r="R314" i="1"/>
  <c r="I314" i="1"/>
  <c r="R313" i="1"/>
  <c r="I313" i="1"/>
  <c r="R312" i="1"/>
  <c r="I312" i="1"/>
  <c r="R311" i="1"/>
  <c r="I311" i="1"/>
  <c r="R310" i="1"/>
  <c r="I310" i="1"/>
  <c r="R309" i="1"/>
  <c r="I309" i="1"/>
  <c r="R308" i="1"/>
  <c r="I308" i="1"/>
  <c r="R307" i="1"/>
  <c r="I307" i="1"/>
  <c r="R306" i="1"/>
  <c r="I306" i="1"/>
  <c r="R305" i="1"/>
  <c r="I305" i="1"/>
  <c r="R304" i="1"/>
  <c r="I304" i="1"/>
  <c r="R303" i="1"/>
  <c r="I303" i="1"/>
  <c r="R302" i="1"/>
  <c r="I302" i="1"/>
  <c r="R301" i="1"/>
  <c r="I301" i="1"/>
  <c r="R300" i="1"/>
  <c r="I300" i="1"/>
  <c r="R299" i="1"/>
  <c r="I299" i="1"/>
  <c r="R298" i="1"/>
  <c r="I298" i="1"/>
  <c r="R297" i="1"/>
  <c r="I297" i="1"/>
  <c r="R296" i="1"/>
  <c r="I296" i="1"/>
  <c r="R295" i="1"/>
  <c r="I295" i="1"/>
  <c r="R294" i="1"/>
  <c r="I294" i="1"/>
  <c r="R293" i="1"/>
  <c r="I293" i="1"/>
  <c r="R292" i="1"/>
  <c r="I292" i="1"/>
  <c r="R291" i="1"/>
  <c r="I291" i="1"/>
  <c r="R290" i="1"/>
  <c r="I290" i="1"/>
  <c r="R289" i="1"/>
  <c r="I289" i="1"/>
  <c r="R288" i="1"/>
  <c r="I288" i="1"/>
  <c r="R287" i="1"/>
  <c r="I287" i="1"/>
  <c r="R286" i="1"/>
  <c r="I286" i="1"/>
  <c r="R285" i="1"/>
  <c r="I285" i="1"/>
  <c r="R284" i="1"/>
  <c r="I284" i="1"/>
  <c r="R283" i="1"/>
  <c r="I283" i="1"/>
  <c r="R282" i="1"/>
  <c r="I282" i="1"/>
  <c r="R281" i="1"/>
  <c r="I281" i="1"/>
  <c r="R280" i="1"/>
  <c r="I280" i="1"/>
  <c r="R279" i="1"/>
  <c r="I279" i="1"/>
  <c r="R278" i="1"/>
  <c r="I278" i="1"/>
  <c r="R277" i="1"/>
  <c r="I277" i="1"/>
  <c r="R276" i="1"/>
  <c r="I276" i="1"/>
  <c r="R275" i="1"/>
  <c r="I275" i="1"/>
  <c r="R274" i="1"/>
  <c r="I274" i="1"/>
  <c r="R273" i="1"/>
  <c r="I273" i="1"/>
  <c r="R272" i="1"/>
  <c r="I272" i="1"/>
  <c r="R271" i="1"/>
  <c r="I271" i="1"/>
  <c r="R270" i="1"/>
  <c r="I270" i="1"/>
  <c r="R269" i="1"/>
  <c r="I269" i="1"/>
  <c r="R268" i="1"/>
  <c r="I268" i="1"/>
  <c r="R267" i="1"/>
  <c r="I267" i="1"/>
  <c r="R266" i="1"/>
  <c r="I266" i="1"/>
  <c r="R265" i="1"/>
  <c r="I265" i="1"/>
  <c r="R264" i="1"/>
  <c r="I264" i="1"/>
  <c r="R263" i="1"/>
  <c r="I263" i="1"/>
  <c r="R262" i="1"/>
  <c r="I262" i="1"/>
  <c r="R261" i="1"/>
  <c r="I261" i="1"/>
  <c r="R260" i="1"/>
  <c r="I260" i="1"/>
  <c r="R259" i="1"/>
  <c r="I259" i="1"/>
  <c r="R258" i="1"/>
  <c r="I258" i="1"/>
  <c r="R257" i="1"/>
  <c r="I257" i="1"/>
  <c r="R256" i="1"/>
  <c r="I256" i="1"/>
  <c r="R255" i="1"/>
  <c r="I255" i="1"/>
  <c r="R254" i="1"/>
  <c r="I254" i="1"/>
  <c r="R253" i="1"/>
  <c r="I253" i="1"/>
  <c r="R252" i="1"/>
  <c r="I252" i="1"/>
  <c r="R251" i="1"/>
  <c r="I251" i="1"/>
  <c r="R250" i="1"/>
  <c r="I250" i="1"/>
  <c r="R249" i="1"/>
  <c r="I249" i="1"/>
  <c r="R248" i="1"/>
  <c r="I248" i="1"/>
  <c r="R247" i="1"/>
  <c r="I247" i="1"/>
  <c r="R246" i="1"/>
  <c r="I246" i="1"/>
  <c r="R245" i="1"/>
  <c r="I245" i="1"/>
  <c r="R244" i="1"/>
  <c r="I244" i="1"/>
  <c r="R243" i="1"/>
  <c r="I243" i="1"/>
  <c r="R242" i="1"/>
  <c r="I242" i="1"/>
  <c r="R241" i="1"/>
  <c r="I241" i="1"/>
  <c r="R240" i="1"/>
  <c r="I240" i="1"/>
  <c r="R239" i="1"/>
  <c r="I239" i="1"/>
  <c r="R238" i="1"/>
  <c r="I238" i="1"/>
  <c r="R237" i="1"/>
  <c r="I237" i="1"/>
  <c r="R236" i="1"/>
  <c r="I236" i="1"/>
  <c r="R235" i="1"/>
  <c r="I235" i="1"/>
  <c r="R234" i="1"/>
  <c r="I234" i="1"/>
  <c r="R233" i="1"/>
  <c r="I233" i="1"/>
  <c r="R232" i="1"/>
  <c r="I232" i="1"/>
  <c r="R231" i="1"/>
  <c r="I231" i="1"/>
  <c r="R230" i="1"/>
  <c r="I230" i="1"/>
  <c r="R229" i="1"/>
  <c r="I229" i="1"/>
  <c r="R228" i="1"/>
  <c r="I228" i="1"/>
  <c r="R227" i="1"/>
  <c r="I227" i="1"/>
  <c r="R226" i="1"/>
  <c r="I226" i="1"/>
  <c r="R225" i="1"/>
  <c r="I225" i="1"/>
  <c r="R224" i="1"/>
  <c r="I224" i="1"/>
  <c r="R223" i="1"/>
  <c r="I223" i="1"/>
  <c r="R222" i="1"/>
  <c r="I222" i="1"/>
  <c r="R221" i="1"/>
  <c r="I221" i="1"/>
  <c r="R220" i="1"/>
  <c r="I220" i="1"/>
  <c r="R219" i="1"/>
  <c r="I219" i="1"/>
  <c r="R218" i="1"/>
  <c r="I218" i="1"/>
  <c r="R217" i="1"/>
  <c r="I217" i="1"/>
  <c r="R216" i="1"/>
  <c r="I216" i="1"/>
  <c r="R215" i="1"/>
  <c r="I215" i="1"/>
  <c r="R214" i="1"/>
  <c r="I214" i="1"/>
  <c r="R213" i="1"/>
  <c r="I213" i="1"/>
  <c r="R212" i="1"/>
  <c r="I212" i="1"/>
  <c r="R211" i="1"/>
  <c r="I211" i="1"/>
  <c r="R210" i="1"/>
  <c r="I210" i="1"/>
  <c r="R209" i="1"/>
  <c r="I209" i="1"/>
  <c r="R208" i="1"/>
  <c r="I208" i="1"/>
  <c r="R207" i="1"/>
  <c r="I207" i="1"/>
  <c r="R206" i="1"/>
  <c r="I206" i="1"/>
  <c r="R205" i="1"/>
  <c r="I205" i="1"/>
  <c r="R204" i="1"/>
  <c r="I204" i="1"/>
  <c r="R203" i="1"/>
  <c r="I203" i="1"/>
  <c r="R202" i="1"/>
  <c r="I202" i="1"/>
  <c r="R201" i="1"/>
  <c r="I201" i="1"/>
  <c r="R200" i="1"/>
  <c r="I200" i="1"/>
  <c r="R199" i="1"/>
  <c r="I199" i="1"/>
  <c r="R198" i="1"/>
  <c r="I198" i="1"/>
  <c r="R197" i="1"/>
  <c r="I197" i="1"/>
  <c r="R196" i="1"/>
  <c r="I196" i="1"/>
  <c r="R195" i="1"/>
  <c r="I195" i="1"/>
  <c r="R194" i="1"/>
  <c r="I194" i="1"/>
  <c r="R193" i="1"/>
  <c r="I193" i="1"/>
  <c r="R192" i="1"/>
  <c r="I192" i="1"/>
  <c r="R191" i="1"/>
  <c r="I191" i="1"/>
  <c r="R190" i="1"/>
  <c r="I190" i="1"/>
  <c r="R189" i="1"/>
  <c r="I189" i="1"/>
  <c r="R188" i="1"/>
  <c r="I188" i="1"/>
  <c r="R187" i="1"/>
  <c r="I187" i="1"/>
  <c r="R186" i="1"/>
  <c r="I186" i="1"/>
  <c r="R185" i="1"/>
  <c r="I185" i="1"/>
  <c r="R184" i="1"/>
  <c r="I184" i="1"/>
  <c r="R183" i="1"/>
  <c r="I183" i="1"/>
  <c r="R182" i="1"/>
  <c r="I182" i="1"/>
  <c r="R181" i="1"/>
  <c r="I181" i="1"/>
  <c r="R180" i="1"/>
  <c r="I180" i="1"/>
  <c r="R179" i="1"/>
  <c r="I179" i="1"/>
  <c r="R178" i="1"/>
  <c r="I178" i="1"/>
  <c r="R177" i="1"/>
  <c r="I177" i="1"/>
  <c r="R176" i="1"/>
  <c r="I176" i="1"/>
  <c r="R175" i="1"/>
  <c r="I175" i="1"/>
  <c r="R174" i="1"/>
  <c r="I174" i="1"/>
  <c r="R173" i="1"/>
  <c r="I173" i="1"/>
  <c r="R172" i="1"/>
  <c r="I172" i="1"/>
  <c r="R171" i="1"/>
  <c r="I171" i="1"/>
  <c r="R170" i="1"/>
  <c r="I170" i="1"/>
  <c r="R169" i="1"/>
  <c r="I169" i="1"/>
  <c r="R168" i="1"/>
  <c r="I168" i="1"/>
  <c r="R167" i="1"/>
  <c r="I167" i="1"/>
  <c r="R166" i="1"/>
  <c r="I166" i="1"/>
  <c r="R165" i="1"/>
  <c r="I165" i="1"/>
  <c r="R164" i="1"/>
  <c r="I164" i="1"/>
  <c r="R163" i="1"/>
  <c r="I163" i="1"/>
  <c r="R162" i="1"/>
  <c r="I162" i="1"/>
  <c r="R161" i="1"/>
  <c r="I161" i="1"/>
  <c r="R160" i="1"/>
  <c r="I160" i="1"/>
  <c r="R159" i="1"/>
  <c r="I159" i="1"/>
  <c r="R158" i="1"/>
  <c r="I158" i="1"/>
  <c r="R157" i="1"/>
  <c r="I157" i="1"/>
  <c r="R156" i="1"/>
  <c r="I156" i="1"/>
  <c r="R155" i="1"/>
  <c r="I155" i="1"/>
  <c r="R154" i="1"/>
  <c r="I154" i="1"/>
  <c r="R153" i="1"/>
  <c r="I153" i="1"/>
  <c r="R152" i="1"/>
  <c r="I152" i="1"/>
  <c r="R151" i="1"/>
  <c r="I151" i="1"/>
  <c r="R150" i="1"/>
  <c r="I150" i="1"/>
  <c r="R149" i="1"/>
  <c r="I149" i="1"/>
  <c r="R148" i="1"/>
  <c r="I148" i="1"/>
  <c r="R147" i="1"/>
  <c r="I147" i="1"/>
  <c r="R146" i="1"/>
  <c r="I146" i="1"/>
  <c r="R145" i="1"/>
  <c r="I145" i="1"/>
  <c r="R144" i="1"/>
  <c r="I144" i="1"/>
  <c r="R143" i="1"/>
  <c r="I143" i="1"/>
  <c r="R142" i="1"/>
  <c r="I142" i="1"/>
  <c r="R141" i="1"/>
  <c r="I141" i="1"/>
  <c r="R140" i="1"/>
  <c r="I140" i="1"/>
  <c r="R139" i="1"/>
  <c r="I139" i="1"/>
  <c r="R138" i="1"/>
  <c r="I138" i="1"/>
  <c r="R137" i="1"/>
  <c r="I137" i="1"/>
  <c r="R136" i="1"/>
  <c r="I136" i="1"/>
  <c r="R135" i="1"/>
  <c r="I135" i="1"/>
  <c r="R134" i="1"/>
  <c r="I134" i="1"/>
  <c r="R133" i="1"/>
  <c r="I133" i="1"/>
  <c r="R132" i="1"/>
  <c r="I132" i="1"/>
  <c r="R131" i="1"/>
  <c r="I131" i="1"/>
  <c r="R130" i="1"/>
  <c r="I130" i="1"/>
  <c r="R129" i="1"/>
  <c r="I129" i="1"/>
  <c r="R128" i="1"/>
  <c r="I128" i="1"/>
  <c r="R127" i="1"/>
  <c r="I127" i="1"/>
  <c r="R126" i="1"/>
  <c r="I126" i="1"/>
  <c r="R125" i="1"/>
  <c r="I125" i="1"/>
  <c r="R124" i="1"/>
  <c r="I124" i="1"/>
  <c r="R123" i="1"/>
  <c r="I123" i="1"/>
  <c r="R122" i="1"/>
  <c r="I122" i="1"/>
  <c r="R121" i="1"/>
  <c r="I121" i="1"/>
  <c r="R120" i="1"/>
  <c r="I120" i="1"/>
  <c r="R119" i="1"/>
  <c r="I119" i="1"/>
  <c r="R118" i="1"/>
  <c r="I118" i="1"/>
  <c r="R117" i="1"/>
  <c r="I117" i="1"/>
  <c r="R116" i="1"/>
  <c r="I116" i="1"/>
  <c r="R115" i="1"/>
  <c r="I115" i="1"/>
  <c r="R114" i="1"/>
  <c r="I114" i="1"/>
  <c r="R113" i="1"/>
  <c r="I113" i="1"/>
  <c r="R112" i="1"/>
  <c r="I112" i="1"/>
  <c r="R111" i="1"/>
  <c r="I111" i="1"/>
  <c r="R110" i="1"/>
  <c r="I110" i="1"/>
  <c r="R109" i="1"/>
  <c r="I109" i="1"/>
  <c r="R108" i="1"/>
  <c r="I108" i="1"/>
  <c r="R107" i="1"/>
  <c r="I107" i="1"/>
  <c r="R106" i="1"/>
  <c r="I106" i="1"/>
  <c r="R105" i="1"/>
  <c r="I105" i="1"/>
  <c r="R104" i="1"/>
  <c r="I104" i="1"/>
  <c r="R103" i="1"/>
  <c r="I103" i="1"/>
  <c r="R102" i="1"/>
  <c r="I102" i="1"/>
  <c r="R101" i="1"/>
  <c r="I101" i="1"/>
  <c r="R100" i="1"/>
  <c r="I100" i="1"/>
  <c r="R99" i="1"/>
  <c r="I99" i="1"/>
  <c r="R98" i="1"/>
  <c r="I98" i="1"/>
  <c r="R97" i="1"/>
  <c r="I97" i="1"/>
  <c r="R96" i="1"/>
  <c r="I96" i="1"/>
  <c r="R95" i="1"/>
  <c r="I95" i="1"/>
  <c r="R94" i="1"/>
  <c r="I94" i="1"/>
  <c r="R93" i="1"/>
  <c r="I93" i="1"/>
  <c r="R92" i="1"/>
  <c r="I92" i="1"/>
  <c r="R91" i="1"/>
  <c r="I91" i="1"/>
  <c r="R90" i="1"/>
  <c r="I90" i="1"/>
  <c r="R89" i="1"/>
  <c r="I89" i="1"/>
  <c r="R88" i="1"/>
  <c r="I88" i="1"/>
  <c r="R87" i="1"/>
  <c r="I87" i="1"/>
  <c r="R86" i="1"/>
  <c r="I86" i="1"/>
  <c r="R85" i="1"/>
  <c r="I85" i="1"/>
  <c r="R84" i="1"/>
  <c r="I84" i="1"/>
  <c r="R83" i="1"/>
  <c r="I83" i="1"/>
  <c r="R82" i="1"/>
  <c r="I82" i="1"/>
  <c r="R81" i="1"/>
  <c r="I81" i="1"/>
  <c r="R80" i="1"/>
  <c r="I80" i="1"/>
  <c r="R79" i="1"/>
  <c r="I79" i="1"/>
  <c r="R78" i="1"/>
  <c r="I78" i="1"/>
  <c r="R77" i="1"/>
  <c r="I77" i="1"/>
  <c r="R76" i="1"/>
  <c r="I76" i="1"/>
  <c r="R75" i="1"/>
  <c r="I75" i="1"/>
  <c r="R74" i="1"/>
  <c r="I74" i="1"/>
  <c r="R73" i="1"/>
  <c r="I73" i="1"/>
  <c r="R72" i="1"/>
  <c r="I72" i="1"/>
  <c r="R71" i="1"/>
  <c r="I71" i="1"/>
  <c r="R70" i="1"/>
  <c r="I70" i="1"/>
  <c r="R69" i="1"/>
  <c r="I69" i="1"/>
  <c r="R68" i="1"/>
  <c r="I68" i="1"/>
  <c r="R67" i="1"/>
  <c r="I67" i="1"/>
  <c r="R66" i="1"/>
  <c r="I66" i="1"/>
  <c r="R65" i="1"/>
  <c r="I65" i="1"/>
  <c r="R64" i="1"/>
  <c r="I64" i="1"/>
  <c r="R63" i="1"/>
  <c r="I63" i="1"/>
  <c r="R62" i="1"/>
  <c r="I62" i="1"/>
  <c r="R61" i="1"/>
  <c r="I61" i="1"/>
  <c r="R60" i="1"/>
  <c r="I60" i="1"/>
  <c r="R59" i="1"/>
  <c r="I59" i="1"/>
  <c r="R58" i="1"/>
  <c r="I58" i="1"/>
  <c r="R57" i="1"/>
  <c r="I57" i="1"/>
  <c r="R56" i="1"/>
  <c r="I56" i="1"/>
  <c r="R55" i="1"/>
  <c r="I55" i="1"/>
  <c r="R54" i="1"/>
  <c r="I54" i="1"/>
  <c r="R53" i="1"/>
  <c r="I53" i="1"/>
  <c r="R52" i="1"/>
  <c r="I52" i="1"/>
  <c r="R51" i="1"/>
  <c r="I51" i="1"/>
  <c r="R50" i="1"/>
  <c r="I50" i="1"/>
  <c r="R49" i="1"/>
  <c r="I49" i="1"/>
  <c r="R48" i="1"/>
  <c r="I48" i="1"/>
  <c r="R47" i="1"/>
  <c r="I47" i="1"/>
  <c r="R46" i="1"/>
  <c r="I46" i="1"/>
  <c r="R45" i="1"/>
  <c r="I45" i="1"/>
  <c r="R44" i="1"/>
  <c r="I44" i="1"/>
  <c r="R43" i="1"/>
  <c r="I43" i="1"/>
  <c r="R42" i="1"/>
  <c r="I42" i="1"/>
  <c r="R41" i="1"/>
  <c r="I41" i="1"/>
  <c r="R40" i="1"/>
  <c r="I40" i="1"/>
  <c r="R39" i="1"/>
  <c r="I39" i="1"/>
  <c r="R38" i="1"/>
  <c r="I38" i="1"/>
  <c r="R37" i="1"/>
  <c r="I37" i="1"/>
  <c r="R36" i="1"/>
  <c r="I36" i="1"/>
  <c r="R35" i="1"/>
  <c r="I35" i="1"/>
  <c r="R34" i="1"/>
  <c r="I34" i="1"/>
  <c r="R33" i="1"/>
  <c r="I33" i="1"/>
  <c r="R32" i="1"/>
  <c r="I32" i="1"/>
  <c r="R31" i="1"/>
  <c r="I31" i="1"/>
  <c r="R30" i="1"/>
  <c r="I30" i="1"/>
  <c r="R29" i="1"/>
  <c r="I29" i="1"/>
  <c r="R28" i="1"/>
  <c r="I28" i="1"/>
  <c r="R27" i="1"/>
  <c r="I27" i="1"/>
  <c r="R26" i="1"/>
  <c r="I26" i="1"/>
  <c r="R25" i="1"/>
  <c r="I25" i="1"/>
  <c r="R24" i="1"/>
  <c r="I24" i="1"/>
  <c r="R23" i="1"/>
  <c r="I23" i="1"/>
  <c r="R22" i="1"/>
  <c r="I22" i="1"/>
  <c r="R21" i="1"/>
  <c r="I21" i="1"/>
  <c r="R20" i="1"/>
  <c r="I20" i="1"/>
  <c r="R19" i="1"/>
  <c r="I19" i="1"/>
  <c r="R18" i="1"/>
  <c r="I18" i="1"/>
  <c r="R17" i="1"/>
  <c r="I17" i="1"/>
  <c r="R16" i="1"/>
  <c r="I16" i="1"/>
  <c r="R15" i="1"/>
  <c r="I15" i="1"/>
  <c r="R14" i="1"/>
  <c r="I14" i="1"/>
  <c r="R13" i="1"/>
  <c r="I13" i="1"/>
  <c r="R12" i="1"/>
  <c r="I12" i="1"/>
  <c r="R11" i="1"/>
  <c r="I11" i="1"/>
  <c r="R10" i="1"/>
  <c r="I10" i="1"/>
  <c r="R9" i="1"/>
  <c r="I9" i="1"/>
  <c r="R8" i="1"/>
  <c r="I8" i="1"/>
  <c r="R7" i="1"/>
  <c r="I7" i="1"/>
  <c r="R6" i="1"/>
  <c r="I6" i="1"/>
  <c r="R5" i="1"/>
  <c r="I5" i="1"/>
  <c r="R4" i="1"/>
  <c r="I4" i="1"/>
  <c r="R3" i="1"/>
  <c r="I3" i="1"/>
  <c r="R2" i="1"/>
  <c r="I2" i="1"/>
</calcChain>
</file>

<file path=xl/sharedStrings.xml><?xml version="1.0" encoding="utf-8"?>
<sst xmlns="http://schemas.openxmlformats.org/spreadsheetml/2006/main" count="27218" uniqueCount="4328">
  <si>
    <t>Asset ID</t>
  </si>
  <si>
    <t>Suffix</t>
  </si>
  <si>
    <t>Description</t>
  </si>
  <si>
    <t>Class ID</t>
  </si>
  <si>
    <t>Supplier</t>
  </si>
  <si>
    <t>Physical Loc ID</t>
  </si>
  <si>
    <t>Location ID</t>
  </si>
  <si>
    <t>Custodian</t>
  </si>
  <si>
    <t>Place in Service Date</t>
  </si>
  <si>
    <t>Cost Basis</t>
  </si>
  <si>
    <t>LTD Depreciation</t>
  </si>
  <si>
    <t>Net Book Value</t>
  </si>
  <si>
    <t>Salvage Value</t>
  </si>
  <si>
    <t>Orig Life Years</t>
  </si>
  <si>
    <t>Orig Life Days</t>
  </si>
  <si>
    <t>Rem Life Years</t>
  </si>
  <si>
    <t>Rem Life Days</t>
  </si>
  <si>
    <t>Depr To Date</t>
  </si>
  <si>
    <t>Fully Depreciated</t>
  </si>
  <si>
    <t>Status</t>
  </si>
  <si>
    <t>`007986</t>
  </si>
  <si>
    <t>Ergonomic chair</t>
  </si>
  <si>
    <t>FURN</t>
  </si>
  <si>
    <t>D&amp;L</t>
  </si>
  <si>
    <t>GAU-BOARDROOM</t>
  </si>
  <si>
    <t>74</t>
  </si>
  <si>
    <t>Annelize Peters</t>
  </si>
  <si>
    <t>N</t>
  </si>
  <si>
    <t>Active</t>
  </si>
  <si>
    <t>000006</t>
  </si>
  <si>
    <t>Chair</t>
  </si>
  <si>
    <t/>
  </si>
  <si>
    <t>WCR-OPEN PLAN</t>
  </si>
  <si>
    <t>76</t>
  </si>
  <si>
    <t>Charlene Gillies</t>
  </si>
  <si>
    <t>000009</t>
  </si>
  <si>
    <t>Table</t>
  </si>
  <si>
    <t>WCR-TRAINING</t>
  </si>
  <si>
    <t>000055</t>
  </si>
  <si>
    <t>ECR-BOARDROOM</t>
  </si>
  <si>
    <t>77</t>
  </si>
  <si>
    <t>Mandisa Nkayi</t>
  </si>
  <si>
    <t>000072</t>
  </si>
  <si>
    <t>ECR-SNR CLC</t>
  </si>
  <si>
    <t>000086</t>
  </si>
  <si>
    <t>000094</t>
  </si>
  <si>
    <t>000121</t>
  </si>
  <si>
    <t>Cabinet Optiplan</t>
  </si>
  <si>
    <t>WCR-FILING ROOM</t>
  </si>
  <si>
    <t>000137</t>
  </si>
  <si>
    <t>Cupboard</t>
  </si>
  <si>
    <t>000154</t>
  </si>
  <si>
    <t>WCR-BOARD ROOM</t>
  </si>
  <si>
    <t>000162</t>
  </si>
  <si>
    <t>000171</t>
  </si>
  <si>
    <t>CORP_SERV LEGAL</t>
  </si>
  <si>
    <t>63</t>
  </si>
  <si>
    <t>Stacey James</t>
  </si>
  <si>
    <t>000178</t>
  </si>
  <si>
    <t>000200</t>
  </si>
  <si>
    <t>000204</t>
  </si>
  <si>
    <t>Pedestal</t>
  </si>
  <si>
    <t>000208</t>
  </si>
  <si>
    <t>000209</t>
  </si>
  <si>
    <t>000210</t>
  </si>
  <si>
    <t>000212</t>
  </si>
  <si>
    <t>000213</t>
  </si>
  <si>
    <t>000214</t>
  </si>
  <si>
    <t>000231</t>
  </si>
  <si>
    <t>ECR-CANTEEN</t>
  </si>
  <si>
    <t>000234</t>
  </si>
  <si>
    <t>Cabinet</t>
  </si>
  <si>
    <t>000236</t>
  </si>
  <si>
    <t>000237</t>
  </si>
  <si>
    <t>000240</t>
  </si>
  <si>
    <t>Desk L Shape Right section</t>
  </si>
  <si>
    <t>ECR-CRM OFFICE</t>
  </si>
  <si>
    <t>000241</t>
  </si>
  <si>
    <t>000242</t>
  </si>
  <si>
    <t>000243</t>
  </si>
  <si>
    <t>ECR-INTERVIEW2</t>
  </si>
  <si>
    <t>000244</t>
  </si>
  <si>
    <t>000247</t>
  </si>
  <si>
    <t>Racking System</t>
  </si>
  <si>
    <t>WCR-STORE R/M</t>
  </si>
  <si>
    <t>000248</t>
  </si>
  <si>
    <t>000249</t>
  </si>
  <si>
    <t>000251</t>
  </si>
  <si>
    <t>000264</t>
  </si>
  <si>
    <t>ECR-QA OFFICE</t>
  </si>
  <si>
    <t>000271</t>
  </si>
  <si>
    <t>000273</t>
  </si>
  <si>
    <t>Mirror</t>
  </si>
  <si>
    <t>OFF EQUIP</t>
  </si>
  <si>
    <t>WCR-RECEPTION</t>
  </si>
  <si>
    <t>000284</t>
  </si>
  <si>
    <t>Credenza</t>
  </si>
  <si>
    <t>000287</t>
  </si>
  <si>
    <t>ECR-ECR GENERAL</t>
  </si>
  <si>
    <t>000288</t>
  </si>
  <si>
    <t>Conference Table Right part</t>
  </si>
  <si>
    <t>000292</t>
  </si>
  <si>
    <t>Couch -arm Chair</t>
  </si>
  <si>
    <t>000294</t>
  </si>
  <si>
    <t>000295</t>
  </si>
  <si>
    <t>Table Magazines</t>
  </si>
  <si>
    <t>000298</t>
  </si>
  <si>
    <t>000299</t>
  </si>
  <si>
    <t>Desk L shape main</t>
  </si>
  <si>
    <t>000300</t>
  </si>
  <si>
    <t>000305</t>
  </si>
  <si>
    <t>KZN-OPEN PLAN</t>
  </si>
  <si>
    <t>75</t>
  </si>
  <si>
    <t>Akhona Ndzululeka</t>
  </si>
  <si>
    <t>000314</t>
  </si>
  <si>
    <t>000326</t>
  </si>
  <si>
    <t>KZN-CLC OFFICE</t>
  </si>
  <si>
    <t>Thabile Mtambo</t>
  </si>
  <si>
    <t>000363</t>
  </si>
  <si>
    <t>Cabinet, filing, 6-drawer</t>
  </si>
  <si>
    <t>000367</t>
  </si>
  <si>
    <t>Cabinet, filing</t>
  </si>
  <si>
    <t>000378</t>
  </si>
  <si>
    <t>MPU-RECEPTION</t>
  </si>
  <si>
    <t>78</t>
  </si>
  <si>
    <t>Nombulelo Maseko</t>
  </si>
  <si>
    <t>000381</t>
  </si>
  <si>
    <t>Cupboard, wooden</t>
  </si>
  <si>
    <t>000382</t>
  </si>
  <si>
    <t>Cabinet, Glass Front</t>
  </si>
  <si>
    <t>000388</t>
  </si>
  <si>
    <t>000404</t>
  </si>
  <si>
    <t>Storage cabinet</t>
  </si>
  <si>
    <t>KZN-SERVER R/M1</t>
  </si>
  <si>
    <t>000429</t>
  </si>
  <si>
    <t>Rack, computer</t>
  </si>
  <si>
    <t>COMP EQUIP</t>
  </si>
  <si>
    <t>000432</t>
  </si>
  <si>
    <t>Table wooden trapezoid</t>
  </si>
  <si>
    <t>000436</t>
  </si>
  <si>
    <t>5drw cabinet</t>
  </si>
  <si>
    <t>optiplan</t>
  </si>
  <si>
    <t>GAU-CLC AREA</t>
  </si>
  <si>
    <t>000438</t>
  </si>
  <si>
    <t>MPU-CLO OFFICE</t>
  </si>
  <si>
    <t>Grace Mashigo</t>
  </si>
  <si>
    <t>000439</t>
  </si>
  <si>
    <t>000448</t>
  </si>
  <si>
    <t>000451</t>
  </si>
  <si>
    <t>Boardroom table</t>
  </si>
  <si>
    <t>Zamanguni</t>
  </si>
  <si>
    <t>ADM-CENTRAL O/P</t>
  </si>
  <si>
    <t>73</t>
  </si>
  <si>
    <t>Portia Letsaolo</t>
  </si>
  <si>
    <t>000453</t>
  </si>
  <si>
    <t>Desk</t>
  </si>
  <si>
    <t>000457</t>
  </si>
  <si>
    <t>office furniture</t>
  </si>
  <si>
    <t>000459</t>
  </si>
  <si>
    <t>000461</t>
  </si>
  <si>
    <t>ck kitchens</t>
  </si>
  <si>
    <t>S&amp;R-QMS MAN OFF</t>
  </si>
  <si>
    <t>81</t>
  </si>
  <si>
    <t>Kgomotso Ntsoko</t>
  </si>
  <si>
    <t>000462</t>
  </si>
  <si>
    <t>000464</t>
  </si>
  <si>
    <t>000468</t>
  </si>
  <si>
    <t>Drawer</t>
  </si>
  <si>
    <t>000493</t>
  </si>
  <si>
    <t>000494</t>
  </si>
  <si>
    <t>ECR-ECR SAT OFF</t>
  </si>
  <si>
    <t>Vathiswa Falo</t>
  </si>
  <si>
    <t>000497</t>
  </si>
  <si>
    <t>MPU-OPEN PLAN</t>
  </si>
  <si>
    <t>Charmaine sebothoma</t>
  </si>
  <si>
    <t>000507</t>
  </si>
  <si>
    <t>ECR-CLO OFFICE</t>
  </si>
  <si>
    <t>000508</t>
  </si>
  <si>
    <t>ECR-CLC OFFICE</t>
  </si>
  <si>
    <t>000537</t>
  </si>
  <si>
    <t>waltons</t>
  </si>
  <si>
    <t>DGU-DGU OP</t>
  </si>
  <si>
    <t>90</t>
  </si>
  <si>
    <t>Nightingale Tloti</t>
  </si>
  <si>
    <t>000538</t>
  </si>
  <si>
    <t>000543</t>
  </si>
  <si>
    <t>Leather vis chair</t>
  </si>
  <si>
    <t>waltoons</t>
  </si>
  <si>
    <t>Charmaine Sebothoma</t>
  </si>
  <si>
    <t>000545</t>
  </si>
  <si>
    <t>000546</t>
  </si>
  <si>
    <t>000547</t>
  </si>
  <si>
    <t>TFA-OPEN PLAN</t>
  </si>
  <si>
    <t>69</t>
  </si>
  <si>
    <t>Prince Sambo</t>
  </si>
  <si>
    <t>000548</t>
  </si>
  <si>
    <t>FIN-FIN MAN OFF</t>
  </si>
  <si>
    <t>61</t>
  </si>
  <si>
    <t>Andrew Venter</t>
  </si>
  <si>
    <t>000549</t>
  </si>
  <si>
    <t>woodstyle</t>
  </si>
  <si>
    <t>SCU-SCU O/PLAN</t>
  </si>
  <si>
    <t>59</t>
  </si>
  <si>
    <t>Kgomotso Mabe</t>
  </si>
  <si>
    <t>000550</t>
  </si>
  <si>
    <t>000551</t>
  </si>
  <si>
    <t>Wendy Classen</t>
  </si>
  <si>
    <t>000552</t>
  </si>
  <si>
    <t>S&amp;R-PA GENMAN</t>
  </si>
  <si>
    <t>72</t>
  </si>
  <si>
    <t>Keabetswe Sampson</t>
  </si>
  <si>
    <t>000554</t>
  </si>
  <si>
    <t>Tshegofatso Mathye</t>
  </si>
  <si>
    <t>000555</t>
  </si>
  <si>
    <t>Carol Moletsane</t>
  </si>
  <si>
    <t>000557</t>
  </si>
  <si>
    <t>S&amp;R-OPEN PLAN</t>
  </si>
  <si>
    <t>Lizzie Mabotja</t>
  </si>
  <si>
    <t>000559</t>
  </si>
  <si>
    <t>000560</t>
  </si>
  <si>
    <t>000562</t>
  </si>
  <si>
    <t>000563</t>
  </si>
  <si>
    <t>000565</t>
  </si>
  <si>
    <t>000569</t>
  </si>
  <si>
    <t>S&amp;R-SNR MAN OFF</t>
  </si>
  <si>
    <t>Laura Harris</t>
  </si>
  <si>
    <t>000571</t>
  </si>
  <si>
    <t>000573</t>
  </si>
  <si>
    <t>000577</t>
  </si>
  <si>
    <t>000579</t>
  </si>
  <si>
    <t>000580</t>
  </si>
  <si>
    <t>000582</t>
  </si>
  <si>
    <t>FSR-MAN OFFICE</t>
  </si>
  <si>
    <t>79</t>
  </si>
  <si>
    <t>Andre Van Wyk</t>
  </si>
  <si>
    <t>000583</t>
  </si>
  <si>
    <t>000585</t>
  </si>
  <si>
    <t>mobile Drawer</t>
  </si>
  <si>
    <t>FSR-CLC OFFICE</t>
  </si>
  <si>
    <t>Thato Mahlatsi</t>
  </si>
  <si>
    <t>000586</t>
  </si>
  <si>
    <t>Lornene Barnard</t>
  </si>
  <si>
    <t>000589</t>
  </si>
  <si>
    <t>000590</t>
  </si>
  <si>
    <t>FSR-GENERAL OFF</t>
  </si>
  <si>
    <t>000591</t>
  </si>
  <si>
    <t>FSR-OFFICE</t>
  </si>
  <si>
    <t>000592</t>
  </si>
  <si>
    <t>desk 1200x800</t>
  </si>
  <si>
    <t>000593</t>
  </si>
  <si>
    <t>000596</t>
  </si>
  <si>
    <t>Desk 800x800 link</t>
  </si>
  <si>
    <t>FSR-SME CLO</t>
  </si>
  <si>
    <t>000597</t>
  </si>
  <si>
    <t>ECR-ECR INTERN</t>
  </si>
  <si>
    <t>000598</t>
  </si>
  <si>
    <t>Cahir</t>
  </si>
  <si>
    <t>000599</t>
  </si>
  <si>
    <t>000600</t>
  </si>
  <si>
    <t>000641</t>
  </si>
  <si>
    <t>Counter Main</t>
  </si>
  <si>
    <t>ECR-RECEPTION</t>
  </si>
  <si>
    <t>000654</t>
  </si>
  <si>
    <t>Couch - armchair</t>
  </si>
  <si>
    <t>ECR-INTERVIEW 1</t>
  </si>
  <si>
    <t>000661</t>
  </si>
  <si>
    <t>Samsung bar fridge</t>
  </si>
  <si>
    <t>makro</t>
  </si>
  <si>
    <t>CORP_SERV_EXEC</t>
  </si>
  <si>
    <t>71</t>
  </si>
  <si>
    <t>Rajesh Jock</t>
  </si>
  <si>
    <t>000702</t>
  </si>
  <si>
    <t>000703</t>
  </si>
  <si>
    <t>000704</t>
  </si>
  <si>
    <t>Desk side Section</t>
  </si>
  <si>
    <t>000705</t>
  </si>
  <si>
    <t>000707</t>
  </si>
  <si>
    <t>Stand Computer</t>
  </si>
  <si>
    <t>ECR-STOREROOM</t>
  </si>
  <si>
    <t>000708</t>
  </si>
  <si>
    <t>Server</t>
  </si>
  <si>
    <t>ITD-IT STORER/M</t>
  </si>
  <si>
    <t>82</t>
  </si>
  <si>
    <t>Stanley Masete</t>
  </si>
  <si>
    <t>000709</t>
  </si>
  <si>
    <t>Monitor computer</t>
  </si>
  <si>
    <t>000713</t>
  </si>
  <si>
    <t>000714</t>
  </si>
  <si>
    <t>ECR-PRINTER</t>
  </si>
  <si>
    <t>000719</t>
  </si>
  <si>
    <t>000721</t>
  </si>
  <si>
    <t>Book shelf</t>
  </si>
  <si>
    <t>000725</t>
  </si>
  <si>
    <t>Desk main section</t>
  </si>
  <si>
    <t>000726</t>
  </si>
  <si>
    <t>Desk Side Section</t>
  </si>
  <si>
    <t>000727</t>
  </si>
  <si>
    <t>000734</t>
  </si>
  <si>
    <t>000735</t>
  </si>
  <si>
    <t>000736</t>
  </si>
  <si>
    <t>000744</t>
  </si>
  <si>
    <t>Desk Side section</t>
  </si>
  <si>
    <t>000750</t>
  </si>
  <si>
    <t>000751</t>
  </si>
  <si>
    <t>000752</t>
  </si>
  <si>
    <t>000755</t>
  </si>
  <si>
    <t>Desk L Shape main section</t>
  </si>
  <si>
    <t>000757</t>
  </si>
  <si>
    <t>000758</t>
  </si>
  <si>
    <t>000760</t>
  </si>
  <si>
    <t>000774</t>
  </si>
  <si>
    <t>000775</t>
  </si>
  <si>
    <t>000776</t>
  </si>
  <si>
    <t>Desk side section</t>
  </si>
  <si>
    <t>000778</t>
  </si>
  <si>
    <t>000782</t>
  </si>
  <si>
    <t>000784</t>
  </si>
  <si>
    <t>000790</t>
  </si>
  <si>
    <t>000799</t>
  </si>
  <si>
    <t>Cabinet Filing</t>
  </si>
  <si>
    <t>000813</t>
  </si>
  <si>
    <t>000816</t>
  </si>
  <si>
    <t>GOV-L&amp;S OFFICE</t>
  </si>
  <si>
    <t>68</t>
  </si>
  <si>
    <t>Pinki Moloto</t>
  </si>
  <si>
    <t>000831</t>
  </si>
  <si>
    <t>S&amp;R-CHAMBER MAN</t>
  </si>
  <si>
    <t>Hosea Morapedi</t>
  </si>
  <si>
    <t>000835</t>
  </si>
  <si>
    <t>DGU-MAN OFF</t>
  </si>
  <si>
    <t>Itumuleng Mukhesi</t>
  </si>
  <si>
    <t>000836</t>
  </si>
  <si>
    <t>000853</t>
  </si>
  <si>
    <t>000854</t>
  </si>
  <si>
    <t>Asisipho matomane</t>
  </si>
  <si>
    <t>000861</t>
  </si>
  <si>
    <t>000865</t>
  </si>
  <si>
    <t>ITD-SYS MAN</t>
  </si>
  <si>
    <t>Thabiso Nyandeni</t>
  </si>
  <si>
    <t>000871</t>
  </si>
  <si>
    <t>TFA-BOARDROOM</t>
  </si>
  <si>
    <t>Andrew Sehlabele</t>
  </si>
  <si>
    <t>000880</t>
  </si>
  <si>
    <t>S&amp;R-SP MAN OFF</t>
  </si>
  <si>
    <t>000884</t>
  </si>
  <si>
    <t>S&amp;R-M&amp;E MAN OFF</t>
  </si>
  <si>
    <t>Molly Rabaloi</t>
  </si>
  <si>
    <t>000890</t>
  </si>
  <si>
    <t>Lucky Mathebula</t>
  </si>
  <si>
    <t>000912</t>
  </si>
  <si>
    <t>ADM-MAN OFF</t>
  </si>
  <si>
    <t>Christine Adams</t>
  </si>
  <si>
    <t>000954</t>
  </si>
  <si>
    <t>000960</t>
  </si>
  <si>
    <t>WCR-KITCHEN</t>
  </si>
  <si>
    <t>000961</t>
  </si>
  <si>
    <t>001006</t>
  </si>
  <si>
    <t>001026</t>
  </si>
  <si>
    <t>GAU-OPEN PLAN</t>
  </si>
  <si>
    <t>001033</t>
  </si>
  <si>
    <t>001034</t>
  </si>
  <si>
    <t>001035</t>
  </si>
  <si>
    <t>GOV-SECR O/P</t>
  </si>
  <si>
    <t>Tlale Mokutu</t>
  </si>
  <si>
    <t>001049</t>
  </si>
  <si>
    <t>001052</t>
  </si>
  <si>
    <t>CEO-CEO OFFICE</t>
  </si>
  <si>
    <t>60</t>
  </si>
  <si>
    <t>Naphtaly Mokgotsane</t>
  </si>
  <si>
    <t>001053</t>
  </si>
  <si>
    <t>ITD-IT MAN OFF</t>
  </si>
  <si>
    <t>001057</t>
  </si>
  <si>
    <t>S&amp;R-CLUSTER 2</t>
  </si>
  <si>
    <t>Siphiwe Mhlophe</t>
  </si>
  <si>
    <t>001061</t>
  </si>
  <si>
    <t>001077</t>
  </si>
  <si>
    <t>HUM-HR FILING</t>
  </si>
  <si>
    <t>62</t>
  </si>
  <si>
    <t>Mirriam Matlala</t>
  </si>
  <si>
    <t>001081</t>
  </si>
  <si>
    <t>TFA-MAN OFFICE</t>
  </si>
  <si>
    <t>Olive Netsianda</t>
  </si>
  <si>
    <t>001083</t>
  </si>
  <si>
    <t>S&amp;R-M&amp;E O/P</t>
  </si>
  <si>
    <t>Boitumelo Makgoba</t>
  </si>
  <si>
    <t>001084</t>
  </si>
  <si>
    <t>001088</t>
  </si>
  <si>
    <t>001094</t>
  </si>
  <si>
    <t>001136</t>
  </si>
  <si>
    <t>KZN-RECEPTION 2</t>
  </si>
  <si>
    <t>001149</t>
  </si>
  <si>
    <t>001151</t>
  </si>
  <si>
    <t>001168</t>
  </si>
  <si>
    <t>Cabinet (tender box)</t>
  </si>
  <si>
    <t>Charles Kock</t>
  </si>
  <si>
    <t>001169</t>
  </si>
  <si>
    <t>Water Cooler</t>
  </si>
  <si>
    <t>Yoshika Rambarath</t>
  </si>
  <si>
    <t>001208</t>
  </si>
  <si>
    <t>ETQ-M&amp;E O/P</t>
  </si>
  <si>
    <t>70</t>
  </si>
  <si>
    <t>Kenneth Tsoaeli</t>
  </si>
  <si>
    <t>001247</t>
  </si>
  <si>
    <t>001255</t>
  </si>
  <si>
    <t>001276</t>
  </si>
  <si>
    <t>001277</t>
  </si>
  <si>
    <t>001288</t>
  </si>
  <si>
    <t>001336</t>
  </si>
  <si>
    <t>Nompumelelo Hlatshwayo</t>
  </si>
  <si>
    <t>001382</t>
  </si>
  <si>
    <t>001383</t>
  </si>
  <si>
    <t>Digital safe</t>
  </si>
  <si>
    <t>001396</t>
  </si>
  <si>
    <t>Paper shredder</t>
  </si>
  <si>
    <t>001431</t>
  </si>
  <si>
    <t>Glass coffee table</t>
  </si>
  <si>
    <t>CEO-RECEPTION</t>
  </si>
  <si>
    <t>Doreen Mbodla</t>
  </si>
  <si>
    <t>001434</t>
  </si>
  <si>
    <t>001459</t>
  </si>
  <si>
    <t>001462</t>
  </si>
  <si>
    <t>001463</t>
  </si>
  <si>
    <t>Printer</t>
  </si>
  <si>
    <t>001477</t>
  </si>
  <si>
    <t>001491</t>
  </si>
  <si>
    <t>001504</t>
  </si>
  <si>
    <t>Itumeleng Mukhesi</t>
  </si>
  <si>
    <t>001505</t>
  </si>
  <si>
    <t>S&amp;R-GEN MAN OFF</t>
  </si>
  <si>
    <t>Zethu Pompi</t>
  </si>
  <si>
    <t>001511</t>
  </si>
  <si>
    <t>001512</t>
  </si>
  <si>
    <t>HUM-HR O/P</t>
  </si>
  <si>
    <t>Warren Ndlovu</t>
  </si>
  <si>
    <t>001521</t>
  </si>
  <si>
    <t>001524</t>
  </si>
  <si>
    <t>001539</t>
  </si>
  <si>
    <t>FIN-CFO OFFICE</t>
  </si>
  <si>
    <t>Disa Mpande</t>
  </si>
  <si>
    <t>001542</t>
  </si>
  <si>
    <t>001551</t>
  </si>
  <si>
    <t>Water cooler</t>
  </si>
  <si>
    <t>TFA-BASEMENT P1</t>
  </si>
  <si>
    <t>001555</t>
  </si>
  <si>
    <t>Tumelo Kgotsoko</t>
  </si>
  <si>
    <t>001600</t>
  </si>
  <si>
    <t>Couch 2 seater</t>
  </si>
  <si>
    <t>001602</t>
  </si>
  <si>
    <t>FIN-PAYROLL SUP</t>
  </si>
  <si>
    <t>Joyce Mofekeng</t>
  </si>
  <si>
    <t>001604</t>
  </si>
  <si>
    <t>H/B Chair</t>
  </si>
  <si>
    <t>001616</t>
  </si>
  <si>
    <t>FIN-CRED O/PLAN</t>
  </si>
  <si>
    <t>Charlote Ntimane</t>
  </si>
  <si>
    <t>001630</t>
  </si>
  <si>
    <t>Fridge</t>
  </si>
  <si>
    <t>MPU-KITCHEN</t>
  </si>
  <si>
    <t>001664</t>
  </si>
  <si>
    <t>KZN-ZONE 3</t>
  </si>
  <si>
    <t>001670</t>
  </si>
  <si>
    <t>HUM-HR MAN</t>
  </si>
  <si>
    <t>Mariam Ssonko</t>
  </si>
  <si>
    <t>001685</t>
  </si>
  <si>
    <t>COO- PA COMPL</t>
  </si>
  <si>
    <t>58</t>
  </si>
  <si>
    <t>001723</t>
  </si>
  <si>
    <t>001735</t>
  </si>
  <si>
    <t>001761</t>
  </si>
  <si>
    <t>001769</t>
  </si>
  <si>
    <t>001776</t>
  </si>
  <si>
    <t>001779</t>
  </si>
  <si>
    <t>TFA-1ST KITCHEN</t>
  </si>
  <si>
    <t>001787</t>
  </si>
  <si>
    <t>FIN-PAYROLL OFF</t>
  </si>
  <si>
    <t>Alfred Legwale</t>
  </si>
  <si>
    <t>001788</t>
  </si>
  <si>
    <t>001790</t>
  </si>
  <si>
    <t>001808</t>
  </si>
  <si>
    <t>001817</t>
  </si>
  <si>
    <t>001818</t>
  </si>
  <si>
    <t>KZN-ZONE 4</t>
  </si>
  <si>
    <t>001822</t>
  </si>
  <si>
    <t>001823</t>
  </si>
  <si>
    <t>FIN-OPPS MAN OF</t>
  </si>
  <si>
    <t>Grahame Carr</t>
  </si>
  <si>
    <t>001824</t>
  </si>
  <si>
    <t>001825</t>
  </si>
  <si>
    <t>Binding Machine</t>
  </si>
  <si>
    <t>001831</t>
  </si>
  <si>
    <t>001839</t>
  </si>
  <si>
    <t>SCU-SCU MAN OFF</t>
  </si>
  <si>
    <t>Ntombifuthi Motha</t>
  </si>
  <si>
    <t>001872</t>
  </si>
  <si>
    <t>001877</t>
  </si>
  <si>
    <t>001881</t>
  </si>
  <si>
    <t>001883</t>
  </si>
  <si>
    <t>001884</t>
  </si>
  <si>
    <t>001885</t>
  </si>
  <si>
    <t>001892</t>
  </si>
  <si>
    <t>001895</t>
  </si>
  <si>
    <t>001905</t>
  </si>
  <si>
    <t>COO-COO OFFICE</t>
  </si>
  <si>
    <t>001908</t>
  </si>
  <si>
    <t>001912</t>
  </si>
  <si>
    <t>001920</t>
  </si>
  <si>
    <t>001926</t>
  </si>
  <si>
    <t>CEO-PA OFFICE</t>
  </si>
  <si>
    <t>001933</t>
  </si>
  <si>
    <t>001936</t>
  </si>
  <si>
    <t>001941</t>
  </si>
  <si>
    <t>First Aid Box</t>
  </si>
  <si>
    <t>001942</t>
  </si>
  <si>
    <t>001947</t>
  </si>
  <si>
    <t>001949</t>
  </si>
  <si>
    <t>001955</t>
  </si>
  <si>
    <t>001957</t>
  </si>
  <si>
    <t>001959</t>
  </si>
  <si>
    <t>001960</t>
  </si>
  <si>
    <t>PTA-GEN OFFICE</t>
  </si>
  <si>
    <t>80</t>
  </si>
  <si>
    <t>Zodwa Sising</t>
  </si>
  <si>
    <t>001968</t>
  </si>
  <si>
    <t>Lazarus Bopape</t>
  </si>
  <si>
    <t>001975</t>
  </si>
  <si>
    <t>001980</t>
  </si>
  <si>
    <t>001983</t>
  </si>
  <si>
    <t>001984</t>
  </si>
  <si>
    <t>001997</t>
  </si>
  <si>
    <t>002000</t>
  </si>
  <si>
    <t>002119</t>
  </si>
  <si>
    <t>Filing Cabinet</t>
  </si>
  <si>
    <t>Wendy Claasen</t>
  </si>
  <si>
    <t>002150</t>
  </si>
  <si>
    <t>002151</t>
  </si>
  <si>
    <t>Desk Corner Unit</t>
  </si>
  <si>
    <t>002172</t>
  </si>
  <si>
    <t>Cabinet Filing Large Wooden</t>
  </si>
  <si>
    <t>002185</t>
  </si>
  <si>
    <t>Filling Cabinet Wooden With 2</t>
  </si>
  <si>
    <t>002200</t>
  </si>
  <si>
    <t>002238</t>
  </si>
  <si>
    <t>Filling Cabinet Wooden</t>
  </si>
  <si>
    <t>GAU-CLO AREA</t>
  </si>
  <si>
    <t>Peter Moloi</t>
  </si>
  <si>
    <t>002254</t>
  </si>
  <si>
    <t>Steel Filing Cabinet</t>
  </si>
  <si>
    <t>002260</t>
  </si>
  <si>
    <t>002270</t>
  </si>
  <si>
    <t>002275</t>
  </si>
  <si>
    <t>002311</t>
  </si>
  <si>
    <t>002314</t>
  </si>
  <si>
    <t>002320</t>
  </si>
  <si>
    <t>002332</t>
  </si>
  <si>
    <t>002335</t>
  </si>
  <si>
    <t>002359</t>
  </si>
  <si>
    <t>GAU-RECEPTION</t>
  </si>
  <si>
    <t>002387</t>
  </si>
  <si>
    <t>002392</t>
  </si>
  <si>
    <t>Desk connector</t>
  </si>
  <si>
    <t>002489</t>
  </si>
  <si>
    <t>Laminating Machine</t>
  </si>
  <si>
    <t>002503</t>
  </si>
  <si>
    <t>002504</t>
  </si>
  <si>
    <t>CSU-MANAGER</t>
  </si>
  <si>
    <t>52</t>
  </si>
  <si>
    <t>Mthunzi Lubando</t>
  </si>
  <si>
    <t>002506</t>
  </si>
  <si>
    <t>002508</t>
  </si>
  <si>
    <t>002514</t>
  </si>
  <si>
    <t>002517</t>
  </si>
  <si>
    <t>Shredder</t>
  </si>
  <si>
    <t>Bhembes</t>
  </si>
  <si>
    <t>002518</t>
  </si>
  <si>
    <t>Laminator</t>
  </si>
  <si>
    <t>002521</t>
  </si>
  <si>
    <t>Chairs</t>
  </si>
  <si>
    <t>002543</t>
  </si>
  <si>
    <t>Leather chair</t>
  </si>
  <si>
    <t>zamanguni</t>
  </si>
  <si>
    <t>002544</t>
  </si>
  <si>
    <t>002546</t>
  </si>
  <si>
    <t>002547</t>
  </si>
  <si>
    <t>Victor chair</t>
  </si>
  <si>
    <t>002549</t>
  </si>
  <si>
    <t>002551</t>
  </si>
  <si>
    <t>Antonia Mack</t>
  </si>
  <si>
    <t>002553</t>
  </si>
  <si>
    <t>002555</t>
  </si>
  <si>
    <t>002556</t>
  </si>
  <si>
    <t>Leather High Back Chair</t>
  </si>
  <si>
    <t>COM-COM O/P</t>
  </si>
  <si>
    <t>65</t>
  </si>
  <si>
    <t>Shirley Ramoroko</t>
  </si>
  <si>
    <t>002559</t>
  </si>
  <si>
    <t>002561</t>
  </si>
  <si>
    <t>002566</t>
  </si>
  <si>
    <t>cofee table</t>
  </si>
  <si>
    <t>002569</t>
  </si>
  <si>
    <t>002604</t>
  </si>
  <si>
    <t>002613</t>
  </si>
  <si>
    <t>002622</t>
  </si>
  <si>
    <t>Oak credenza</t>
  </si>
  <si>
    <t>002627</t>
  </si>
  <si>
    <t>Visitors Arm Chair</t>
  </si>
  <si>
    <t>002628</t>
  </si>
  <si>
    <t>002631</t>
  </si>
  <si>
    <t>002647</t>
  </si>
  <si>
    <t>Aluminuim Canteen Chairs with arms</t>
  </si>
  <si>
    <t>002649</t>
  </si>
  <si>
    <t>002658</t>
  </si>
  <si>
    <t>002659</t>
  </si>
  <si>
    <t>002660</t>
  </si>
  <si>
    <t>002661</t>
  </si>
  <si>
    <t>Aluminuim Canteen Chairs without arms</t>
  </si>
  <si>
    <t>002664</t>
  </si>
  <si>
    <t>002670</t>
  </si>
  <si>
    <t>002671</t>
  </si>
  <si>
    <t>002675</t>
  </si>
  <si>
    <t>coffe table</t>
  </si>
  <si>
    <t>002679</t>
  </si>
  <si>
    <t>Bodyline chair</t>
  </si>
  <si>
    <t>002680</t>
  </si>
  <si>
    <t>Dominick Netshipale</t>
  </si>
  <si>
    <t>002681</t>
  </si>
  <si>
    <t>002684</t>
  </si>
  <si>
    <t>S&amp;R-CLUSTER 1</t>
  </si>
  <si>
    <t>Sandile Gumede</t>
  </si>
  <si>
    <t>002690</t>
  </si>
  <si>
    <t>Visitors chair</t>
  </si>
  <si>
    <t>002691</t>
  </si>
  <si>
    <t>002692</t>
  </si>
  <si>
    <t>S&amp;R-AATP MAN</t>
  </si>
  <si>
    <t>Tsholo Mungoni</t>
  </si>
  <si>
    <t>002693</t>
  </si>
  <si>
    <t>002695</t>
  </si>
  <si>
    <t>ETQ-SNR MAN OFF</t>
  </si>
  <si>
    <t>Thabo Mokwena</t>
  </si>
  <si>
    <t>002697</t>
  </si>
  <si>
    <t>Canteen chair</t>
  </si>
  <si>
    <t>002698</t>
  </si>
  <si>
    <t>002700</t>
  </si>
  <si>
    <t>002816</t>
  </si>
  <si>
    <t>Waiting Chair Reception</t>
  </si>
  <si>
    <t>Temana Masekela</t>
  </si>
  <si>
    <t>002834</t>
  </si>
  <si>
    <t>Optiplan cabinet</t>
  </si>
  <si>
    <t>OPTIPLAN</t>
  </si>
  <si>
    <t>002902</t>
  </si>
  <si>
    <t>002903</t>
  </si>
  <si>
    <t>002904</t>
  </si>
  <si>
    <t>002907</t>
  </si>
  <si>
    <t>Maple desk unit</t>
  </si>
  <si>
    <t>002911</t>
  </si>
  <si>
    <t>Canteen table</t>
  </si>
  <si>
    <t>002919</t>
  </si>
  <si>
    <t>Defy microwave</t>
  </si>
  <si>
    <t>ok bazaars</t>
  </si>
  <si>
    <t>002921</t>
  </si>
  <si>
    <t>dell</t>
  </si>
  <si>
    <t>002922</t>
  </si>
  <si>
    <t>002925</t>
  </si>
  <si>
    <t>002928</t>
  </si>
  <si>
    <t>H/Rise Alum chair</t>
  </si>
  <si>
    <t>EXCLU MANG</t>
  </si>
  <si>
    <t>TFA-CANTEEN</t>
  </si>
  <si>
    <t>002930</t>
  </si>
  <si>
    <t>002933</t>
  </si>
  <si>
    <t>24 port switch</t>
  </si>
  <si>
    <t>comp tech</t>
  </si>
  <si>
    <t>FSR-SAT OFFICE</t>
  </si>
  <si>
    <t>Ayanda Khanyile</t>
  </si>
  <si>
    <t>002946</t>
  </si>
  <si>
    <t>002947</t>
  </si>
  <si>
    <t>002954</t>
  </si>
  <si>
    <t>002956</t>
  </si>
  <si>
    <t>Coffee machine</t>
  </si>
  <si>
    <t>Nestle</t>
  </si>
  <si>
    <t>002965</t>
  </si>
  <si>
    <t>002968</t>
  </si>
  <si>
    <t>002972</t>
  </si>
  <si>
    <t>Vespa Arm Chair</t>
  </si>
  <si>
    <t>silpha</t>
  </si>
  <si>
    <t>002981</t>
  </si>
  <si>
    <t>002985</t>
  </si>
  <si>
    <t>002986</t>
  </si>
  <si>
    <t>002987</t>
  </si>
  <si>
    <t>Cynthia Dithlokwe</t>
  </si>
  <si>
    <t>002990</t>
  </si>
  <si>
    <t>003103</t>
  </si>
  <si>
    <t>Leather couch</t>
  </si>
  <si>
    <t>003118</t>
  </si>
  <si>
    <t>003129</t>
  </si>
  <si>
    <t>FSR-PAUSE ROOM</t>
  </si>
  <si>
    <t>003155</t>
  </si>
  <si>
    <t>Projector</t>
  </si>
  <si>
    <t>003177</t>
  </si>
  <si>
    <t>003187</t>
  </si>
  <si>
    <t>Double seater</t>
  </si>
  <si>
    <t>003191</t>
  </si>
  <si>
    <t>Bar Chair</t>
  </si>
  <si>
    <t>003193</t>
  </si>
  <si>
    <t>003226</t>
  </si>
  <si>
    <t>Scanner</t>
  </si>
  <si>
    <t>Metrofile</t>
  </si>
  <si>
    <t>003229</t>
  </si>
  <si>
    <t>Double seater black</t>
  </si>
  <si>
    <t>Deslyn Lucas</t>
  </si>
  <si>
    <t>003230</t>
  </si>
  <si>
    <t>003247</t>
  </si>
  <si>
    <t>MF5 Oak Cabinet</t>
  </si>
  <si>
    <t>Optiplan</t>
  </si>
  <si>
    <t>003249</t>
  </si>
  <si>
    <t>003250</t>
  </si>
  <si>
    <t>003253</t>
  </si>
  <si>
    <t>Pedestals</t>
  </si>
  <si>
    <t>003255</t>
  </si>
  <si>
    <t>Trolley</t>
  </si>
  <si>
    <t>003264</t>
  </si>
  <si>
    <t>Oak 6drw cabinet</t>
  </si>
  <si>
    <t>MPU-FILING ROOM</t>
  </si>
  <si>
    <t>003266</t>
  </si>
  <si>
    <t>G/T coffee table</t>
  </si>
  <si>
    <t>003267</t>
  </si>
  <si>
    <t>003269</t>
  </si>
  <si>
    <t>Mirowavw</t>
  </si>
  <si>
    <t>game - petty cash</t>
  </si>
  <si>
    <t>003270</t>
  </si>
  <si>
    <t>003277</t>
  </si>
  <si>
    <t>003282</t>
  </si>
  <si>
    <t>003301</t>
  </si>
  <si>
    <t>003302</t>
  </si>
  <si>
    <t>FSR-SERVER ROOM</t>
  </si>
  <si>
    <t>003303</t>
  </si>
  <si>
    <t>003305</t>
  </si>
  <si>
    <t>FSR-QA OFFICE</t>
  </si>
  <si>
    <t>003307</t>
  </si>
  <si>
    <t>FSR-FSR A5</t>
  </si>
  <si>
    <t>003308</t>
  </si>
  <si>
    <t>003309</t>
  </si>
  <si>
    <t>003316</t>
  </si>
  <si>
    <t>003318</t>
  </si>
  <si>
    <t>003321</t>
  </si>
  <si>
    <t>003322</t>
  </si>
  <si>
    <t>FSR-STOREROOM 2</t>
  </si>
  <si>
    <t>003324</t>
  </si>
  <si>
    <t>FSR-FILING OFF</t>
  </si>
  <si>
    <t>003328</t>
  </si>
  <si>
    <t>003329</t>
  </si>
  <si>
    <t>003332</t>
  </si>
  <si>
    <t>003333</t>
  </si>
  <si>
    <t>003339</t>
  </si>
  <si>
    <t>003343</t>
  </si>
  <si>
    <t>003345</t>
  </si>
  <si>
    <t>FSR-RECEPTION</t>
  </si>
  <si>
    <t>003349</t>
  </si>
  <si>
    <t>003351</t>
  </si>
  <si>
    <t>003353</t>
  </si>
  <si>
    <t>003354</t>
  </si>
  <si>
    <t>FSR-CAUCUS ROOM</t>
  </si>
  <si>
    <t>003355</t>
  </si>
  <si>
    <t>003357</t>
  </si>
  <si>
    <t>003359</t>
  </si>
  <si>
    <t>003362</t>
  </si>
  <si>
    <t>003368</t>
  </si>
  <si>
    <t>003372</t>
  </si>
  <si>
    <t>003373</t>
  </si>
  <si>
    <t>003374</t>
  </si>
  <si>
    <t>003375</t>
  </si>
  <si>
    <t>003378</t>
  </si>
  <si>
    <t>003379</t>
  </si>
  <si>
    <t>003380</t>
  </si>
  <si>
    <t>003384</t>
  </si>
  <si>
    <t>003389</t>
  </si>
  <si>
    <t>003396</t>
  </si>
  <si>
    <t>Optiplan Cabinet</t>
  </si>
  <si>
    <t>003398</t>
  </si>
  <si>
    <t>003489</t>
  </si>
  <si>
    <t>003499</t>
  </si>
  <si>
    <t>Bookshelf</t>
  </si>
  <si>
    <t>003500</t>
  </si>
  <si>
    <t>1600x900 desk</t>
  </si>
  <si>
    <t>esizwe</t>
  </si>
  <si>
    <t>PTA-CLO OFFICE</t>
  </si>
  <si>
    <t>Hunadi Basson</t>
  </si>
  <si>
    <t>003502</t>
  </si>
  <si>
    <t>003506</t>
  </si>
  <si>
    <t>PTA-CLC OFFICE</t>
  </si>
  <si>
    <t>003514</t>
  </si>
  <si>
    <t>Harry Geldenhuis</t>
  </si>
  <si>
    <t>003517</t>
  </si>
  <si>
    <t>90deg -L/desk</t>
  </si>
  <si>
    <t>003523</t>
  </si>
  <si>
    <t>L/ ext. 900x450</t>
  </si>
  <si>
    <t>003524</t>
  </si>
  <si>
    <t>desk</t>
  </si>
  <si>
    <t>Baleseng Mokeona</t>
  </si>
  <si>
    <t>003525</t>
  </si>
  <si>
    <t>003538</t>
  </si>
  <si>
    <t>Highback chair</t>
  </si>
  <si>
    <t>003556</t>
  </si>
  <si>
    <t>003557</t>
  </si>
  <si>
    <t>1300x700Cradenza</t>
  </si>
  <si>
    <t>003572</t>
  </si>
  <si>
    <t>003573</t>
  </si>
  <si>
    <t>003578</t>
  </si>
  <si>
    <t>003581</t>
  </si>
  <si>
    <t>003582</t>
  </si>
  <si>
    <t>003584</t>
  </si>
  <si>
    <t>003588</t>
  </si>
  <si>
    <t>003595</t>
  </si>
  <si>
    <t>1600x800 desk</t>
  </si>
  <si>
    <t>003597</t>
  </si>
  <si>
    <t>003599</t>
  </si>
  <si>
    <t>003600</t>
  </si>
  <si>
    <t>800x800 desk</t>
  </si>
  <si>
    <t>003601</t>
  </si>
  <si>
    <t>Monitor</t>
  </si>
  <si>
    <t>003606</t>
  </si>
  <si>
    <t>chair</t>
  </si>
  <si>
    <t>burotab</t>
  </si>
  <si>
    <t>KZN-BOARDROOM</t>
  </si>
  <si>
    <t>003607</t>
  </si>
  <si>
    <t>1200x800 desk</t>
  </si>
  <si>
    <t>Penelope Moloisane</t>
  </si>
  <si>
    <t>003609</t>
  </si>
  <si>
    <t>003616</t>
  </si>
  <si>
    <t>peza chair</t>
  </si>
  <si>
    <t>003617</t>
  </si>
  <si>
    <t>highback chair</t>
  </si>
  <si>
    <t>003624</t>
  </si>
  <si>
    <t>003635</t>
  </si>
  <si>
    <t>pro touch</t>
  </si>
  <si>
    <t>GOV-SECRETARY</t>
  </si>
  <si>
    <t>003636</t>
  </si>
  <si>
    <t>GOV-M&amp;E O/P</t>
  </si>
  <si>
    <t>Chairperson</t>
  </si>
  <si>
    <t>003647</t>
  </si>
  <si>
    <t>003648</t>
  </si>
  <si>
    <t>003654</t>
  </si>
  <si>
    <t>003658</t>
  </si>
  <si>
    <t>003659</t>
  </si>
  <si>
    <t>003661</t>
  </si>
  <si>
    <t>2400x1200 exec cabinet</t>
  </si>
  <si>
    <t>003664</t>
  </si>
  <si>
    <t>003667</t>
  </si>
  <si>
    <t>cabinet</t>
  </si>
  <si>
    <t>003668</t>
  </si>
  <si>
    <t>Board room table</t>
  </si>
  <si>
    <t>003680</t>
  </si>
  <si>
    <t>003683</t>
  </si>
  <si>
    <t>B/Room Table</t>
  </si>
  <si>
    <t>cajee</t>
  </si>
  <si>
    <t>003693</t>
  </si>
  <si>
    <t>Hat&amp;Coat stand</t>
  </si>
  <si>
    <t>003702</t>
  </si>
  <si>
    <t>Floor screen</t>
  </si>
  <si>
    <t>synergy</t>
  </si>
  <si>
    <t>003704</t>
  </si>
  <si>
    <t>1500 cupboard</t>
  </si>
  <si>
    <t>003705</t>
  </si>
  <si>
    <t>R/door credenza</t>
  </si>
  <si>
    <t>003707</t>
  </si>
  <si>
    <t>003708</t>
  </si>
  <si>
    <t>003710</t>
  </si>
  <si>
    <t>Visitor chair</t>
  </si>
  <si>
    <t>003711</t>
  </si>
  <si>
    <t>003713</t>
  </si>
  <si>
    <t>Manager desk</t>
  </si>
  <si>
    <t>003715</t>
  </si>
  <si>
    <t>003716</t>
  </si>
  <si>
    <t>003719</t>
  </si>
  <si>
    <t>Marlin Rhode</t>
  </si>
  <si>
    <t>003723</t>
  </si>
  <si>
    <t>003724</t>
  </si>
  <si>
    <t>Bookcase</t>
  </si>
  <si>
    <t>003725</t>
  </si>
  <si>
    <t>003726</t>
  </si>
  <si>
    <t>003730</t>
  </si>
  <si>
    <t>003732</t>
  </si>
  <si>
    <t>003735</t>
  </si>
  <si>
    <t>003739</t>
  </si>
  <si>
    <t>Canteen Chair</t>
  </si>
  <si>
    <t>KZN-PAUSE ROOM</t>
  </si>
  <si>
    <t>003740</t>
  </si>
  <si>
    <t>003742</t>
  </si>
  <si>
    <t>Desk link</t>
  </si>
  <si>
    <t>003743</t>
  </si>
  <si>
    <t>KZN-KITCHEN</t>
  </si>
  <si>
    <t>003745</t>
  </si>
  <si>
    <t>003751</t>
  </si>
  <si>
    <t>003755</t>
  </si>
  <si>
    <t>KZN-QA OFFICE</t>
  </si>
  <si>
    <t>003758</t>
  </si>
  <si>
    <t>90D desk</t>
  </si>
  <si>
    <t>003759</t>
  </si>
  <si>
    <t>KZN-ZONE 1</t>
  </si>
  <si>
    <t>003762</t>
  </si>
  <si>
    <t>003763</t>
  </si>
  <si>
    <t>003767</t>
  </si>
  <si>
    <t>003768</t>
  </si>
  <si>
    <t>Arm chair</t>
  </si>
  <si>
    <t>003769</t>
  </si>
  <si>
    <t>003772</t>
  </si>
  <si>
    <t>003776</t>
  </si>
  <si>
    <t>003777</t>
  </si>
  <si>
    <t>003780</t>
  </si>
  <si>
    <t>Oak desk</t>
  </si>
  <si>
    <t>003781</t>
  </si>
  <si>
    <t>Net H/B chair</t>
  </si>
  <si>
    <t>003785</t>
  </si>
  <si>
    <t>003788</t>
  </si>
  <si>
    <t>003790</t>
  </si>
  <si>
    <t>Chair - high back</t>
  </si>
  <si>
    <t>KZN-ZONE 2</t>
  </si>
  <si>
    <t>003792</t>
  </si>
  <si>
    <t>B/Room table</t>
  </si>
  <si>
    <t>003793</t>
  </si>
  <si>
    <t>003794</t>
  </si>
  <si>
    <t>003796</t>
  </si>
  <si>
    <t>003799</t>
  </si>
  <si>
    <t>003805</t>
  </si>
  <si>
    <t>Hlakile office solutions</t>
  </si>
  <si>
    <t>003824</t>
  </si>
  <si>
    <t>Angel Singo</t>
  </si>
  <si>
    <t>003831</t>
  </si>
  <si>
    <t>3Dwr Mobile pedistal</t>
  </si>
  <si>
    <t>business furniture</t>
  </si>
  <si>
    <t>003834</t>
  </si>
  <si>
    <t>2S Couch</t>
  </si>
  <si>
    <t>003838</t>
  </si>
  <si>
    <t>CEO-CEO BOARD</t>
  </si>
  <si>
    <t>003843</t>
  </si>
  <si>
    <t>003844</t>
  </si>
  <si>
    <t>003845</t>
  </si>
  <si>
    <t>003847</t>
  </si>
  <si>
    <t>pedistal</t>
  </si>
  <si>
    <t>Waltons</t>
  </si>
  <si>
    <t>003852</t>
  </si>
  <si>
    <t>003853</t>
  </si>
  <si>
    <t>003854</t>
  </si>
  <si>
    <t>003864</t>
  </si>
  <si>
    <t>003865</t>
  </si>
  <si>
    <t>003866</t>
  </si>
  <si>
    <t>003867</t>
  </si>
  <si>
    <t>003871</t>
  </si>
  <si>
    <t>buroatab</t>
  </si>
  <si>
    <t>003872</t>
  </si>
  <si>
    <t>003874</t>
  </si>
  <si>
    <t>003876</t>
  </si>
  <si>
    <t>coffee table</t>
  </si>
  <si>
    <t>003880</t>
  </si>
  <si>
    <t>Visistor chair</t>
  </si>
  <si>
    <t>003881</t>
  </si>
  <si>
    <t>Swivel h/back</t>
  </si>
  <si>
    <t>003893</t>
  </si>
  <si>
    <t>003894</t>
  </si>
  <si>
    <t>003895</t>
  </si>
  <si>
    <t>003900</t>
  </si>
  <si>
    <t>003902</t>
  </si>
  <si>
    <t>003903</t>
  </si>
  <si>
    <t>003904</t>
  </si>
  <si>
    <t>003905</t>
  </si>
  <si>
    <t>003907</t>
  </si>
  <si>
    <t>003913</t>
  </si>
  <si>
    <t>003915</t>
  </si>
  <si>
    <t>003916</t>
  </si>
  <si>
    <t>003917</t>
  </si>
  <si>
    <t>003918</t>
  </si>
  <si>
    <t>003920</t>
  </si>
  <si>
    <t>003922</t>
  </si>
  <si>
    <t>003923</t>
  </si>
  <si>
    <t>Credenza 500X1200</t>
  </si>
  <si>
    <t>003924</t>
  </si>
  <si>
    <t>003925</t>
  </si>
  <si>
    <t>003927</t>
  </si>
  <si>
    <t>1500 High Cabinet</t>
  </si>
  <si>
    <t>003929</t>
  </si>
  <si>
    <t>003930</t>
  </si>
  <si>
    <t>Bar Stool</t>
  </si>
  <si>
    <t>trade centre</t>
  </si>
  <si>
    <t>003931</t>
  </si>
  <si>
    <t>Bar chair</t>
  </si>
  <si>
    <t>003932</t>
  </si>
  <si>
    <t>003944</t>
  </si>
  <si>
    <t>Eva Hlongwane</t>
  </si>
  <si>
    <t>003964</t>
  </si>
  <si>
    <t>003968</t>
  </si>
  <si>
    <t>Bar table</t>
  </si>
  <si>
    <t>003969</t>
  </si>
  <si>
    <t>Desk l-ext 1200x600</t>
  </si>
  <si>
    <t>offix</t>
  </si>
  <si>
    <t>003972</t>
  </si>
  <si>
    <t>003973</t>
  </si>
  <si>
    <t>003999</t>
  </si>
  <si>
    <t>004012</t>
  </si>
  <si>
    <t>Optiplex 780DT</t>
  </si>
  <si>
    <t>004032</t>
  </si>
  <si>
    <t>Water dispencer</t>
  </si>
  <si>
    <t>Workstation</t>
  </si>
  <si>
    <t>004033</t>
  </si>
  <si>
    <t>Binding machne 406E</t>
  </si>
  <si>
    <t>Ditlhaka Stationery</t>
  </si>
  <si>
    <t>Asisipho Matomane</t>
  </si>
  <si>
    <t>004034</t>
  </si>
  <si>
    <t>004035</t>
  </si>
  <si>
    <t>Samsung 42" TV</t>
  </si>
  <si>
    <t>Bears southgate</t>
  </si>
  <si>
    <t>004036</t>
  </si>
  <si>
    <t>MPU-BOARDROOM</t>
  </si>
  <si>
    <t>004037</t>
  </si>
  <si>
    <t>004040</t>
  </si>
  <si>
    <t>004045</t>
  </si>
  <si>
    <t>3Tier bookcase</t>
  </si>
  <si>
    <t>004046</t>
  </si>
  <si>
    <t>004047</t>
  </si>
  <si>
    <t>004049</t>
  </si>
  <si>
    <t>004050</t>
  </si>
  <si>
    <t>Samsung m/wave</t>
  </si>
  <si>
    <t>Makro</t>
  </si>
  <si>
    <t>004051</t>
  </si>
  <si>
    <t>Optiplan 8 dwr</t>
  </si>
  <si>
    <t>004058</t>
  </si>
  <si>
    <t>Optiplan 6drw</t>
  </si>
  <si>
    <t>004062</t>
  </si>
  <si>
    <t>5drw Maple cabinet</t>
  </si>
  <si>
    <t>004063</t>
  </si>
  <si>
    <t>Hinged door cabinet 1500x900</t>
  </si>
  <si>
    <t>HOS</t>
  </si>
  <si>
    <t>004064</t>
  </si>
  <si>
    <t>L-Desk with roller/d pedenza</t>
  </si>
  <si>
    <t>004065</t>
  </si>
  <si>
    <t>004070</t>
  </si>
  <si>
    <t>Roller door cabinet 1500x1200</t>
  </si>
  <si>
    <t>004071</t>
  </si>
  <si>
    <t>004072</t>
  </si>
  <si>
    <t>Optiplan 5drw cab</t>
  </si>
  <si>
    <t>004073</t>
  </si>
  <si>
    <t>COO-PA TO COO</t>
  </si>
  <si>
    <t>004074</t>
  </si>
  <si>
    <t>3pce L/Suite</t>
  </si>
  <si>
    <t>Joshua Doore</t>
  </si>
  <si>
    <t>004076</t>
  </si>
  <si>
    <t>Silver R/D cabinet</t>
  </si>
  <si>
    <t>office design</t>
  </si>
  <si>
    <t>004085</t>
  </si>
  <si>
    <t>Optiplan ex 6dr</t>
  </si>
  <si>
    <t>004086</t>
  </si>
  <si>
    <t>004087</t>
  </si>
  <si>
    <t>004090</t>
  </si>
  <si>
    <t>004095</t>
  </si>
  <si>
    <t>S/door credenza</t>
  </si>
  <si>
    <t>004097</t>
  </si>
  <si>
    <t>Oak lea v/chair</t>
  </si>
  <si>
    <t>004098</t>
  </si>
  <si>
    <t>004101</t>
  </si>
  <si>
    <t>Coffee table</t>
  </si>
  <si>
    <t>004103</t>
  </si>
  <si>
    <t>Glass w/unit</t>
  </si>
  <si>
    <t>004104</t>
  </si>
  <si>
    <t>HB (W&amp;B) chair</t>
  </si>
  <si>
    <t>004105</t>
  </si>
  <si>
    <t>004106</t>
  </si>
  <si>
    <t>004107</t>
  </si>
  <si>
    <t>004108</t>
  </si>
  <si>
    <t>004109</t>
  </si>
  <si>
    <t>1 Tub Seater</t>
  </si>
  <si>
    <t>004110</t>
  </si>
  <si>
    <t>004111</t>
  </si>
  <si>
    <t>004112</t>
  </si>
  <si>
    <t>004113</t>
  </si>
  <si>
    <t>004114</t>
  </si>
  <si>
    <t>004115</t>
  </si>
  <si>
    <t>V/chair (Amak)</t>
  </si>
  <si>
    <t>004116</t>
  </si>
  <si>
    <t>004117</t>
  </si>
  <si>
    <t>004118</t>
  </si>
  <si>
    <t>Boardroom Table</t>
  </si>
  <si>
    <t>FSR-BOARDROOM</t>
  </si>
  <si>
    <t>004119</t>
  </si>
  <si>
    <t>Reception Unit</t>
  </si>
  <si>
    <t>004120</t>
  </si>
  <si>
    <t>004121</t>
  </si>
  <si>
    <t>004123</t>
  </si>
  <si>
    <t>004124</t>
  </si>
  <si>
    <t>HB (Amak) chair</t>
  </si>
  <si>
    <t>004125</t>
  </si>
  <si>
    <t>004126</t>
  </si>
  <si>
    <t>004127</t>
  </si>
  <si>
    <t>004128</t>
  </si>
  <si>
    <t>004130</t>
  </si>
  <si>
    <t>004132</t>
  </si>
  <si>
    <t>004137</t>
  </si>
  <si>
    <t>004138</t>
  </si>
  <si>
    <t>004139</t>
  </si>
  <si>
    <t>004140</t>
  </si>
  <si>
    <t>004141</t>
  </si>
  <si>
    <t>004142</t>
  </si>
  <si>
    <t>004143</t>
  </si>
  <si>
    <t>004144</t>
  </si>
  <si>
    <t>004145</t>
  </si>
  <si>
    <t>004146</t>
  </si>
  <si>
    <t>004147</t>
  </si>
  <si>
    <t>004149</t>
  </si>
  <si>
    <t>004150</t>
  </si>
  <si>
    <t>MF6 drw Cabinet</t>
  </si>
  <si>
    <t>004157</t>
  </si>
  <si>
    <t>Glass door 4 tier book case</t>
  </si>
  <si>
    <t>004160</t>
  </si>
  <si>
    <t>Desk 1200x750</t>
  </si>
  <si>
    <t>ECR-INTERVIEW 2</t>
  </si>
  <si>
    <t>004162</t>
  </si>
  <si>
    <t>004163</t>
  </si>
  <si>
    <t>004164</t>
  </si>
  <si>
    <t>L-desk with roller door pedenza</t>
  </si>
  <si>
    <t>004167</t>
  </si>
  <si>
    <t>filing cabinet</t>
  </si>
  <si>
    <t>konica</t>
  </si>
  <si>
    <t>004170</t>
  </si>
  <si>
    <t>FIN-RISK/RE MAN</t>
  </si>
  <si>
    <t>Lerato Motsei</t>
  </si>
  <si>
    <t>004172</t>
  </si>
  <si>
    <t>L-desk + roller door pedenza</t>
  </si>
  <si>
    <t>004177</t>
  </si>
  <si>
    <t>4 Tier glass book case</t>
  </si>
  <si>
    <t>004178</t>
  </si>
  <si>
    <t>004179</t>
  </si>
  <si>
    <t>R/Door cabinet 1500x1200</t>
  </si>
  <si>
    <t>004180</t>
  </si>
  <si>
    <t>4 Tier glass bookcase</t>
  </si>
  <si>
    <t>004184</t>
  </si>
  <si>
    <t>004188</t>
  </si>
  <si>
    <t>desk and drawers</t>
  </si>
  <si>
    <t>004189</t>
  </si>
  <si>
    <t>L-Desk/ Creden / Pedistal set</t>
  </si>
  <si>
    <t>004191</t>
  </si>
  <si>
    <t>Curved desk + Pedenza</t>
  </si>
  <si>
    <t>004192</t>
  </si>
  <si>
    <t>Exec visitors chair - leather</t>
  </si>
  <si>
    <t>004193</t>
  </si>
  <si>
    <t>004194</t>
  </si>
  <si>
    <t>004196</t>
  </si>
  <si>
    <t>Cluster desk / credenza / pedestal</t>
  </si>
  <si>
    <t>004197</t>
  </si>
  <si>
    <t>Exec H/back chair-leather</t>
  </si>
  <si>
    <t>004198</t>
  </si>
  <si>
    <t>004200</t>
  </si>
  <si>
    <t>004264</t>
  </si>
  <si>
    <t>H/Back Bodyline</t>
  </si>
  <si>
    <t>004266</t>
  </si>
  <si>
    <t>004277</t>
  </si>
  <si>
    <t>004278</t>
  </si>
  <si>
    <t>Alumin BarStool</t>
  </si>
  <si>
    <t>004279</t>
  </si>
  <si>
    <t>004280</t>
  </si>
  <si>
    <t>004281</t>
  </si>
  <si>
    <t>004284</t>
  </si>
  <si>
    <t>004286</t>
  </si>
  <si>
    <t>004292</t>
  </si>
  <si>
    <t>Peza H/back black</t>
  </si>
  <si>
    <t>004297</t>
  </si>
  <si>
    <t>004323</t>
  </si>
  <si>
    <t>Desk unit 2200x2400</t>
  </si>
  <si>
    <t>ck interiors</t>
  </si>
  <si>
    <t>004324</t>
  </si>
  <si>
    <t>004326</t>
  </si>
  <si>
    <t>004328</t>
  </si>
  <si>
    <t>Desk 1600x1600</t>
  </si>
  <si>
    <t>004329</t>
  </si>
  <si>
    <t>FIN-GRANTS O/PL</t>
  </si>
  <si>
    <t>Matumelo Mofokeng</t>
  </si>
  <si>
    <t>004330</t>
  </si>
  <si>
    <t>004331</t>
  </si>
  <si>
    <t>004332</t>
  </si>
  <si>
    <t>004333</t>
  </si>
  <si>
    <t>004334</t>
  </si>
  <si>
    <t>ck iteriors</t>
  </si>
  <si>
    <t>Fikile Radebe</t>
  </si>
  <si>
    <t>004335</t>
  </si>
  <si>
    <t>004336</t>
  </si>
  <si>
    <t>004337</t>
  </si>
  <si>
    <t>004338</t>
  </si>
  <si>
    <t>004339</t>
  </si>
  <si>
    <t>004340</t>
  </si>
  <si>
    <t>004341</t>
  </si>
  <si>
    <t>004342</t>
  </si>
  <si>
    <t>004343</t>
  </si>
  <si>
    <t>004344</t>
  </si>
  <si>
    <t>004345</t>
  </si>
  <si>
    <t>004346</t>
  </si>
  <si>
    <t>004347</t>
  </si>
  <si>
    <t>ck intriors</t>
  </si>
  <si>
    <t>004350</t>
  </si>
  <si>
    <t>004396</t>
  </si>
  <si>
    <t>004397</t>
  </si>
  <si>
    <t>004398</t>
  </si>
  <si>
    <t>004446</t>
  </si>
  <si>
    <t>Pluto single seater</t>
  </si>
  <si>
    <t>004447</t>
  </si>
  <si>
    <t>004448</t>
  </si>
  <si>
    <t>004449</t>
  </si>
  <si>
    <t>004452</t>
  </si>
  <si>
    <t>Desk 1500x750</t>
  </si>
  <si>
    <t>004453</t>
  </si>
  <si>
    <t>004456</t>
  </si>
  <si>
    <t>004457</t>
  </si>
  <si>
    <t>004458</t>
  </si>
  <si>
    <t>KZN-RECEPTION 1</t>
  </si>
  <si>
    <t>004459</t>
  </si>
  <si>
    <t>Exp 4drw mobile</t>
  </si>
  <si>
    <t>004460</t>
  </si>
  <si>
    <t>004461</t>
  </si>
  <si>
    <t>004462</t>
  </si>
  <si>
    <t>004463</t>
  </si>
  <si>
    <t>004464</t>
  </si>
  <si>
    <t>004466</t>
  </si>
  <si>
    <t>004467</t>
  </si>
  <si>
    <t>004474</t>
  </si>
  <si>
    <t>Walton</t>
  </si>
  <si>
    <t>004478</t>
  </si>
  <si>
    <t>004479</t>
  </si>
  <si>
    <t>004484</t>
  </si>
  <si>
    <t>004497</t>
  </si>
  <si>
    <t>H&amp;C Water Dispensor</t>
  </si>
  <si>
    <t>004498</t>
  </si>
  <si>
    <t>H/Back chair- black</t>
  </si>
  <si>
    <t>CN Business Furniture</t>
  </si>
  <si>
    <t>004541</t>
  </si>
  <si>
    <t>Credenza 6drw</t>
  </si>
  <si>
    <t>004554</t>
  </si>
  <si>
    <t>Chair H/back</t>
  </si>
  <si>
    <t>FSR-IRD ADMIN</t>
  </si>
  <si>
    <t>004556</t>
  </si>
  <si>
    <t>Credenza - 6 drw</t>
  </si>
  <si>
    <t>004558</t>
  </si>
  <si>
    <t>004561</t>
  </si>
  <si>
    <t>Table 900x900</t>
  </si>
  <si>
    <t>004562</t>
  </si>
  <si>
    <t>004564</t>
  </si>
  <si>
    <t>Printer Pagepro4560</t>
  </si>
  <si>
    <t>Konica</t>
  </si>
  <si>
    <t>004565</t>
  </si>
  <si>
    <t>optiplan cabinet 5drw</t>
  </si>
  <si>
    <t>004566</t>
  </si>
  <si>
    <t>004567</t>
  </si>
  <si>
    <t>004573</t>
  </si>
  <si>
    <t>600x1200 desk screen</t>
  </si>
  <si>
    <t>Ditiro Thupaemang</t>
  </si>
  <si>
    <t>004575</t>
  </si>
  <si>
    <t>Screen dividers</t>
  </si>
  <si>
    <t>CSU-OPEN PLAN</t>
  </si>
  <si>
    <t>Claude Williams</t>
  </si>
  <si>
    <t>004576</t>
  </si>
  <si>
    <t>600x1600 Desk screen</t>
  </si>
  <si>
    <t>004577</t>
  </si>
  <si>
    <t>H/back chair bl</t>
  </si>
  <si>
    <t>004581</t>
  </si>
  <si>
    <t>004583</t>
  </si>
  <si>
    <t>2500x2500 L-Desk unit</t>
  </si>
  <si>
    <t>004592</t>
  </si>
  <si>
    <t>Projector Screen 1520x1520</t>
  </si>
  <si>
    <t>004593</t>
  </si>
  <si>
    <t>P180CD Shredder</t>
  </si>
  <si>
    <t>004594</t>
  </si>
  <si>
    <t>HLakile Office Solutions</t>
  </si>
  <si>
    <t>004601</t>
  </si>
  <si>
    <t>MF5 Cabinet</t>
  </si>
  <si>
    <t>004602</t>
  </si>
  <si>
    <t>004604</t>
  </si>
  <si>
    <t>004607</t>
  </si>
  <si>
    <t>Single seater</t>
  </si>
  <si>
    <t>004611</t>
  </si>
  <si>
    <t>004622</t>
  </si>
  <si>
    <t>004623</t>
  </si>
  <si>
    <t>004636</t>
  </si>
  <si>
    <t>3drw pedestal</t>
  </si>
  <si>
    <t>004637</t>
  </si>
  <si>
    <t>1500 cuoboard</t>
  </si>
  <si>
    <t>004648</t>
  </si>
  <si>
    <t>004650</t>
  </si>
  <si>
    <t>004651</t>
  </si>
  <si>
    <t>Desk divider</t>
  </si>
  <si>
    <t>004660</t>
  </si>
  <si>
    <t>Shelving unit</t>
  </si>
  <si>
    <t>004661</t>
  </si>
  <si>
    <t>Ethernet R-switch</t>
  </si>
  <si>
    <t>nambiti rtech</t>
  </si>
  <si>
    <t>004664</t>
  </si>
  <si>
    <t>H/back chair</t>
  </si>
  <si>
    <t>004665</t>
  </si>
  <si>
    <t>004668</t>
  </si>
  <si>
    <t>Exec desk 2200x2200</t>
  </si>
  <si>
    <t>004669</t>
  </si>
  <si>
    <t>COO-COMPLIANCE</t>
  </si>
  <si>
    <t>004673</t>
  </si>
  <si>
    <t>Side table</t>
  </si>
  <si>
    <t>004675</t>
  </si>
  <si>
    <t>High Back leather Chair</t>
  </si>
  <si>
    <t>004684</t>
  </si>
  <si>
    <t>004693</t>
  </si>
  <si>
    <t>004694</t>
  </si>
  <si>
    <t>MR6 Cabinet</t>
  </si>
  <si>
    <t>004697</t>
  </si>
  <si>
    <t>004698</t>
  </si>
  <si>
    <t>004701</t>
  </si>
  <si>
    <t>600x1200 desk base</t>
  </si>
  <si>
    <t>HLakile</t>
  </si>
  <si>
    <t>Dorah Segobola</t>
  </si>
  <si>
    <t>004702</t>
  </si>
  <si>
    <t>004705</t>
  </si>
  <si>
    <t>Hlakile</t>
  </si>
  <si>
    <t>004758</t>
  </si>
  <si>
    <t>H/Back chair</t>
  </si>
  <si>
    <t>004760</t>
  </si>
  <si>
    <t>Desk 1500 x 750</t>
  </si>
  <si>
    <t>004778</t>
  </si>
  <si>
    <t>Optiplex 790DT</t>
  </si>
  <si>
    <t>Dell</t>
  </si>
  <si>
    <t>004780</t>
  </si>
  <si>
    <t>004783</t>
  </si>
  <si>
    <t>004793</t>
  </si>
  <si>
    <t>004808</t>
  </si>
  <si>
    <t>004811</t>
  </si>
  <si>
    <t>Credenza900x600</t>
  </si>
  <si>
    <t>004812</t>
  </si>
  <si>
    <t>004813</t>
  </si>
  <si>
    <t>004817</t>
  </si>
  <si>
    <t>004818</t>
  </si>
  <si>
    <t>004819</t>
  </si>
  <si>
    <t>004821</t>
  </si>
  <si>
    <t>004822</t>
  </si>
  <si>
    <t>004823</t>
  </si>
  <si>
    <t>004824</t>
  </si>
  <si>
    <t>004829</t>
  </si>
  <si>
    <t>004834</t>
  </si>
  <si>
    <t>004835</t>
  </si>
  <si>
    <t>004839</t>
  </si>
  <si>
    <t>004840</t>
  </si>
  <si>
    <t>004841</t>
  </si>
  <si>
    <t>004842</t>
  </si>
  <si>
    <t>Leather H/back</t>
  </si>
  <si>
    <t>corp export solutions</t>
  </si>
  <si>
    <t>004844</t>
  </si>
  <si>
    <t>Leather visitor chair</t>
  </si>
  <si>
    <t>FIN-GRANT MANAG</t>
  </si>
  <si>
    <t>Lindiwe Makoto</t>
  </si>
  <si>
    <t>004845</t>
  </si>
  <si>
    <t>004846</t>
  </si>
  <si>
    <t>004848</t>
  </si>
  <si>
    <t>Roller door cabinet</t>
  </si>
  <si>
    <t>004849</t>
  </si>
  <si>
    <t>Mahogany desk unit</t>
  </si>
  <si>
    <t>corp export solution</t>
  </si>
  <si>
    <t>004850</t>
  </si>
  <si>
    <t>4 seater meeting table</t>
  </si>
  <si>
    <t>004852</t>
  </si>
  <si>
    <t>Leather visit chr</t>
  </si>
  <si>
    <t>redrow chairs</t>
  </si>
  <si>
    <t>004853</t>
  </si>
  <si>
    <t>Leath visit chr</t>
  </si>
  <si>
    <t>004854</t>
  </si>
  <si>
    <t>004855</t>
  </si>
  <si>
    <t>004856</t>
  </si>
  <si>
    <t>004860</t>
  </si>
  <si>
    <t>004861</t>
  </si>
  <si>
    <t>004862</t>
  </si>
  <si>
    <t>Roller door cab</t>
  </si>
  <si>
    <t>004863</t>
  </si>
  <si>
    <t>004864</t>
  </si>
  <si>
    <t>Screen divider</t>
  </si>
  <si>
    <t>004865</t>
  </si>
  <si>
    <t>Glass wall unit</t>
  </si>
  <si>
    <t>004866</t>
  </si>
  <si>
    <t>Cocktail unit</t>
  </si>
  <si>
    <t>004880</t>
  </si>
  <si>
    <t>Wilfred Rentsone</t>
  </si>
  <si>
    <t>004881</t>
  </si>
  <si>
    <t>Desk+predenza</t>
  </si>
  <si>
    <t>004882</t>
  </si>
  <si>
    <t>004883</t>
  </si>
  <si>
    <t>004884</t>
  </si>
  <si>
    <t>004885</t>
  </si>
  <si>
    <t>004888</t>
  </si>
  <si>
    <t>L shaped desk</t>
  </si>
  <si>
    <t>004889</t>
  </si>
  <si>
    <t>Lebohang Mchunu</t>
  </si>
  <si>
    <t>004890</t>
  </si>
  <si>
    <t>004891</t>
  </si>
  <si>
    <t>ITD-OPEN PLAN</t>
  </si>
  <si>
    <t>004892</t>
  </si>
  <si>
    <t>004902</t>
  </si>
  <si>
    <t>Redrow chairs</t>
  </si>
  <si>
    <t>004910</t>
  </si>
  <si>
    <t>004921</t>
  </si>
  <si>
    <t>004928</t>
  </si>
  <si>
    <t>004930</t>
  </si>
  <si>
    <t>Redadler deskse</t>
  </si>
  <si>
    <t>CORP_SERV_EX PA</t>
  </si>
  <si>
    <t>004932</t>
  </si>
  <si>
    <t>004933</t>
  </si>
  <si>
    <t>Exec desk set</t>
  </si>
  <si>
    <t>004940</t>
  </si>
  <si>
    <t>004941</t>
  </si>
  <si>
    <t>Desk extention</t>
  </si>
  <si>
    <t>004942</t>
  </si>
  <si>
    <t>004944</t>
  </si>
  <si>
    <t>004945</t>
  </si>
  <si>
    <t>004948</t>
  </si>
  <si>
    <t>Ceiling screen box</t>
  </si>
  <si>
    <t>solution technoligies</t>
  </si>
  <si>
    <t>004952</t>
  </si>
  <si>
    <t>H/B Leather Chair</t>
  </si>
  <si>
    <t>004953</t>
  </si>
  <si>
    <t>004955</t>
  </si>
  <si>
    <t>004956</t>
  </si>
  <si>
    <t>004957</t>
  </si>
  <si>
    <t>004958</t>
  </si>
  <si>
    <t>RedAdler desk</t>
  </si>
  <si>
    <t>004959</t>
  </si>
  <si>
    <t>004960</t>
  </si>
  <si>
    <t>004961</t>
  </si>
  <si>
    <t>004962</t>
  </si>
  <si>
    <t>004963</t>
  </si>
  <si>
    <t>004964</t>
  </si>
  <si>
    <t>004965</t>
  </si>
  <si>
    <t>Duduzile Khoza</t>
  </si>
  <si>
    <t>004967</t>
  </si>
  <si>
    <t>004968</t>
  </si>
  <si>
    <t>004969</t>
  </si>
  <si>
    <t>004970</t>
  </si>
  <si>
    <t>004971</t>
  </si>
  <si>
    <t>004972</t>
  </si>
  <si>
    <t>004973</t>
  </si>
  <si>
    <t>004974</t>
  </si>
  <si>
    <t>Single white leather couch</t>
  </si>
  <si>
    <t>copr export solutions</t>
  </si>
  <si>
    <t>004975</t>
  </si>
  <si>
    <t>004976</t>
  </si>
  <si>
    <t>Mahogany wall unit</t>
  </si>
  <si>
    <t>004977</t>
  </si>
  <si>
    <t>Systems cabinet</t>
  </si>
  <si>
    <t>004978</t>
  </si>
  <si>
    <t>Desk with LHS</t>
  </si>
  <si>
    <t>004979</t>
  </si>
  <si>
    <t>Round meeting table</t>
  </si>
  <si>
    <t>004980</t>
  </si>
  <si>
    <t>White leather H/back</t>
  </si>
  <si>
    <t>004981</t>
  </si>
  <si>
    <t>004982</t>
  </si>
  <si>
    <t>Coffe table</t>
  </si>
  <si>
    <t>004983</t>
  </si>
  <si>
    <t>visitor chair</t>
  </si>
  <si>
    <t>004985</t>
  </si>
  <si>
    <t>Pernma Embosset with foot pedal</t>
  </si>
  <si>
    <t>Arctec</t>
  </si>
  <si>
    <t>004986</t>
  </si>
  <si>
    <t>Pernuma Embossing stamp</t>
  </si>
  <si>
    <t>004988</t>
  </si>
  <si>
    <t>White leather visitor chair</t>
  </si>
  <si>
    <t>004989</t>
  </si>
  <si>
    <t>004990</t>
  </si>
  <si>
    <t>004991</t>
  </si>
  <si>
    <t>White leather visitors chair</t>
  </si>
  <si>
    <t>004992</t>
  </si>
  <si>
    <t>004993</t>
  </si>
  <si>
    <t>Hinged door cupboard</t>
  </si>
  <si>
    <t>004994</t>
  </si>
  <si>
    <t>004995</t>
  </si>
  <si>
    <t>004996</t>
  </si>
  <si>
    <t>004997</t>
  </si>
  <si>
    <t>004998</t>
  </si>
  <si>
    <t>004999</t>
  </si>
  <si>
    <t>005000</t>
  </si>
  <si>
    <t>005003</t>
  </si>
  <si>
    <t>Double leather seater</t>
  </si>
  <si>
    <t>005007</t>
  </si>
  <si>
    <t>Lounge Suite</t>
  </si>
  <si>
    <t>Synergy</t>
  </si>
  <si>
    <t>005016</t>
  </si>
  <si>
    <t>Offix</t>
  </si>
  <si>
    <t>005017</t>
  </si>
  <si>
    <t>005019</t>
  </si>
  <si>
    <t>005024</t>
  </si>
  <si>
    <t>visitors chair</t>
  </si>
  <si>
    <t>005068</t>
  </si>
  <si>
    <t>005069</t>
  </si>
  <si>
    <t>Oak leather visitors chair</t>
  </si>
  <si>
    <t>synergy ent</t>
  </si>
  <si>
    <t>005075</t>
  </si>
  <si>
    <t>R/S Credenza</t>
  </si>
  <si>
    <t>005085</t>
  </si>
  <si>
    <t>Confer. Table</t>
  </si>
  <si>
    <t>005086</t>
  </si>
  <si>
    <t>3dr cabnet</t>
  </si>
  <si>
    <t>005087</t>
  </si>
  <si>
    <t>005108</t>
  </si>
  <si>
    <t>005109</t>
  </si>
  <si>
    <t>005110</t>
  </si>
  <si>
    <t>Chair, visitors</t>
  </si>
  <si>
    <t>005112</t>
  </si>
  <si>
    <t>005113</t>
  </si>
  <si>
    <t>005114</t>
  </si>
  <si>
    <t>005123</t>
  </si>
  <si>
    <t>005124</t>
  </si>
  <si>
    <t>005131</t>
  </si>
  <si>
    <t>005133</t>
  </si>
  <si>
    <t>005134</t>
  </si>
  <si>
    <t>005140</t>
  </si>
  <si>
    <t>005141</t>
  </si>
  <si>
    <t>005143</t>
  </si>
  <si>
    <t>005146</t>
  </si>
  <si>
    <t>005148</t>
  </si>
  <si>
    <t>005149</t>
  </si>
  <si>
    <t>005150</t>
  </si>
  <si>
    <t>005155</t>
  </si>
  <si>
    <t>005157</t>
  </si>
  <si>
    <t>005158</t>
  </si>
  <si>
    <t>005161</t>
  </si>
  <si>
    <t>005162</t>
  </si>
  <si>
    <t>005164</t>
  </si>
  <si>
    <t>005168</t>
  </si>
  <si>
    <t>005175</t>
  </si>
  <si>
    <t>005177</t>
  </si>
  <si>
    <t>005178</t>
  </si>
  <si>
    <t>005182</t>
  </si>
  <si>
    <t>005184</t>
  </si>
  <si>
    <t>005186</t>
  </si>
  <si>
    <t>005187</t>
  </si>
  <si>
    <t>005193</t>
  </si>
  <si>
    <t>005195</t>
  </si>
  <si>
    <t>005198</t>
  </si>
  <si>
    <t>005203A</t>
  </si>
  <si>
    <t>Magnita Wood barstool</t>
  </si>
  <si>
    <t>005204</t>
  </si>
  <si>
    <t>Magnita Wood Barstool</t>
  </si>
  <si>
    <t>005205</t>
  </si>
  <si>
    <t>005206</t>
  </si>
  <si>
    <t>005207</t>
  </si>
  <si>
    <t>005208</t>
  </si>
  <si>
    <t>005210</t>
  </si>
  <si>
    <t>005211</t>
  </si>
  <si>
    <t>005212</t>
  </si>
  <si>
    <t>005213</t>
  </si>
  <si>
    <t>005215</t>
  </si>
  <si>
    <t>Snapper chair</t>
  </si>
  <si>
    <t>005216</t>
  </si>
  <si>
    <t>005217</t>
  </si>
  <si>
    <t>005218</t>
  </si>
  <si>
    <t>005219</t>
  </si>
  <si>
    <t>005220</t>
  </si>
  <si>
    <t>005221</t>
  </si>
  <si>
    <t>005222</t>
  </si>
  <si>
    <t>005223</t>
  </si>
  <si>
    <t>005224</t>
  </si>
  <si>
    <t>005225</t>
  </si>
  <si>
    <t>005226</t>
  </si>
  <si>
    <t>Grog table</t>
  </si>
  <si>
    <t>005227</t>
  </si>
  <si>
    <t>Charles</t>
  </si>
  <si>
    <t>005252</t>
  </si>
  <si>
    <t>Vulcan chair</t>
  </si>
  <si>
    <t>005253</t>
  </si>
  <si>
    <t>005258</t>
  </si>
  <si>
    <t>005259</t>
  </si>
  <si>
    <t>005264</t>
  </si>
  <si>
    <t>005271</t>
  </si>
  <si>
    <t>Airconditioner</t>
  </si>
  <si>
    <t>aircon premier</t>
  </si>
  <si>
    <t>005274</t>
  </si>
  <si>
    <t>Reception desk</t>
  </si>
  <si>
    <t>Thuthuka office supplies</t>
  </si>
  <si>
    <t>005276</t>
  </si>
  <si>
    <t>005289</t>
  </si>
  <si>
    <t>005315</t>
  </si>
  <si>
    <t>005321</t>
  </si>
  <si>
    <t>Visiter chair</t>
  </si>
  <si>
    <t>005328</t>
  </si>
  <si>
    <t>synerrgy</t>
  </si>
  <si>
    <t>005347</t>
  </si>
  <si>
    <t>005348</t>
  </si>
  <si>
    <t>Leather Chair</t>
  </si>
  <si>
    <t>005362</t>
  </si>
  <si>
    <t>005365</t>
  </si>
  <si>
    <t>bookshelf</t>
  </si>
  <si>
    <t>005368</t>
  </si>
  <si>
    <t>005373</t>
  </si>
  <si>
    <t>V/chair leather</t>
  </si>
  <si>
    <t>005375</t>
  </si>
  <si>
    <t>42" Plasma</t>
  </si>
  <si>
    <t>005384</t>
  </si>
  <si>
    <t>kays interiors</t>
  </si>
  <si>
    <t>005385</t>
  </si>
  <si>
    <t>Samsung 42" plasma</t>
  </si>
  <si>
    <t>sixsons / Kloppers</t>
  </si>
  <si>
    <t>005389</t>
  </si>
  <si>
    <t>005398</t>
  </si>
  <si>
    <t>Meeting table</t>
  </si>
  <si>
    <t>005401</t>
  </si>
  <si>
    <t>005402</t>
  </si>
  <si>
    <t>005403</t>
  </si>
  <si>
    <t>005404</t>
  </si>
  <si>
    <t>005406</t>
  </si>
  <si>
    <t>005408</t>
  </si>
  <si>
    <t>005422</t>
  </si>
  <si>
    <t>Pedestal drawer</t>
  </si>
  <si>
    <t>silapha</t>
  </si>
  <si>
    <t>005430</t>
  </si>
  <si>
    <t>005433</t>
  </si>
  <si>
    <t>Pedestal drw</t>
  </si>
  <si>
    <t>005434</t>
  </si>
  <si>
    <t>005436</t>
  </si>
  <si>
    <t>005450</t>
  </si>
  <si>
    <t>silipha</t>
  </si>
  <si>
    <t>005457</t>
  </si>
  <si>
    <t>005464</t>
  </si>
  <si>
    <t>005467</t>
  </si>
  <si>
    <t>005478</t>
  </si>
  <si>
    <t>005479</t>
  </si>
  <si>
    <t>005481</t>
  </si>
  <si>
    <t>005482</t>
  </si>
  <si>
    <t>005483</t>
  </si>
  <si>
    <t>005496</t>
  </si>
  <si>
    <t>005501</t>
  </si>
  <si>
    <t>005502</t>
  </si>
  <si>
    <t>005503</t>
  </si>
  <si>
    <t>005504</t>
  </si>
  <si>
    <t>005505</t>
  </si>
  <si>
    <t>005506</t>
  </si>
  <si>
    <t>005509</t>
  </si>
  <si>
    <t>005510</t>
  </si>
  <si>
    <t>2 seater couch</t>
  </si>
  <si>
    <t>005511</t>
  </si>
  <si>
    <t>005512</t>
  </si>
  <si>
    <t>High back chair</t>
  </si>
  <si>
    <t>005513</t>
  </si>
  <si>
    <t>005514</t>
  </si>
  <si>
    <t>005515</t>
  </si>
  <si>
    <t>005516</t>
  </si>
  <si>
    <t>005517</t>
  </si>
  <si>
    <t>005527</t>
  </si>
  <si>
    <t>fair value</t>
  </si>
  <si>
    <t>005529</t>
  </si>
  <si>
    <t>005530</t>
  </si>
  <si>
    <t>1 seater couch</t>
  </si>
  <si>
    <t>005531</t>
  </si>
  <si>
    <t>005532</t>
  </si>
  <si>
    <t>005533</t>
  </si>
  <si>
    <t>Glass table</t>
  </si>
  <si>
    <t>005534</t>
  </si>
  <si>
    <t>005535</t>
  </si>
  <si>
    <t>005536</t>
  </si>
  <si>
    <t>005537</t>
  </si>
  <si>
    <t>Plasma - Sony</t>
  </si>
  <si>
    <t>005540</t>
  </si>
  <si>
    <t>005541</t>
  </si>
  <si>
    <t>005543</t>
  </si>
  <si>
    <t>005544</t>
  </si>
  <si>
    <t>credenza</t>
  </si>
  <si>
    <t>005545</t>
  </si>
  <si>
    <t>fairvalue</t>
  </si>
  <si>
    <t>005546</t>
  </si>
  <si>
    <t>005547</t>
  </si>
  <si>
    <t>005552</t>
  </si>
  <si>
    <t>005553</t>
  </si>
  <si>
    <t>005562</t>
  </si>
  <si>
    <t>Swivel chair</t>
  </si>
  <si>
    <t>Archibold Mukhesi</t>
  </si>
  <si>
    <t>005563</t>
  </si>
  <si>
    <t>005568</t>
  </si>
  <si>
    <t>005569</t>
  </si>
  <si>
    <t>005571</t>
  </si>
  <si>
    <t>005574</t>
  </si>
  <si>
    <t>005575</t>
  </si>
  <si>
    <t>005602</t>
  </si>
  <si>
    <t>Stationary cabinet oak</t>
  </si>
  <si>
    <t>workstation</t>
  </si>
  <si>
    <t>005604</t>
  </si>
  <si>
    <t>Conferance table oak</t>
  </si>
  <si>
    <t>005605</t>
  </si>
  <si>
    <t>005606</t>
  </si>
  <si>
    <t>005608</t>
  </si>
  <si>
    <t>005609</t>
  </si>
  <si>
    <t>005612</t>
  </si>
  <si>
    <t>Trimtech blower</t>
  </si>
  <si>
    <t>Game stores - (PCash)</t>
  </si>
  <si>
    <t>005625</t>
  </si>
  <si>
    <t>Desk unit</t>
  </si>
  <si>
    <t>Redrow Chairs</t>
  </si>
  <si>
    <t>005628</t>
  </si>
  <si>
    <t>Exibition Stand</t>
  </si>
  <si>
    <t>Bear Necessity</t>
  </si>
  <si>
    <t>005630</t>
  </si>
  <si>
    <t>Coffee table 600x900</t>
  </si>
  <si>
    <t>CASA Classique Decor</t>
  </si>
  <si>
    <t>005632</t>
  </si>
  <si>
    <t>Visitor chair black</t>
  </si>
  <si>
    <t>CASA Classique black</t>
  </si>
  <si>
    <t>005633</t>
  </si>
  <si>
    <t>4 Door bookcase</t>
  </si>
  <si>
    <t>005634</t>
  </si>
  <si>
    <t>Coffee table 600x600</t>
  </si>
  <si>
    <t>005637</t>
  </si>
  <si>
    <t>Fridge cabinet</t>
  </si>
  <si>
    <t>005638</t>
  </si>
  <si>
    <t>005649</t>
  </si>
  <si>
    <t>desley</t>
  </si>
  <si>
    <t>005654</t>
  </si>
  <si>
    <t>005657</t>
  </si>
  <si>
    <t>005658</t>
  </si>
  <si>
    <t>005659</t>
  </si>
  <si>
    <t>Tub chair</t>
  </si>
  <si>
    <t>005660</t>
  </si>
  <si>
    <t>Microwave  (20L Defy)</t>
  </si>
  <si>
    <t>005671</t>
  </si>
  <si>
    <t>Couch (2x seater)</t>
  </si>
  <si>
    <t>005674</t>
  </si>
  <si>
    <t>Bar fridge  (Hisense)</t>
  </si>
  <si>
    <t>005675</t>
  </si>
  <si>
    <t>William Nicole Trading</t>
  </si>
  <si>
    <t>005676</t>
  </si>
  <si>
    <t>william nicole trading</t>
  </si>
  <si>
    <t>005678</t>
  </si>
  <si>
    <t>Cluster desk</t>
  </si>
  <si>
    <t>005680</t>
  </si>
  <si>
    <t>Stationery cabinet</t>
  </si>
  <si>
    <t>005682</t>
  </si>
  <si>
    <t>005685</t>
  </si>
  <si>
    <t>005686</t>
  </si>
  <si>
    <t>Glass top coffee table (600x600)</t>
  </si>
  <si>
    <t>005687</t>
  </si>
  <si>
    <t>4 Seater conference table</t>
  </si>
  <si>
    <t>005688</t>
  </si>
  <si>
    <t>005689</t>
  </si>
  <si>
    <t>Single leather couch</t>
  </si>
  <si>
    <t>005690</t>
  </si>
  <si>
    <t>Double leather couch</t>
  </si>
  <si>
    <t>005692</t>
  </si>
  <si>
    <t>HP Laser P1606dn printer</t>
  </si>
  <si>
    <t>Xpand it</t>
  </si>
  <si>
    <t>005697</t>
  </si>
  <si>
    <t>Hyundai Accent 1.6 - CK47JHGP</t>
  </si>
  <si>
    <t>VEHICLES</t>
  </si>
  <si>
    <t>Hyundai</t>
  </si>
  <si>
    <t>005698</t>
  </si>
  <si>
    <t>Hyundai Accent 1.6 - CK47JFGP</t>
  </si>
  <si>
    <t>005701</t>
  </si>
  <si>
    <t>HP Colour laserjet CP5225n</t>
  </si>
  <si>
    <t>William Nicole Trading En</t>
  </si>
  <si>
    <t>00572</t>
  </si>
  <si>
    <t>005826</t>
  </si>
  <si>
    <t>Square coffe table</t>
  </si>
  <si>
    <t>Nwabisa</t>
  </si>
  <si>
    <t>005830</t>
  </si>
  <si>
    <t>6 Drawer cabinet</t>
  </si>
  <si>
    <t>005831</t>
  </si>
  <si>
    <t>Desk 1800x800</t>
  </si>
  <si>
    <t>005834</t>
  </si>
  <si>
    <t>005835</t>
  </si>
  <si>
    <t>Credenza 900x600</t>
  </si>
  <si>
    <t>005836</t>
  </si>
  <si>
    <t>005862</t>
  </si>
  <si>
    <t>Konica Printer</t>
  </si>
  <si>
    <t>Konica Minolta</t>
  </si>
  <si>
    <t>005867</t>
  </si>
  <si>
    <t>Pigeon hole self</t>
  </si>
  <si>
    <t>Industrial Supplies</t>
  </si>
  <si>
    <t>005869</t>
  </si>
  <si>
    <t>005870</t>
  </si>
  <si>
    <t>Ergoomic Mid Back Chair</t>
  </si>
  <si>
    <t>Office Studio</t>
  </si>
  <si>
    <t>Charllene Gillies</t>
  </si>
  <si>
    <t>005872</t>
  </si>
  <si>
    <t>Bizhub 283 printer</t>
  </si>
  <si>
    <t>WCR-MAN OFFICE</t>
  </si>
  <si>
    <t>Bronwin Abrahams</t>
  </si>
  <si>
    <t>005873</t>
  </si>
  <si>
    <t>metrofile</t>
  </si>
  <si>
    <t>005879</t>
  </si>
  <si>
    <t>005884</t>
  </si>
  <si>
    <t>Binding machine</t>
  </si>
  <si>
    <t>RSF Traders</t>
  </si>
  <si>
    <t>005885</t>
  </si>
  <si>
    <t>Epson projector</t>
  </si>
  <si>
    <t>Kinai</t>
  </si>
  <si>
    <t>005899</t>
  </si>
  <si>
    <t>005904</t>
  </si>
  <si>
    <t>Dell 5430 laptop</t>
  </si>
  <si>
    <t>LAPTOP</t>
  </si>
  <si>
    <t>Lesedi</t>
  </si>
  <si>
    <t>005905</t>
  </si>
  <si>
    <t>Bukhobethu Mkhona</t>
  </si>
  <si>
    <t>005906</t>
  </si>
  <si>
    <t>005907</t>
  </si>
  <si>
    <t>005908</t>
  </si>
  <si>
    <t>Felicia Mogano</t>
  </si>
  <si>
    <t>005909</t>
  </si>
  <si>
    <t>005910</t>
  </si>
  <si>
    <t>005911</t>
  </si>
  <si>
    <t>005912</t>
  </si>
  <si>
    <t>005913</t>
  </si>
  <si>
    <t>005914</t>
  </si>
  <si>
    <t>005915</t>
  </si>
  <si>
    <t>Innocentia Shibambu</t>
  </si>
  <si>
    <t>005916</t>
  </si>
  <si>
    <t>005917</t>
  </si>
  <si>
    <t>005918</t>
  </si>
  <si>
    <t>005919</t>
  </si>
  <si>
    <t>Yonela Yako</t>
  </si>
  <si>
    <t>005920</t>
  </si>
  <si>
    <t>005921</t>
  </si>
  <si>
    <t>Orifha Ndanduleni</t>
  </si>
  <si>
    <t>005924</t>
  </si>
  <si>
    <t>005925</t>
  </si>
  <si>
    <t>Dell 24"monitor</t>
  </si>
  <si>
    <t>005926</t>
  </si>
  <si>
    <t>005927</t>
  </si>
  <si>
    <t>ITD-IT-STORER/M</t>
  </si>
  <si>
    <t>Stanley Maseta</t>
  </si>
  <si>
    <t>005928</t>
  </si>
  <si>
    <t>005929</t>
  </si>
  <si>
    <t>Leseid</t>
  </si>
  <si>
    <t>005930</t>
  </si>
  <si>
    <t>005931</t>
  </si>
  <si>
    <t>Lesiedi</t>
  </si>
  <si>
    <t>005932</t>
  </si>
  <si>
    <t>005933</t>
  </si>
  <si>
    <t>005934</t>
  </si>
  <si>
    <t>005944</t>
  </si>
  <si>
    <t>005945</t>
  </si>
  <si>
    <t>005946</t>
  </si>
  <si>
    <t>G&amp;L</t>
  </si>
  <si>
    <t>005947</t>
  </si>
  <si>
    <t>005948</t>
  </si>
  <si>
    <t>005949</t>
  </si>
  <si>
    <t>005950</t>
  </si>
  <si>
    <t>005951</t>
  </si>
  <si>
    <t>005957</t>
  </si>
  <si>
    <t>Ford Ranger double cab</t>
  </si>
  <si>
    <t>Ford Motor Companyy</t>
  </si>
  <si>
    <t>005958</t>
  </si>
  <si>
    <t>005960</t>
  </si>
  <si>
    <t>005961</t>
  </si>
  <si>
    <t>005963</t>
  </si>
  <si>
    <t>Latitude 7440 laptop</t>
  </si>
  <si>
    <t>STIN technology</t>
  </si>
  <si>
    <t>Stanley</t>
  </si>
  <si>
    <t>005964</t>
  </si>
  <si>
    <t>005965</t>
  </si>
  <si>
    <t>005966</t>
  </si>
  <si>
    <t>STIN rechnology</t>
  </si>
  <si>
    <t>005967</t>
  </si>
  <si>
    <t>005968</t>
  </si>
  <si>
    <t>005969</t>
  </si>
  <si>
    <t>005970</t>
  </si>
  <si>
    <t>005971</t>
  </si>
  <si>
    <t>005972</t>
  </si>
  <si>
    <t>STIN technoly</t>
  </si>
  <si>
    <t>005973</t>
  </si>
  <si>
    <t>005975</t>
  </si>
  <si>
    <t>005977</t>
  </si>
  <si>
    <t>005978</t>
  </si>
  <si>
    <t>005979</t>
  </si>
  <si>
    <t>005982</t>
  </si>
  <si>
    <t>005983</t>
  </si>
  <si>
    <t>Dell Latitude 5450</t>
  </si>
  <si>
    <t>005985</t>
  </si>
  <si>
    <t>005987</t>
  </si>
  <si>
    <t>005990</t>
  </si>
  <si>
    <t>005994</t>
  </si>
  <si>
    <t>cibecs annual license</t>
  </si>
  <si>
    <t>INTANGIBLE</t>
  </si>
  <si>
    <t>WSIT</t>
  </si>
  <si>
    <t>ITD-IT INTANGIB</t>
  </si>
  <si>
    <t>Y</t>
  </si>
  <si>
    <t>005995</t>
  </si>
  <si>
    <t>Team Premier</t>
  </si>
  <si>
    <t>Survey Monkey</t>
  </si>
  <si>
    <t>005996</t>
  </si>
  <si>
    <t>Horion 65M6APro - Smart panel</t>
  </si>
  <si>
    <t>A2Z Investments</t>
  </si>
  <si>
    <t>005997</t>
  </si>
  <si>
    <t>005998</t>
  </si>
  <si>
    <t>Horion 75M6APro - Smart panel</t>
  </si>
  <si>
    <t>A2Z Investment</t>
  </si>
  <si>
    <t>005999</t>
  </si>
  <si>
    <t>006006</t>
  </si>
  <si>
    <t>Dell LED Monitor</t>
  </si>
  <si>
    <t>006007</t>
  </si>
  <si>
    <t>Leather H/back chair</t>
  </si>
  <si>
    <t>isa office projects</t>
  </si>
  <si>
    <t>006008</t>
  </si>
  <si>
    <t>006009</t>
  </si>
  <si>
    <t>006010</t>
  </si>
  <si>
    <t>006011</t>
  </si>
  <si>
    <t>006012</t>
  </si>
  <si>
    <t>006013</t>
  </si>
  <si>
    <t>006014</t>
  </si>
  <si>
    <t>006015</t>
  </si>
  <si>
    <t>006016</t>
  </si>
  <si>
    <t>006017</t>
  </si>
  <si>
    <t>006018</t>
  </si>
  <si>
    <t>006019</t>
  </si>
  <si>
    <t>006020</t>
  </si>
  <si>
    <t>006021</t>
  </si>
  <si>
    <t>006022</t>
  </si>
  <si>
    <t>006027</t>
  </si>
  <si>
    <t>006028</t>
  </si>
  <si>
    <t>006029</t>
  </si>
  <si>
    <t>006030</t>
  </si>
  <si>
    <t>006031</t>
  </si>
  <si>
    <t>006032</t>
  </si>
  <si>
    <t>006033</t>
  </si>
  <si>
    <t>006034</t>
  </si>
  <si>
    <t>006035</t>
  </si>
  <si>
    <t>006036</t>
  </si>
  <si>
    <t>006039</t>
  </si>
  <si>
    <t>20 seater table</t>
  </si>
  <si>
    <t>D&amp;F</t>
  </si>
  <si>
    <t>006040</t>
  </si>
  <si>
    <t>006041</t>
  </si>
  <si>
    <t>006042</t>
  </si>
  <si>
    <t>006043</t>
  </si>
  <si>
    <t>006044</t>
  </si>
  <si>
    <t>006045</t>
  </si>
  <si>
    <t>006046</t>
  </si>
  <si>
    <t>006048</t>
  </si>
  <si>
    <t>006049</t>
  </si>
  <si>
    <t>G JONKER</t>
  </si>
  <si>
    <t>006050</t>
  </si>
  <si>
    <t>006051</t>
  </si>
  <si>
    <t>006052</t>
  </si>
  <si>
    <t>006053</t>
  </si>
  <si>
    <t>006054</t>
  </si>
  <si>
    <t>006055</t>
  </si>
  <si>
    <t>006056</t>
  </si>
  <si>
    <t>006057</t>
  </si>
  <si>
    <t>006058</t>
  </si>
  <si>
    <t>006059</t>
  </si>
  <si>
    <t>006060</t>
  </si>
  <si>
    <t>006061</t>
  </si>
  <si>
    <t>006062</t>
  </si>
  <si>
    <t>006063</t>
  </si>
  <si>
    <t>006064</t>
  </si>
  <si>
    <t>M MHLAFU</t>
  </si>
  <si>
    <t>006065</t>
  </si>
  <si>
    <t>006066</t>
  </si>
  <si>
    <t>006068</t>
  </si>
  <si>
    <t>006069</t>
  </si>
  <si>
    <t>006070</t>
  </si>
  <si>
    <t>006072</t>
  </si>
  <si>
    <t>006073</t>
  </si>
  <si>
    <t>006074</t>
  </si>
  <si>
    <t>006075</t>
  </si>
  <si>
    <t>006076</t>
  </si>
  <si>
    <t>006078</t>
  </si>
  <si>
    <t>ADManager Plus Prof</t>
  </si>
  <si>
    <t>ITR technology</t>
  </si>
  <si>
    <t>006082</t>
  </si>
  <si>
    <t>006085</t>
  </si>
  <si>
    <t>006086</t>
  </si>
  <si>
    <t>Phisix Midback Chair, Swivel &amp; Tilt</t>
  </si>
  <si>
    <t>006087</t>
  </si>
  <si>
    <t>006090</t>
  </si>
  <si>
    <t>006097</t>
  </si>
  <si>
    <t>006099</t>
  </si>
  <si>
    <t>006101</t>
  </si>
  <si>
    <t>Latitude 5430 laptop</t>
  </si>
  <si>
    <t>neo technologies</t>
  </si>
  <si>
    <t>Vusi Pita</t>
  </si>
  <si>
    <t>006102</t>
  </si>
  <si>
    <t>Christian Buthelezi</t>
  </si>
  <si>
    <t>006103</t>
  </si>
  <si>
    <t>006104</t>
  </si>
  <si>
    <t>Mohao Ledwaba</t>
  </si>
  <si>
    <t>006105</t>
  </si>
  <si>
    <t>006106</t>
  </si>
  <si>
    <t>006107</t>
  </si>
  <si>
    <t>Sifiso Mlahleki</t>
  </si>
  <si>
    <t>006108</t>
  </si>
  <si>
    <t>006109</t>
  </si>
  <si>
    <t>006110</t>
  </si>
  <si>
    <t>006111</t>
  </si>
  <si>
    <t>Power platform- Power BI Pro</t>
  </si>
  <si>
    <t>NEO Technologies</t>
  </si>
  <si>
    <t>006112</t>
  </si>
  <si>
    <t>Dell Latitude 5440</t>
  </si>
  <si>
    <t>vukani</t>
  </si>
  <si>
    <t>006113</t>
  </si>
  <si>
    <t>Server unit</t>
  </si>
  <si>
    <t>esizwe group</t>
  </si>
  <si>
    <t>006114</t>
  </si>
  <si>
    <t>Olivetti color copier</t>
  </si>
  <si>
    <t>006115</t>
  </si>
  <si>
    <t>Bonginkosi Ngcupe</t>
  </si>
  <si>
    <t>006116</t>
  </si>
  <si>
    <t>006117</t>
  </si>
  <si>
    <t>006118</t>
  </si>
  <si>
    <t>Naledi Borotho</t>
  </si>
  <si>
    <t>006119</t>
  </si>
  <si>
    <t>006120</t>
  </si>
  <si>
    <t>006121</t>
  </si>
  <si>
    <t>006123</t>
  </si>
  <si>
    <t>006124</t>
  </si>
  <si>
    <t>Nelisa Maneli</t>
  </si>
  <si>
    <t>006125</t>
  </si>
  <si>
    <t>Bhekimuzi Mdletshe</t>
  </si>
  <si>
    <t>006127</t>
  </si>
  <si>
    <t>Leather Ergonomic chair</t>
  </si>
  <si>
    <t>006128</t>
  </si>
  <si>
    <t>006129</t>
  </si>
  <si>
    <t>006130</t>
  </si>
  <si>
    <t>Sthembile Jwara</t>
  </si>
  <si>
    <t>006131</t>
  </si>
  <si>
    <t>006132</t>
  </si>
  <si>
    <t>Cebile Mlangeni</t>
  </si>
  <si>
    <t>006133</t>
  </si>
  <si>
    <t>Vukani</t>
  </si>
  <si>
    <t>006134</t>
  </si>
  <si>
    <t>Nolwazi Khuzwayo</t>
  </si>
  <si>
    <t>006135</t>
  </si>
  <si>
    <t>006136</t>
  </si>
  <si>
    <t>30 Seater b/room table</t>
  </si>
  <si>
    <t>006137</t>
  </si>
  <si>
    <t>40Setaer board room table</t>
  </si>
  <si>
    <t>006138</t>
  </si>
  <si>
    <t>006139</t>
  </si>
  <si>
    <t>006140</t>
  </si>
  <si>
    <t>006141</t>
  </si>
  <si>
    <t>006143</t>
  </si>
  <si>
    <t>006144</t>
  </si>
  <si>
    <t>Thembi Madike</t>
  </si>
  <si>
    <t>006145</t>
  </si>
  <si>
    <t>Tanya Flinks</t>
  </si>
  <si>
    <t>006146</t>
  </si>
  <si>
    <t>006147</t>
  </si>
  <si>
    <t>006148</t>
  </si>
  <si>
    <t>006149</t>
  </si>
  <si>
    <t>Phephelaphi Sithole</t>
  </si>
  <si>
    <t>006150</t>
  </si>
  <si>
    <t>006151</t>
  </si>
  <si>
    <t>Irene Sumbana</t>
  </si>
  <si>
    <t>006152</t>
  </si>
  <si>
    <t>Khensani Baloyi</t>
  </si>
  <si>
    <t>006153</t>
  </si>
  <si>
    <t>006155</t>
  </si>
  <si>
    <t>Trend Micro APP</t>
  </si>
  <si>
    <t>Phandu Communications</t>
  </si>
  <si>
    <t>006157</t>
  </si>
  <si>
    <t>006158</t>
  </si>
  <si>
    <t>006159</t>
  </si>
  <si>
    <t>Defy Bar Fridge</t>
  </si>
  <si>
    <t>ITD-IT CIO OFF</t>
  </si>
  <si>
    <t>Tebogo Moepi</t>
  </si>
  <si>
    <t>006160</t>
  </si>
  <si>
    <t>006161</t>
  </si>
  <si>
    <t>006162</t>
  </si>
  <si>
    <t>006163</t>
  </si>
  <si>
    <t>006164</t>
  </si>
  <si>
    <t>7390 Laptop</t>
  </si>
  <si>
    <t>m2td</t>
  </si>
  <si>
    <t>006165</t>
  </si>
  <si>
    <t>006166</t>
  </si>
  <si>
    <t>Samsung Bar Fridge</t>
  </si>
  <si>
    <t>006167</t>
  </si>
  <si>
    <t>KIC Bar Fridge</t>
  </si>
  <si>
    <t>006168</t>
  </si>
  <si>
    <t>Vacum cleaner</t>
  </si>
  <si>
    <t>006169</t>
  </si>
  <si>
    <t>006170</t>
  </si>
  <si>
    <t>006171</t>
  </si>
  <si>
    <t>006172</t>
  </si>
  <si>
    <t>006174</t>
  </si>
  <si>
    <t>006175</t>
  </si>
  <si>
    <t>006176</t>
  </si>
  <si>
    <t>006177</t>
  </si>
  <si>
    <t>006178</t>
  </si>
  <si>
    <t>006179</t>
  </si>
  <si>
    <t>006180</t>
  </si>
  <si>
    <t>006181</t>
  </si>
  <si>
    <t>006182</t>
  </si>
  <si>
    <t>006183</t>
  </si>
  <si>
    <t>006184</t>
  </si>
  <si>
    <t>006185</t>
  </si>
  <si>
    <t>006186</t>
  </si>
  <si>
    <t>006187</t>
  </si>
  <si>
    <t>006188</t>
  </si>
  <si>
    <t>006189</t>
  </si>
  <si>
    <t>006190</t>
  </si>
  <si>
    <t>006191</t>
  </si>
  <si>
    <t>esize group</t>
  </si>
  <si>
    <t>006192</t>
  </si>
  <si>
    <t>006193</t>
  </si>
  <si>
    <t>006195</t>
  </si>
  <si>
    <t>esozwe group</t>
  </si>
  <si>
    <t>006196</t>
  </si>
  <si>
    <t>006198</t>
  </si>
  <si>
    <t>006199</t>
  </si>
  <si>
    <t>006200</t>
  </si>
  <si>
    <t>006209</t>
  </si>
  <si>
    <t>Bizhub C3350 printer</t>
  </si>
  <si>
    <t>Kinoca Minilta</t>
  </si>
  <si>
    <t>006214</t>
  </si>
  <si>
    <t>Optiplan 6 draw</t>
  </si>
  <si>
    <t>006215</t>
  </si>
  <si>
    <t>006218</t>
  </si>
  <si>
    <t>Rexel binding machine</t>
  </si>
  <si>
    <t>Office Stationers</t>
  </si>
  <si>
    <t>006226</t>
  </si>
  <si>
    <t>4 seater cottage set</t>
  </si>
  <si>
    <t>Esizwe</t>
  </si>
  <si>
    <t>006232</t>
  </si>
  <si>
    <t>Maxi chair</t>
  </si>
  <si>
    <t>006233</t>
  </si>
  <si>
    <t>006235</t>
  </si>
  <si>
    <t>006239</t>
  </si>
  <si>
    <t>Terrace Umbrella</t>
  </si>
  <si>
    <t>006240</t>
  </si>
  <si>
    <t>006262</t>
  </si>
  <si>
    <t>006263</t>
  </si>
  <si>
    <t>006277</t>
  </si>
  <si>
    <t>Dell Latitude 7400</t>
  </si>
  <si>
    <t>mantella</t>
  </si>
  <si>
    <t>006278</t>
  </si>
  <si>
    <t>006289</t>
  </si>
  <si>
    <t>Office cabinet</t>
  </si>
  <si>
    <t>eclipse stationers</t>
  </si>
  <si>
    <t>006300</t>
  </si>
  <si>
    <t>20 Seater b/room table</t>
  </si>
  <si>
    <t>ISA Office projects</t>
  </si>
  <si>
    <t>006301</t>
  </si>
  <si>
    <t>Office chair</t>
  </si>
  <si>
    <t>karo africa</t>
  </si>
  <si>
    <t>006302</t>
  </si>
  <si>
    <t>006303</t>
  </si>
  <si>
    <t>006304</t>
  </si>
  <si>
    <t>006305</t>
  </si>
  <si>
    <t>006306</t>
  </si>
  <si>
    <t>006307</t>
  </si>
  <si>
    <t>006308</t>
  </si>
  <si>
    <t>006309</t>
  </si>
  <si>
    <t>006310</t>
  </si>
  <si>
    <t>006311</t>
  </si>
  <si>
    <t>006312</t>
  </si>
  <si>
    <t>006313</t>
  </si>
  <si>
    <t>006314</t>
  </si>
  <si>
    <t>006315</t>
  </si>
  <si>
    <t>006316</t>
  </si>
  <si>
    <t>006317</t>
  </si>
  <si>
    <t>006318</t>
  </si>
  <si>
    <t>006319</t>
  </si>
  <si>
    <t>006320</t>
  </si>
  <si>
    <t>006321</t>
  </si>
  <si>
    <t>006322</t>
  </si>
  <si>
    <t>006323</t>
  </si>
  <si>
    <t>006324</t>
  </si>
  <si>
    <t>006325</t>
  </si>
  <si>
    <t>006327</t>
  </si>
  <si>
    <t>Ergonomis chair</t>
  </si>
  <si>
    <t>Black Jaguar</t>
  </si>
  <si>
    <t>006328</t>
  </si>
  <si>
    <t>006329</t>
  </si>
  <si>
    <t>sage computers</t>
  </si>
  <si>
    <t>006330</t>
  </si>
  <si>
    <t>006334</t>
  </si>
  <si>
    <t>Canon printer</t>
  </si>
  <si>
    <t>rsf traders</t>
  </si>
  <si>
    <t>006339</t>
  </si>
  <si>
    <t>006341</t>
  </si>
  <si>
    <t>Office shredder</t>
  </si>
  <si>
    <t>maksmillan genral trading</t>
  </si>
  <si>
    <t>006345</t>
  </si>
  <si>
    <t>Bar fridge</t>
  </si>
  <si>
    <t>sikwayo projects</t>
  </si>
  <si>
    <t>006356</t>
  </si>
  <si>
    <t>BMW X1 SDRIVE 18D</t>
  </si>
  <si>
    <t>BMW SA Midrand</t>
  </si>
  <si>
    <t>Prince</t>
  </si>
  <si>
    <t>006357</t>
  </si>
  <si>
    <t>006358</t>
  </si>
  <si>
    <t>M/Soft Defender</t>
  </si>
  <si>
    <t>SAVVY ICT</t>
  </si>
  <si>
    <t>006360</t>
  </si>
  <si>
    <t>4 way cluster unit</t>
  </si>
  <si>
    <t>malaishe projects</t>
  </si>
  <si>
    <t>006361</t>
  </si>
  <si>
    <t>maliashe projects</t>
  </si>
  <si>
    <t>006362</t>
  </si>
  <si>
    <t>4way cluster</t>
  </si>
  <si>
    <t>malaishe project</t>
  </si>
  <si>
    <t>006363</t>
  </si>
  <si>
    <t>006364</t>
  </si>
  <si>
    <t>Microsoft Teams</t>
  </si>
  <si>
    <t>UBUNTU</t>
  </si>
  <si>
    <t>006365</t>
  </si>
  <si>
    <t>006366</t>
  </si>
  <si>
    <t>006367</t>
  </si>
  <si>
    <t>006368</t>
  </si>
  <si>
    <t>006369</t>
  </si>
  <si>
    <t>006370</t>
  </si>
  <si>
    <t>Wooden shelves</t>
  </si>
  <si>
    <t>dembaratshi</t>
  </si>
  <si>
    <t>006371</t>
  </si>
  <si>
    <t>006372</t>
  </si>
  <si>
    <t>006373</t>
  </si>
  <si>
    <t>006374</t>
  </si>
  <si>
    <t>006375</t>
  </si>
  <si>
    <t>006376</t>
  </si>
  <si>
    <t>006377</t>
  </si>
  <si>
    <t>006378</t>
  </si>
  <si>
    <t>006379</t>
  </si>
  <si>
    <t>006380</t>
  </si>
  <si>
    <t>006381</t>
  </si>
  <si>
    <t>006382</t>
  </si>
  <si>
    <t>006383</t>
  </si>
  <si>
    <t>dembaratshu</t>
  </si>
  <si>
    <t>006384</t>
  </si>
  <si>
    <t>006385</t>
  </si>
  <si>
    <t>006386</t>
  </si>
  <si>
    <t>006387</t>
  </si>
  <si>
    <t>006388</t>
  </si>
  <si>
    <t>006389</t>
  </si>
  <si>
    <t>006390</t>
  </si>
  <si>
    <t>006391</t>
  </si>
  <si>
    <t>006398</t>
  </si>
  <si>
    <t>006399</t>
  </si>
  <si>
    <t>006400</t>
  </si>
  <si>
    <t>006427</t>
  </si>
  <si>
    <t>Rexel Shredder - 115Lt</t>
  </si>
  <si>
    <t>Xoffice Stationers</t>
  </si>
  <si>
    <t>006502</t>
  </si>
  <si>
    <t>006506</t>
  </si>
  <si>
    <t>006522</t>
  </si>
  <si>
    <t>3 way cluster unit</t>
  </si>
  <si>
    <t>Esizwe technology</t>
  </si>
  <si>
    <t>006523</t>
  </si>
  <si>
    <t>esizwe technology</t>
  </si>
  <si>
    <t>Itumeleng Mashatola</t>
  </si>
  <si>
    <t>006524</t>
  </si>
  <si>
    <t>006525</t>
  </si>
  <si>
    <t>006526</t>
  </si>
  <si>
    <t>006527</t>
  </si>
  <si>
    <t>006529</t>
  </si>
  <si>
    <t>phantom office furniture</t>
  </si>
  <si>
    <t>006530</t>
  </si>
  <si>
    <t>006531</t>
  </si>
  <si>
    <t>006532</t>
  </si>
  <si>
    <t>Phantom office furniture</t>
  </si>
  <si>
    <t>006534</t>
  </si>
  <si>
    <t>DeskUnit 18x12</t>
  </si>
  <si>
    <t>malaishe</t>
  </si>
  <si>
    <t>006536</t>
  </si>
  <si>
    <t>Cannon 760D Camera</t>
  </si>
  <si>
    <t>Kuyasa Printers</t>
  </si>
  <si>
    <t>006537</t>
  </si>
  <si>
    <t>006544</t>
  </si>
  <si>
    <t>006545</t>
  </si>
  <si>
    <t>Dell Monitor</t>
  </si>
  <si>
    <t>006548</t>
  </si>
  <si>
    <t>006553</t>
  </si>
  <si>
    <t>WCR-SNR CLC OFF</t>
  </si>
  <si>
    <t>Abongile Khethiwe</t>
  </si>
  <si>
    <t>006561</t>
  </si>
  <si>
    <t>Optiplex 7020</t>
  </si>
  <si>
    <t>006565</t>
  </si>
  <si>
    <t>006568</t>
  </si>
  <si>
    <t>006581</t>
  </si>
  <si>
    <t>Dell Latitude 5600</t>
  </si>
  <si>
    <t>kubyala</t>
  </si>
  <si>
    <t>006582</t>
  </si>
  <si>
    <t>Dell Latitude 5540</t>
  </si>
  <si>
    <t>Dell Support Services</t>
  </si>
  <si>
    <t>006583</t>
  </si>
  <si>
    <t>Paballo Makayi</t>
  </si>
  <si>
    <t>006584</t>
  </si>
  <si>
    <t>006585</t>
  </si>
  <si>
    <t>006586</t>
  </si>
  <si>
    <t>006588</t>
  </si>
  <si>
    <t>006589</t>
  </si>
  <si>
    <t>006590</t>
  </si>
  <si>
    <t>Wall Unit Cabinet</t>
  </si>
  <si>
    <t>006591</t>
  </si>
  <si>
    <t>006592</t>
  </si>
  <si>
    <t>006593</t>
  </si>
  <si>
    <t>006600</t>
  </si>
  <si>
    <t>006602</t>
  </si>
  <si>
    <t>ADAuditPlusDomain</t>
  </si>
  <si>
    <t>ITR Technology</t>
  </si>
  <si>
    <t>006603</t>
  </si>
  <si>
    <t>006604</t>
  </si>
  <si>
    <t>ADAuditPlus Server</t>
  </si>
  <si>
    <t>006605</t>
  </si>
  <si>
    <t>006606</t>
  </si>
  <si>
    <t>Dell 5420 laptop</t>
  </si>
  <si>
    <t>diopoint</t>
  </si>
  <si>
    <t>006607</t>
  </si>
  <si>
    <t>diopiont</t>
  </si>
  <si>
    <t>006608</t>
  </si>
  <si>
    <t>006609</t>
  </si>
  <si>
    <t>006610</t>
  </si>
  <si>
    <t>006611</t>
  </si>
  <si>
    <t>006612</t>
  </si>
  <si>
    <t>Nombuyiselo Dlamini</t>
  </si>
  <si>
    <t>006613</t>
  </si>
  <si>
    <t>Agnetha Goss</t>
  </si>
  <si>
    <t>006615</t>
  </si>
  <si>
    <t>006616</t>
  </si>
  <si>
    <t>006617</t>
  </si>
  <si>
    <t>006618</t>
  </si>
  <si>
    <t>006619</t>
  </si>
  <si>
    <t>006620</t>
  </si>
  <si>
    <t>006621</t>
  </si>
  <si>
    <t>ADAudit Plus Member</t>
  </si>
  <si>
    <t>006622</t>
  </si>
  <si>
    <t>Microsoft Visio Plan 2</t>
  </si>
  <si>
    <t>Infotech Logic</t>
  </si>
  <si>
    <t>006623</t>
  </si>
  <si>
    <t>Boardview Pro</t>
  </si>
  <si>
    <t>Gijma AST Holdings</t>
  </si>
  <si>
    <t>006624</t>
  </si>
  <si>
    <t>350 License</t>
  </si>
  <si>
    <t>Nihka Technology</t>
  </si>
  <si>
    <t>006625</t>
  </si>
  <si>
    <t>006626</t>
  </si>
  <si>
    <t>ADSelfService Domain</t>
  </si>
  <si>
    <t>006627</t>
  </si>
  <si>
    <t>006628</t>
  </si>
  <si>
    <t>006630</t>
  </si>
  <si>
    <t>ADSelfServPlus EndPoint</t>
  </si>
  <si>
    <t>006644</t>
  </si>
  <si>
    <t>ADAuditPlus Workstations</t>
  </si>
  <si>
    <t>006654</t>
  </si>
  <si>
    <t>006655</t>
  </si>
  <si>
    <t>006656</t>
  </si>
  <si>
    <t>006657</t>
  </si>
  <si>
    <t>006658</t>
  </si>
  <si>
    <t>006659</t>
  </si>
  <si>
    <t>006660</t>
  </si>
  <si>
    <t>006661</t>
  </si>
  <si>
    <t>006662</t>
  </si>
  <si>
    <t>006663</t>
  </si>
  <si>
    <t>006664</t>
  </si>
  <si>
    <t>006665</t>
  </si>
  <si>
    <t>006666</t>
  </si>
  <si>
    <t>006667</t>
  </si>
  <si>
    <t>006668</t>
  </si>
  <si>
    <t>006669</t>
  </si>
  <si>
    <t>006670</t>
  </si>
  <si>
    <t>006671</t>
  </si>
  <si>
    <t>006672</t>
  </si>
  <si>
    <t>006673</t>
  </si>
  <si>
    <t>006674</t>
  </si>
  <si>
    <t>006675</t>
  </si>
  <si>
    <t>006676</t>
  </si>
  <si>
    <t>006677</t>
  </si>
  <si>
    <t>006678</t>
  </si>
  <si>
    <t>006679</t>
  </si>
  <si>
    <t>006680</t>
  </si>
  <si>
    <t>006681</t>
  </si>
  <si>
    <t>006682</t>
  </si>
  <si>
    <t>006683</t>
  </si>
  <si>
    <t>006684</t>
  </si>
  <si>
    <t>006685</t>
  </si>
  <si>
    <t>006686</t>
  </si>
  <si>
    <t>006687</t>
  </si>
  <si>
    <t>006688</t>
  </si>
  <si>
    <t>006689</t>
  </si>
  <si>
    <t>006690</t>
  </si>
  <si>
    <t>006691</t>
  </si>
  <si>
    <t>006692</t>
  </si>
  <si>
    <t>006693</t>
  </si>
  <si>
    <t>006694</t>
  </si>
  <si>
    <t>006695</t>
  </si>
  <si>
    <t>006696</t>
  </si>
  <si>
    <t>006697</t>
  </si>
  <si>
    <t>006698</t>
  </si>
  <si>
    <t>006699</t>
  </si>
  <si>
    <t>006705</t>
  </si>
  <si>
    <t>Coat hanger</t>
  </si>
  <si>
    <t>CASA CLASSIQUE DECOR</t>
  </si>
  <si>
    <t>006708</t>
  </si>
  <si>
    <t>4Drw cabinet</t>
  </si>
  <si>
    <t>006717</t>
  </si>
  <si>
    <t>006724</t>
  </si>
  <si>
    <t>006725</t>
  </si>
  <si>
    <t>Hot/ Cold water dispenser</t>
  </si>
  <si>
    <t>006731</t>
  </si>
  <si>
    <t>006733</t>
  </si>
  <si>
    <t>4Drawer cabinet</t>
  </si>
  <si>
    <t>006734</t>
  </si>
  <si>
    <t>006760</t>
  </si>
  <si>
    <t>L-shape desk unit</t>
  </si>
  <si>
    <t>006761</t>
  </si>
  <si>
    <t>006785</t>
  </si>
  <si>
    <t>4 Way cluster desk unit</t>
  </si>
  <si>
    <t>006797</t>
  </si>
  <si>
    <t>Desk 1600x600</t>
  </si>
  <si>
    <t>Phantom Office Furniture</t>
  </si>
  <si>
    <t>006798</t>
  </si>
  <si>
    <t>006814</t>
  </si>
  <si>
    <t>006831</t>
  </si>
  <si>
    <t>Side stacker</t>
  </si>
  <si>
    <t>006832</t>
  </si>
  <si>
    <t>006833</t>
  </si>
  <si>
    <t>Bar Fridge</t>
  </si>
  <si>
    <t>ECR-ECR KITCHEN</t>
  </si>
  <si>
    <t>006834</t>
  </si>
  <si>
    <t>006837</t>
  </si>
  <si>
    <t>006838</t>
  </si>
  <si>
    <t>006839</t>
  </si>
  <si>
    <t>Desk L-extention 1600x750</t>
  </si>
  <si>
    <t>006840</t>
  </si>
  <si>
    <t>3x Drawer unit</t>
  </si>
  <si>
    <t>006841</t>
  </si>
  <si>
    <t>006842</t>
  </si>
  <si>
    <t>006843</t>
  </si>
  <si>
    <t>Optiplan 3x drawer cabinet</t>
  </si>
  <si>
    <t>006846</t>
  </si>
  <si>
    <t>Conference table</t>
  </si>
  <si>
    <t>006884</t>
  </si>
  <si>
    <t>Acer projector</t>
  </si>
  <si>
    <t>006895</t>
  </si>
  <si>
    <t>LG LCD 47" TV</t>
  </si>
  <si>
    <t>MAkro</t>
  </si>
  <si>
    <t>006896</t>
  </si>
  <si>
    <t>LG LCD 55" TV</t>
  </si>
  <si>
    <t>006897</t>
  </si>
  <si>
    <t>006898</t>
  </si>
  <si>
    <t>006903</t>
  </si>
  <si>
    <t>Dell Optiplex 3240</t>
  </si>
  <si>
    <t>pc palace</t>
  </si>
  <si>
    <t>006908</t>
  </si>
  <si>
    <t>006931</t>
  </si>
  <si>
    <t>Galaxy comb binder</t>
  </si>
  <si>
    <t>esiwe technol</t>
  </si>
  <si>
    <t>006932</t>
  </si>
  <si>
    <t>Rexel Comb binder</t>
  </si>
  <si>
    <t>esizwe technologies</t>
  </si>
  <si>
    <t>006943</t>
  </si>
  <si>
    <t>Ergonomic chairs</t>
  </si>
  <si>
    <t>006945</t>
  </si>
  <si>
    <t>cele</t>
  </si>
  <si>
    <t>006949</t>
  </si>
  <si>
    <t>006957</t>
  </si>
  <si>
    <t>006963</t>
  </si>
  <si>
    <t>Canon DR-C130 Printer</t>
  </si>
  <si>
    <t>006964</t>
  </si>
  <si>
    <t>006965</t>
  </si>
  <si>
    <t>Xpand It</t>
  </si>
  <si>
    <t>006969</t>
  </si>
  <si>
    <t>Multibinder</t>
  </si>
  <si>
    <t>Letatsi Trading</t>
  </si>
  <si>
    <t>006970</t>
  </si>
  <si>
    <t>006971</t>
  </si>
  <si>
    <t>Canon  DR-C130 Printer</t>
  </si>
  <si>
    <t>Xpand-it</t>
  </si>
  <si>
    <t>006972</t>
  </si>
  <si>
    <t>006974</t>
  </si>
  <si>
    <t>006975</t>
  </si>
  <si>
    <t>006976</t>
  </si>
  <si>
    <t>006977</t>
  </si>
  <si>
    <t>006978</t>
  </si>
  <si>
    <t>006979</t>
  </si>
  <si>
    <t>006980</t>
  </si>
  <si>
    <t>1800x900 Pedestal desk</t>
  </si>
  <si>
    <t>006981</t>
  </si>
  <si>
    <t>williom nicole trading</t>
  </si>
  <si>
    <t>006983</t>
  </si>
  <si>
    <t>006984</t>
  </si>
  <si>
    <t>006985</t>
  </si>
  <si>
    <t>006986</t>
  </si>
  <si>
    <t>006987</t>
  </si>
  <si>
    <t>006988</t>
  </si>
  <si>
    <t>006992</t>
  </si>
  <si>
    <t>Shelving cabinet</t>
  </si>
  <si>
    <t>007000</t>
  </si>
  <si>
    <t>007024</t>
  </si>
  <si>
    <t>Dell 10" Atom Z2760</t>
  </si>
  <si>
    <t>First Technology</t>
  </si>
  <si>
    <t>007036</t>
  </si>
  <si>
    <t>Leather visitors chair</t>
  </si>
  <si>
    <t>007046</t>
  </si>
  <si>
    <t>007048</t>
  </si>
  <si>
    <t>Latitude Docking station</t>
  </si>
  <si>
    <t>data tegra</t>
  </si>
  <si>
    <t>007058</t>
  </si>
  <si>
    <t>Zelis desk unit</t>
  </si>
  <si>
    <t>007059</t>
  </si>
  <si>
    <t>007060</t>
  </si>
  <si>
    <t>007061</t>
  </si>
  <si>
    <t>007062</t>
  </si>
  <si>
    <t>Meeting table - 8 seater</t>
  </si>
  <si>
    <t>007064</t>
  </si>
  <si>
    <t>007066</t>
  </si>
  <si>
    <t>Cynthia Bandla</t>
  </si>
  <si>
    <t>007068</t>
  </si>
  <si>
    <t>007103</t>
  </si>
  <si>
    <t>Epson EBs31 projector</t>
  </si>
  <si>
    <t>bokgaga it tech</t>
  </si>
  <si>
    <t>007111</t>
  </si>
  <si>
    <t>Rexel Auto Shredder</t>
  </si>
  <si>
    <t>007112</t>
  </si>
  <si>
    <t>Fingerprint Facial Recognition</t>
  </si>
  <si>
    <t>SAVVY soutions</t>
  </si>
  <si>
    <t>007113</t>
  </si>
  <si>
    <t>SAVVY solutions</t>
  </si>
  <si>
    <t>007114</t>
  </si>
  <si>
    <t>SAVVY Solutions</t>
  </si>
  <si>
    <t>007115</t>
  </si>
  <si>
    <t>miracluss projects</t>
  </si>
  <si>
    <t>007117</t>
  </si>
  <si>
    <t>Defy Combi Fridge</t>
  </si>
  <si>
    <t>Eyasemgazini</t>
  </si>
  <si>
    <t>007118</t>
  </si>
  <si>
    <t>90Lt Bar Fridge</t>
  </si>
  <si>
    <t>tsebe trading</t>
  </si>
  <si>
    <t>TFA-3RD KITCHEN</t>
  </si>
  <si>
    <t>007119</t>
  </si>
  <si>
    <t>Logitech Mini PC camera</t>
  </si>
  <si>
    <t>A2Z investment group</t>
  </si>
  <si>
    <t>007120</t>
  </si>
  <si>
    <t>TFA-2ND KITCHEN</t>
  </si>
  <si>
    <t>007121</t>
  </si>
  <si>
    <t>5 drawer cabinet</t>
  </si>
  <si>
    <t>tidy files</t>
  </si>
  <si>
    <t>007122</t>
  </si>
  <si>
    <t>007124</t>
  </si>
  <si>
    <t>007125</t>
  </si>
  <si>
    <t>007126</t>
  </si>
  <si>
    <t>Dell latitude 5490</t>
  </si>
  <si>
    <t>Armani Office Supplies</t>
  </si>
  <si>
    <t>007127</t>
  </si>
  <si>
    <t>007130</t>
  </si>
  <si>
    <t>007131</t>
  </si>
  <si>
    <t>007135</t>
  </si>
  <si>
    <t>007140</t>
  </si>
  <si>
    <t>Dell R730- Server</t>
  </si>
  <si>
    <t>mvg consultin</t>
  </si>
  <si>
    <t>007142</t>
  </si>
  <si>
    <t>Mirriam ssonko</t>
  </si>
  <si>
    <t>007143</t>
  </si>
  <si>
    <t>007147</t>
  </si>
  <si>
    <t>zethu pompi</t>
  </si>
  <si>
    <t>007150</t>
  </si>
  <si>
    <t>S&amp;R-RES &amp; DEV</t>
  </si>
  <si>
    <t>tsholo mungoni</t>
  </si>
  <si>
    <t>007151</t>
  </si>
  <si>
    <t>Tsholofelo</t>
  </si>
  <si>
    <t>007152</t>
  </si>
  <si>
    <t>Microsoft Entra ID PP2 license</t>
  </si>
  <si>
    <t>007153</t>
  </si>
  <si>
    <t>tseb traading</t>
  </si>
  <si>
    <t>COM-COM MANAGER</t>
  </si>
  <si>
    <t>Thomas khakhu</t>
  </si>
  <si>
    <t>007154</t>
  </si>
  <si>
    <t>007155</t>
  </si>
  <si>
    <t>Executive Desk</t>
  </si>
  <si>
    <t>Cajee stationers</t>
  </si>
  <si>
    <t>GOV-MAN_OFFICE</t>
  </si>
  <si>
    <t>007156</t>
  </si>
  <si>
    <t>Mobile peastal</t>
  </si>
  <si>
    <t>cajee stationers</t>
  </si>
  <si>
    <t>007157</t>
  </si>
  <si>
    <t>Conference Table</t>
  </si>
  <si>
    <t>007158</t>
  </si>
  <si>
    <t>007162</t>
  </si>
  <si>
    <t>Glas Door Cabinet</t>
  </si>
  <si>
    <t>007163</t>
  </si>
  <si>
    <t>007164</t>
  </si>
  <si>
    <t>007165</t>
  </si>
  <si>
    <t>007166</t>
  </si>
  <si>
    <t>Conference chair</t>
  </si>
  <si>
    <t>007167</t>
  </si>
  <si>
    <t>007168</t>
  </si>
  <si>
    <t>007169</t>
  </si>
  <si>
    <t>cajee stationersd</t>
  </si>
  <si>
    <t>007170</t>
  </si>
  <si>
    <t>240lt 2 door fridge</t>
  </si>
  <si>
    <t>FIN-PA TO CFO</t>
  </si>
  <si>
    <t>mosa maila</t>
  </si>
  <si>
    <t>007171</t>
  </si>
  <si>
    <t>Desktop Phone</t>
  </si>
  <si>
    <t>chm vuwani</t>
  </si>
  <si>
    <t>007172</t>
  </si>
  <si>
    <t>007173</t>
  </si>
  <si>
    <t>007190</t>
  </si>
  <si>
    <t>Microsoft CoPilot</t>
  </si>
  <si>
    <t>exponant</t>
  </si>
  <si>
    <t>007193</t>
  </si>
  <si>
    <t>007195</t>
  </si>
  <si>
    <t>tlale mokutu</t>
  </si>
  <si>
    <t>007196</t>
  </si>
  <si>
    <t>stacey james</t>
  </si>
  <si>
    <t>007201</t>
  </si>
  <si>
    <t>Desk - 1800x1000</t>
  </si>
  <si>
    <t>007202</t>
  </si>
  <si>
    <t>4 Drawer filing cabinet</t>
  </si>
  <si>
    <t>007203</t>
  </si>
  <si>
    <t>Table 1400x700</t>
  </si>
  <si>
    <t>007204</t>
  </si>
  <si>
    <t>007206</t>
  </si>
  <si>
    <t>007207</t>
  </si>
  <si>
    <t>007208</t>
  </si>
  <si>
    <t>007210</t>
  </si>
  <si>
    <t>007217</t>
  </si>
  <si>
    <t>007218</t>
  </si>
  <si>
    <t>007219</t>
  </si>
  <si>
    <t>007221</t>
  </si>
  <si>
    <t>007222</t>
  </si>
  <si>
    <t>007223</t>
  </si>
  <si>
    <t>007224</t>
  </si>
  <si>
    <t>Baquet side chair</t>
  </si>
  <si>
    <t>007225</t>
  </si>
  <si>
    <t>007227</t>
  </si>
  <si>
    <t>007229</t>
  </si>
  <si>
    <t>007232</t>
  </si>
  <si>
    <t>007233</t>
  </si>
  <si>
    <t>007234</t>
  </si>
  <si>
    <t>007235</t>
  </si>
  <si>
    <t>007236</t>
  </si>
  <si>
    <t>007237</t>
  </si>
  <si>
    <t>007238</t>
  </si>
  <si>
    <t>007239</t>
  </si>
  <si>
    <t>007241</t>
  </si>
  <si>
    <t>007242</t>
  </si>
  <si>
    <t>007245</t>
  </si>
  <si>
    <t>S&amp;J office furn</t>
  </si>
  <si>
    <t>007246</t>
  </si>
  <si>
    <t>S&amp;J office furniture</t>
  </si>
  <si>
    <t>007247</t>
  </si>
  <si>
    <t>007248</t>
  </si>
  <si>
    <t>007251</t>
  </si>
  <si>
    <t>S&amp;J OFFICE FURNITURE</t>
  </si>
  <si>
    <t>007252</t>
  </si>
  <si>
    <t>Fridge cabnet</t>
  </si>
  <si>
    <t>CASA Classique decor</t>
  </si>
  <si>
    <t>007254</t>
  </si>
  <si>
    <t>007256</t>
  </si>
  <si>
    <t>007259</t>
  </si>
  <si>
    <t>007262</t>
  </si>
  <si>
    <t>007263</t>
  </si>
  <si>
    <t>007264</t>
  </si>
  <si>
    <t>007265</t>
  </si>
  <si>
    <t>007266</t>
  </si>
  <si>
    <t>007267</t>
  </si>
  <si>
    <t>007269</t>
  </si>
  <si>
    <t>3x Drawer server</t>
  </si>
  <si>
    <t>Mosa Maila</t>
  </si>
  <si>
    <t>007288</t>
  </si>
  <si>
    <t>6-Drw Filing Cabinet</t>
  </si>
  <si>
    <t>007301</t>
  </si>
  <si>
    <t>Dell SEscreen</t>
  </si>
  <si>
    <t>Sage</t>
  </si>
  <si>
    <t>007302</t>
  </si>
  <si>
    <t>007303</t>
  </si>
  <si>
    <t>007304</t>
  </si>
  <si>
    <t>007305</t>
  </si>
  <si>
    <t>007306</t>
  </si>
  <si>
    <t>007307</t>
  </si>
  <si>
    <t>007308</t>
  </si>
  <si>
    <t>Sifiso Marite</t>
  </si>
  <si>
    <t>007309</t>
  </si>
  <si>
    <t>007310</t>
  </si>
  <si>
    <t>007311</t>
  </si>
  <si>
    <t>007312</t>
  </si>
  <si>
    <t>007313</t>
  </si>
  <si>
    <t>007314</t>
  </si>
  <si>
    <t>007315</t>
  </si>
  <si>
    <t>007316</t>
  </si>
  <si>
    <t>007317</t>
  </si>
  <si>
    <t>007318</t>
  </si>
  <si>
    <t>007319</t>
  </si>
  <si>
    <t>007320</t>
  </si>
  <si>
    <t>Nightingale tloti</t>
  </si>
  <si>
    <t>007321</t>
  </si>
  <si>
    <t>007322</t>
  </si>
  <si>
    <t>007323</t>
  </si>
  <si>
    <t>007324</t>
  </si>
  <si>
    <t>007325</t>
  </si>
  <si>
    <t>007326</t>
  </si>
  <si>
    <t>007327</t>
  </si>
  <si>
    <t>007328</t>
  </si>
  <si>
    <t>007329</t>
  </si>
  <si>
    <t>007330</t>
  </si>
  <si>
    <t>007331</t>
  </si>
  <si>
    <t>Chair white</t>
  </si>
  <si>
    <t>007332</t>
  </si>
  <si>
    <t>007333</t>
  </si>
  <si>
    <t>007335</t>
  </si>
  <si>
    <t>007336</t>
  </si>
  <si>
    <t>maiashe projects</t>
  </si>
  <si>
    <t>007340</t>
  </si>
  <si>
    <t>007341</t>
  </si>
  <si>
    <t>H/Back chair-L</t>
  </si>
  <si>
    <t>007342</t>
  </si>
  <si>
    <t>007343</t>
  </si>
  <si>
    <t>007345</t>
  </si>
  <si>
    <t>007346</t>
  </si>
  <si>
    <t>007347</t>
  </si>
  <si>
    <t>007348</t>
  </si>
  <si>
    <t>007349</t>
  </si>
  <si>
    <t>007350</t>
  </si>
  <si>
    <t>007351</t>
  </si>
  <si>
    <t>T SKOSANA</t>
  </si>
  <si>
    <t>007352</t>
  </si>
  <si>
    <t>007353</t>
  </si>
  <si>
    <t>MS1 Office Safe</t>
  </si>
  <si>
    <t>Deaons Key Service</t>
  </si>
  <si>
    <t>007354</t>
  </si>
  <si>
    <t>007356</t>
  </si>
  <si>
    <t>007357</t>
  </si>
  <si>
    <t>Dell 7400 Laptop</t>
  </si>
  <si>
    <t>ezevee</t>
  </si>
  <si>
    <t>007358</t>
  </si>
  <si>
    <t>007359</t>
  </si>
  <si>
    <t>007360</t>
  </si>
  <si>
    <t>007361</t>
  </si>
  <si>
    <t>007363</t>
  </si>
  <si>
    <t>007364</t>
  </si>
  <si>
    <t>007367</t>
  </si>
  <si>
    <t>Dell Latitude 3420</t>
  </si>
  <si>
    <t>A&amp;C Cosmic Solutions</t>
  </si>
  <si>
    <t>007368</t>
  </si>
  <si>
    <t>007369</t>
  </si>
  <si>
    <t>Professional Digital Camera</t>
  </si>
  <si>
    <t>Mmamaite Sales &amp; Supplies</t>
  </si>
  <si>
    <t>Thomas Khakhu</t>
  </si>
  <si>
    <t>007371</t>
  </si>
  <si>
    <t>007372</t>
  </si>
  <si>
    <t>007373</t>
  </si>
  <si>
    <t>007376</t>
  </si>
  <si>
    <t>007377</t>
  </si>
  <si>
    <t>007378</t>
  </si>
  <si>
    <t>Power edge server R240</t>
  </si>
  <si>
    <t>Mantella</t>
  </si>
  <si>
    <t>007380</t>
  </si>
  <si>
    <t>Ottoman B&amp;W</t>
  </si>
  <si>
    <t>007381</t>
  </si>
  <si>
    <t>007382</t>
  </si>
  <si>
    <t>007383</t>
  </si>
  <si>
    <t>007384</t>
  </si>
  <si>
    <t>007385</t>
  </si>
  <si>
    <t>007387</t>
  </si>
  <si>
    <t>007388</t>
  </si>
  <si>
    <t>007389</t>
  </si>
  <si>
    <t>007390</t>
  </si>
  <si>
    <t>007391</t>
  </si>
  <si>
    <t>007392</t>
  </si>
  <si>
    <t>007393</t>
  </si>
  <si>
    <t>I TJOTJO</t>
  </si>
  <si>
    <t>007394</t>
  </si>
  <si>
    <t>007395</t>
  </si>
  <si>
    <t>007396</t>
  </si>
  <si>
    <t>007399</t>
  </si>
  <si>
    <t>Dell Lattitude 5520 laptop</t>
  </si>
  <si>
    <t>Ezevee computer solutions</t>
  </si>
  <si>
    <t>007400</t>
  </si>
  <si>
    <t>007484</t>
  </si>
  <si>
    <t>17"screen-P170s</t>
  </si>
  <si>
    <t>sage</t>
  </si>
  <si>
    <t>Combrie Mundzhedzi</t>
  </si>
  <si>
    <t>007487</t>
  </si>
  <si>
    <t>007502</t>
  </si>
  <si>
    <t>Dell 24 inch screen</t>
  </si>
  <si>
    <t>007503</t>
  </si>
  <si>
    <t>007504</t>
  </si>
  <si>
    <t>007505</t>
  </si>
  <si>
    <t>007506</t>
  </si>
  <si>
    <t>007507</t>
  </si>
  <si>
    <t>007508</t>
  </si>
  <si>
    <t>007509</t>
  </si>
  <si>
    <t>007510</t>
  </si>
  <si>
    <t>007511</t>
  </si>
  <si>
    <t>007512</t>
  </si>
  <si>
    <t>pcpalace</t>
  </si>
  <si>
    <t>007513</t>
  </si>
  <si>
    <t>007514</t>
  </si>
  <si>
    <t>Mlungisi Ngalo</t>
  </si>
  <si>
    <t>007515</t>
  </si>
  <si>
    <t>007516</t>
  </si>
  <si>
    <t>007517</t>
  </si>
  <si>
    <t>007518</t>
  </si>
  <si>
    <t>007519</t>
  </si>
  <si>
    <t>pc palce</t>
  </si>
  <si>
    <t>007520</t>
  </si>
  <si>
    <t>Tiisetso Polori</t>
  </si>
  <si>
    <t>007521</t>
  </si>
  <si>
    <t>007522</t>
  </si>
  <si>
    <t>007523</t>
  </si>
  <si>
    <t>007524</t>
  </si>
  <si>
    <t>007525</t>
  </si>
  <si>
    <t>007526</t>
  </si>
  <si>
    <t>Kgabo Tadi</t>
  </si>
  <si>
    <t>007527</t>
  </si>
  <si>
    <t>007528</t>
  </si>
  <si>
    <t>007529</t>
  </si>
  <si>
    <t>007530</t>
  </si>
  <si>
    <t>007531</t>
  </si>
  <si>
    <t>Dell Vostro 3430 Laptop</t>
  </si>
  <si>
    <t>zingwe global</t>
  </si>
  <si>
    <t>Nokuthula Shando</t>
  </si>
  <si>
    <t>007532</t>
  </si>
  <si>
    <t>Noluthando Mhlawuli</t>
  </si>
  <si>
    <t>007533</t>
  </si>
  <si>
    <t>007534</t>
  </si>
  <si>
    <t>007535</t>
  </si>
  <si>
    <t>Octavia Mahlangu</t>
  </si>
  <si>
    <t>007536</t>
  </si>
  <si>
    <t>007537</t>
  </si>
  <si>
    <t>007538</t>
  </si>
  <si>
    <t>Lesego Molefe</t>
  </si>
  <si>
    <t>007539</t>
  </si>
  <si>
    <t>007540</t>
  </si>
  <si>
    <t>007541</t>
  </si>
  <si>
    <t>007542</t>
  </si>
  <si>
    <t>Frans Mothiba</t>
  </si>
  <si>
    <t>007543</t>
  </si>
  <si>
    <t>007544</t>
  </si>
  <si>
    <t>007545</t>
  </si>
  <si>
    <t>zigwe global</t>
  </si>
  <si>
    <t>007546</t>
  </si>
  <si>
    <t>IT-STOREROOM</t>
  </si>
  <si>
    <t>kabelo ntsoane</t>
  </si>
  <si>
    <t>007547</t>
  </si>
  <si>
    <t>Walter Mashaba</t>
  </si>
  <si>
    <t>007548</t>
  </si>
  <si>
    <t>007552</t>
  </si>
  <si>
    <t>007553</t>
  </si>
  <si>
    <t>Analisa Msuthu</t>
  </si>
  <si>
    <t>007555</t>
  </si>
  <si>
    <t>007556</t>
  </si>
  <si>
    <t>007557</t>
  </si>
  <si>
    <t>Kholofelo Makola</t>
  </si>
  <si>
    <t>007558</t>
  </si>
  <si>
    <t>007559</t>
  </si>
  <si>
    <t>007560</t>
  </si>
  <si>
    <t>Dell latitude  5440</t>
  </si>
  <si>
    <t>prospace digital</t>
  </si>
  <si>
    <t>007561</t>
  </si>
  <si>
    <t>Stephen Tsebela</t>
  </si>
  <si>
    <t>007562</t>
  </si>
  <si>
    <t>Dell latitude 5440</t>
  </si>
  <si>
    <t>007563</t>
  </si>
  <si>
    <t>007564</t>
  </si>
  <si>
    <t>007565</t>
  </si>
  <si>
    <t>Sarah Mogakwe</t>
  </si>
  <si>
    <t>007566</t>
  </si>
  <si>
    <t>007567</t>
  </si>
  <si>
    <t>007568</t>
  </si>
  <si>
    <t>007569</t>
  </si>
  <si>
    <t>007570</t>
  </si>
  <si>
    <t>007571</t>
  </si>
  <si>
    <t>P MOFOKENG</t>
  </si>
  <si>
    <t>007572</t>
  </si>
  <si>
    <t>007573</t>
  </si>
  <si>
    <t>Phindhile  Masoka</t>
  </si>
  <si>
    <t>007574</t>
  </si>
  <si>
    <t>Bongiwe Magwaza</t>
  </si>
  <si>
    <t>007575</t>
  </si>
  <si>
    <t>Thabo Ditsele</t>
  </si>
  <si>
    <t>007576</t>
  </si>
  <si>
    <t>007577</t>
  </si>
  <si>
    <t>Palesa Thetha</t>
  </si>
  <si>
    <t>007578</t>
  </si>
  <si>
    <t>007579</t>
  </si>
  <si>
    <t>Matimba Motau</t>
  </si>
  <si>
    <t>007580</t>
  </si>
  <si>
    <t>007581</t>
  </si>
  <si>
    <t>V NAIDOO</t>
  </si>
  <si>
    <t>007582</t>
  </si>
  <si>
    <t>M MOFOKENG</t>
  </si>
  <si>
    <t>007583</t>
  </si>
  <si>
    <t>007584</t>
  </si>
  <si>
    <t>007585</t>
  </si>
  <si>
    <t>007586</t>
  </si>
  <si>
    <t>007587</t>
  </si>
  <si>
    <t>N BALOYI</t>
  </si>
  <si>
    <t>007588</t>
  </si>
  <si>
    <t>007589</t>
  </si>
  <si>
    <t>007590</t>
  </si>
  <si>
    <t>007591</t>
  </si>
  <si>
    <t>T Khumalo</t>
  </si>
  <si>
    <t>007592</t>
  </si>
  <si>
    <t>007593</t>
  </si>
  <si>
    <t>007594</t>
  </si>
  <si>
    <t>007595</t>
  </si>
  <si>
    <t>007597</t>
  </si>
  <si>
    <t>007598</t>
  </si>
  <si>
    <t>007599</t>
  </si>
  <si>
    <t>007601</t>
  </si>
  <si>
    <t>007606</t>
  </si>
  <si>
    <t>HP Printer 179FNW</t>
  </si>
  <si>
    <t>shaneal</t>
  </si>
  <si>
    <t>007607</t>
  </si>
  <si>
    <t>007608</t>
  </si>
  <si>
    <t>007609</t>
  </si>
  <si>
    <t>007610</t>
  </si>
  <si>
    <t>007612</t>
  </si>
  <si>
    <t>Dell Latitude 5410</t>
  </si>
  <si>
    <t>ezevee computer</t>
  </si>
  <si>
    <t>007613</t>
  </si>
  <si>
    <t>èzevee computer</t>
  </si>
  <si>
    <t>007614</t>
  </si>
  <si>
    <t>007615</t>
  </si>
  <si>
    <t>Vuyolwethu Matshaya</t>
  </si>
  <si>
    <t>007616</t>
  </si>
  <si>
    <t>007617</t>
  </si>
  <si>
    <t>007618</t>
  </si>
  <si>
    <t>007619</t>
  </si>
  <si>
    <t>007620</t>
  </si>
  <si>
    <t>007623</t>
  </si>
  <si>
    <t>Stanley masete</t>
  </si>
  <si>
    <t>007624</t>
  </si>
  <si>
    <t>j mamaila</t>
  </si>
  <si>
    <t>007625</t>
  </si>
  <si>
    <t>Dell latitude 5410</t>
  </si>
  <si>
    <t>Thebelihle Nkabinde</t>
  </si>
  <si>
    <t>007626</t>
  </si>
  <si>
    <t>exevee computer</t>
  </si>
  <si>
    <t>007627</t>
  </si>
  <si>
    <t>007628</t>
  </si>
  <si>
    <t>ezevee cmputer</t>
  </si>
  <si>
    <t>007629</t>
  </si>
  <si>
    <t>007630</t>
  </si>
  <si>
    <t>ezeevee computer</t>
  </si>
  <si>
    <t>007631</t>
  </si>
  <si>
    <t>007632</t>
  </si>
  <si>
    <t>007633</t>
  </si>
  <si>
    <t>007635</t>
  </si>
  <si>
    <t>007638</t>
  </si>
  <si>
    <t>007640</t>
  </si>
  <si>
    <t>007641</t>
  </si>
  <si>
    <t>carol pearls events</t>
  </si>
  <si>
    <t>007642</t>
  </si>
  <si>
    <t>007643</t>
  </si>
  <si>
    <t>Double leather couch + steel</t>
  </si>
  <si>
    <t>007644</t>
  </si>
  <si>
    <t>007645</t>
  </si>
  <si>
    <t>007646</t>
  </si>
  <si>
    <t>007647</t>
  </si>
  <si>
    <t>007648</t>
  </si>
  <si>
    <t>007649</t>
  </si>
  <si>
    <t>Single leather couch + steel</t>
  </si>
  <si>
    <t>007651</t>
  </si>
  <si>
    <t>Dell Latitude 5400</t>
  </si>
  <si>
    <t>007652</t>
  </si>
  <si>
    <t>007655</t>
  </si>
  <si>
    <t>007656</t>
  </si>
  <si>
    <t>Kwena Phaka</t>
  </si>
  <si>
    <t>007658</t>
  </si>
  <si>
    <t>007660</t>
  </si>
  <si>
    <t>007661</t>
  </si>
  <si>
    <t>007662</t>
  </si>
  <si>
    <t>007663</t>
  </si>
  <si>
    <t>007665</t>
  </si>
  <si>
    <t>007666</t>
  </si>
  <si>
    <t>007667</t>
  </si>
  <si>
    <t>007668</t>
  </si>
  <si>
    <t>007669</t>
  </si>
  <si>
    <t>007670</t>
  </si>
  <si>
    <t>007671</t>
  </si>
  <si>
    <t>007672</t>
  </si>
  <si>
    <t>007673</t>
  </si>
  <si>
    <t>007675</t>
  </si>
  <si>
    <t>007677</t>
  </si>
  <si>
    <t>007679</t>
  </si>
  <si>
    <t>007681</t>
  </si>
  <si>
    <t>007682</t>
  </si>
  <si>
    <t>007683</t>
  </si>
  <si>
    <t>007684</t>
  </si>
  <si>
    <t>007685</t>
  </si>
  <si>
    <t>007686</t>
  </si>
  <si>
    <t>007687</t>
  </si>
  <si>
    <t>3 Drawer server</t>
  </si>
  <si>
    <t>007688</t>
  </si>
  <si>
    <t>007695</t>
  </si>
  <si>
    <t>PAC license</t>
  </si>
  <si>
    <t>Vusi Nomandla</t>
  </si>
  <si>
    <t>007696</t>
  </si>
  <si>
    <t>4 way cluster tables</t>
  </si>
  <si>
    <t>007697</t>
  </si>
  <si>
    <t>007698</t>
  </si>
  <si>
    <t>007700</t>
  </si>
  <si>
    <t>007701</t>
  </si>
  <si>
    <t>007702</t>
  </si>
  <si>
    <t>007703</t>
  </si>
  <si>
    <t>007704</t>
  </si>
  <si>
    <t>007705</t>
  </si>
  <si>
    <t>007706</t>
  </si>
  <si>
    <t>007707</t>
  </si>
  <si>
    <t>007708</t>
  </si>
  <si>
    <t>007709</t>
  </si>
  <si>
    <t>007710</t>
  </si>
  <si>
    <t>007711</t>
  </si>
  <si>
    <t>007712</t>
  </si>
  <si>
    <t>007713</t>
  </si>
  <si>
    <t>007714</t>
  </si>
  <si>
    <t>Podium Gold</t>
  </si>
  <si>
    <t>007715</t>
  </si>
  <si>
    <t>007716</t>
  </si>
  <si>
    <t>H/B Ergon chair</t>
  </si>
  <si>
    <t>007717</t>
  </si>
  <si>
    <t>Visitor chair S/B</t>
  </si>
  <si>
    <t>007718</t>
  </si>
  <si>
    <t>007719</t>
  </si>
  <si>
    <t>007720</t>
  </si>
  <si>
    <t>007721</t>
  </si>
  <si>
    <t>Leather upper visitor chair</t>
  </si>
  <si>
    <t>007722</t>
  </si>
  <si>
    <t>007723</t>
  </si>
  <si>
    <t>M/B Ergon chair</t>
  </si>
  <si>
    <t>007724</t>
  </si>
  <si>
    <t>007725</t>
  </si>
  <si>
    <t>007726</t>
  </si>
  <si>
    <t>007727</t>
  </si>
  <si>
    <t>007728</t>
  </si>
  <si>
    <t>007729</t>
  </si>
  <si>
    <t>007730</t>
  </si>
  <si>
    <t>007731</t>
  </si>
  <si>
    <t>007732</t>
  </si>
  <si>
    <t>007733</t>
  </si>
  <si>
    <t>007734</t>
  </si>
  <si>
    <t>007735</t>
  </si>
  <si>
    <t>007736</t>
  </si>
  <si>
    <t>007737</t>
  </si>
  <si>
    <t>007738</t>
  </si>
  <si>
    <t>007739</t>
  </si>
  <si>
    <t>007740</t>
  </si>
  <si>
    <t>007741</t>
  </si>
  <si>
    <t>007742</t>
  </si>
  <si>
    <t>007743</t>
  </si>
  <si>
    <t>007744</t>
  </si>
  <si>
    <t>007745</t>
  </si>
  <si>
    <t>007746</t>
  </si>
  <si>
    <t>007747</t>
  </si>
  <si>
    <t>007748</t>
  </si>
  <si>
    <t>007749</t>
  </si>
  <si>
    <t>007750</t>
  </si>
  <si>
    <t>007751</t>
  </si>
  <si>
    <t>007752</t>
  </si>
  <si>
    <t>007753</t>
  </si>
  <si>
    <t>007754</t>
  </si>
  <si>
    <t>007755</t>
  </si>
  <si>
    <t>007756</t>
  </si>
  <si>
    <t>007757</t>
  </si>
  <si>
    <t>007758</t>
  </si>
  <si>
    <t>007759</t>
  </si>
  <si>
    <t>007760</t>
  </si>
  <si>
    <t>007761</t>
  </si>
  <si>
    <t>007762</t>
  </si>
  <si>
    <t>007763</t>
  </si>
  <si>
    <t>S/Steel Trolley</t>
  </si>
  <si>
    <t>007764</t>
  </si>
  <si>
    <t>007765</t>
  </si>
  <si>
    <t>S/Steel coffe table</t>
  </si>
  <si>
    <t>007766</t>
  </si>
  <si>
    <t>8 Seater B/Room table</t>
  </si>
  <si>
    <t>007767</t>
  </si>
  <si>
    <t>Tripoli chair</t>
  </si>
  <si>
    <t>007768</t>
  </si>
  <si>
    <t>007769</t>
  </si>
  <si>
    <t>007770</t>
  </si>
  <si>
    <t>007771</t>
  </si>
  <si>
    <t>007772</t>
  </si>
  <si>
    <t>007773</t>
  </si>
  <si>
    <t>007774</t>
  </si>
  <si>
    <t>007775</t>
  </si>
  <si>
    <t>HP Laser Pro printer</t>
  </si>
  <si>
    <t>hp store</t>
  </si>
  <si>
    <t>007776</t>
  </si>
  <si>
    <t>007777</t>
  </si>
  <si>
    <t>oagilwe trading</t>
  </si>
  <si>
    <t>007778</t>
  </si>
  <si>
    <t>007779</t>
  </si>
  <si>
    <t>007780</t>
  </si>
  <si>
    <t>007781</t>
  </si>
  <si>
    <t>007783</t>
  </si>
  <si>
    <t>Mashoto</t>
  </si>
  <si>
    <t>007796</t>
  </si>
  <si>
    <t>007797</t>
  </si>
  <si>
    <t>HP Laser printer</t>
  </si>
  <si>
    <t>007798</t>
  </si>
  <si>
    <t>hpstore</t>
  </si>
  <si>
    <t>007805</t>
  </si>
  <si>
    <t>Nosibu upplies</t>
  </si>
  <si>
    <t>Thapelo Mdalana</t>
  </si>
  <si>
    <t>007806</t>
  </si>
  <si>
    <t>KIC Fridge</t>
  </si>
  <si>
    <t>Mopbon Lann</t>
  </si>
  <si>
    <t>007811</t>
  </si>
  <si>
    <t>I Mashatola</t>
  </si>
  <si>
    <t>007812</t>
  </si>
  <si>
    <t>007813</t>
  </si>
  <si>
    <t>007814</t>
  </si>
  <si>
    <t>007815</t>
  </si>
  <si>
    <t>007816</t>
  </si>
  <si>
    <t>007818</t>
  </si>
  <si>
    <t>deslynn lucas</t>
  </si>
  <si>
    <t>007819</t>
  </si>
  <si>
    <t>007820</t>
  </si>
  <si>
    <t>007821</t>
  </si>
  <si>
    <t>007822</t>
  </si>
  <si>
    <t>brainwave</t>
  </si>
  <si>
    <t>007823</t>
  </si>
  <si>
    <t>007824</t>
  </si>
  <si>
    <t>007826</t>
  </si>
  <si>
    <t>007827</t>
  </si>
  <si>
    <t>007828</t>
  </si>
  <si>
    <t>007829</t>
  </si>
  <si>
    <t>007830</t>
  </si>
  <si>
    <t>007831</t>
  </si>
  <si>
    <t>007832</t>
  </si>
  <si>
    <t>007833</t>
  </si>
  <si>
    <t>007834</t>
  </si>
  <si>
    <t>007835</t>
  </si>
  <si>
    <t>007836</t>
  </si>
  <si>
    <t>007839</t>
  </si>
  <si>
    <t>007840</t>
  </si>
  <si>
    <t>Dell laitude 5440</t>
  </si>
  <si>
    <t>007843</t>
  </si>
  <si>
    <t>007844</t>
  </si>
  <si>
    <t>Dell latitude5440</t>
  </si>
  <si>
    <t>007845</t>
  </si>
  <si>
    <t>prospcae digital</t>
  </si>
  <si>
    <t>007847</t>
  </si>
  <si>
    <t>S BASEKE</t>
  </si>
  <si>
    <t>007852</t>
  </si>
  <si>
    <t>007879</t>
  </si>
  <si>
    <t>007881</t>
  </si>
  <si>
    <t>007883</t>
  </si>
  <si>
    <t>cloud essentials</t>
  </si>
  <si>
    <t>007885</t>
  </si>
  <si>
    <t>007886</t>
  </si>
  <si>
    <t>clpoud essentials</t>
  </si>
  <si>
    <t>007887</t>
  </si>
  <si>
    <t>007889</t>
  </si>
  <si>
    <t>007892</t>
  </si>
  <si>
    <t>007900</t>
  </si>
  <si>
    <t>Leather swivel chair</t>
  </si>
  <si>
    <t>007903</t>
  </si>
  <si>
    <t>HP Printer M430F</t>
  </si>
  <si>
    <t>distribution geek</t>
  </si>
  <si>
    <t>007904</t>
  </si>
  <si>
    <t>007905</t>
  </si>
  <si>
    <t>keabetswe sampson</t>
  </si>
  <si>
    <t>007906</t>
  </si>
  <si>
    <t>HP Printer M507dn</t>
  </si>
  <si>
    <t>007907</t>
  </si>
  <si>
    <t>007908</t>
  </si>
  <si>
    <t>007909</t>
  </si>
  <si>
    <t>007910</t>
  </si>
  <si>
    <t>007911</t>
  </si>
  <si>
    <t>007912</t>
  </si>
  <si>
    <t>007913</t>
  </si>
  <si>
    <t>007914</t>
  </si>
  <si>
    <t>007919</t>
  </si>
  <si>
    <t>007921</t>
  </si>
  <si>
    <t>007923</t>
  </si>
  <si>
    <t>007924</t>
  </si>
  <si>
    <t>007925</t>
  </si>
  <si>
    <t>007928</t>
  </si>
  <si>
    <t>007929</t>
  </si>
  <si>
    <t>007930</t>
  </si>
  <si>
    <t>8 Seater glass top b/room table</t>
  </si>
  <si>
    <t>007931</t>
  </si>
  <si>
    <t>8 Seater frosted glass top b/room table</t>
  </si>
  <si>
    <t>007932</t>
  </si>
  <si>
    <t>Acrobat Pro for Teams</t>
  </si>
  <si>
    <t>first technology</t>
  </si>
  <si>
    <t>007933</t>
  </si>
  <si>
    <t>Exec H/back chair</t>
  </si>
  <si>
    <t>007934</t>
  </si>
  <si>
    <t>Exec H/back chai</t>
  </si>
  <si>
    <t>007935</t>
  </si>
  <si>
    <t>007936</t>
  </si>
  <si>
    <t>007937</t>
  </si>
  <si>
    <t>007938</t>
  </si>
  <si>
    <t>007939</t>
  </si>
  <si>
    <t>007940</t>
  </si>
  <si>
    <t>007941</t>
  </si>
  <si>
    <t>007942</t>
  </si>
  <si>
    <t>007943</t>
  </si>
  <si>
    <t>007944</t>
  </si>
  <si>
    <t>007945</t>
  </si>
  <si>
    <t>007946</t>
  </si>
  <si>
    <t>007947</t>
  </si>
  <si>
    <t>007949</t>
  </si>
  <si>
    <t>007950</t>
  </si>
  <si>
    <t>007952</t>
  </si>
  <si>
    <t>007954</t>
  </si>
  <si>
    <t>007956</t>
  </si>
  <si>
    <t>Cabinet hinge door</t>
  </si>
  <si>
    <t>fabrick works</t>
  </si>
  <si>
    <t>007957</t>
  </si>
  <si>
    <t>Cabinet roller door</t>
  </si>
  <si>
    <t>007958</t>
  </si>
  <si>
    <t>Cluster desk 1600x1200</t>
  </si>
  <si>
    <t>007959</t>
  </si>
  <si>
    <t>007960</t>
  </si>
  <si>
    <t>007961</t>
  </si>
  <si>
    <t>007969</t>
  </si>
  <si>
    <t>007970</t>
  </si>
  <si>
    <t>007971</t>
  </si>
  <si>
    <t>007972</t>
  </si>
  <si>
    <t>007973</t>
  </si>
  <si>
    <t>007974</t>
  </si>
  <si>
    <t>007975</t>
  </si>
  <si>
    <t>007976</t>
  </si>
  <si>
    <t>007978</t>
  </si>
  <si>
    <t>007979</t>
  </si>
  <si>
    <t>007981</t>
  </si>
  <si>
    <t>007982</t>
  </si>
  <si>
    <t>007983</t>
  </si>
  <si>
    <t>007984</t>
  </si>
  <si>
    <t>007985</t>
  </si>
  <si>
    <t>007987</t>
  </si>
  <si>
    <t>007988</t>
  </si>
  <si>
    <t>007989</t>
  </si>
  <si>
    <t>007990</t>
  </si>
  <si>
    <t>007991</t>
  </si>
  <si>
    <t>007992</t>
  </si>
  <si>
    <t>4 seater table</t>
  </si>
  <si>
    <t>007993</t>
  </si>
  <si>
    <t>007994</t>
  </si>
  <si>
    <t>007996</t>
  </si>
  <si>
    <t>Small coffee table</t>
  </si>
  <si>
    <t>007997</t>
  </si>
  <si>
    <t>007998</t>
  </si>
  <si>
    <t>KnowBe4 Security Awareness</t>
  </si>
  <si>
    <t>nclose advanced cyber sec</t>
  </si>
  <si>
    <t>008001</t>
  </si>
  <si>
    <t>redrow chairs cc</t>
  </si>
  <si>
    <t>008002</t>
  </si>
  <si>
    <t>008003</t>
  </si>
  <si>
    <t>008004</t>
  </si>
  <si>
    <t>Wall unit</t>
  </si>
  <si>
    <t>008005</t>
  </si>
  <si>
    <t>008006</t>
  </si>
  <si>
    <t>008007</t>
  </si>
  <si>
    <t>008008</t>
  </si>
  <si>
    <t>Wall Unit</t>
  </si>
  <si>
    <t>008009</t>
  </si>
  <si>
    <t>008010</t>
  </si>
  <si>
    <t>System cupboard</t>
  </si>
  <si>
    <t>008011</t>
  </si>
  <si>
    <t>008012</t>
  </si>
  <si>
    <t>Mobile credenza</t>
  </si>
  <si>
    <t>008013</t>
  </si>
  <si>
    <t>008014</t>
  </si>
  <si>
    <t>008015</t>
  </si>
  <si>
    <t>Double seater couch</t>
  </si>
  <si>
    <t>008016</t>
  </si>
  <si>
    <t>008017</t>
  </si>
  <si>
    <t>Single couch</t>
  </si>
  <si>
    <t>008018</t>
  </si>
  <si>
    <t>008019</t>
  </si>
  <si>
    <t>008020</t>
  </si>
  <si>
    <t>008021</t>
  </si>
  <si>
    <t>008022</t>
  </si>
  <si>
    <t>008023</t>
  </si>
  <si>
    <t>008024</t>
  </si>
  <si>
    <t>008025</t>
  </si>
  <si>
    <t>008026</t>
  </si>
  <si>
    <t>008027</t>
  </si>
  <si>
    <t>008028</t>
  </si>
  <si>
    <t>008029</t>
  </si>
  <si>
    <t>008030</t>
  </si>
  <si>
    <t>008031</t>
  </si>
  <si>
    <t>008032</t>
  </si>
  <si>
    <t>008033</t>
  </si>
  <si>
    <t>008034</t>
  </si>
  <si>
    <t>008035</t>
  </si>
  <si>
    <t>008036</t>
  </si>
  <si>
    <t>Executive desk</t>
  </si>
  <si>
    <t>008037</t>
  </si>
  <si>
    <t>Coffee Table</t>
  </si>
  <si>
    <t>008055</t>
  </si>
  <si>
    <t>velaphanda</t>
  </si>
  <si>
    <t>008056</t>
  </si>
  <si>
    <t>Sage VIP ann licence</t>
  </si>
  <si>
    <t>008057</t>
  </si>
  <si>
    <t>Server Lockable Door Drawer</t>
  </si>
  <si>
    <t>008058</t>
  </si>
  <si>
    <t>008059</t>
  </si>
  <si>
    <t>PMR</t>
  </si>
  <si>
    <t>008060</t>
  </si>
  <si>
    <t>008063</t>
  </si>
  <si>
    <t>Dell Lattitude 5490</t>
  </si>
  <si>
    <t>anza technology</t>
  </si>
  <si>
    <t>008064</t>
  </si>
  <si>
    <t>Tamia Thshayana</t>
  </si>
  <si>
    <t>008067</t>
  </si>
  <si>
    <t>Optiplan 6 drawer</t>
  </si>
  <si>
    <t>Mapimpa</t>
  </si>
  <si>
    <t>008069</t>
  </si>
  <si>
    <t>008070</t>
  </si>
  <si>
    <t>008071</t>
  </si>
  <si>
    <t>Tender box</t>
  </si>
  <si>
    <t>Maco distributors</t>
  </si>
  <si>
    <t>008072</t>
  </si>
  <si>
    <t>Ceramic Pot For Plant</t>
  </si>
  <si>
    <t>008073</t>
  </si>
  <si>
    <t>008074</t>
  </si>
  <si>
    <t>Ring binding machine (elec)</t>
  </si>
  <si>
    <t>tshwanisego trading enter</t>
  </si>
  <si>
    <t>008075</t>
  </si>
  <si>
    <t>008076</t>
  </si>
  <si>
    <t>008078</t>
  </si>
  <si>
    <t>008084</t>
  </si>
  <si>
    <t>Server Top on Slits</t>
  </si>
  <si>
    <t>008086</t>
  </si>
  <si>
    <t>Double seater Couch Black</t>
  </si>
  <si>
    <t>008087</t>
  </si>
  <si>
    <t>HP laserjet P2035</t>
  </si>
  <si>
    <t>mvp consulting</t>
  </si>
  <si>
    <t>008088</t>
  </si>
  <si>
    <t>008090</t>
  </si>
  <si>
    <t>008091</t>
  </si>
  <si>
    <t>Single Seater Couch Black</t>
  </si>
  <si>
    <t>008092</t>
  </si>
  <si>
    <t>008093</t>
  </si>
  <si>
    <t>008094</t>
  </si>
  <si>
    <t>Single Seater Chair</t>
  </si>
  <si>
    <t>008098</t>
  </si>
  <si>
    <t>008099</t>
  </si>
  <si>
    <t>008101</t>
  </si>
  <si>
    <t>Vikesh Panday</t>
  </si>
  <si>
    <t>008103</t>
  </si>
  <si>
    <t>M2TD</t>
  </si>
  <si>
    <t>008104</t>
  </si>
  <si>
    <t>008105</t>
  </si>
  <si>
    <t>008106</t>
  </si>
  <si>
    <t>Namhla Melane</t>
  </si>
  <si>
    <t>008107</t>
  </si>
  <si>
    <t>008109</t>
  </si>
  <si>
    <t>008111</t>
  </si>
  <si>
    <t>Hein Toerien</t>
  </si>
  <si>
    <t>008112</t>
  </si>
  <si>
    <t>008114</t>
  </si>
  <si>
    <t>M2td</t>
  </si>
  <si>
    <t>008115</t>
  </si>
  <si>
    <t>008116</t>
  </si>
  <si>
    <t>008118</t>
  </si>
  <si>
    <t>008119</t>
  </si>
  <si>
    <t>008120</t>
  </si>
  <si>
    <t>008121</t>
  </si>
  <si>
    <t>Archie Mdakane</t>
  </si>
  <si>
    <t>008122</t>
  </si>
  <si>
    <t>008123</t>
  </si>
  <si>
    <t>Darryl Ebrahim</t>
  </si>
  <si>
    <t>008124</t>
  </si>
  <si>
    <t>Jonas Maisela</t>
  </si>
  <si>
    <t>008125</t>
  </si>
  <si>
    <t>008127</t>
  </si>
  <si>
    <t>008128</t>
  </si>
  <si>
    <t>008130</t>
  </si>
  <si>
    <t>008131</t>
  </si>
  <si>
    <t>Kovilan Chetty</t>
  </si>
  <si>
    <t>008132</t>
  </si>
  <si>
    <t>Hassan Gazi</t>
  </si>
  <si>
    <t>008133</t>
  </si>
  <si>
    <t>008134</t>
  </si>
  <si>
    <t>008135</t>
  </si>
  <si>
    <t>Ghaleed Amlay</t>
  </si>
  <si>
    <t>008136</t>
  </si>
  <si>
    <t>Nolubabalo Mtshoniswa</t>
  </si>
  <si>
    <t>008137</t>
  </si>
  <si>
    <t>008138</t>
  </si>
  <si>
    <t>008140</t>
  </si>
  <si>
    <t>stanley masete</t>
  </si>
  <si>
    <t>008141</t>
  </si>
  <si>
    <t>008142</t>
  </si>
  <si>
    <t>008143</t>
  </si>
  <si>
    <t>Herman Oosthuizen</t>
  </si>
  <si>
    <t>008145</t>
  </si>
  <si>
    <t>008146</t>
  </si>
  <si>
    <t>008147</t>
  </si>
  <si>
    <t>008148</t>
  </si>
  <si>
    <t>008150</t>
  </si>
  <si>
    <t>008151</t>
  </si>
  <si>
    <t>Ritesh Ranghunath</t>
  </si>
  <si>
    <t>008152</t>
  </si>
  <si>
    <t>Gavin February</t>
  </si>
  <si>
    <t>008153</t>
  </si>
  <si>
    <t>008154</t>
  </si>
  <si>
    <t>008156</t>
  </si>
  <si>
    <t>008158</t>
  </si>
  <si>
    <t>008160</t>
  </si>
  <si>
    <t>008161</t>
  </si>
  <si>
    <t>Joshua Joubert</t>
  </si>
  <si>
    <t>008162</t>
  </si>
  <si>
    <t>008163</t>
  </si>
  <si>
    <t>008200</t>
  </si>
  <si>
    <t>Small Coffe Table</t>
  </si>
  <si>
    <t>008201</t>
  </si>
  <si>
    <t>price rice</t>
  </si>
  <si>
    <t>008202</t>
  </si>
  <si>
    <t>008203</t>
  </si>
  <si>
    <t>H/Back Chair</t>
  </si>
  <si>
    <t>008204</t>
  </si>
  <si>
    <t>008205</t>
  </si>
  <si>
    <t>008206</t>
  </si>
  <si>
    <t>008207</t>
  </si>
  <si>
    <t>008208</t>
  </si>
  <si>
    <t>008209</t>
  </si>
  <si>
    <t>008210</t>
  </si>
  <si>
    <t>008211</t>
  </si>
  <si>
    <t>008212</t>
  </si>
  <si>
    <t>008213</t>
  </si>
  <si>
    <t>008214</t>
  </si>
  <si>
    <t>008215</t>
  </si>
  <si>
    <t>008216</t>
  </si>
  <si>
    <t>008217</t>
  </si>
  <si>
    <t>008218</t>
  </si>
  <si>
    <t>008219</t>
  </si>
  <si>
    <t>008220</t>
  </si>
  <si>
    <t>008221</t>
  </si>
  <si>
    <t>008222</t>
  </si>
  <si>
    <t>008223</t>
  </si>
  <si>
    <t>008224</t>
  </si>
  <si>
    <t>008225</t>
  </si>
  <si>
    <t>008226</t>
  </si>
  <si>
    <t>008227</t>
  </si>
  <si>
    <t>008228</t>
  </si>
  <si>
    <t>008229</t>
  </si>
  <si>
    <t>008230</t>
  </si>
  <si>
    <t>008231</t>
  </si>
  <si>
    <t>008232</t>
  </si>
  <si>
    <t>008233</t>
  </si>
  <si>
    <t>008234</t>
  </si>
  <si>
    <t>Price rice</t>
  </si>
  <si>
    <t>008235</t>
  </si>
  <si>
    <t>008236</t>
  </si>
  <si>
    <t>008237</t>
  </si>
  <si>
    <t>008238</t>
  </si>
  <si>
    <t>008239</t>
  </si>
  <si>
    <t>008240</t>
  </si>
  <si>
    <t>008241</t>
  </si>
  <si>
    <t>008242</t>
  </si>
  <si>
    <t>008243</t>
  </si>
  <si>
    <t>008244</t>
  </si>
  <si>
    <t>008245</t>
  </si>
  <si>
    <t>008246</t>
  </si>
  <si>
    <t>008247</t>
  </si>
  <si>
    <t>008248</t>
  </si>
  <si>
    <t>008249</t>
  </si>
  <si>
    <t>008250</t>
  </si>
  <si>
    <t>008251</t>
  </si>
  <si>
    <t>008252</t>
  </si>
  <si>
    <t>008253</t>
  </si>
  <si>
    <t>008254</t>
  </si>
  <si>
    <t>008255</t>
  </si>
  <si>
    <t>008256</t>
  </si>
  <si>
    <t>008257</t>
  </si>
  <si>
    <t>008258</t>
  </si>
  <si>
    <t>008259</t>
  </si>
  <si>
    <t>008260</t>
  </si>
  <si>
    <t>008261</t>
  </si>
  <si>
    <t>008262</t>
  </si>
  <si>
    <t>008263</t>
  </si>
  <si>
    <t>008264</t>
  </si>
  <si>
    <t>008265</t>
  </si>
  <si>
    <t>008266</t>
  </si>
  <si>
    <t>008267</t>
  </si>
  <si>
    <t>008268</t>
  </si>
  <si>
    <t>008269</t>
  </si>
  <si>
    <t>008270</t>
  </si>
  <si>
    <t>008271</t>
  </si>
  <si>
    <t>008272</t>
  </si>
  <si>
    <t>008273</t>
  </si>
  <si>
    <t>008274</t>
  </si>
  <si>
    <t>008275</t>
  </si>
  <si>
    <t>008276</t>
  </si>
  <si>
    <t>008277</t>
  </si>
  <si>
    <t>008278</t>
  </si>
  <si>
    <t>008279</t>
  </si>
  <si>
    <t>008280</t>
  </si>
  <si>
    <t>008281</t>
  </si>
  <si>
    <t>008282</t>
  </si>
  <si>
    <t>008283</t>
  </si>
  <si>
    <t>008284</t>
  </si>
  <si>
    <t>008285</t>
  </si>
  <si>
    <t>008286</t>
  </si>
  <si>
    <t>008288</t>
  </si>
  <si>
    <t>008289</t>
  </si>
  <si>
    <t>008290</t>
  </si>
  <si>
    <t>008291</t>
  </si>
  <si>
    <t>008292</t>
  </si>
  <si>
    <t>008293</t>
  </si>
  <si>
    <t>price rise</t>
  </si>
  <si>
    <t>008294</t>
  </si>
  <si>
    <t>008295</t>
  </si>
  <si>
    <t>008296</t>
  </si>
  <si>
    <t>008297</t>
  </si>
  <si>
    <t>008298</t>
  </si>
  <si>
    <t>008299</t>
  </si>
  <si>
    <t>008300</t>
  </si>
  <si>
    <t>008301</t>
  </si>
  <si>
    <t>008302</t>
  </si>
  <si>
    <t>008303</t>
  </si>
  <si>
    <t>008304</t>
  </si>
  <si>
    <t>008305</t>
  </si>
  <si>
    <t>008306</t>
  </si>
  <si>
    <t>008307</t>
  </si>
  <si>
    <t>008308</t>
  </si>
  <si>
    <t>008309</t>
  </si>
  <si>
    <t>008310</t>
  </si>
  <si>
    <t>008311</t>
  </si>
  <si>
    <t>008312</t>
  </si>
  <si>
    <t>008313</t>
  </si>
  <si>
    <t>008314</t>
  </si>
  <si>
    <t>008315</t>
  </si>
  <si>
    <t>008316</t>
  </si>
  <si>
    <t>008317</t>
  </si>
  <si>
    <t>008318</t>
  </si>
  <si>
    <t>WorkForce Pro - C579 printer</t>
  </si>
  <si>
    <t>Document Excellence West</t>
  </si>
  <si>
    <t>008319</t>
  </si>
  <si>
    <t>008320</t>
  </si>
  <si>
    <t>008321</t>
  </si>
  <si>
    <t>008322</t>
  </si>
  <si>
    <t>008323</t>
  </si>
  <si>
    <t>008324</t>
  </si>
  <si>
    <t>008325</t>
  </si>
  <si>
    <t>008326</t>
  </si>
  <si>
    <t>008327</t>
  </si>
  <si>
    <t>008328</t>
  </si>
  <si>
    <t>008329</t>
  </si>
  <si>
    <t>008330</t>
  </si>
  <si>
    <t>008331</t>
  </si>
  <si>
    <t>008332</t>
  </si>
  <si>
    <t>008333</t>
  </si>
  <si>
    <t>008334</t>
  </si>
  <si>
    <t>008335</t>
  </si>
  <si>
    <t>008336</t>
  </si>
  <si>
    <t>008337</t>
  </si>
  <si>
    <t>008338</t>
  </si>
  <si>
    <t>008339</t>
  </si>
  <si>
    <t>008340</t>
  </si>
  <si>
    <t>H/Chair back</t>
  </si>
  <si>
    <t>008341</t>
  </si>
  <si>
    <t>008342</t>
  </si>
  <si>
    <t>008343</t>
  </si>
  <si>
    <t>008344</t>
  </si>
  <si>
    <t>008345</t>
  </si>
  <si>
    <t>008346</t>
  </si>
  <si>
    <t>008347</t>
  </si>
  <si>
    <t>008348</t>
  </si>
  <si>
    <t>008349</t>
  </si>
  <si>
    <t>008350</t>
  </si>
  <si>
    <t>008351</t>
  </si>
  <si>
    <t>008352</t>
  </si>
  <si>
    <t>008353</t>
  </si>
  <si>
    <t>008354</t>
  </si>
  <si>
    <t>008355</t>
  </si>
  <si>
    <t>008356</t>
  </si>
  <si>
    <t>008357</t>
  </si>
  <si>
    <t>008358</t>
  </si>
  <si>
    <t>008359</t>
  </si>
  <si>
    <t>008360</t>
  </si>
  <si>
    <t>008361</t>
  </si>
  <si>
    <t>008362</t>
  </si>
  <si>
    <t>20 Seater Boardroom Table</t>
  </si>
  <si>
    <t>008368</t>
  </si>
  <si>
    <t>8 Seater Boardroom Table</t>
  </si>
  <si>
    <t>008370</t>
  </si>
  <si>
    <t>Hand held scanner</t>
  </si>
  <si>
    <t>metro file</t>
  </si>
  <si>
    <t>008371</t>
  </si>
  <si>
    <t>008372</t>
  </si>
  <si>
    <t>008373</t>
  </si>
  <si>
    <t>Desktop scanner</t>
  </si>
  <si>
    <t>008374</t>
  </si>
  <si>
    <t>008375</t>
  </si>
  <si>
    <t>008384</t>
  </si>
  <si>
    <t>aylos distributors</t>
  </si>
  <si>
    <t>008385</t>
  </si>
  <si>
    <t>008386</t>
  </si>
  <si>
    <t>008387</t>
  </si>
  <si>
    <t>008388</t>
  </si>
  <si>
    <t>008389</t>
  </si>
  <si>
    <t>008390</t>
  </si>
  <si>
    <t>008391</t>
  </si>
  <si>
    <t>Leather Highback chair</t>
  </si>
  <si>
    <t>008392</t>
  </si>
  <si>
    <t>aylos distibutors</t>
  </si>
  <si>
    <t>008399</t>
  </si>
  <si>
    <t>008400</t>
  </si>
  <si>
    <t>Dell XPS Ultra 7</t>
  </si>
  <si>
    <t>008401</t>
  </si>
  <si>
    <t>Tier Tea Trolley</t>
  </si>
  <si>
    <t>008402</t>
  </si>
  <si>
    <t>Asus laptop</t>
  </si>
  <si>
    <t>008403</t>
  </si>
  <si>
    <t>008406</t>
  </si>
  <si>
    <t>008407</t>
  </si>
  <si>
    <t>008409</t>
  </si>
  <si>
    <t>008410</t>
  </si>
  <si>
    <t>Acer laptop</t>
  </si>
  <si>
    <t>008411</t>
  </si>
  <si>
    <t>008412</t>
  </si>
  <si>
    <t>008415</t>
  </si>
  <si>
    <t>008421</t>
  </si>
  <si>
    <t>008423</t>
  </si>
  <si>
    <t>008424</t>
  </si>
  <si>
    <t>008425</t>
  </si>
  <si>
    <t>008426</t>
  </si>
  <si>
    <t>008428</t>
  </si>
  <si>
    <t>008430</t>
  </si>
  <si>
    <t>008432</t>
  </si>
  <si>
    <t>008433</t>
  </si>
  <si>
    <t>008434</t>
  </si>
  <si>
    <t>008438</t>
  </si>
  <si>
    <t>008445</t>
  </si>
  <si>
    <t>008450</t>
  </si>
  <si>
    <t>008451</t>
  </si>
  <si>
    <t>008452</t>
  </si>
  <si>
    <t>008453</t>
  </si>
  <si>
    <t>M MOHLAKO</t>
  </si>
  <si>
    <t>008454</t>
  </si>
  <si>
    <t>008455</t>
  </si>
  <si>
    <t>Dell Inspiron 7440</t>
  </si>
  <si>
    <t>008456</t>
  </si>
  <si>
    <t>008457</t>
  </si>
  <si>
    <t>L barnard</t>
  </si>
  <si>
    <t>008458</t>
  </si>
  <si>
    <t>HP Officejet 8023</t>
  </si>
  <si>
    <t>Naantane</t>
  </si>
  <si>
    <t>008459</t>
  </si>
  <si>
    <t>008460</t>
  </si>
  <si>
    <t>008461</t>
  </si>
  <si>
    <t>008462</t>
  </si>
  <si>
    <t>008463</t>
  </si>
  <si>
    <t>008464</t>
  </si>
  <si>
    <t>008465</t>
  </si>
  <si>
    <t>008466</t>
  </si>
  <si>
    <t>CSU-PA MANAGER</t>
  </si>
  <si>
    <t>k chetty</t>
  </si>
  <si>
    <t>008467</t>
  </si>
  <si>
    <t>008468</t>
  </si>
  <si>
    <t>n melane</t>
  </si>
  <si>
    <t>008469</t>
  </si>
  <si>
    <t>008470</t>
  </si>
  <si>
    <t>008475</t>
  </si>
  <si>
    <t>Reception Desk</t>
  </si>
  <si>
    <t>008476</t>
  </si>
  <si>
    <t>PHILLIP MALEKA</t>
  </si>
  <si>
    <t>008477</t>
  </si>
  <si>
    <t>008478</t>
  </si>
  <si>
    <t>008479</t>
  </si>
  <si>
    <t>008481</t>
  </si>
  <si>
    <t>Keamogetswe Marsharp</t>
  </si>
  <si>
    <t>008484</t>
  </si>
  <si>
    <t>008486</t>
  </si>
  <si>
    <t>008489</t>
  </si>
  <si>
    <t>Khanyiso Mzokoza</t>
  </si>
  <si>
    <t>008490</t>
  </si>
  <si>
    <t>cloud essentaisl</t>
  </si>
  <si>
    <t>008491</t>
  </si>
  <si>
    <t>008492</t>
  </si>
  <si>
    <t>008493</t>
  </si>
  <si>
    <t>008494</t>
  </si>
  <si>
    <t>H Gazi</t>
  </si>
  <si>
    <t>008495</t>
  </si>
  <si>
    <t>008496</t>
  </si>
  <si>
    <t>008497</t>
  </si>
  <si>
    <t>008499</t>
  </si>
  <si>
    <t>008500</t>
  </si>
  <si>
    <t>008501</t>
  </si>
  <si>
    <t>Small Safe Combination Lock</t>
  </si>
  <si>
    <t>008502</t>
  </si>
  <si>
    <t>MS4 Office Safe</t>
  </si>
  <si>
    <t>Deoans Key Services</t>
  </si>
  <si>
    <t>008503</t>
  </si>
  <si>
    <t>Small Book Table</t>
  </si>
  <si>
    <t>008504</t>
  </si>
  <si>
    <t>008505</t>
  </si>
  <si>
    <t>008506</t>
  </si>
  <si>
    <t>008507</t>
  </si>
  <si>
    <t>Mecer UPS Tower</t>
  </si>
  <si>
    <t>3DR Holdings</t>
  </si>
  <si>
    <t>008508</t>
  </si>
  <si>
    <t>008509</t>
  </si>
  <si>
    <t>Amber Mhlanga</t>
  </si>
  <si>
    <t>008512</t>
  </si>
  <si>
    <t>008513</t>
  </si>
  <si>
    <t>008514</t>
  </si>
  <si>
    <t>008515</t>
  </si>
  <si>
    <t>008516</t>
  </si>
  <si>
    <t>L Makgwana</t>
  </si>
  <si>
    <t>008517</t>
  </si>
  <si>
    <t>mutonga ratombo</t>
  </si>
  <si>
    <t>008518</t>
  </si>
  <si>
    <t>Leather couch single seater</t>
  </si>
  <si>
    <t>Zippy</t>
  </si>
  <si>
    <t>008519</t>
  </si>
  <si>
    <t>Zippys</t>
  </si>
  <si>
    <t>008520</t>
  </si>
  <si>
    <t>Leather couch double seater</t>
  </si>
  <si>
    <t>008521</t>
  </si>
  <si>
    <t>Bookcase - Mahogany</t>
  </si>
  <si>
    <t>008522</t>
  </si>
  <si>
    <t>008523</t>
  </si>
  <si>
    <t>Manager chair</t>
  </si>
  <si>
    <t>D&amp;F commodity broking</t>
  </si>
  <si>
    <t>008524</t>
  </si>
  <si>
    <t>008525</t>
  </si>
  <si>
    <t>008526</t>
  </si>
  <si>
    <t>008529</t>
  </si>
  <si>
    <t>008531</t>
  </si>
  <si>
    <t>Ladder</t>
  </si>
  <si>
    <t>bokgaga technologies</t>
  </si>
  <si>
    <t>008532</t>
  </si>
  <si>
    <t>008533</t>
  </si>
  <si>
    <t>Samsung TV</t>
  </si>
  <si>
    <t>008534</t>
  </si>
  <si>
    <t>008535</t>
  </si>
  <si>
    <t>Bosch drill</t>
  </si>
  <si>
    <t>008536</t>
  </si>
  <si>
    <t>008538</t>
  </si>
  <si>
    <t>Kitchen Table</t>
  </si>
  <si>
    <t>008540</t>
  </si>
  <si>
    <t>V SELUMA</t>
  </si>
  <si>
    <t>008545</t>
  </si>
  <si>
    <t>008548</t>
  </si>
  <si>
    <t>008550</t>
  </si>
  <si>
    <t>Latitude 7390 laptop</t>
  </si>
  <si>
    <t>008551</t>
  </si>
  <si>
    <t>008552</t>
  </si>
  <si>
    <t>008555</t>
  </si>
  <si>
    <t>008573</t>
  </si>
  <si>
    <t>dorah segobola</t>
  </si>
  <si>
    <t>008575</t>
  </si>
  <si>
    <t>Code Two Email Signatures</t>
  </si>
  <si>
    <t>CodeTwo</t>
  </si>
  <si>
    <t>008577</t>
  </si>
  <si>
    <t>008581</t>
  </si>
  <si>
    <t>Pedistal 2 drw lockable</t>
  </si>
  <si>
    <t>Waltons Bidvest</t>
  </si>
  <si>
    <t>008582</t>
  </si>
  <si>
    <t>008583</t>
  </si>
  <si>
    <t>008584</t>
  </si>
  <si>
    <t>008588</t>
  </si>
  <si>
    <t>008589</t>
  </si>
  <si>
    <t>008590</t>
  </si>
  <si>
    <t>Epson 4 in 1 printer</t>
  </si>
  <si>
    <t>008593</t>
  </si>
  <si>
    <t>008594</t>
  </si>
  <si>
    <t>008595</t>
  </si>
  <si>
    <t>008600</t>
  </si>
  <si>
    <t>008601</t>
  </si>
  <si>
    <t>HP Probook laptop</t>
  </si>
  <si>
    <t>itmaster</t>
  </si>
  <si>
    <t>008602</t>
  </si>
  <si>
    <t>008603</t>
  </si>
  <si>
    <t>008605</t>
  </si>
  <si>
    <t>008607</t>
  </si>
  <si>
    <t>008608</t>
  </si>
  <si>
    <t>008609</t>
  </si>
  <si>
    <t>008610</t>
  </si>
  <si>
    <t>008611</t>
  </si>
  <si>
    <t>008613</t>
  </si>
  <si>
    <t>008614</t>
  </si>
  <si>
    <t>008615</t>
  </si>
  <si>
    <t>008617</t>
  </si>
  <si>
    <t>008619</t>
  </si>
  <si>
    <t>008621</t>
  </si>
  <si>
    <t>008622</t>
  </si>
  <si>
    <t>008623</t>
  </si>
  <si>
    <t>008624</t>
  </si>
  <si>
    <t>008625</t>
  </si>
  <si>
    <t>008627</t>
  </si>
  <si>
    <t>008628</t>
  </si>
  <si>
    <t>008631</t>
  </si>
  <si>
    <t>008635</t>
  </si>
  <si>
    <t>008639</t>
  </si>
  <si>
    <t>008640</t>
  </si>
  <si>
    <t>008641</t>
  </si>
  <si>
    <t>008643</t>
  </si>
  <si>
    <t>008644</t>
  </si>
  <si>
    <t>008645</t>
  </si>
  <si>
    <t>008649</t>
  </si>
  <si>
    <t>008650</t>
  </si>
  <si>
    <t>008651</t>
  </si>
  <si>
    <t>008652</t>
  </si>
  <si>
    <t>008653</t>
  </si>
  <si>
    <t>008657</t>
  </si>
  <si>
    <t>008659</t>
  </si>
  <si>
    <t>008660</t>
  </si>
  <si>
    <t>008662</t>
  </si>
  <si>
    <t>008663</t>
  </si>
  <si>
    <t>008664</t>
  </si>
  <si>
    <t>008665</t>
  </si>
  <si>
    <t>008666</t>
  </si>
  <si>
    <t>008670</t>
  </si>
  <si>
    <t>008672</t>
  </si>
  <si>
    <t>008673</t>
  </si>
  <si>
    <t>008675</t>
  </si>
  <si>
    <t>008676</t>
  </si>
  <si>
    <t>008678</t>
  </si>
  <si>
    <t>008691</t>
  </si>
  <si>
    <t>Binder 30/450</t>
  </si>
  <si>
    <t>bokgaga it technologies</t>
  </si>
  <si>
    <t>008694</t>
  </si>
  <si>
    <t>Desk cluster unit</t>
  </si>
  <si>
    <t>008695</t>
  </si>
  <si>
    <t>008696</t>
  </si>
  <si>
    <t>008697</t>
  </si>
  <si>
    <t>008700</t>
  </si>
  <si>
    <t>008703</t>
  </si>
  <si>
    <t>HP ProOne PC</t>
  </si>
  <si>
    <t>it master</t>
  </si>
  <si>
    <t>008704</t>
  </si>
  <si>
    <t>008705</t>
  </si>
  <si>
    <t>008706</t>
  </si>
  <si>
    <t>008708</t>
  </si>
  <si>
    <t>008709</t>
  </si>
  <si>
    <t>008710</t>
  </si>
  <si>
    <t>008712</t>
  </si>
  <si>
    <t>008713</t>
  </si>
  <si>
    <t>008714</t>
  </si>
  <si>
    <t>008716</t>
  </si>
  <si>
    <t>008717</t>
  </si>
  <si>
    <t>008718</t>
  </si>
  <si>
    <t>008719</t>
  </si>
  <si>
    <t>008720</t>
  </si>
  <si>
    <t>008721</t>
  </si>
  <si>
    <t>008723</t>
  </si>
  <si>
    <t>008724</t>
  </si>
  <si>
    <t>008725</t>
  </si>
  <si>
    <t>008728</t>
  </si>
  <si>
    <t>008729</t>
  </si>
  <si>
    <t>008730</t>
  </si>
  <si>
    <t>008731</t>
  </si>
  <si>
    <t>008734</t>
  </si>
  <si>
    <t>008735</t>
  </si>
  <si>
    <t>008736</t>
  </si>
  <si>
    <t>008737</t>
  </si>
  <si>
    <t>008738</t>
  </si>
  <si>
    <t>008739</t>
  </si>
  <si>
    <t>008741</t>
  </si>
  <si>
    <t>008742</t>
  </si>
  <si>
    <t>008743</t>
  </si>
  <si>
    <t>008744</t>
  </si>
  <si>
    <t>008745</t>
  </si>
  <si>
    <t>008747</t>
  </si>
  <si>
    <t>008748</t>
  </si>
  <si>
    <t>008749</t>
  </si>
  <si>
    <t>008752</t>
  </si>
  <si>
    <t>008753</t>
  </si>
  <si>
    <t>008757</t>
  </si>
  <si>
    <t>008758</t>
  </si>
  <si>
    <t>008759</t>
  </si>
  <si>
    <t>008760</t>
  </si>
  <si>
    <t>008761</t>
  </si>
  <si>
    <t>008763</t>
  </si>
  <si>
    <t>Wireless access point</t>
  </si>
  <si>
    <t>xon systems</t>
  </si>
  <si>
    <t>008764</t>
  </si>
  <si>
    <t>008765</t>
  </si>
  <si>
    <t>XON systems</t>
  </si>
  <si>
    <t>Cathreen Noortjie</t>
  </si>
  <si>
    <t>008766</t>
  </si>
  <si>
    <t>008767</t>
  </si>
  <si>
    <t>008768</t>
  </si>
  <si>
    <t>008769</t>
  </si>
  <si>
    <t>008770</t>
  </si>
  <si>
    <t>008771</t>
  </si>
  <si>
    <t>008772</t>
  </si>
  <si>
    <t>008773</t>
  </si>
  <si>
    <t>Middle seater</t>
  </si>
  <si>
    <t>tswelopele</t>
  </si>
  <si>
    <t>008774</t>
  </si>
  <si>
    <t>Corner unit</t>
  </si>
  <si>
    <t>008775</t>
  </si>
  <si>
    <t>008776</t>
  </si>
  <si>
    <t>Tswelopele</t>
  </si>
  <si>
    <t>008777</t>
  </si>
  <si>
    <t>008778</t>
  </si>
  <si>
    <t>008779</t>
  </si>
  <si>
    <t>008780</t>
  </si>
  <si>
    <t>008781</t>
  </si>
  <si>
    <t>008782</t>
  </si>
  <si>
    <t>008783</t>
  </si>
  <si>
    <t>008784</t>
  </si>
  <si>
    <t>008785</t>
  </si>
  <si>
    <t>008786</t>
  </si>
  <si>
    <t>008787</t>
  </si>
  <si>
    <t>008788</t>
  </si>
  <si>
    <t>008789</t>
  </si>
  <si>
    <t>008790</t>
  </si>
  <si>
    <t>008791</t>
  </si>
  <si>
    <t>008792</t>
  </si>
  <si>
    <t>Thando Ndlhovu</t>
  </si>
  <si>
    <t>008793</t>
  </si>
  <si>
    <t>008794</t>
  </si>
  <si>
    <t>008795</t>
  </si>
  <si>
    <t>008796</t>
  </si>
  <si>
    <t>008797</t>
  </si>
  <si>
    <t>008798</t>
  </si>
  <si>
    <t>008799</t>
  </si>
  <si>
    <t>008800</t>
  </si>
  <si>
    <t>008801</t>
  </si>
  <si>
    <t>008803</t>
  </si>
  <si>
    <t>1500x750 desk</t>
  </si>
  <si>
    <t>eagle stationers</t>
  </si>
  <si>
    <t>008804</t>
  </si>
  <si>
    <t>008805</t>
  </si>
  <si>
    <t>750x750 desk</t>
  </si>
  <si>
    <t>008806</t>
  </si>
  <si>
    <t>008815</t>
  </si>
  <si>
    <t>Heavy duty shredder</t>
  </si>
  <si>
    <t>Bohlale</t>
  </si>
  <si>
    <t>008816</t>
  </si>
  <si>
    <t>008817</t>
  </si>
  <si>
    <t>Bohlae</t>
  </si>
  <si>
    <t>008818</t>
  </si>
  <si>
    <t>Bhlale</t>
  </si>
  <si>
    <t>008823</t>
  </si>
  <si>
    <t>Neo Technologies</t>
  </si>
  <si>
    <t>008826</t>
  </si>
  <si>
    <t>HP Spectre 2-in-1 laptop</t>
  </si>
  <si>
    <t>HP Store</t>
  </si>
  <si>
    <t>008829</t>
  </si>
  <si>
    <t>Skills Trainiing Show Stand</t>
  </si>
  <si>
    <t>008830</t>
  </si>
  <si>
    <t>Polo Sedan 1.6 MPI</t>
  </si>
  <si>
    <t>VW of SA</t>
  </si>
  <si>
    <t>008842</t>
  </si>
  <si>
    <t>40"Smart TV</t>
  </si>
  <si>
    <t>mroka pula invest</t>
  </si>
  <si>
    <t>008843</t>
  </si>
  <si>
    <t>008845</t>
  </si>
  <si>
    <t>008848</t>
  </si>
  <si>
    <t>008849</t>
  </si>
  <si>
    <t>008850</t>
  </si>
  <si>
    <t>008851</t>
  </si>
  <si>
    <t>008857</t>
  </si>
  <si>
    <t>Creative Cloud for Teams</t>
  </si>
  <si>
    <t>008859</t>
  </si>
  <si>
    <t>M45</t>
  </si>
  <si>
    <t>008860</t>
  </si>
  <si>
    <t>008861</t>
  </si>
  <si>
    <t>008862</t>
  </si>
  <si>
    <t>008863</t>
  </si>
  <si>
    <t>008864</t>
  </si>
  <si>
    <t>008865</t>
  </si>
  <si>
    <t>008866</t>
  </si>
  <si>
    <t>008867</t>
  </si>
  <si>
    <t>008868</t>
  </si>
  <si>
    <t>008869</t>
  </si>
  <si>
    <t>008870</t>
  </si>
  <si>
    <t>008871</t>
  </si>
  <si>
    <t>008872</t>
  </si>
  <si>
    <t>008873</t>
  </si>
  <si>
    <t>008874</t>
  </si>
  <si>
    <t>008875</t>
  </si>
  <si>
    <t>008876</t>
  </si>
  <si>
    <t>008877</t>
  </si>
  <si>
    <t>008878</t>
  </si>
  <si>
    <t>008879</t>
  </si>
  <si>
    <t>008880</t>
  </si>
  <si>
    <t>008881</t>
  </si>
  <si>
    <t>008882</t>
  </si>
  <si>
    <t>008883</t>
  </si>
  <si>
    <t>008884</t>
  </si>
  <si>
    <t>008885</t>
  </si>
  <si>
    <t>008886</t>
  </si>
  <si>
    <t>008887</t>
  </si>
  <si>
    <t>008888</t>
  </si>
  <si>
    <t>008889</t>
  </si>
  <si>
    <t>008890</t>
  </si>
  <si>
    <t>008891</t>
  </si>
  <si>
    <t>008892</t>
  </si>
  <si>
    <t>008893</t>
  </si>
  <si>
    <t>008894</t>
  </si>
  <si>
    <t>008895</t>
  </si>
  <si>
    <t>008896</t>
  </si>
  <si>
    <t>008897</t>
  </si>
  <si>
    <t>008898</t>
  </si>
  <si>
    <t>008901</t>
  </si>
  <si>
    <t>008908</t>
  </si>
  <si>
    <t>Ergonomic swivel chair</t>
  </si>
  <si>
    <t>dominic consulting</t>
  </si>
  <si>
    <t>008910</t>
  </si>
  <si>
    <t>Mlazuledi Trading</t>
  </si>
  <si>
    <t>008911</t>
  </si>
  <si>
    <t>Laminator A3</t>
  </si>
  <si>
    <t>008914</t>
  </si>
  <si>
    <t>bokaga it technologies</t>
  </si>
  <si>
    <t>008917</t>
  </si>
  <si>
    <t>z antonie</t>
  </si>
  <si>
    <t>008920</t>
  </si>
  <si>
    <t>L Tshasilanye</t>
  </si>
  <si>
    <t>008923</t>
  </si>
  <si>
    <t>Rexel Shredder</t>
  </si>
  <si>
    <t>Complied Supplies Service</t>
  </si>
  <si>
    <t>008925</t>
  </si>
  <si>
    <t>Bizhub C227 printer</t>
  </si>
  <si>
    <t>ShaNeal Distributors</t>
  </si>
  <si>
    <t>008926</t>
  </si>
  <si>
    <t>008927</t>
  </si>
  <si>
    <t>008928</t>
  </si>
  <si>
    <t>008932</t>
  </si>
  <si>
    <t>008937</t>
  </si>
  <si>
    <t>008946</t>
  </si>
  <si>
    <t>ATshisikilane</t>
  </si>
  <si>
    <t>008947</t>
  </si>
  <si>
    <t>008948</t>
  </si>
  <si>
    <t>Sound station</t>
  </si>
  <si>
    <t>introstat</t>
  </si>
  <si>
    <t>008949</t>
  </si>
  <si>
    <t>008950</t>
  </si>
  <si>
    <t>008952</t>
  </si>
  <si>
    <t>j Smeda</t>
  </si>
  <si>
    <t>008953</t>
  </si>
  <si>
    <t>008954</t>
  </si>
  <si>
    <t>008955</t>
  </si>
  <si>
    <t>008956</t>
  </si>
  <si>
    <t>008958</t>
  </si>
  <si>
    <t>008959</t>
  </si>
  <si>
    <t>008960</t>
  </si>
  <si>
    <t>008963</t>
  </si>
  <si>
    <t>008964</t>
  </si>
  <si>
    <t>Conference teleprompter</t>
  </si>
  <si>
    <t>destiny</t>
  </si>
  <si>
    <t>008965</t>
  </si>
  <si>
    <t>S Mbele</t>
  </si>
  <si>
    <t>008967</t>
  </si>
  <si>
    <t>008968</t>
  </si>
  <si>
    <t>008969</t>
  </si>
  <si>
    <t>008970</t>
  </si>
  <si>
    <t>008971</t>
  </si>
  <si>
    <t>008972</t>
  </si>
  <si>
    <t>008974</t>
  </si>
  <si>
    <t>008976</t>
  </si>
  <si>
    <t>008977</t>
  </si>
  <si>
    <t>Dominic consulting</t>
  </si>
  <si>
    <t>008978</t>
  </si>
  <si>
    <t>0089780</t>
  </si>
  <si>
    <t>008979</t>
  </si>
  <si>
    <t>008981</t>
  </si>
  <si>
    <t>008982</t>
  </si>
  <si>
    <t>domonic consulting</t>
  </si>
  <si>
    <t>008983</t>
  </si>
  <si>
    <t>008984</t>
  </si>
  <si>
    <t>008985</t>
  </si>
  <si>
    <t>008986</t>
  </si>
  <si>
    <t>008987</t>
  </si>
  <si>
    <t>008988</t>
  </si>
  <si>
    <t>008989</t>
  </si>
  <si>
    <t>nompumelelo mothei</t>
  </si>
  <si>
    <t>008990</t>
  </si>
  <si>
    <t>Menzi Dlomo</t>
  </si>
  <si>
    <t>008991</t>
  </si>
  <si>
    <t>008992</t>
  </si>
  <si>
    <t>008993</t>
  </si>
  <si>
    <t>Dell Latitude 5490</t>
  </si>
  <si>
    <t>008996</t>
  </si>
  <si>
    <t>P LETSOALO</t>
  </si>
  <si>
    <t>008997</t>
  </si>
  <si>
    <t>008999</t>
  </si>
  <si>
    <t>009194</t>
  </si>
  <si>
    <t>009200</t>
  </si>
  <si>
    <t>4 way cluster table + roller door</t>
  </si>
  <si>
    <t>Lutak Cons.</t>
  </si>
  <si>
    <t>Xolani Mapu</t>
  </si>
  <si>
    <t>009201</t>
  </si>
  <si>
    <t>009202</t>
  </si>
  <si>
    <t>009203</t>
  </si>
  <si>
    <t>Sleigh base visitor chair</t>
  </si>
  <si>
    <t>009204</t>
  </si>
  <si>
    <t>009205</t>
  </si>
  <si>
    <t>009206</t>
  </si>
  <si>
    <t>009207</t>
  </si>
  <si>
    <t>009208</t>
  </si>
  <si>
    <t>009209</t>
  </si>
  <si>
    <t>009210</t>
  </si>
  <si>
    <t>009211</t>
  </si>
  <si>
    <t>009212</t>
  </si>
  <si>
    <t>009213</t>
  </si>
  <si>
    <t>009214</t>
  </si>
  <si>
    <t>009215</t>
  </si>
  <si>
    <t>009216</t>
  </si>
  <si>
    <t>009217</t>
  </si>
  <si>
    <t>009218</t>
  </si>
  <si>
    <t>M/back swivel chair</t>
  </si>
  <si>
    <t>009219</t>
  </si>
  <si>
    <t>009220</t>
  </si>
  <si>
    <t>20 seater b/room table</t>
  </si>
  <si>
    <t>009221</t>
  </si>
  <si>
    <t>009222</t>
  </si>
  <si>
    <t>009223</t>
  </si>
  <si>
    <t>009224</t>
  </si>
  <si>
    <t>009225</t>
  </si>
  <si>
    <t>009226</t>
  </si>
  <si>
    <t>009227</t>
  </si>
  <si>
    <t>009228</t>
  </si>
  <si>
    <t>009229</t>
  </si>
  <si>
    <t>009230</t>
  </si>
  <si>
    <t>009231</t>
  </si>
  <si>
    <t>009232</t>
  </si>
  <si>
    <t>009233</t>
  </si>
  <si>
    <t>009234</t>
  </si>
  <si>
    <t>009235</t>
  </si>
  <si>
    <t>009236</t>
  </si>
  <si>
    <t>009237</t>
  </si>
  <si>
    <t>009238</t>
  </si>
  <si>
    <t>009239</t>
  </si>
  <si>
    <t>009240</t>
  </si>
  <si>
    <t>009241</t>
  </si>
  <si>
    <t>009242</t>
  </si>
  <si>
    <t>009243</t>
  </si>
  <si>
    <t>009244</t>
  </si>
  <si>
    <t>Reception unit</t>
  </si>
  <si>
    <t>009245</t>
  </si>
  <si>
    <t>L-shaped esk with credenza</t>
  </si>
  <si>
    <t>009246</t>
  </si>
  <si>
    <t>009247</t>
  </si>
  <si>
    <t>009248</t>
  </si>
  <si>
    <t>009249</t>
  </si>
  <si>
    <t>009250</t>
  </si>
  <si>
    <t>009251</t>
  </si>
  <si>
    <t>009252</t>
  </si>
  <si>
    <t>009253</t>
  </si>
  <si>
    <t>009254</t>
  </si>
  <si>
    <t>009255</t>
  </si>
  <si>
    <t>H/back Ergonomic chair</t>
  </si>
  <si>
    <t>009256</t>
  </si>
  <si>
    <t>009257</t>
  </si>
  <si>
    <t>009258</t>
  </si>
  <si>
    <t>009259</t>
  </si>
  <si>
    <t>009260</t>
  </si>
  <si>
    <t>009261</t>
  </si>
  <si>
    <t>009262</t>
  </si>
  <si>
    <t>009263</t>
  </si>
  <si>
    <t>009264</t>
  </si>
  <si>
    <t>009265</t>
  </si>
  <si>
    <t>009266</t>
  </si>
  <si>
    <t>009267</t>
  </si>
  <si>
    <t>009268</t>
  </si>
  <si>
    <t>009269</t>
  </si>
  <si>
    <t>009270</t>
  </si>
  <si>
    <t>009271</t>
  </si>
  <si>
    <t>009272</t>
  </si>
  <si>
    <t>009273</t>
  </si>
  <si>
    <t>009274</t>
  </si>
  <si>
    <t>009275</t>
  </si>
  <si>
    <t>009276</t>
  </si>
  <si>
    <t>009277</t>
  </si>
  <si>
    <t>009278</t>
  </si>
  <si>
    <t>009279</t>
  </si>
  <si>
    <t>009280</t>
  </si>
  <si>
    <t>009281</t>
  </si>
  <si>
    <t>Round board room table</t>
  </si>
  <si>
    <t>009282</t>
  </si>
  <si>
    <t>Rolller door cabinet</t>
  </si>
  <si>
    <t>009283</t>
  </si>
  <si>
    <t>009284</t>
  </si>
  <si>
    <t>009285</t>
  </si>
  <si>
    <t>009286</t>
  </si>
  <si>
    <t>009287</t>
  </si>
  <si>
    <t>Single door fridge 280L</t>
  </si>
  <si>
    <t>009288</t>
  </si>
  <si>
    <t>009289</t>
  </si>
  <si>
    <t>Khwezi Ntobe</t>
  </si>
  <si>
    <t>009290</t>
  </si>
  <si>
    <t>009291</t>
  </si>
  <si>
    <t>009292</t>
  </si>
  <si>
    <t>009293</t>
  </si>
  <si>
    <t>009294</t>
  </si>
  <si>
    <t>009295</t>
  </si>
  <si>
    <t>009296</t>
  </si>
  <si>
    <t>009297</t>
  </si>
  <si>
    <t>009298</t>
  </si>
  <si>
    <t>009299</t>
  </si>
  <si>
    <t>009300</t>
  </si>
  <si>
    <t>009301</t>
  </si>
  <si>
    <t>009302</t>
  </si>
  <si>
    <t>009303</t>
  </si>
  <si>
    <t>009304</t>
  </si>
  <si>
    <t>009305</t>
  </si>
  <si>
    <t>009306</t>
  </si>
  <si>
    <t>009307</t>
  </si>
  <si>
    <t>009308</t>
  </si>
  <si>
    <t>009309</t>
  </si>
  <si>
    <t>009310</t>
  </si>
  <si>
    <t>009311</t>
  </si>
  <si>
    <t>009312</t>
  </si>
  <si>
    <t>009313</t>
  </si>
  <si>
    <t>009314</t>
  </si>
  <si>
    <t>009315</t>
  </si>
  <si>
    <t>Ergonomic m/back chair</t>
  </si>
  <si>
    <t>009316</t>
  </si>
  <si>
    <t>009317</t>
  </si>
  <si>
    <t>009318</t>
  </si>
  <si>
    <t>009319</t>
  </si>
  <si>
    <t>009320</t>
  </si>
  <si>
    <t>6 Seater kitchen table</t>
  </si>
  <si>
    <t>009321</t>
  </si>
  <si>
    <t>009322</t>
  </si>
  <si>
    <t>009323</t>
  </si>
  <si>
    <t>Kitchen chairs</t>
  </si>
  <si>
    <t>009324</t>
  </si>
  <si>
    <t>009325</t>
  </si>
  <si>
    <t>009326</t>
  </si>
  <si>
    <t>009327</t>
  </si>
  <si>
    <t>009328</t>
  </si>
  <si>
    <t>009329</t>
  </si>
  <si>
    <t>009330</t>
  </si>
  <si>
    <t>009331</t>
  </si>
  <si>
    <t>009332</t>
  </si>
  <si>
    <t>009333</t>
  </si>
  <si>
    <t>009334</t>
  </si>
  <si>
    <t>009335</t>
  </si>
  <si>
    <t>009336</t>
  </si>
  <si>
    <t>009337</t>
  </si>
  <si>
    <t>009338</t>
  </si>
  <si>
    <t>009339</t>
  </si>
  <si>
    <t>009340</t>
  </si>
  <si>
    <t>009341</t>
  </si>
  <si>
    <t>009342</t>
  </si>
  <si>
    <t>Round 4 seater table</t>
  </si>
  <si>
    <t>009343</t>
  </si>
  <si>
    <t>009344</t>
  </si>
  <si>
    <t>009345</t>
  </si>
  <si>
    <t>009346</t>
  </si>
  <si>
    <t>009347</t>
  </si>
  <si>
    <t>009348</t>
  </si>
  <si>
    <t>009349</t>
  </si>
  <si>
    <t>Ergonomic H/back chair</t>
  </si>
  <si>
    <t>009350</t>
  </si>
  <si>
    <t>4 way cluster table</t>
  </si>
  <si>
    <t>009351</t>
  </si>
  <si>
    <t>009352</t>
  </si>
  <si>
    <t>009353</t>
  </si>
  <si>
    <t>009354</t>
  </si>
  <si>
    <t>Desk with roller door</t>
  </si>
  <si>
    <t>009355</t>
  </si>
  <si>
    <t>009356</t>
  </si>
  <si>
    <t>009357</t>
  </si>
  <si>
    <t>009358</t>
  </si>
  <si>
    <t>009359</t>
  </si>
  <si>
    <t>009360</t>
  </si>
  <si>
    <t>009361</t>
  </si>
  <si>
    <t>009362</t>
  </si>
  <si>
    <t>009363</t>
  </si>
  <si>
    <t>009364</t>
  </si>
  <si>
    <t>009365</t>
  </si>
  <si>
    <t>Curved Ergonomic chair</t>
  </si>
  <si>
    <t>009366</t>
  </si>
  <si>
    <t>009367</t>
  </si>
  <si>
    <t>009368</t>
  </si>
  <si>
    <t>009369</t>
  </si>
  <si>
    <t>009370</t>
  </si>
  <si>
    <t>009371</t>
  </si>
  <si>
    <t>009372</t>
  </si>
  <si>
    <t>009373</t>
  </si>
  <si>
    <t>009374</t>
  </si>
  <si>
    <t>009375</t>
  </si>
  <si>
    <t>009376</t>
  </si>
  <si>
    <t>009377</t>
  </si>
  <si>
    <t>009378</t>
  </si>
  <si>
    <t>Small long leg table</t>
  </si>
  <si>
    <t>009379</t>
  </si>
  <si>
    <t>009380</t>
  </si>
  <si>
    <t>single seater couch</t>
  </si>
  <si>
    <t>009381</t>
  </si>
  <si>
    <t>009382</t>
  </si>
  <si>
    <t>009383</t>
  </si>
  <si>
    <t>009384</t>
  </si>
  <si>
    <t>009385</t>
  </si>
  <si>
    <t>009386</t>
  </si>
  <si>
    <t>009387</t>
  </si>
  <si>
    <t>Large coffee table</t>
  </si>
  <si>
    <t>009388</t>
  </si>
  <si>
    <t>009389</t>
  </si>
  <si>
    <t>009390</t>
  </si>
  <si>
    <t>009392</t>
  </si>
  <si>
    <t>1008-3CX Annuual Phone edition 48SC</t>
  </si>
  <si>
    <t>kinetix connect</t>
  </si>
  <si>
    <t>009393</t>
  </si>
  <si>
    <t>Microsoft Entra Annual licence</t>
  </si>
  <si>
    <t>Exponant</t>
  </si>
  <si>
    <t>009394</t>
  </si>
  <si>
    <t>Team Premier Annual Plan</t>
  </si>
  <si>
    <t>Team Premier/SurveyMonkey</t>
  </si>
  <si>
    <t>009395</t>
  </si>
  <si>
    <t>Power Automate - AI Builder</t>
  </si>
  <si>
    <t>Destiny Global Technology</t>
  </si>
  <si>
    <t>009396</t>
  </si>
  <si>
    <t>ShareGate - Migrate Pro</t>
  </si>
  <si>
    <t>Bokamoso Youth Initiative</t>
  </si>
  <si>
    <t>009397</t>
  </si>
  <si>
    <t>BoardView Pro</t>
  </si>
  <si>
    <t>Gijima Holdings</t>
  </si>
  <si>
    <t>009398</t>
  </si>
  <si>
    <t>Adobe License</t>
  </si>
  <si>
    <t>009399</t>
  </si>
  <si>
    <t>Aruba 2930F</t>
  </si>
  <si>
    <t>Invoke solutions</t>
  </si>
  <si>
    <t>Archie Mdakana</t>
  </si>
  <si>
    <t>009400</t>
  </si>
  <si>
    <t>invoke solutions</t>
  </si>
  <si>
    <t>009401</t>
  </si>
  <si>
    <t>Surprise Moepja</t>
  </si>
  <si>
    <t>009402</t>
  </si>
  <si>
    <t>009403</t>
  </si>
  <si>
    <t>009404</t>
  </si>
  <si>
    <t>009405</t>
  </si>
  <si>
    <t>009406</t>
  </si>
  <si>
    <t>009407</t>
  </si>
  <si>
    <t>009408</t>
  </si>
  <si>
    <t>009409</t>
  </si>
  <si>
    <t>invoke slutions</t>
  </si>
  <si>
    <t>009410</t>
  </si>
  <si>
    <t>1002009</t>
  </si>
  <si>
    <t>PVR decoder</t>
  </si>
  <si>
    <t>1002010</t>
  </si>
  <si>
    <t>Lynx 800x800 desk</t>
  </si>
  <si>
    <t>1002015</t>
  </si>
  <si>
    <t>Peza m/b s/t chair</t>
  </si>
  <si>
    <t>CJ68PJGP</t>
  </si>
  <si>
    <t>Sonata 2.4 auto</t>
  </si>
  <si>
    <t>MBUS001</t>
  </si>
  <si>
    <t>Mobile Career Guidance Bus</t>
  </si>
  <si>
    <t>Mobile Specialised Techno</t>
  </si>
  <si>
    <t>CORP_SERV PROJ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</si>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</sst>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" x14ac:knownFonts="1">
    <font>
      <sz val="9"/>
      <name val="Segoe U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23"/>
  <sheetViews>
    <sheetView tabSelected="1" workbookViewId="0">
      <selection activeCell="B5" sqref="B5"/>
    </sheetView>
  </sheetViews>
  <sheetFormatPr defaultRowHeight="14.4" x14ac:dyDescent="0.3"/>
  <cols>
    <col min="1" max="1" width="15.5" customWidth="1"/>
    <col min="2" max="2" width="13" style="2" customWidth="1"/>
    <col min="3" max="3" width="18.625" customWidth="1"/>
    <col min="4" max="4" width="15.125" customWidth="1"/>
    <col min="5" max="5" width="15.625" customWidth="1"/>
    <col min="6" max="6" width="21.75" customWidth="1"/>
    <col min="7" max="7" width="18.625" customWidth="1"/>
    <col min="8" max="8" width="17.125" customWidth="1"/>
    <col min="9" max="9" width="27.5" style="1" customWidth="1"/>
    <col min="10" max="10" width="21.125" style="3" customWidth="1"/>
    <col min="11" max="11" width="24.375" style="2" customWidth="1"/>
    <col min="12" max="12" width="22.5" style="2" customWidth="1"/>
    <col min="13" max="13" width="21" style="2" customWidth="1"/>
    <col min="14" max="14" width="21.5" style="2" customWidth="1"/>
    <col min="15" max="15" width="21" style="1" customWidth="1"/>
    <col min="16" max="16" width="25.625" style="3" customWidth="1"/>
    <col min="17" max="17" width="21.125" style="2" customWidth="1"/>
    <col min="18" max="18" width="24.625" style="3" customWidth="1"/>
    <col min="19" max="19" width="28.375" style="3" customWidth="1"/>
    <col min="20" max="20" width="13.5" customWidth="1"/>
  </cols>
  <sheetData>
    <row r="1" spans="1:20" ht="13.9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3.95" customHeight="1" x14ac:dyDescent="0.3">
      <c r="A2" t="s">
        <v>20</v>
      </c>
      <c r="B2" s="2">
        <v>1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s="1">
        <f>DATE(2024,7,31)</f>
        <v>45504</v>
      </c>
      <c r="J2" s="3">
        <v>3082</v>
      </c>
      <c r="K2" s="3">
        <v>215.64</v>
      </c>
      <c r="L2" s="3">
        <v>2866.36</v>
      </c>
      <c r="M2" s="3">
        <v>300</v>
      </c>
      <c r="N2" s="2">
        <v>14</v>
      </c>
      <c r="O2" s="2">
        <v>0</v>
      </c>
      <c r="P2" s="2">
        <v>12</v>
      </c>
      <c r="Q2" s="2">
        <v>333</v>
      </c>
      <c r="R2" s="1">
        <f t="shared" ref="R2:R65" si="0">DATE(2025,8,31)</f>
        <v>45900</v>
      </c>
      <c r="S2" t="s">
        <v>27</v>
      </c>
      <c r="T2" t="s">
        <v>28</v>
      </c>
    </row>
    <row r="3" spans="1:20" ht="13.95" customHeight="1" x14ac:dyDescent="0.3">
      <c r="A3" t="s">
        <v>29</v>
      </c>
      <c r="B3" s="2">
        <v>1</v>
      </c>
      <c r="C3" t="s">
        <v>30</v>
      </c>
      <c r="D3" t="s">
        <v>22</v>
      </c>
      <c r="E3" t="s">
        <v>31</v>
      </c>
      <c r="F3" t="s">
        <v>32</v>
      </c>
      <c r="G3" t="s">
        <v>33</v>
      </c>
      <c r="H3" t="s">
        <v>34</v>
      </c>
      <c r="I3" s="1">
        <f t="shared" ref="I3:I11" si="1">DATE(2005,4,1)</f>
        <v>38443</v>
      </c>
      <c r="J3" s="3">
        <v>700.6</v>
      </c>
      <c r="K3" s="3">
        <v>604.89</v>
      </c>
      <c r="L3" s="3">
        <v>95.71</v>
      </c>
      <c r="M3" s="3">
        <v>70</v>
      </c>
      <c r="N3" s="2">
        <v>23</v>
      </c>
      <c r="O3" s="2">
        <v>0</v>
      </c>
      <c r="P3" s="2">
        <v>2</v>
      </c>
      <c r="Q3" s="2">
        <v>213</v>
      </c>
      <c r="R3" s="1">
        <f t="shared" si="0"/>
        <v>45900</v>
      </c>
      <c r="S3" t="s">
        <v>27</v>
      </c>
      <c r="T3" t="s">
        <v>28</v>
      </c>
    </row>
    <row r="4" spans="1:20" ht="13.95" customHeight="1" x14ac:dyDescent="0.3">
      <c r="A4" t="s">
        <v>35</v>
      </c>
      <c r="B4" s="2">
        <v>1</v>
      </c>
      <c r="C4" t="s">
        <v>36</v>
      </c>
      <c r="D4" t="s">
        <v>22</v>
      </c>
      <c r="E4" t="s">
        <v>31</v>
      </c>
      <c r="F4" t="s">
        <v>37</v>
      </c>
      <c r="G4" t="s">
        <v>33</v>
      </c>
      <c r="H4" t="s">
        <v>34</v>
      </c>
      <c r="I4" s="1">
        <f t="shared" si="1"/>
        <v>38443</v>
      </c>
      <c r="J4" s="3">
        <v>4455.74</v>
      </c>
      <c r="K4" s="3">
        <v>3842.36</v>
      </c>
      <c r="L4" s="3">
        <v>613.38</v>
      </c>
      <c r="M4" s="3">
        <v>450</v>
      </c>
      <c r="N4" s="2">
        <v>23</v>
      </c>
      <c r="O4" s="2">
        <v>0</v>
      </c>
      <c r="P4" s="2">
        <v>2</v>
      </c>
      <c r="Q4" s="2">
        <v>213</v>
      </c>
      <c r="R4" s="1">
        <f t="shared" si="0"/>
        <v>45900</v>
      </c>
      <c r="S4" t="s">
        <v>27</v>
      </c>
      <c r="T4" t="s">
        <v>28</v>
      </c>
    </row>
    <row r="5" spans="1:20" ht="13.95" customHeight="1" x14ac:dyDescent="0.3">
      <c r="A5" t="s">
        <v>38</v>
      </c>
      <c r="B5" s="2">
        <v>1</v>
      </c>
      <c r="C5" t="s">
        <v>30</v>
      </c>
      <c r="D5" t="s">
        <v>22</v>
      </c>
      <c r="E5" t="s">
        <v>31</v>
      </c>
      <c r="F5" t="s">
        <v>39</v>
      </c>
      <c r="G5" t="s">
        <v>40</v>
      </c>
      <c r="H5" t="s">
        <v>41</v>
      </c>
      <c r="I5" s="1">
        <f t="shared" si="1"/>
        <v>38443</v>
      </c>
      <c r="J5" s="3">
        <v>700.6</v>
      </c>
      <c r="K5" s="3">
        <v>604.89</v>
      </c>
      <c r="L5" s="3">
        <v>95.71</v>
      </c>
      <c r="M5" s="3">
        <v>70</v>
      </c>
      <c r="N5" s="2">
        <v>23</v>
      </c>
      <c r="O5" s="2">
        <v>0</v>
      </c>
      <c r="P5" s="2">
        <v>2</v>
      </c>
      <c r="Q5" s="2">
        <v>213</v>
      </c>
      <c r="R5" s="1">
        <f t="shared" si="0"/>
        <v>45900</v>
      </c>
      <c r="S5" t="s">
        <v>27</v>
      </c>
      <c r="T5" t="s">
        <v>28</v>
      </c>
    </row>
    <row r="6" spans="1:20" ht="13.95" customHeight="1" x14ac:dyDescent="0.3">
      <c r="A6" t="s">
        <v>42</v>
      </c>
      <c r="B6" s="2">
        <v>1</v>
      </c>
      <c r="C6" t="s">
        <v>30</v>
      </c>
      <c r="D6" t="s">
        <v>22</v>
      </c>
      <c r="E6" t="s">
        <v>31</v>
      </c>
      <c r="F6" t="s">
        <v>43</v>
      </c>
      <c r="G6" t="s">
        <v>40</v>
      </c>
      <c r="H6" t="s">
        <v>41</v>
      </c>
      <c r="I6" s="1">
        <f t="shared" si="1"/>
        <v>38443</v>
      </c>
      <c r="J6" s="3">
        <v>700.6</v>
      </c>
      <c r="K6" s="3">
        <v>604.89</v>
      </c>
      <c r="L6" s="3">
        <v>95.71</v>
      </c>
      <c r="M6" s="3">
        <v>70</v>
      </c>
      <c r="N6" s="2">
        <v>23</v>
      </c>
      <c r="O6" s="2">
        <v>0</v>
      </c>
      <c r="P6" s="2">
        <v>2</v>
      </c>
      <c r="Q6" s="2">
        <v>213</v>
      </c>
      <c r="R6" s="1">
        <f t="shared" si="0"/>
        <v>45900</v>
      </c>
      <c r="S6" t="s">
        <v>27</v>
      </c>
      <c r="T6" t="s">
        <v>28</v>
      </c>
    </row>
    <row r="7" spans="1:20" ht="13.95" customHeight="1" x14ac:dyDescent="0.3">
      <c r="A7" t="s">
        <v>44</v>
      </c>
      <c r="B7" s="2">
        <v>1</v>
      </c>
      <c r="C7" t="s">
        <v>30</v>
      </c>
      <c r="D7" t="s">
        <v>22</v>
      </c>
      <c r="E7" t="s">
        <v>31</v>
      </c>
      <c r="F7" t="s">
        <v>32</v>
      </c>
      <c r="G7" t="s">
        <v>33</v>
      </c>
      <c r="H7" t="s">
        <v>34</v>
      </c>
      <c r="I7" s="1">
        <f t="shared" si="1"/>
        <v>38443</v>
      </c>
      <c r="J7" s="3">
        <v>844.86</v>
      </c>
      <c r="K7" s="3">
        <v>743.25</v>
      </c>
      <c r="L7" s="3">
        <v>101.61</v>
      </c>
      <c r="M7" s="3">
        <v>70</v>
      </c>
      <c r="N7" s="2">
        <v>23</v>
      </c>
      <c r="O7" s="2">
        <v>0</v>
      </c>
      <c r="P7" s="2">
        <v>2</v>
      </c>
      <c r="Q7" s="2">
        <v>213</v>
      </c>
      <c r="R7" s="1">
        <f t="shared" si="0"/>
        <v>45900</v>
      </c>
      <c r="S7" t="s">
        <v>27</v>
      </c>
      <c r="T7" t="s">
        <v>28</v>
      </c>
    </row>
    <row r="8" spans="1:20" ht="13.95" customHeight="1" x14ac:dyDescent="0.3">
      <c r="A8" t="s">
        <v>45</v>
      </c>
      <c r="B8" s="2">
        <v>1</v>
      </c>
      <c r="C8" t="s">
        <v>30</v>
      </c>
      <c r="D8" t="s">
        <v>22</v>
      </c>
      <c r="E8" t="s">
        <v>31</v>
      </c>
      <c r="F8" t="s">
        <v>39</v>
      </c>
      <c r="G8" t="s">
        <v>40</v>
      </c>
      <c r="H8" t="s">
        <v>41</v>
      </c>
      <c r="I8" s="1">
        <f t="shared" si="1"/>
        <v>38443</v>
      </c>
      <c r="J8" s="3">
        <v>700.6</v>
      </c>
      <c r="K8" s="3">
        <v>604.89</v>
      </c>
      <c r="L8" s="3">
        <v>95.71</v>
      </c>
      <c r="M8" s="3">
        <v>70</v>
      </c>
      <c r="N8" s="2">
        <v>23</v>
      </c>
      <c r="O8" s="2">
        <v>0</v>
      </c>
      <c r="P8" s="2">
        <v>2</v>
      </c>
      <c r="Q8" s="2">
        <v>213</v>
      </c>
      <c r="R8" s="1">
        <f t="shared" si="0"/>
        <v>45900</v>
      </c>
      <c r="S8" t="s">
        <v>27</v>
      </c>
      <c r="T8" t="s">
        <v>28</v>
      </c>
    </row>
    <row r="9" spans="1:20" ht="13.95" customHeight="1" x14ac:dyDescent="0.3">
      <c r="A9" t="s">
        <v>46</v>
      </c>
      <c r="B9" s="2">
        <v>1</v>
      </c>
      <c r="C9" t="s">
        <v>47</v>
      </c>
      <c r="D9" t="s">
        <v>22</v>
      </c>
      <c r="E9" t="s">
        <v>31</v>
      </c>
      <c r="F9" t="s">
        <v>48</v>
      </c>
      <c r="G9" t="s">
        <v>33</v>
      </c>
      <c r="H9" t="s">
        <v>34</v>
      </c>
      <c r="I9" s="1">
        <f t="shared" si="1"/>
        <v>38443</v>
      </c>
      <c r="J9" s="3">
        <v>5155.5200000000004</v>
      </c>
      <c r="K9" s="3">
        <v>4465.68</v>
      </c>
      <c r="L9" s="3">
        <v>689.84</v>
      </c>
      <c r="M9" s="3">
        <v>500</v>
      </c>
      <c r="N9" s="2">
        <v>23</v>
      </c>
      <c r="O9" s="2">
        <v>0</v>
      </c>
      <c r="P9" s="2">
        <v>2</v>
      </c>
      <c r="Q9" s="2">
        <v>213</v>
      </c>
      <c r="R9" s="1">
        <f t="shared" si="0"/>
        <v>45900</v>
      </c>
      <c r="S9" t="s">
        <v>27</v>
      </c>
      <c r="T9" t="s">
        <v>28</v>
      </c>
    </row>
    <row r="10" spans="1:20" ht="13.95" customHeight="1" x14ac:dyDescent="0.3">
      <c r="A10" t="s">
        <v>49</v>
      </c>
      <c r="B10" s="2">
        <v>1</v>
      </c>
      <c r="C10" t="s">
        <v>50</v>
      </c>
      <c r="D10" t="s">
        <v>22</v>
      </c>
      <c r="E10" t="s">
        <v>31</v>
      </c>
      <c r="F10" t="s">
        <v>32</v>
      </c>
      <c r="G10" t="s">
        <v>33</v>
      </c>
      <c r="H10" t="s">
        <v>34</v>
      </c>
      <c r="I10" s="1">
        <f t="shared" si="1"/>
        <v>38443</v>
      </c>
      <c r="J10" s="3">
        <v>1368.74</v>
      </c>
      <c r="K10" s="3">
        <v>1188.25</v>
      </c>
      <c r="L10" s="3">
        <v>180.49</v>
      </c>
      <c r="M10" s="3">
        <v>130</v>
      </c>
      <c r="N10" s="2">
        <v>23</v>
      </c>
      <c r="O10" s="2">
        <v>0</v>
      </c>
      <c r="P10" s="2">
        <v>2</v>
      </c>
      <c r="Q10" s="2">
        <v>213</v>
      </c>
      <c r="R10" s="1">
        <f t="shared" si="0"/>
        <v>45900</v>
      </c>
      <c r="S10" t="s">
        <v>27</v>
      </c>
      <c r="T10" t="s">
        <v>28</v>
      </c>
    </row>
    <row r="11" spans="1:20" ht="13.95" customHeight="1" x14ac:dyDescent="0.3">
      <c r="A11" t="s">
        <v>51</v>
      </c>
      <c r="B11" s="2">
        <v>1</v>
      </c>
      <c r="C11" t="s">
        <v>36</v>
      </c>
      <c r="D11" t="s">
        <v>22</v>
      </c>
      <c r="E11" t="s">
        <v>31</v>
      </c>
      <c r="F11" t="s">
        <v>52</v>
      </c>
      <c r="G11" t="s">
        <v>33</v>
      </c>
      <c r="H11" t="s">
        <v>34</v>
      </c>
      <c r="I11" s="1">
        <f t="shared" si="1"/>
        <v>38443</v>
      </c>
      <c r="J11" s="3">
        <v>1747.55</v>
      </c>
      <c r="K11" s="3">
        <v>1503.61</v>
      </c>
      <c r="L11" s="3">
        <v>243.94</v>
      </c>
      <c r="M11" s="3">
        <v>180</v>
      </c>
      <c r="N11" s="2">
        <v>23</v>
      </c>
      <c r="O11" s="2">
        <v>0</v>
      </c>
      <c r="P11" s="2">
        <v>2</v>
      </c>
      <c r="Q11" s="2">
        <v>213</v>
      </c>
      <c r="R11" s="1">
        <f t="shared" si="0"/>
        <v>45900</v>
      </c>
      <c r="S11" t="s">
        <v>27</v>
      </c>
      <c r="T11" t="s">
        <v>28</v>
      </c>
    </row>
    <row r="12" spans="1:20" ht="13.95" customHeight="1" x14ac:dyDescent="0.3">
      <c r="A12" t="s">
        <v>53</v>
      </c>
      <c r="B12" s="2">
        <v>1</v>
      </c>
      <c r="C12" t="s">
        <v>47</v>
      </c>
      <c r="D12" t="s">
        <v>22</v>
      </c>
      <c r="E12" t="s">
        <v>31</v>
      </c>
      <c r="F12" t="s">
        <v>48</v>
      </c>
      <c r="G12" t="s">
        <v>33</v>
      </c>
      <c r="H12" t="s">
        <v>34</v>
      </c>
      <c r="I12" s="1">
        <f>DATE(2006,6,26)</f>
        <v>38894</v>
      </c>
      <c r="J12" s="3">
        <v>5688.6</v>
      </c>
      <c r="K12" s="3">
        <v>5018.04</v>
      </c>
      <c r="L12" s="3">
        <v>670.56</v>
      </c>
      <c r="M12" s="3">
        <v>560</v>
      </c>
      <c r="N12" s="2">
        <v>21</v>
      </c>
      <c r="O12" s="2">
        <v>0</v>
      </c>
      <c r="P12" s="2">
        <v>1</v>
      </c>
      <c r="Q12" s="2">
        <v>298</v>
      </c>
      <c r="R12" s="1">
        <f t="shared" si="0"/>
        <v>45900</v>
      </c>
      <c r="S12" t="s">
        <v>27</v>
      </c>
      <c r="T12" t="s">
        <v>28</v>
      </c>
    </row>
    <row r="13" spans="1:20" ht="13.95" customHeight="1" x14ac:dyDescent="0.3">
      <c r="A13" t="s">
        <v>54</v>
      </c>
      <c r="B13" s="2">
        <v>1</v>
      </c>
      <c r="C13" t="s">
        <v>30</v>
      </c>
      <c r="D13" t="s">
        <v>22</v>
      </c>
      <c r="E13" t="s">
        <v>31</v>
      </c>
      <c r="F13" t="s">
        <v>55</v>
      </c>
      <c r="G13" t="s">
        <v>56</v>
      </c>
      <c r="H13" t="s">
        <v>57</v>
      </c>
      <c r="I13" s="1">
        <f>DATE(2005,4,1)</f>
        <v>38443</v>
      </c>
      <c r="J13" s="3">
        <v>844.86</v>
      </c>
      <c r="K13" s="3">
        <v>743.25</v>
      </c>
      <c r="L13" s="3">
        <v>101.61</v>
      </c>
      <c r="M13" s="3">
        <v>70</v>
      </c>
      <c r="N13" s="2">
        <v>23</v>
      </c>
      <c r="O13" s="2">
        <v>0</v>
      </c>
      <c r="P13" s="2">
        <v>2</v>
      </c>
      <c r="Q13" s="2">
        <v>213</v>
      </c>
      <c r="R13" s="1">
        <f t="shared" si="0"/>
        <v>45900</v>
      </c>
      <c r="S13" t="s">
        <v>27</v>
      </c>
      <c r="T13" t="s">
        <v>28</v>
      </c>
    </row>
    <row r="14" spans="1:20" ht="13.95" customHeight="1" x14ac:dyDescent="0.3">
      <c r="A14" t="s">
        <v>58</v>
      </c>
      <c r="B14" s="2">
        <v>1</v>
      </c>
      <c r="C14" t="s">
        <v>36</v>
      </c>
      <c r="D14" t="s">
        <v>22</v>
      </c>
      <c r="E14" t="s">
        <v>31</v>
      </c>
      <c r="F14" t="s">
        <v>52</v>
      </c>
      <c r="G14" t="s">
        <v>33</v>
      </c>
      <c r="H14" t="s">
        <v>34</v>
      </c>
      <c r="I14" s="1">
        <f>DATE(2005,4,1)</f>
        <v>38443</v>
      </c>
      <c r="J14" s="3">
        <v>1747.55</v>
      </c>
      <c r="K14" s="3">
        <v>1503.61</v>
      </c>
      <c r="L14" s="3">
        <v>243.94</v>
      </c>
      <c r="M14" s="3">
        <v>180</v>
      </c>
      <c r="N14" s="2">
        <v>23</v>
      </c>
      <c r="O14" s="2">
        <v>0</v>
      </c>
      <c r="P14" s="2">
        <v>2</v>
      </c>
      <c r="Q14" s="2">
        <v>213</v>
      </c>
      <c r="R14" s="1">
        <f t="shared" si="0"/>
        <v>45900</v>
      </c>
      <c r="S14" t="s">
        <v>27</v>
      </c>
      <c r="T14" t="s">
        <v>28</v>
      </c>
    </row>
    <row r="15" spans="1:20" ht="13.95" customHeight="1" x14ac:dyDescent="0.3">
      <c r="A15" t="s">
        <v>59</v>
      </c>
      <c r="B15" s="2">
        <v>1</v>
      </c>
      <c r="C15" t="s">
        <v>36</v>
      </c>
      <c r="D15" t="s">
        <v>22</v>
      </c>
      <c r="E15" t="s">
        <v>31</v>
      </c>
      <c r="F15" t="s">
        <v>52</v>
      </c>
      <c r="G15" t="s">
        <v>33</v>
      </c>
      <c r="H15" t="s">
        <v>34</v>
      </c>
      <c r="I15" s="1">
        <f>DATE(2005,4,1)</f>
        <v>38443</v>
      </c>
      <c r="J15" s="3">
        <v>1747.55</v>
      </c>
      <c r="K15" s="3">
        <v>1503.61</v>
      </c>
      <c r="L15" s="3">
        <v>243.94</v>
      </c>
      <c r="M15" s="3">
        <v>180</v>
      </c>
      <c r="N15" s="2">
        <v>23</v>
      </c>
      <c r="O15" s="2">
        <v>0</v>
      </c>
      <c r="P15" s="2">
        <v>2</v>
      </c>
      <c r="Q15" s="2">
        <v>213</v>
      </c>
      <c r="R15" s="1">
        <f t="shared" si="0"/>
        <v>45900</v>
      </c>
      <c r="S15" t="s">
        <v>27</v>
      </c>
      <c r="T15" t="s">
        <v>28</v>
      </c>
    </row>
    <row r="16" spans="1:20" ht="13.95" customHeight="1" x14ac:dyDescent="0.3">
      <c r="A16" t="s">
        <v>60</v>
      </c>
      <c r="B16" s="2">
        <v>1</v>
      </c>
      <c r="C16" t="s">
        <v>61</v>
      </c>
      <c r="D16" t="s">
        <v>22</v>
      </c>
      <c r="E16" t="s">
        <v>31</v>
      </c>
      <c r="F16" t="s">
        <v>32</v>
      </c>
      <c r="G16" t="s">
        <v>33</v>
      </c>
      <c r="H16" t="s">
        <v>34</v>
      </c>
      <c r="I16" s="1">
        <f>DATE(2001,4,1)</f>
        <v>36982</v>
      </c>
      <c r="J16" s="3">
        <v>554.85</v>
      </c>
      <c r="K16" s="3">
        <v>536.12</v>
      </c>
      <c r="L16" s="3">
        <v>18.73</v>
      </c>
      <c r="M16" s="3">
        <v>0</v>
      </c>
      <c r="N16" s="2">
        <v>27</v>
      </c>
      <c r="O16" s="2">
        <v>0</v>
      </c>
      <c r="P16" s="2">
        <v>2</v>
      </c>
      <c r="Q16" s="2">
        <v>213</v>
      </c>
      <c r="R16" s="1">
        <f t="shared" si="0"/>
        <v>45900</v>
      </c>
      <c r="S16" t="s">
        <v>27</v>
      </c>
      <c r="T16" t="s">
        <v>28</v>
      </c>
    </row>
    <row r="17" spans="1:20" ht="13.95" customHeight="1" x14ac:dyDescent="0.3">
      <c r="A17" t="s">
        <v>62</v>
      </c>
      <c r="B17" s="2">
        <v>1</v>
      </c>
      <c r="C17" t="s">
        <v>36</v>
      </c>
      <c r="D17" t="s">
        <v>22</v>
      </c>
      <c r="E17" t="s">
        <v>31</v>
      </c>
      <c r="F17" t="s">
        <v>39</v>
      </c>
      <c r="G17" t="s">
        <v>40</v>
      </c>
      <c r="H17" t="s">
        <v>41</v>
      </c>
      <c r="I17" s="1">
        <f>DATE(2001,4,1)</f>
        <v>36982</v>
      </c>
      <c r="J17" s="3">
        <v>3972</v>
      </c>
      <c r="K17" s="3">
        <v>3838.2</v>
      </c>
      <c r="L17" s="3">
        <v>133.80000000000001</v>
      </c>
      <c r="M17" s="3">
        <v>0</v>
      </c>
      <c r="N17" s="2">
        <v>27</v>
      </c>
      <c r="O17" s="2">
        <v>0</v>
      </c>
      <c r="P17" s="2">
        <v>2</v>
      </c>
      <c r="Q17" s="2">
        <v>213</v>
      </c>
      <c r="R17" s="1">
        <f t="shared" si="0"/>
        <v>45900</v>
      </c>
      <c r="S17" t="s">
        <v>27</v>
      </c>
      <c r="T17" t="s">
        <v>28</v>
      </c>
    </row>
    <row r="18" spans="1:20" ht="13.95" customHeight="1" x14ac:dyDescent="0.3">
      <c r="A18" t="s">
        <v>63</v>
      </c>
      <c r="B18" s="2">
        <v>1</v>
      </c>
      <c r="C18" t="s">
        <v>30</v>
      </c>
      <c r="D18" t="s">
        <v>22</v>
      </c>
      <c r="E18" t="s">
        <v>31</v>
      </c>
      <c r="F18" t="s">
        <v>39</v>
      </c>
      <c r="G18" t="s">
        <v>40</v>
      </c>
      <c r="H18" t="s">
        <v>41</v>
      </c>
      <c r="I18" s="1">
        <f t="shared" ref="I18:I26" si="2">DATE(2005,4,1)</f>
        <v>38443</v>
      </c>
      <c r="J18" s="3">
        <v>700.6</v>
      </c>
      <c r="K18" s="3">
        <v>604.89</v>
      </c>
      <c r="L18" s="3">
        <v>95.71</v>
      </c>
      <c r="M18" s="3">
        <v>70</v>
      </c>
      <c r="N18" s="2">
        <v>23</v>
      </c>
      <c r="O18" s="2">
        <v>0</v>
      </c>
      <c r="P18" s="2">
        <v>2</v>
      </c>
      <c r="Q18" s="2">
        <v>213</v>
      </c>
      <c r="R18" s="1">
        <f t="shared" si="0"/>
        <v>45900</v>
      </c>
      <c r="S18" t="s">
        <v>27</v>
      </c>
      <c r="T18" t="s">
        <v>28</v>
      </c>
    </row>
    <row r="19" spans="1:20" ht="13.95" customHeight="1" x14ac:dyDescent="0.3">
      <c r="A19" t="s">
        <v>64</v>
      </c>
      <c r="B19" s="2">
        <v>1</v>
      </c>
      <c r="C19" t="s">
        <v>30</v>
      </c>
      <c r="D19" t="s">
        <v>22</v>
      </c>
      <c r="E19" t="s">
        <v>31</v>
      </c>
      <c r="F19" t="s">
        <v>39</v>
      </c>
      <c r="G19" t="s">
        <v>40</v>
      </c>
      <c r="H19" t="s">
        <v>41</v>
      </c>
      <c r="I19" s="1">
        <f t="shared" si="2"/>
        <v>38443</v>
      </c>
      <c r="J19" s="3">
        <v>700.6</v>
      </c>
      <c r="K19" s="3">
        <v>604.89</v>
      </c>
      <c r="L19" s="3">
        <v>95.71</v>
      </c>
      <c r="M19" s="3">
        <v>70</v>
      </c>
      <c r="N19" s="2">
        <v>23</v>
      </c>
      <c r="O19" s="2">
        <v>0</v>
      </c>
      <c r="P19" s="2">
        <v>2</v>
      </c>
      <c r="Q19" s="2">
        <v>213</v>
      </c>
      <c r="R19" s="1">
        <f t="shared" si="0"/>
        <v>45900</v>
      </c>
      <c r="S19" t="s">
        <v>27</v>
      </c>
      <c r="T19" t="s">
        <v>28</v>
      </c>
    </row>
    <row r="20" spans="1:20" ht="13.95" customHeight="1" x14ac:dyDescent="0.3">
      <c r="A20" t="s">
        <v>65</v>
      </c>
      <c r="B20" s="2">
        <v>1</v>
      </c>
      <c r="C20" t="s">
        <v>30</v>
      </c>
      <c r="D20" t="s">
        <v>22</v>
      </c>
      <c r="E20" t="s">
        <v>31</v>
      </c>
      <c r="F20" t="s">
        <v>39</v>
      </c>
      <c r="G20" t="s">
        <v>40</v>
      </c>
      <c r="H20" t="s">
        <v>41</v>
      </c>
      <c r="I20" s="1">
        <f t="shared" si="2"/>
        <v>38443</v>
      </c>
      <c r="J20" s="3">
        <v>700.6</v>
      </c>
      <c r="K20" s="3">
        <v>604.89</v>
      </c>
      <c r="L20" s="3">
        <v>95.71</v>
      </c>
      <c r="M20" s="3">
        <v>70</v>
      </c>
      <c r="N20" s="2">
        <v>23</v>
      </c>
      <c r="O20" s="2">
        <v>0</v>
      </c>
      <c r="P20" s="2">
        <v>2</v>
      </c>
      <c r="Q20" s="2">
        <v>213</v>
      </c>
      <c r="R20" s="1">
        <f t="shared" si="0"/>
        <v>45900</v>
      </c>
      <c r="S20" t="s">
        <v>27</v>
      </c>
      <c r="T20" t="s">
        <v>28</v>
      </c>
    </row>
    <row r="21" spans="1:20" ht="13.95" customHeight="1" x14ac:dyDescent="0.3">
      <c r="A21" t="s">
        <v>66</v>
      </c>
      <c r="B21" s="2">
        <v>1</v>
      </c>
      <c r="C21" t="s">
        <v>30</v>
      </c>
      <c r="D21" t="s">
        <v>22</v>
      </c>
      <c r="E21" t="s">
        <v>31</v>
      </c>
      <c r="F21" t="s">
        <v>39</v>
      </c>
      <c r="G21" t="s">
        <v>40</v>
      </c>
      <c r="H21" t="s">
        <v>41</v>
      </c>
      <c r="I21" s="1">
        <f t="shared" si="2"/>
        <v>38443</v>
      </c>
      <c r="J21" s="3">
        <v>700.6</v>
      </c>
      <c r="K21" s="3">
        <v>604.89</v>
      </c>
      <c r="L21" s="3">
        <v>95.71</v>
      </c>
      <c r="M21" s="3">
        <v>70</v>
      </c>
      <c r="N21" s="2">
        <v>23</v>
      </c>
      <c r="O21" s="2">
        <v>0</v>
      </c>
      <c r="P21" s="2">
        <v>2</v>
      </c>
      <c r="Q21" s="2">
        <v>213</v>
      </c>
      <c r="R21" s="1">
        <f t="shared" si="0"/>
        <v>45900</v>
      </c>
      <c r="S21" t="s">
        <v>27</v>
      </c>
      <c r="T21" t="s">
        <v>28</v>
      </c>
    </row>
    <row r="22" spans="1:20" ht="13.95" customHeight="1" x14ac:dyDescent="0.3">
      <c r="A22" t="s">
        <v>67</v>
      </c>
      <c r="B22" s="2">
        <v>1</v>
      </c>
      <c r="C22" t="s">
        <v>30</v>
      </c>
      <c r="D22" t="s">
        <v>22</v>
      </c>
      <c r="E22" t="s">
        <v>31</v>
      </c>
      <c r="F22" t="s">
        <v>39</v>
      </c>
      <c r="G22" t="s">
        <v>40</v>
      </c>
      <c r="H22" t="s">
        <v>41</v>
      </c>
      <c r="I22" s="1">
        <f t="shared" si="2"/>
        <v>38443</v>
      </c>
      <c r="J22" s="3">
        <v>700.6</v>
      </c>
      <c r="K22" s="3">
        <v>604.89</v>
      </c>
      <c r="L22" s="3">
        <v>95.71</v>
      </c>
      <c r="M22" s="3">
        <v>70</v>
      </c>
      <c r="N22" s="2">
        <v>23</v>
      </c>
      <c r="O22" s="2">
        <v>0</v>
      </c>
      <c r="P22" s="2">
        <v>2</v>
      </c>
      <c r="Q22" s="2">
        <v>213</v>
      </c>
      <c r="R22" s="1">
        <f t="shared" si="0"/>
        <v>45900</v>
      </c>
      <c r="S22" t="s">
        <v>27</v>
      </c>
      <c r="T22" t="s">
        <v>28</v>
      </c>
    </row>
    <row r="23" spans="1:20" ht="13.95" customHeight="1" x14ac:dyDescent="0.3">
      <c r="A23" t="s">
        <v>68</v>
      </c>
      <c r="B23" s="2">
        <v>1</v>
      </c>
      <c r="C23" t="s">
        <v>30</v>
      </c>
      <c r="D23" t="s">
        <v>22</v>
      </c>
      <c r="E23" t="s">
        <v>31</v>
      </c>
      <c r="F23" t="s">
        <v>69</v>
      </c>
      <c r="G23" t="s">
        <v>40</v>
      </c>
      <c r="H23" t="s">
        <v>41</v>
      </c>
      <c r="I23" s="1">
        <f t="shared" si="2"/>
        <v>38443</v>
      </c>
      <c r="J23" s="3">
        <v>700.6</v>
      </c>
      <c r="K23" s="3">
        <v>604.89</v>
      </c>
      <c r="L23" s="3">
        <v>95.71</v>
      </c>
      <c r="M23" s="3">
        <v>70</v>
      </c>
      <c r="N23" s="2">
        <v>23</v>
      </c>
      <c r="O23" s="2">
        <v>0</v>
      </c>
      <c r="P23" s="2">
        <v>2</v>
      </c>
      <c r="Q23" s="2">
        <v>213</v>
      </c>
      <c r="R23" s="1">
        <f t="shared" si="0"/>
        <v>45900</v>
      </c>
      <c r="S23" t="s">
        <v>27</v>
      </c>
      <c r="T23" t="s">
        <v>28</v>
      </c>
    </row>
    <row r="24" spans="1:20" ht="13.95" customHeight="1" x14ac:dyDescent="0.3">
      <c r="A24" t="s">
        <v>70</v>
      </c>
      <c r="B24" s="2">
        <v>1</v>
      </c>
      <c r="C24" t="s">
        <v>71</v>
      </c>
      <c r="D24" t="s">
        <v>22</v>
      </c>
      <c r="E24" t="s">
        <v>31</v>
      </c>
      <c r="F24" t="s">
        <v>32</v>
      </c>
      <c r="G24" t="s">
        <v>33</v>
      </c>
      <c r="H24" t="s">
        <v>34</v>
      </c>
      <c r="I24" s="1">
        <f t="shared" si="2"/>
        <v>38443</v>
      </c>
      <c r="J24" s="3">
        <v>5155.5200000000004</v>
      </c>
      <c r="K24" s="3">
        <v>4465.68</v>
      </c>
      <c r="L24" s="3">
        <v>689.84</v>
      </c>
      <c r="M24" s="3">
        <v>500</v>
      </c>
      <c r="N24" s="2">
        <v>23</v>
      </c>
      <c r="O24" s="2">
        <v>0</v>
      </c>
      <c r="P24" s="2">
        <v>2</v>
      </c>
      <c r="Q24" s="2">
        <v>213</v>
      </c>
      <c r="R24" s="1">
        <f t="shared" si="0"/>
        <v>45900</v>
      </c>
      <c r="S24" t="s">
        <v>27</v>
      </c>
      <c r="T24" t="s">
        <v>28</v>
      </c>
    </row>
    <row r="25" spans="1:20" ht="13.95" customHeight="1" x14ac:dyDescent="0.3">
      <c r="A25" t="s">
        <v>72</v>
      </c>
      <c r="B25" s="2">
        <v>1</v>
      </c>
      <c r="C25" t="s">
        <v>30</v>
      </c>
      <c r="D25" t="s">
        <v>22</v>
      </c>
      <c r="E25" t="s">
        <v>31</v>
      </c>
      <c r="F25" t="s">
        <v>39</v>
      </c>
      <c r="G25" t="s">
        <v>40</v>
      </c>
      <c r="H25" t="s">
        <v>41</v>
      </c>
      <c r="I25" s="1">
        <f t="shared" si="2"/>
        <v>38443</v>
      </c>
      <c r="J25" s="3">
        <v>700.6</v>
      </c>
      <c r="K25" s="3">
        <v>604.89</v>
      </c>
      <c r="L25" s="3">
        <v>95.71</v>
      </c>
      <c r="M25" s="3">
        <v>70</v>
      </c>
      <c r="N25" s="2">
        <v>23</v>
      </c>
      <c r="O25" s="2">
        <v>0</v>
      </c>
      <c r="P25" s="2">
        <v>2</v>
      </c>
      <c r="Q25" s="2">
        <v>213</v>
      </c>
      <c r="R25" s="1">
        <f t="shared" si="0"/>
        <v>45900</v>
      </c>
      <c r="S25" t="s">
        <v>27</v>
      </c>
      <c r="T25" t="s">
        <v>28</v>
      </c>
    </row>
    <row r="26" spans="1:20" ht="13.95" customHeight="1" x14ac:dyDescent="0.3">
      <c r="A26" t="s">
        <v>73</v>
      </c>
      <c r="B26" s="2">
        <v>1</v>
      </c>
      <c r="C26" t="s">
        <v>30</v>
      </c>
      <c r="D26" t="s">
        <v>22</v>
      </c>
      <c r="E26" t="s">
        <v>31</v>
      </c>
      <c r="F26" t="s">
        <v>43</v>
      </c>
      <c r="G26" t="s">
        <v>40</v>
      </c>
      <c r="H26" t="s">
        <v>41</v>
      </c>
      <c r="I26" s="1">
        <f t="shared" si="2"/>
        <v>38443</v>
      </c>
      <c r="J26" s="3">
        <v>700.6</v>
      </c>
      <c r="K26" s="3">
        <v>604.89</v>
      </c>
      <c r="L26" s="3">
        <v>95.71</v>
      </c>
      <c r="M26" s="3">
        <v>70</v>
      </c>
      <c r="N26" s="2">
        <v>23</v>
      </c>
      <c r="O26" s="2">
        <v>0</v>
      </c>
      <c r="P26" s="2">
        <v>2</v>
      </c>
      <c r="Q26" s="2">
        <v>213</v>
      </c>
      <c r="R26" s="1">
        <f t="shared" si="0"/>
        <v>45900</v>
      </c>
      <c r="S26" t="s">
        <v>27</v>
      </c>
      <c r="T26" t="s">
        <v>28</v>
      </c>
    </row>
    <row r="27" spans="1:20" ht="13.95" customHeight="1" x14ac:dyDescent="0.3">
      <c r="A27" t="s">
        <v>74</v>
      </c>
      <c r="B27" s="2">
        <v>1</v>
      </c>
      <c r="C27" t="s">
        <v>75</v>
      </c>
      <c r="D27" t="s">
        <v>22</v>
      </c>
      <c r="E27" t="s">
        <v>31</v>
      </c>
      <c r="F27" t="s">
        <v>76</v>
      </c>
      <c r="G27" t="s">
        <v>40</v>
      </c>
      <c r="H27" t="s">
        <v>41</v>
      </c>
      <c r="I27" s="1">
        <f>DATE(2001,4,1)</f>
        <v>36982</v>
      </c>
      <c r="J27" s="3">
        <v>860.4</v>
      </c>
      <c r="K27" s="3">
        <v>831.4</v>
      </c>
      <c r="L27" s="3">
        <v>29</v>
      </c>
      <c r="M27" s="3">
        <v>0</v>
      </c>
      <c r="N27" s="2">
        <v>27</v>
      </c>
      <c r="O27" s="2">
        <v>0</v>
      </c>
      <c r="P27" s="2">
        <v>2</v>
      </c>
      <c r="Q27" s="2">
        <v>213</v>
      </c>
      <c r="R27" s="1">
        <f t="shared" si="0"/>
        <v>45900</v>
      </c>
      <c r="S27" t="s">
        <v>27</v>
      </c>
      <c r="T27" t="s">
        <v>28</v>
      </c>
    </row>
    <row r="28" spans="1:20" ht="13.95" customHeight="1" x14ac:dyDescent="0.3">
      <c r="A28" t="s">
        <v>77</v>
      </c>
      <c r="B28" s="2">
        <v>1</v>
      </c>
      <c r="C28" t="s">
        <v>30</v>
      </c>
      <c r="D28" t="s">
        <v>22</v>
      </c>
      <c r="E28" t="s">
        <v>31</v>
      </c>
      <c r="F28" t="s">
        <v>39</v>
      </c>
      <c r="G28" t="s">
        <v>40</v>
      </c>
      <c r="H28" t="s">
        <v>41</v>
      </c>
      <c r="I28" s="1">
        <f>DATE(2005,4,1)</f>
        <v>38443</v>
      </c>
      <c r="J28" s="3">
        <v>700.6</v>
      </c>
      <c r="K28" s="3">
        <v>604.89</v>
      </c>
      <c r="L28" s="3">
        <v>95.71</v>
      </c>
      <c r="M28" s="3">
        <v>70</v>
      </c>
      <c r="N28" s="2">
        <v>23</v>
      </c>
      <c r="O28" s="2">
        <v>0</v>
      </c>
      <c r="P28" s="2">
        <v>2</v>
      </c>
      <c r="Q28" s="2">
        <v>213</v>
      </c>
      <c r="R28" s="1">
        <f t="shared" si="0"/>
        <v>45900</v>
      </c>
      <c r="S28" t="s">
        <v>27</v>
      </c>
      <c r="T28" t="s">
        <v>28</v>
      </c>
    </row>
    <row r="29" spans="1:20" ht="13.95" customHeight="1" x14ac:dyDescent="0.3">
      <c r="A29" t="s">
        <v>78</v>
      </c>
      <c r="B29" s="2">
        <v>1</v>
      </c>
      <c r="C29" t="s">
        <v>30</v>
      </c>
      <c r="D29" t="s">
        <v>22</v>
      </c>
      <c r="E29" t="s">
        <v>31</v>
      </c>
      <c r="F29" t="s">
        <v>39</v>
      </c>
      <c r="G29" t="s">
        <v>40</v>
      </c>
      <c r="H29" t="s">
        <v>41</v>
      </c>
      <c r="I29" s="1">
        <f>DATE(2005,4,1)</f>
        <v>38443</v>
      </c>
      <c r="J29" s="3">
        <v>700.6</v>
      </c>
      <c r="K29" s="3">
        <v>604.89</v>
      </c>
      <c r="L29" s="3">
        <v>95.71</v>
      </c>
      <c r="M29" s="3">
        <v>70</v>
      </c>
      <c r="N29" s="2">
        <v>23</v>
      </c>
      <c r="O29" s="2">
        <v>0</v>
      </c>
      <c r="P29" s="2">
        <v>2</v>
      </c>
      <c r="Q29" s="2">
        <v>213</v>
      </c>
      <c r="R29" s="1">
        <f t="shared" si="0"/>
        <v>45900</v>
      </c>
      <c r="S29" t="s">
        <v>27</v>
      </c>
      <c r="T29" t="s">
        <v>28</v>
      </c>
    </row>
    <row r="30" spans="1:20" ht="13.95" customHeight="1" x14ac:dyDescent="0.3">
      <c r="A30" t="s">
        <v>79</v>
      </c>
      <c r="B30" s="2">
        <v>1</v>
      </c>
      <c r="C30" t="s">
        <v>30</v>
      </c>
      <c r="D30" t="s">
        <v>22</v>
      </c>
      <c r="E30" t="s">
        <v>31</v>
      </c>
      <c r="F30" t="s">
        <v>80</v>
      </c>
      <c r="G30" t="s">
        <v>40</v>
      </c>
      <c r="H30" t="s">
        <v>41</v>
      </c>
      <c r="I30" s="1">
        <f>DATE(2001,4,1)</f>
        <v>36982</v>
      </c>
      <c r="J30" s="3">
        <v>576</v>
      </c>
      <c r="K30" s="3">
        <v>556.59</v>
      </c>
      <c r="L30" s="3">
        <v>19.41</v>
      </c>
      <c r="M30" s="3">
        <v>0</v>
      </c>
      <c r="N30" s="2">
        <v>27</v>
      </c>
      <c r="O30" s="2">
        <v>0</v>
      </c>
      <c r="P30" s="2">
        <v>2</v>
      </c>
      <c r="Q30" s="2">
        <v>213</v>
      </c>
      <c r="R30" s="1">
        <f t="shared" si="0"/>
        <v>45900</v>
      </c>
      <c r="S30" t="s">
        <v>27</v>
      </c>
      <c r="T30" t="s">
        <v>28</v>
      </c>
    </row>
    <row r="31" spans="1:20" ht="13.95" customHeight="1" x14ac:dyDescent="0.3">
      <c r="A31" t="s">
        <v>81</v>
      </c>
      <c r="B31" s="2">
        <v>1</v>
      </c>
      <c r="C31" t="s">
        <v>30</v>
      </c>
      <c r="D31" t="s">
        <v>22</v>
      </c>
      <c r="E31" t="s">
        <v>31</v>
      </c>
      <c r="F31" t="s">
        <v>39</v>
      </c>
      <c r="G31" t="s">
        <v>40</v>
      </c>
      <c r="H31" t="s">
        <v>41</v>
      </c>
      <c r="I31" s="1">
        <f>DATE(2005,4,1)</f>
        <v>38443</v>
      </c>
      <c r="J31" s="3">
        <v>700.6</v>
      </c>
      <c r="K31" s="3">
        <v>604.89</v>
      </c>
      <c r="L31" s="3">
        <v>95.71</v>
      </c>
      <c r="M31" s="3">
        <v>70</v>
      </c>
      <c r="N31" s="2">
        <v>23</v>
      </c>
      <c r="O31" s="2">
        <v>0</v>
      </c>
      <c r="P31" s="2">
        <v>2</v>
      </c>
      <c r="Q31" s="2">
        <v>213</v>
      </c>
      <c r="R31" s="1">
        <f t="shared" si="0"/>
        <v>45900</v>
      </c>
      <c r="S31" t="s">
        <v>27</v>
      </c>
      <c r="T31" t="s">
        <v>28</v>
      </c>
    </row>
    <row r="32" spans="1:20" ht="13.95" customHeight="1" x14ac:dyDescent="0.3">
      <c r="A32" t="s">
        <v>82</v>
      </c>
      <c r="B32" s="2">
        <v>1</v>
      </c>
      <c r="C32" t="s">
        <v>83</v>
      </c>
      <c r="D32" t="s">
        <v>22</v>
      </c>
      <c r="E32" t="s">
        <v>31</v>
      </c>
      <c r="F32" t="s">
        <v>84</v>
      </c>
      <c r="G32" t="s">
        <v>33</v>
      </c>
      <c r="H32" t="s">
        <v>34</v>
      </c>
      <c r="I32" s="1">
        <f>DATE(2005,4,1)</f>
        <v>38443</v>
      </c>
      <c r="J32" s="3">
        <v>2525.36</v>
      </c>
      <c r="K32" s="3">
        <v>2182.59</v>
      </c>
      <c r="L32" s="3">
        <v>342.77</v>
      </c>
      <c r="M32" s="3">
        <v>250</v>
      </c>
      <c r="N32" s="2">
        <v>23</v>
      </c>
      <c r="O32" s="2">
        <v>0</v>
      </c>
      <c r="P32" s="2">
        <v>2</v>
      </c>
      <c r="Q32" s="2">
        <v>213</v>
      </c>
      <c r="R32" s="1">
        <f t="shared" si="0"/>
        <v>45900</v>
      </c>
      <c r="S32" t="s">
        <v>27</v>
      </c>
      <c r="T32" t="s">
        <v>28</v>
      </c>
    </row>
    <row r="33" spans="1:20" ht="13.95" customHeight="1" x14ac:dyDescent="0.3">
      <c r="A33" t="s">
        <v>85</v>
      </c>
      <c r="B33" s="2">
        <v>1</v>
      </c>
      <c r="C33" t="s">
        <v>30</v>
      </c>
      <c r="D33" t="s">
        <v>22</v>
      </c>
      <c r="E33" t="s">
        <v>31</v>
      </c>
      <c r="F33" t="s">
        <v>39</v>
      </c>
      <c r="G33" t="s">
        <v>40</v>
      </c>
      <c r="H33" t="s">
        <v>41</v>
      </c>
      <c r="I33" s="1">
        <f>DATE(2005,4,1)</f>
        <v>38443</v>
      </c>
      <c r="J33" s="3">
        <v>700.6</v>
      </c>
      <c r="K33" s="3">
        <v>604.89</v>
      </c>
      <c r="L33" s="3">
        <v>95.71</v>
      </c>
      <c r="M33" s="3">
        <v>70</v>
      </c>
      <c r="N33" s="2">
        <v>23</v>
      </c>
      <c r="O33" s="2">
        <v>0</v>
      </c>
      <c r="P33" s="2">
        <v>2</v>
      </c>
      <c r="Q33" s="2">
        <v>213</v>
      </c>
      <c r="R33" s="1">
        <f t="shared" si="0"/>
        <v>45900</v>
      </c>
      <c r="S33" t="s">
        <v>27</v>
      </c>
      <c r="T33" t="s">
        <v>28</v>
      </c>
    </row>
    <row r="34" spans="1:20" ht="13.95" customHeight="1" x14ac:dyDescent="0.3">
      <c r="A34" t="s">
        <v>86</v>
      </c>
      <c r="B34" s="2">
        <v>1</v>
      </c>
      <c r="C34" t="s">
        <v>83</v>
      </c>
      <c r="D34" t="s">
        <v>22</v>
      </c>
      <c r="E34" t="s">
        <v>31</v>
      </c>
      <c r="F34" t="s">
        <v>84</v>
      </c>
      <c r="G34" t="s">
        <v>33</v>
      </c>
      <c r="H34" t="s">
        <v>34</v>
      </c>
      <c r="I34" s="1">
        <f>DATE(2005,4,1)</f>
        <v>38443</v>
      </c>
      <c r="J34" s="3">
        <v>2525.36</v>
      </c>
      <c r="K34" s="3">
        <v>2182.59</v>
      </c>
      <c r="L34" s="3">
        <v>342.77</v>
      </c>
      <c r="M34" s="3">
        <v>250</v>
      </c>
      <c r="N34" s="2">
        <v>23</v>
      </c>
      <c r="O34" s="2">
        <v>0</v>
      </c>
      <c r="P34" s="2">
        <v>2</v>
      </c>
      <c r="Q34" s="2">
        <v>213</v>
      </c>
      <c r="R34" s="1">
        <f t="shared" si="0"/>
        <v>45900</v>
      </c>
      <c r="S34" t="s">
        <v>27</v>
      </c>
      <c r="T34" t="s">
        <v>28</v>
      </c>
    </row>
    <row r="35" spans="1:20" ht="13.95" customHeight="1" x14ac:dyDescent="0.3">
      <c r="A35" t="s">
        <v>87</v>
      </c>
      <c r="B35" s="2">
        <v>1</v>
      </c>
      <c r="C35" t="s">
        <v>83</v>
      </c>
      <c r="D35" t="s">
        <v>22</v>
      </c>
      <c r="E35" t="s">
        <v>31</v>
      </c>
      <c r="F35" t="s">
        <v>84</v>
      </c>
      <c r="G35" t="s">
        <v>33</v>
      </c>
      <c r="H35" t="s">
        <v>34</v>
      </c>
      <c r="I35" s="1">
        <f>DATE(2005,4,1)</f>
        <v>38443</v>
      </c>
      <c r="J35" s="3">
        <v>2525.36</v>
      </c>
      <c r="K35" s="3">
        <v>2182.59</v>
      </c>
      <c r="L35" s="3">
        <v>342.77</v>
      </c>
      <c r="M35" s="3">
        <v>250</v>
      </c>
      <c r="N35" s="2">
        <v>23</v>
      </c>
      <c r="O35" s="2">
        <v>0</v>
      </c>
      <c r="P35" s="2">
        <v>2</v>
      </c>
      <c r="Q35" s="2">
        <v>213</v>
      </c>
      <c r="R35" s="1">
        <f t="shared" si="0"/>
        <v>45900</v>
      </c>
      <c r="S35" t="s">
        <v>27</v>
      </c>
      <c r="T35" t="s">
        <v>28</v>
      </c>
    </row>
    <row r="36" spans="1:20" ht="13.95" customHeight="1" x14ac:dyDescent="0.3">
      <c r="A36" t="s">
        <v>88</v>
      </c>
      <c r="B36" s="2">
        <v>1</v>
      </c>
      <c r="C36" t="s">
        <v>36</v>
      </c>
      <c r="D36" t="s">
        <v>22</v>
      </c>
      <c r="E36" t="s">
        <v>31</v>
      </c>
      <c r="F36" t="s">
        <v>89</v>
      </c>
      <c r="G36" t="s">
        <v>40</v>
      </c>
      <c r="H36" t="s">
        <v>41</v>
      </c>
      <c r="I36" s="1">
        <f>DATE(2001,4,1)</f>
        <v>36982</v>
      </c>
      <c r="J36" s="3">
        <v>3972</v>
      </c>
      <c r="K36" s="3">
        <v>3838.2</v>
      </c>
      <c r="L36" s="3">
        <v>133.80000000000001</v>
      </c>
      <c r="M36" s="3">
        <v>0</v>
      </c>
      <c r="N36" s="2">
        <v>27</v>
      </c>
      <c r="O36" s="2">
        <v>0</v>
      </c>
      <c r="P36" s="2">
        <v>2</v>
      </c>
      <c r="Q36" s="2">
        <v>213</v>
      </c>
      <c r="R36" s="1">
        <f t="shared" si="0"/>
        <v>45900</v>
      </c>
      <c r="S36" t="s">
        <v>27</v>
      </c>
      <c r="T36" t="s">
        <v>28</v>
      </c>
    </row>
    <row r="37" spans="1:20" ht="13.95" customHeight="1" x14ac:dyDescent="0.3">
      <c r="A37" t="s">
        <v>90</v>
      </c>
      <c r="B37" s="2">
        <v>1</v>
      </c>
      <c r="C37" t="s">
        <v>30</v>
      </c>
      <c r="D37" t="s">
        <v>22</v>
      </c>
      <c r="E37" t="s">
        <v>31</v>
      </c>
      <c r="F37" t="s">
        <v>39</v>
      </c>
      <c r="G37" t="s">
        <v>40</v>
      </c>
      <c r="H37" t="s">
        <v>41</v>
      </c>
      <c r="I37" s="1">
        <f>DATE(2005,4,1)</f>
        <v>38443</v>
      </c>
      <c r="J37" s="3">
        <v>700.6</v>
      </c>
      <c r="K37" s="3">
        <v>604.89</v>
      </c>
      <c r="L37" s="3">
        <v>95.71</v>
      </c>
      <c r="M37" s="3">
        <v>70</v>
      </c>
      <c r="N37" s="2">
        <v>23</v>
      </c>
      <c r="O37" s="2">
        <v>0</v>
      </c>
      <c r="P37" s="2">
        <v>2</v>
      </c>
      <c r="Q37" s="2">
        <v>213</v>
      </c>
      <c r="R37" s="1">
        <f t="shared" si="0"/>
        <v>45900</v>
      </c>
      <c r="S37" t="s">
        <v>27</v>
      </c>
      <c r="T37" t="s">
        <v>28</v>
      </c>
    </row>
    <row r="38" spans="1:20" ht="13.95" customHeight="1" x14ac:dyDescent="0.3">
      <c r="A38" t="s">
        <v>91</v>
      </c>
      <c r="B38" s="2">
        <v>1</v>
      </c>
      <c r="C38" t="s">
        <v>92</v>
      </c>
      <c r="D38" t="s">
        <v>93</v>
      </c>
      <c r="E38" t="s">
        <v>31</v>
      </c>
      <c r="F38" t="s">
        <v>94</v>
      </c>
      <c r="G38" t="s">
        <v>33</v>
      </c>
      <c r="H38" t="s">
        <v>34</v>
      </c>
      <c r="I38" s="1">
        <f>DATE(2004,4,1)</f>
        <v>38078</v>
      </c>
      <c r="J38" s="3">
        <v>699.1</v>
      </c>
      <c r="K38" s="3">
        <v>595.13</v>
      </c>
      <c r="L38" s="3">
        <v>103.97</v>
      </c>
      <c r="M38" s="3">
        <v>80</v>
      </c>
      <c r="N38" s="2">
        <v>24</v>
      </c>
      <c r="O38" s="2">
        <v>0</v>
      </c>
      <c r="P38" s="2">
        <v>2</v>
      </c>
      <c r="Q38" s="2">
        <v>213</v>
      </c>
      <c r="R38" s="1">
        <f t="shared" si="0"/>
        <v>45900</v>
      </c>
      <c r="S38" t="s">
        <v>27</v>
      </c>
      <c r="T38" t="s">
        <v>28</v>
      </c>
    </row>
    <row r="39" spans="1:20" ht="13.95" customHeight="1" x14ac:dyDescent="0.3">
      <c r="A39" t="s">
        <v>95</v>
      </c>
      <c r="B39" s="2">
        <v>1</v>
      </c>
      <c r="C39" t="s">
        <v>96</v>
      </c>
      <c r="D39" t="s">
        <v>22</v>
      </c>
      <c r="E39" t="s">
        <v>31</v>
      </c>
      <c r="F39" t="s">
        <v>76</v>
      </c>
      <c r="G39" t="s">
        <v>40</v>
      </c>
      <c r="H39" t="s">
        <v>41</v>
      </c>
      <c r="I39" s="1">
        <f>DATE(2005,8,8)</f>
        <v>38572</v>
      </c>
      <c r="J39" s="3">
        <v>1339.5</v>
      </c>
      <c r="K39" s="3">
        <v>1161.58</v>
      </c>
      <c r="L39" s="3">
        <v>177.92</v>
      </c>
      <c r="M39" s="3">
        <v>150</v>
      </c>
      <c r="N39" s="2">
        <v>22</v>
      </c>
      <c r="O39" s="2">
        <v>0</v>
      </c>
      <c r="P39" s="2">
        <v>1</v>
      </c>
      <c r="Q39" s="2">
        <v>341</v>
      </c>
      <c r="R39" s="1">
        <f t="shared" si="0"/>
        <v>45900</v>
      </c>
      <c r="S39" t="s">
        <v>27</v>
      </c>
      <c r="T39" t="s">
        <v>28</v>
      </c>
    </row>
    <row r="40" spans="1:20" ht="13.95" customHeight="1" x14ac:dyDescent="0.3">
      <c r="A40" t="s">
        <v>97</v>
      </c>
      <c r="B40" s="2">
        <v>1</v>
      </c>
      <c r="C40" t="s">
        <v>30</v>
      </c>
      <c r="D40" t="s">
        <v>22</v>
      </c>
      <c r="E40" t="s">
        <v>31</v>
      </c>
      <c r="F40" t="s">
        <v>98</v>
      </c>
      <c r="G40" t="s">
        <v>40</v>
      </c>
      <c r="H40" t="s">
        <v>41</v>
      </c>
      <c r="I40" s="1">
        <f>DATE(2001,4,1)</f>
        <v>36982</v>
      </c>
      <c r="J40" s="3">
        <v>576</v>
      </c>
      <c r="K40" s="3">
        <v>556.59</v>
      </c>
      <c r="L40" s="3">
        <v>19.41</v>
      </c>
      <c r="M40" s="3">
        <v>0</v>
      </c>
      <c r="N40" s="2">
        <v>27</v>
      </c>
      <c r="O40" s="2">
        <v>0</v>
      </c>
      <c r="P40" s="2">
        <v>2</v>
      </c>
      <c r="Q40" s="2">
        <v>213</v>
      </c>
      <c r="R40" s="1">
        <f t="shared" si="0"/>
        <v>45900</v>
      </c>
      <c r="S40" t="s">
        <v>27</v>
      </c>
      <c r="T40" t="s">
        <v>28</v>
      </c>
    </row>
    <row r="41" spans="1:20" ht="13.95" customHeight="1" x14ac:dyDescent="0.3">
      <c r="A41" t="s">
        <v>99</v>
      </c>
      <c r="B41" s="2">
        <v>1</v>
      </c>
      <c r="C41" t="s">
        <v>100</v>
      </c>
      <c r="D41" t="s">
        <v>22</v>
      </c>
      <c r="E41" t="s">
        <v>31</v>
      </c>
      <c r="F41" t="s">
        <v>39</v>
      </c>
      <c r="G41" t="s">
        <v>40</v>
      </c>
      <c r="H41" t="s">
        <v>41</v>
      </c>
      <c r="I41" s="1">
        <f>DATE(2004,4,1)</f>
        <v>38078</v>
      </c>
      <c r="J41" s="3">
        <v>2738.9</v>
      </c>
      <c r="K41" s="3">
        <v>2373.2600000000002</v>
      </c>
      <c r="L41" s="3">
        <v>365.64</v>
      </c>
      <c r="M41" s="3">
        <v>270</v>
      </c>
      <c r="N41" s="2">
        <v>24</v>
      </c>
      <c r="O41" s="2">
        <v>0</v>
      </c>
      <c r="P41" s="2">
        <v>2</v>
      </c>
      <c r="Q41" s="2">
        <v>213</v>
      </c>
      <c r="R41" s="1">
        <f t="shared" si="0"/>
        <v>45900</v>
      </c>
      <c r="S41" t="s">
        <v>27</v>
      </c>
      <c r="T41" t="s">
        <v>28</v>
      </c>
    </row>
    <row r="42" spans="1:20" ht="13.95" customHeight="1" x14ac:dyDescent="0.3">
      <c r="A42" t="s">
        <v>101</v>
      </c>
      <c r="B42" s="2">
        <v>1</v>
      </c>
      <c r="C42" t="s">
        <v>102</v>
      </c>
      <c r="D42" t="s">
        <v>22</v>
      </c>
      <c r="E42" t="s">
        <v>31</v>
      </c>
      <c r="F42" t="s">
        <v>76</v>
      </c>
      <c r="G42" t="s">
        <v>40</v>
      </c>
      <c r="H42" t="s">
        <v>41</v>
      </c>
      <c r="I42" s="1">
        <f>DATE(2001,4,1)</f>
        <v>36982</v>
      </c>
      <c r="J42" s="3">
        <v>576</v>
      </c>
      <c r="K42" s="3">
        <v>556.59</v>
      </c>
      <c r="L42" s="3">
        <v>19.41</v>
      </c>
      <c r="M42" s="3">
        <v>0</v>
      </c>
      <c r="N42" s="2">
        <v>27</v>
      </c>
      <c r="O42" s="2">
        <v>0</v>
      </c>
      <c r="P42" s="2">
        <v>2</v>
      </c>
      <c r="Q42" s="2">
        <v>213</v>
      </c>
      <c r="R42" s="1">
        <f t="shared" si="0"/>
        <v>45900</v>
      </c>
      <c r="S42" t="s">
        <v>27</v>
      </c>
      <c r="T42" t="s">
        <v>28</v>
      </c>
    </row>
    <row r="43" spans="1:20" ht="13.95" customHeight="1" x14ac:dyDescent="0.3">
      <c r="A43" t="s">
        <v>103</v>
      </c>
      <c r="B43" s="2">
        <v>1</v>
      </c>
      <c r="C43" t="s">
        <v>102</v>
      </c>
      <c r="D43" t="s">
        <v>22</v>
      </c>
      <c r="E43" t="s">
        <v>31</v>
      </c>
      <c r="F43" t="s">
        <v>76</v>
      </c>
      <c r="G43" t="s">
        <v>40</v>
      </c>
      <c r="H43" t="s">
        <v>41</v>
      </c>
      <c r="I43" s="1">
        <f>DATE(2005,4,1)</f>
        <v>38443</v>
      </c>
      <c r="J43" s="3">
        <v>3151.65</v>
      </c>
      <c r="K43" s="3">
        <v>2735.38</v>
      </c>
      <c r="L43" s="3">
        <v>416.27</v>
      </c>
      <c r="M43" s="3">
        <v>300</v>
      </c>
      <c r="N43" s="2">
        <v>23</v>
      </c>
      <c r="O43" s="2">
        <v>0</v>
      </c>
      <c r="P43" s="2">
        <v>2</v>
      </c>
      <c r="Q43" s="2">
        <v>213</v>
      </c>
      <c r="R43" s="1">
        <f t="shared" si="0"/>
        <v>45900</v>
      </c>
      <c r="S43" t="s">
        <v>27</v>
      </c>
      <c r="T43" t="s">
        <v>28</v>
      </c>
    </row>
    <row r="44" spans="1:20" ht="13.95" customHeight="1" x14ac:dyDescent="0.3">
      <c r="A44" t="s">
        <v>104</v>
      </c>
      <c r="B44" s="2">
        <v>1</v>
      </c>
      <c r="C44" t="s">
        <v>105</v>
      </c>
      <c r="D44" t="s">
        <v>22</v>
      </c>
      <c r="E44" t="s">
        <v>31</v>
      </c>
      <c r="F44" t="s">
        <v>76</v>
      </c>
      <c r="G44" t="s">
        <v>40</v>
      </c>
      <c r="H44" t="s">
        <v>41</v>
      </c>
      <c r="I44" s="1">
        <f>DATE(2005,4,1)</f>
        <v>38443</v>
      </c>
      <c r="J44" s="3">
        <v>1380.74</v>
      </c>
      <c r="K44" s="3">
        <v>1199.72</v>
      </c>
      <c r="L44" s="3">
        <v>181.02</v>
      </c>
      <c r="M44" s="3">
        <v>130</v>
      </c>
      <c r="N44" s="2">
        <v>23</v>
      </c>
      <c r="O44" s="2">
        <v>0</v>
      </c>
      <c r="P44" s="2">
        <v>2</v>
      </c>
      <c r="Q44" s="2">
        <v>213</v>
      </c>
      <c r="R44" s="1">
        <f t="shared" si="0"/>
        <v>45900</v>
      </c>
      <c r="S44" t="s">
        <v>27</v>
      </c>
      <c r="T44" t="s">
        <v>28</v>
      </c>
    </row>
    <row r="45" spans="1:20" ht="13.95" customHeight="1" x14ac:dyDescent="0.3">
      <c r="A45" t="s">
        <v>106</v>
      </c>
      <c r="B45" s="2">
        <v>1</v>
      </c>
      <c r="C45" t="s">
        <v>30</v>
      </c>
      <c r="D45" t="s">
        <v>22</v>
      </c>
      <c r="E45" t="s">
        <v>31</v>
      </c>
      <c r="F45" t="s">
        <v>39</v>
      </c>
      <c r="G45" t="s">
        <v>40</v>
      </c>
      <c r="H45" t="s">
        <v>41</v>
      </c>
      <c r="I45" s="1">
        <f>DATE(2005,4,1)</f>
        <v>38443</v>
      </c>
      <c r="J45" s="3">
        <v>700.6</v>
      </c>
      <c r="K45" s="3">
        <v>604.89</v>
      </c>
      <c r="L45" s="3">
        <v>95.71</v>
      </c>
      <c r="M45" s="3">
        <v>70</v>
      </c>
      <c r="N45" s="2">
        <v>23</v>
      </c>
      <c r="O45" s="2">
        <v>0</v>
      </c>
      <c r="P45" s="2">
        <v>2</v>
      </c>
      <c r="Q45" s="2">
        <v>213</v>
      </c>
      <c r="R45" s="1">
        <f t="shared" si="0"/>
        <v>45900</v>
      </c>
      <c r="S45" t="s">
        <v>27</v>
      </c>
      <c r="T45" t="s">
        <v>28</v>
      </c>
    </row>
    <row r="46" spans="1:20" ht="13.95" customHeight="1" x14ac:dyDescent="0.3">
      <c r="A46" t="s">
        <v>107</v>
      </c>
      <c r="B46" s="2">
        <v>1</v>
      </c>
      <c r="C46" t="s">
        <v>108</v>
      </c>
      <c r="D46" t="s">
        <v>22</v>
      </c>
      <c r="E46" t="s">
        <v>31</v>
      </c>
      <c r="F46" t="s">
        <v>76</v>
      </c>
      <c r="G46" t="s">
        <v>40</v>
      </c>
      <c r="H46" t="s">
        <v>41</v>
      </c>
      <c r="I46" s="1">
        <f t="shared" ref="I46:I52" si="3">DATE(2001,4,1)</f>
        <v>36982</v>
      </c>
      <c r="J46" s="3">
        <v>1290.5999999999999</v>
      </c>
      <c r="K46" s="3">
        <v>1247.0899999999999</v>
      </c>
      <c r="L46" s="3">
        <v>43.51</v>
      </c>
      <c r="M46" s="3">
        <v>0</v>
      </c>
      <c r="N46" s="2">
        <v>27</v>
      </c>
      <c r="O46" s="2">
        <v>0</v>
      </c>
      <c r="P46" s="2">
        <v>2</v>
      </c>
      <c r="Q46" s="2">
        <v>213</v>
      </c>
      <c r="R46" s="1">
        <f t="shared" si="0"/>
        <v>45900</v>
      </c>
      <c r="S46" t="s">
        <v>27</v>
      </c>
      <c r="T46" t="s">
        <v>28</v>
      </c>
    </row>
    <row r="47" spans="1:20" ht="13.95" customHeight="1" x14ac:dyDescent="0.3">
      <c r="A47" t="s">
        <v>109</v>
      </c>
      <c r="B47" s="2">
        <v>1</v>
      </c>
      <c r="C47" t="s">
        <v>47</v>
      </c>
      <c r="D47" t="s">
        <v>22</v>
      </c>
      <c r="E47" t="s">
        <v>31</v>
      </c>
      <c r="F47" t="s">
        <v>98</v>
      </c>
      <c r="G47" t="s">
        <v>40</v>
      </c>
      <c r="H47" t="s">
        <v>41</v>
      </c>
      <c r="I47" s="1">
        <f t="shared" si="3"/>
        <v>36982</v>
      </c>
      <c r="J47" s="3">
        <v>4083</v>
      </c>
      <c r="K47" s="3">
        <v>3945.42</v>
      </c>
      <c r="L47" s="3">
        <v>137.58000000000001</v>
      </c>
      <c r="M47" s="3">
        <v>0</v>
      </c>
      <c r="N47" s="2">
        <v>27</v>
      </c>
      <c r="O47" s="2">
        <v>0</v>
      </c>
      <c r="P47" s="2">
        <v>2</v>
      </c>
      <c r="Q47" s="2">
        <v>213</v>
      </c>
      <c r="R47" s="1">
        <f t="shared" si="0"/>
        <v>45900</v>
      </c>
      <c r="S47" t="s">
        <v>27</v>
      </c>
      <c r="T47" t="s">
        <v>28</v>
      </c>
    </row>
    <row r="48" spans="1:20" ht="13.95" customHeight="1" x14ac:dyDescent="0.3">
      <c r="A48" t="s">
        <v>110</v>
      </c>
      <c r="B48" s="2">
        <v>1</v>
      </c>
      <c r="C48" t="s">
        <v>30</v>
      </c>
      <c r="D48" t="s">
        <v>22</v>
      </c>
      <c r="E48" t="s">
        <v>31</v>
      </c>
      <c r="F48" t="s">
        <v>111</v>
      </c>
      <c r="G48" t="s">
        <v>112</v>
      </c>
      <c r="H48" t="s">
        <v>113</v>
      </c>
      <c r="I48" s="1">
        <f t="shared" si="3"/>
        <v>36982</v>
      </c>
      <c r="J48" s="3">
        <v>576</v>
      </c>
      <c r="K48" s="3">
        <v>556.59</v>
      </c>
      <c r="L48" s="3">
        <v>19.41</v>
      </c>
      <c r="M48" s="3">
        <v>0</v>
      </c>
      <c r="N48" s="2">
        <v>27</v>
      </c>
      <c r="O48" s="2">
        <v>0</v>
      </c>
      <c r="P48" s="2">
        <v>2</v>
      </c>
      <c r="Q48" s="2">
        <v>213</v>
      </c>
      <c r="R48" s="1">
        <f t="shared" si="0"/>
        <v>45900</v>
      </c>
      <c r="S48" t="s">
        <v>27</v>
      </c>
      <c r="T48" t="s">
        <v>28</v>
      </c>
    </row>
    <row r="49" spans="1:20" ht="13.95" customHeight="1" x14ac:dyDescent="0.3">
      <c r="A49" t="s">
        <v>114</v>
      </c>
      <c r="B49" s="2">
        <v>1</v>
      </c>
      <c r="C49" t="s">
        <v>30</v>
      </c>
      <c r="D49" t="s">
        <v>22</v>
      </c>
      <c r="E49" t="s">
        <v>31</v>
      </c>
      <c r="F49" t="s">
        <v>111</v>
      </c>
      <c r="G49" t="s">
        <v>112</v>
      </c>
      <c r="H49" t="s">
        <v>113</v>
      </c>
      <c r="I49" s="1">
        <f t="shared" si="3"/>
        <v>36982</v>
      </c>
      <c r="J49" s="3">
        <v>576</v>
      </c>
      <c r="K49" s="3">
        <v>556.59</v>
      </c>
      <c r="L49" s="3">
        <v>19.41</v>
      </c>
      <c r="M49" s="3">
        <v>0</v>
      </c>
      <c r="N49" s="2">
        <v>27</v>
      </c>
      <c r="O49" s="2">
        <v>0</v>
      </c>
      <c r="P49" s="2">
        <v>2</v>
      </c>
      <c r="Q49" s="2">
        <v>213</v>
      </c>
      <c r="R49" s="1">
        <f t="shared" si="0"/>
        <v>45900</v>
      </c>
      <c r="S49" t="s">
        <v>27</v>
      </c>
      <c r="T49" t="s">
        <v>28</v>
      </c>
    </row>
    <row r="50" spans="1:20" ht="13.95" customHeight="1" x14ac:dyDescent="0.3">
      <c r="A50" t="s">
        <v>115</v>
      </c>
      <c r="B50" s="2">
        <v>1</v>
      </c>
      <c r="C50" t="s">
        <v>96</v>
      </c>
      <c r="D50" t="s">
        <v>22</v>
      </c>
      <c r="E50" t="s">
        <v>31</v>
      </c>
      <c r="F50" t="s">
        <v>116</v>
      </c>
      <c r="G50" t="s">
        <v>112</v>
      </c>
      <c r="H50" t="s">
        <v>117</v>
      </c>
      <c r="I50" s="1">
        <f t="shared" si="3"/>
        <v>36982</v>
      </c>
      <c r="J50" s="3">
        <v>1084</v>
      </c>
      <c r="K50" s="3">
        <v>1047.49</v>
      </c>
      <c r="L50" s="3">
        <v>36.51</v>
      </c>
      <c r="M50" s="3">
        <v>0</v>
      </c>
      <c r="N50" s="2">
        <v>27</v>
      </c>
      <c r="O50" s="2">
        <v>0</v>
      </c>
      <c r="P50" s="2">
        <v>2</v>
      </c>
      <c r="Q50" s="2">
        <v>213</v>
      </c>
      <c r="R50" s="1">
        <f t="shared" si="0"/>
        <v>45900</v>
      </c>
      <c r="S50" t="s">
        <v>27</v>
      </c>
      <c r="T50" t="s">
        <v>28</v>
      </c>
    </row>
    <row r="51" spans="1:20" ht="13.95" customHeight="1" x14ac:dyDescent="0.3">
      <c r="A51" t="s">
        <v>118</v>
      </c>
      <c r="B51" s="2">
        <v>1</v>
      </c>
      <c r="C51" t="s">
        <v>119</v>
      </c>
      <c r="D51" t="s">
        <v>22</v>
      </c>
      <c r="E51" t="s">
        <v>31</v>
      </c>
      <c r="F51" t="s">
        <v>111</v>
      </c>
      <c r="G51" t="s">
        <v>112</v>
      </c>
      <c r="H51" t="s">
        <v>113</v>
      </c>
      <c r="I51" s="1">
        <f t="shared" si="3"/>
        <v>36982</v>
      </c>
      <c r="J51" s="3">
        <v>4083</v>
      </c>
      <c r="K51" s="3">
        <v>3945.42</v>
      </c>
      <c r="L51" s="3">
        <v>137.58000000000001</v>
      </c>
      <c r="M51" s="3">
        <v>0</v>
      </c>
      <c r="N51" s="2">
        <v>27</v>
      </c>
      <c r="O51" s="2">
        <v>0</v>
      </c>
      <c r="P51" s="2">
        <v>2</v>
      </c>
      <c r="Q51" s="2">
        <v>213</v>
      </c>
      <c r="R51" s="1">
        <f t="shared" si="0"/>
        <v>45900</v>
      </c>
      <c r="S51" t="s">
        <v>27</v>
      </c>
      <c r="T51" t="s">
        <v>28</v>
      </c>
    </row>
    <row r="52" spans="1:20" ht="13.95" customHeight="1" x14ac:dyDescent="0.3">
      <c r="A52" t="s">
        <v>120</v>
      </c>
      <c r="B52" s="2">
        <v>1</v>
      </c>
      <c r="C52" t="s">
        <v>121</v>
      </c>
      <c r="D52" t="s">
        <v>22</v>
      </c>
      <c r="E52" t="s">
        <v>31</v>
      </c>
      <c r="F52" t="s">
        <v>111</v>
      </c>
      <c r="G52" t="s">
        <v>112</v>
      </c>
      <c r="H52" t="s">
        <v>113</v>
      </c>
      <c r="I52" s="1">
        <f t="shared" si="3"/>
        <v>36982</v>
      </c>
      <c r="J52" s="3">
        <v>4083</v>
      </c>
      <c r="K52" s="3">
        <v>3945.42</v>
      </c>
      <c r="L52" s="3">
        <v>137.58000000000001</v>
      </c>
      <c r="M52" s="3">
        <v>0</v>
      </c>
      <c r="N52" s="2">
        <v>27</v>
      </c>
      <c r="O52" s="2">
        <v>0</v>
      </c>
      <c r="P52" s="2">
        <v>2</v>
      </c>
      <c r="Q52" s="2">
        <v>213</v>
      </c>
      <c r="R52" s="1">
        <f t="shared" si="0"/>
        <v>45900</v>
      </c>
      <c r="S52" t="s">
        <v>27</v>
      </c>
      <c r="T52" t="s">
        <v>28</v>
      </c>
    </row>
    <row r="53" spans="1:20" ht="13.95" customHeight="1" x14ac:dyDescent="0.3">
      <c r="A53" t="s">
        <v>122</v>
      </c>
      <c r="B53" s="2">
        <v>1</v>
      </c>
      <c r="C53" t="s">
        <v>30</v>
      </c>
      <c r="D53" t="s">
        <v>22</v>
      </c>
      <c r="E53" t="s">
        <v>31</v>
      </c>
      <c r="F53" t="s">
        <v>123</v>
      </c>
      <c r="G53" t="s">
        <v>124</v>
      </c>
      <c r="H53" t="s">
        <v>125</v>
      </c>
      <c r="I53" s="1">
        <f>DATE(2005,4,1)</f>
        <v>38443</v>
      </c>
      <c r="J53" s="3">
        <v>2637.34</v>
      </c>
      <c r="K53" s="3">
        <v>2280.35</v>
      </c>
      <c r="L53" s="3">
        <v>356.99</v>
      </c>
      <c r="M53" s="3">
        <v>260</v>
      </c>
      <c r="N53" s="2">
        <v>23</v>
      </c>
      <c r="O53" s="2">
        <v>0</v>
      </c>
      <c r="P53" s="2">
        <v>2</v>
      </c>
      <c r="Q53" s="2">
        <v>213</v>
      </c>
      <c r="R53" s="1">
        <f t="shared" si="0"/>
        <v>45900</v>
      </c>
      <c r="S53" t="s">
        <v>27</v>
      </c>
      <c r="T53" t="s">
        <v>28</v>
      </c>
    </row>
    <row r="54" spans="1:20" ht="13.95" customHeight="1" x14ac:dyDescent="0.3">
      <c r="A54" t="s">
        <v>126</v>
      </c>
      <c r="B54" s="2">
        <v>1</v>
      </c>
      <c r="C54" t="s">
        <v>127</v>
      </c>
      <c r="D54" t="s">
        <v>22</v>
      </c>
      <c r="E54" t="s">
        <v>31</v>
      </c>
      <c r="F54" t="s">
        <v>111</v>
      </c>
      <c r="G54" t="s">
        <v>112</v>
      </c>
      <c r="H54" t="s">
        <v>113</v>
      </c>
      <c r="I54" s="1">
        <f>DATE(2005,4,1)</f>
        <v>38443</v>
      </c>
      <c r="J54" s="3">
        <v>1368.74</v>
      </c>
      <c r="K54" s="3">
        <v>1188.25</v>
      </c>
      <c r="L54" s="3">
        <v>180.49</v>
      </c>
      <c r="M54" s="3">
        <v>130</v>
      </c>
      <c r="N54" s="2">
        <v>23</v>
      </c>
      <c r="O54" s="2">
        <v>0</v>
      </c>
      <c r="P54" s="2">
        <v>2</v>
      </c>
      <c r="Q54" s="2">
        <v>213</v>
      </c>
      <c r="R54" s="1">
        <f t="shared" si="0"/>
        <v>45900</v>
      </c>
      <c r="S54" t="s">
        <v>27</v>
      </c>
      <c r="T54" t="s">
        <v>28</v>
      </c>
    </row>
    <row r="55" spans="1:20" ht="13.95" customHeight="1" x14ac:dyDescent="0.3">
      <c r="A55" t="s">
        <v>128</v>
      </c>
      <c r="B55" s="2">
        <v>1</v>
      </c>
      <c r="C55" t="s">
        <v>129</v>
      </c>
      <c r="D55" t="s">
        <v>22</v>
      </c>
      <c r="E55" t="s">
        <v>31</v>
      </c>
      <c r="F55" t="s">
        <v>111</v>
      </c>
      <c r="G55" t="s">
        <v>112</v>
      </c>
      <c r="H55" t="s">
        <v>113</v>
      </c>
      <c r="I55" s="1">
        <f>DATE(2001,4,1)</f>
        <v>36982</v>
      </c>
      <c r="J55" s="3">
        <v>4351</v>
      </c>
      <c r="K55" s="3">
        <v>4204.38</v>
      </c>
      <c r="L55" s="3">
        <v>146.62</v>
      </c>
      <c r="M55" s="3">
        <v>0</v>
      </c>
      <c r="N55" s="2">
        <v>27</v>
      </c>
      <c r="O55" s="2">
        <v>0</v>
      </c>
      <c r="P55" s="2">
        <v>2</v>
      </c>
      <c r="Q55" s="2">
        <v>213</v>
      </c>
      <c r="R55" s="1">
        <f t="shared" si="0"/>
        <v>45900</v>
      </c>
      <c r="S55" t="s">
        <v>27</v>
      </c>
      <c r="T55" t="s">
        <v>28</v>
      </c>
    </row>
    <row r="56" spans="1:20" ht="13.95" customHeight="1" x14ac:dyDescent="0.3">
      <c r="A56" t="s">
        <v>130</v>
      </c>
      <c r="B56" s="2">
        <v>1</v>
      </c>
      <c r="C56" t="s">
        <v>30</v>
      </c>
      <c r="D56" t="s">
        <v>22</v>
      </c>
      <c r="E56" t="s">
        <v>31</v>
      </c>
      <c r="F56" t="s">
        <v>116</v>
      </c>
      <c r="G56" t="s">
        <v>112</v>
      </c>
      <c r="H56" t="s">
        <v>117</v>
      </c>
      <c r="I56" s="1">
        <f>DATE(2001,4,1)</f>
        <v>36982</v>
      </c>
      <c r="J56" s="3">
        <v>554.85</v>
      </c>
      <c r="K56" s="3">
        <v>536.12</v>
      </c>
      <c r="L56" s="3">
        <v>18.73</v>
      </c>
      <c r="M56" s="3">
        <v>0</v>
      </c>
      <c r="N56" s="2">
        <v>27</v>
      </c>
      <c r="O56" s="2">
        <v>0</v>
      </c>
      <c r="P56" s="2">
        <v>2</v>
      </c>
      <c r="Q56" s="2">
        <v>213</v>
      </c>
      <c r="R56" s="1">
        <f t="shared" si="0"/>
        <v>45900</v>
      </c>
      <c r="S56" t="s">
        <v>27</v>
      </c>
      <c r="T56" t="s">
        <v>28</v>
      </c>
    </row>
    <row r="57" spans="1:20" ht="13.95" customHeight="1" x14ac:dyDescent="0.3">
      <c r="A57" t="s">
        <v>131</v>
      </c>
      <c r="B57" s="2">
        <v>1</v>
      </c>
      <c r="C57" t="s">
        <v>132</v>
      </c>
      <c r="D57" t="s">
        <v>22</v>
      </c>
      <c r="E57" t="s">
        <v>31</v>
      </c>
      <c r="F57" t="s">
        <v>133</v>
      </c>
      <c r="G57" t="s">
        <v>112</v>
      </c>
      <c r="H57" t="s">
        <v>113</v>
      </c>
      <c r="I57" s="1">
        <f>DATE(2001,4,1)</f>
        <v>36982</v>
      </c>
      <c r="J57" s="3">
        <v>4351</v>
      </c>
      <c r="K57" s="3">
        <v>4204.38</v>
      </c>
      <c r="L57" s="3">
        <v>146.62</v>
      </c>
      <c r="M57" s="3">
        <v>0</v>
      </c>
      <c r="N57" s="2">
        <v>27</v>
      </c>
      <c r="O57" s="2">
        <v>0</v>
      </c>
      <c r="P57" s="2">
        <v>2</v>
      </c>
      <c r="Q57" s="2">
        <v>213</v>
      </c>
      <c r="R57" s="1">
        <f t="shared" si="0"/>
        <v>45900</v>
      </c>
      <c r="S57" t="s">
        <v>27</v>
      </c>
      <c r="T57" t="s">
        <v>28</v>
      </c>
    </row>
    <row r="58" spans="1:20" ht="13.95" customHeight="1" x14ac:dyDescent="0.3">
      <c r="A58" t="s">
        <v>134</v>
      </c>
      <c r="B58" s="2">
        <v>1</v>
      </c>
      <c r="C58" t="s">
        <v>135</v>
      </c>
      <c r="D58" t="s">
        <v>136</v>
      </c>
      <c r="E58" t="s">
        <v>31</v>
      </c>
      <c r="F58" t="s">
        <v>111</v>
      </c>
      <c r="G58" t="s">
        <v>112</v>
      </c>
      <c r="H58" t="s">
        <v>113</v>
      </c>
      <c r="I58" s="1">
        <f>DATE(2006,4,1)</f>
        <v>38808</v>
      </c>
      <c r="J58" s="3">
        <v>2676.88</v>
      </c>
      <c r="K58" s="3">
        <v>2274.27</v>
      </c>
      <c r="L58" s="3">
        <v>402.61</v>
      </c>
      <c r="M58" s="3">
        <v>100</v>
      </c>
      <c r="N58" s="2">
        <v>22</v>
      </c>
      <c r="O58" s="2">
        <v>0</v>
      </c>
      <c r="P58" s="2">
        <v>2</v>
      </c>
      <c r="Q58" s="2">
        <v>213</v>
      </c>
      <c r="R58" s="1">
        <f t="shared" si="0"/>
        <v>45900</v>
      </c>
      <c r="S58" t="s">
        <v>27</v>
      </c>
      <c r="T58" t="s">
        <v>28</v>
      </c>
    </row>
    <row r="59" spans="1:20" ht="13.95" customHeight="1" x14ac:dyDescent="0.3">
      <c r="A59" t="s">
        <v>137</v>
      </c>
      <c r="B59" s="2">
        <v>1</v>
      </c>
      <c r="C59" t="s">
        <v>138</v>
      </c>
      <c r="D59" t="s">
        <v>22</v>
      </c>
      <c r="E59" t="s">
        <v>31</v>
      </c>
      <c r="F59" t="s">
        <v>116</v>
      </c>
      <c r="G59" t="s">
        <v>112</v>
      </c>
      <c r="H59" t="s">
        <v>117</v>
      </c>
      <c r="I59" s="1">
        <f>DATE(2005,4,1)</f>
        <v>38443</v>
      </c>
      <c r="J59" s="3">
        <v>1747.55</v>
      </c>
      <c r="K59" s="3">
        <v>1503.61</v>
      </c>
      <c r="L59" s="3">
        <v>243.94</v>
      </c>
      <c r="M59" s="3">
        <v>180</v>
      </c>
      <c r="N59" s="2">
        <v>23</v>
      </c>
      <c r="O59" s="2">
        <v>0</v>
      </c>
      <c r="P59" s="2">
        <v>2</v>
      </c>
      <c r="Q59" s="2">
        <v>213</v>
      </c>
      <c r="R59" s="1">
        <f t="shared" si="0"/>
        <v>45900</v>
      </c>
      <c r="S59" t="s">
        <v>27</v>
      </c>
      <c r="T59" t="s">
        <v>28</v>
      </c>
    </row>
    <row r="60" spans="1:20" ht="13.95" customHeight="1" x14ac:dyDescent="0.3">
      <c r="A60" t="s">
        <v>139</v>
      </c>
      <c r="B60" s="2">
        <v>1</v>
      </c>
      <c r="C60" t="s">
        <v>140</v>
      </c>
      <c r="D60" t="s">
        <v>22</v>
      </c>
      <c r="E60" t="s">
        <v>141</v>
      </c>
      <c r="F60" t="s">
        <v>142</v>
      </c>
      <c r="G60" t="s">
        <v>25</v>
      </c>
      <c r="H60" t="s">
        <v>26</v>
      </c>
      <c r="I60" s="1">
        <f>DATE(2007,12,11)</f>
        <v>39427</v>
      </c>
      <c r="J60" s="3">
        <v>5916.6</v>
      </c>
      <c r="K60" s="3">
        <v>5233.13</v>
      </c>
      <c r="L60" s="3">
        <v>683.47</v>
      </c>
      <c r="M60" s="3">
        <v>600</v>
      </c>
      <c r="N60" s="2">
        <v>20</v>
      </c>
      <c r="O60" s="2">
        <v>0</v>
      </c>
      <c r="P60" s="2">
        <v>2</v>
      </c>
      <c r="Q60" s="2">
        <v>101</v>
      </c>
      <c r="R60" s="1">
        <f t="shared" si="0"/>
        <v>45900</v>
      </c>
      <c r="S60" t="s">
        <v>27</v>
      </c>
      <c r="T60" t="s">
        <v>28</v>
      </c>
    </row>
    <row r="61" spans="1:20" ht="13.95" customHeight="1" x14ac:dyDescent="0.3">
      <c r="A61" t="s">
        <v>143</v>
      </c>
      <c r="B61" s="2">
        <v>1</v>
      </c>
      <c r="C61" t="s">
        <v>61</v>
      </c>
      <c r="D61" t="s">
        <v>22</v>
      </c>
      <c r="E61" t="s">
        <v>31</v>
      </c>
      <c r="F61" t="s">
        <v>144</v>
      </c>
      <c r="G61" t="s">
        <v>124</v>
      </c>
      <c r="H61" t="s">
        <v>145</v>
      </c>
      <c r="I61" s="1">
        <f>DATE(2006,10,1)</f>
        <v>38991</v>
      </c>
      <c r="J61" s="3">
        <v>1911.18</v>
      </c>
      <c r="K61" s="3">
        <v>1670.93</v>
      </c>
      <c r="L61" s="3">
        <v>240.25</v>
      </c>
      <c r="M61" s="3">
        <v>190</v>
      </c>
      <c r="N61" s="2">
        <v>21</v>
      </c>
      <c r="O61" s="2">
        <v>0</v>
      </c>
      <c r="P61" s="2">
        <v>2</v>
      </c>
      <c r="Q61" s="2">
        <v>30</v>
      </c>
      <c r="R61" s="1">
        <f t="shared" si="0"/>
        <v>45900</v>
      </c>
      <c r="S61" t="s">
        <v>27</v>
      </c>
      <c r="T61" t="s">
        <v>28</v>
      </c>
    </row>
    <row r="62" spans="1:20" ht="13.95" customHeight="1" x14ac:dyDescent="0.3">
      <c r="A62" t="s">
        <v>146</v>
      </c>
      <c r="B62" s="2">
        <v>1</v>
      </c>
      <c r="C62" t="s">
        <v>140</v>
      </c>
      <c r="D62" t="s">
        <v>22</v>
      </c>
      <c r="E62" t="s">
        <v>141</v>
      </c>
      <c r="F62" t="s">
        <v>142</v>
      </c>
      <c r="G62" t="s">
        <v>25</v>
      </c>
      <c r="H62" t="s">
        <v>26</v>
      </c>
      <c r="I62" s="1">
        <f>DATE(2007,12,11)</f>
        <v>39427</v>
      </c>
      <c r="J62" s="3">
        <v>5916.6</v>
      </c>
      <c r="K62" s="3">
        <v>5233.13</v>
      </c>
      <c r="L62" s="3">
        <v>683.47</v>
      </c>
      <c r="M62" s="3">
        <v>600</v>
      </c>
      <c r="N62" s="2">
        <v>20</v>
      </c>
      <c r="O62" s="2">
        <v>0</v>
      </c>
      <c r="P62" s="2">
        <v>2</v>
      </c>
      <c r="Q62" s="2">
        <v>101</v>
      </c>
      <c r="R62" s="1">
        <f t="shared" si="0"/>
        <v>45900</v>
      </c>
      <c r="S62" t="s">
        <v>27</v>
      </c>
      <c r="T62" t="s">
        <v>28</v>
      </c>
    </row>
    <row r="63" spans="1:20" ht="13.95" customHeight="1" x14ac:dyDescent="0.3">
      <c r="A63" t="s">
        <v>147</v>
      </c>
      <c r="B63" s="2">
        <v>1</v>
      </c>
      <c r="C63" t="s">
        <v>140</v>
      </c>
      <c r="D63" t="s">
        <v>22</v>
      </c>
      <c r="E63" t="s">
        <v>141</v>
      </c>
      <c r="F63" t="s">
        <v>142</v>
      </c>
      <c r="G63" t="s">
        <v>25</v>
      </c>
      <c r="H63" t="s">
        <v>26</v>
      </c>
      <c r="I63" s="1">
        <f>DATE(2007,12,11)</f>
        <v>39427</v>
      </c>
      <c r="J63" s="3">
        <v>5916.6</v>
      </c>
      <c r="K63" s="3">
        <v>5233.13</v>
      </c>
      <c r="L63" s="3">
        <v>683.47</v>
      </c>
      <c r="M63" s="3">
        <v>600</v>
      </c>
      <c r="N63" s="2">
        <v>20</v>
      </c>
      <c r="O63" s="2">
        <v>0</v>
      </c>
      <c r="P63" s="2">
        <v>2</v>
      </c>
      <c r="Q63" s="2">
        <v>101</v>
      </c>
      <c r="R63" s="1">
        <f t="shared" si="0"/>
        <v>45900</v>
      </c>
      <c r="S63" t="s">
        <v>27</v>
      </c>
      <c r="T63" t="s">
        <v>28</v>
      </c>
    </row>
    <row r="64" spans="1:20" ht="13.95" customHeight="1" x14ac:dyDescent="0.3">
      <c r="A64" t="s">
        <v>148</v>
      </c>
      <c r="B64" s="2">
        <v>1</v>
      </c>
      <c r="C64" t="s">
        <v>149</v>
      </c>
      <c r="D64" t="s">
        <v>22</v>
      </c>
      <c r="E64" t="s">
        <v>150</v>
      </c>
      <c r="F64" t="s">
        <v>151</v>
      </c>
      <c r="G64" t="s">
        <v>152</v>
      </c>
      <c r="H64" t="s">
        <v>153</v>
      </c>
      <c r="I64" s="1">
        <f>DATE(2007,11,6)</f>
        <v>39392</v>
      </c>
      <c r="J64" s="3">
        <v>11399.99</v>
      </c>
      <c r="K64" s="3">
        <v>10120.91</v>
      </c>
      <c r="L64" s="3">
        <v>1279.08</v>
      </c>
      <c r="M64" s="3">
        <v>1100</v>
      </c>
      <c r="N64" s="2">
        <v>20</v>
      </c>
      <c r="O64" s="2">
        <v>0</v>
      </c>
      <c r="P64" s="2">
        <v>2</v>
      </c>
      <c r="Q64" s="2">
        <v>66</v>
      </c>
      <c r="R64" s="1">
        <f t="shared" si="0"/>
        <v>45900</v>
      </c>
      <c r="S64" t="s">
        <v>27</v>
      </c>
      <c r="T64" t="s">
        <v>28</v>
      </c>
    </row>
    <row r="65" spans="1:20" ht="13.95" customHeight="1" x14ac:dyDescent="0.3">
      <c r="A65" t="s">
        <v>154</v>
      </c>
      <c r="B65" s="2">
        <v>1</v>
      </c>
      <c r="C65" t="s">
        <v>155</v>
      </c>
      <c r="D65" t="s">
        <v>22</v>
      </c>
      <c r="E65" t="s">
        <v>31</v>
      </c>
      <c r="F65" t="s">
        <v>89</v>
      </c>
      <c r="G65" t="s">
        <v>40</v>
      </c>
      <c r="H65" t="s">
        <v>41</v>
      </c>
      <c r="I65" s="1">
        <f>DATE(2005,8,12)</f>
        <v>38576</v>
      </c>
      <c r="J65" s="3">
        <v>790.02</v>
      </c>
      <c r="K65" s="3">
        <v>702.9</v>
      </c>
      <c r="L65" s="3">
        <v>87.12</v>
      </c>
      <c r="M65" s="3">
        <v>70</v>
      </c>
      <c r="N65" s="2">
        <v>22</v>
      </c>
      <c r="O65" s="2">
        <v>0</v>
      </c>
      <c r="P65" s="2">
        <v>1</v>
      </c>
      <c r="Q65" s="2">
        <v>345</v>
      </c>
      <c r="R65" s="1">
        <f t="shared" si="0"/>
        <v>45900</v>
      </c>
      <c r="S65" t="s">
        <v>27</v>
      </c>
      <c r="T65" t="s">
        <v>28</v>
      </c>
    </row>
    <row r="66" spans="1:20" ht="13.95" customHeight="1" x14ac:dyDescent="0.3">
      <c r="A66" t="s">
        <v>156</v>
      </c>
      <c r="B66" s="2">
        <v>1</v>
      </c>
      <c r="C66" t="s">
        <v>30</v>
      </c>
      <c r="D66" t="s">
        <v>22</v>
      </c>
      <c r="E66" t="s">
        <v>157</v>
      </c>
      <c r="F66" t="s">
        <v>39</v>
      </c>
      <c r="G66" t="s">
        <v>40</v>
      </c>
      <c r="H66" t="s">
        <v>41</v>
      </c>
      <c r="I66" s="1">
        <f>DATE(2008,3,27)</f>
        <v>39534</v>
      </c>
      <c r="J66" s="3">
        <v>891.48</v>
      </c>
      <c r="K66" s="3">
        <v>783.27</v>
      </c>
      <c r="L66" s="3">
        <v>108.21</v>
      </c>
      <c r="M66" s="3">
        <v>90</v>
      </c>
      <c r="N66" s="2">
        <v>20</v>
      </c>
      <c r="O66" s="2">
        <v>0</v>
      </c>
      <c r="P66" s="2">
        <v>2</v>
      </c>
      <c r="Q66" s="2">
        <v>208</v>
      </c>
      <c r="R66" s="1">
        <f t="shared" ref="R66:R129" si="4">DATE(2025,8,31)</f>
        <v>45900</v>
      </c>
      <c r="S66" t="s">
        <v>27</v>
      </c>
      <c r="T66" t="s">
        <v>28</v>
      </c>
    </row>
    <row r="67" spans="1:20" ht="13.95" customHeight="1" x14ac:dyDescent="0.3">
      <c r="A67" t="s">
        <v>158</v>
      </c>
      <c r="B67" s="2">
        <v>1</v>
      </c>
      <c r="C67" t="s">
        <v>30</v>
      </c>
      <c r="D67" t="s">
        <v>22</v>
      </c>
      <c r="E67" t="s">
        <v>157</v>
      </c>
      <c r="F67" t="s">
        <v>98</v>
      </c>
      <c r="G67" t="s">
        <v>40</v>
      </c>
      <c r="H67" t="s">
        <v>41</v>
      </c>
      <c r="I67" s="1">
        <f>DATE(2008,3,27)</f>
        <v>39534</v>
      </c>
      <c r="J67" s="3">
        <v>891.48</v>
      </c>
      <c r="K67" s="3">
        <v>783.27</v>
      </c>
      <c r="L67" s="3">
        <v>108.21</v>
      </c>
      <c r="M67" s="3">
        <v>90</v>
      </c>
      <c r="N67" s="2">
        <v>20</v>
      </c>
      <c r="O67" s="2">
        <v>0</v>
      </c>
      <c r="P67" s="2">
        <v>2</v>
      </c>
      <c r="Q67" s="2">
        <v>208</v>
      </c>
      <c r="R67" s="1">
        <f t="shared" si="4"/>
        <v>45900</v>
      </c>
      <c r="S67" t="s">
        <v>27</v>
      </c>
      <c r="T67" t="s">
        <v>28</v>
      </c>
    </row>
    <row r="68" spans="1:20" ht="13.95" customHeight="1" x14ac:dyDescent="0.3">
      <c r="A68" t="s">
        <v>159</v>
      </c>
      <c r="B68" s="2">
        <v>1</v>
      </c>
      <c r="C68" t="s">
        <v>36</v>
      </c>
      <c r="D68" t="s">
        <v>22</v>
      </c>
      <c r="E68" t="s">
        <v>160</v>
      </c>
      <c r="F68" t="s">
        <v>161</v>
      </c>
      <c r="G68" t="s">
        <v>162</v>
      </c>
      <c r="H68" t="s">
        <v>163</v>
      </c>
      <c r="I68" s="1">
        <f>DATE(2007,12,20)</f>
        <v>39436</v>
      </c>
      <c r="J68" s="3">
        <v>4740</v>
      </c>
      <c r="K68" s="3">
        <v>4190.79</v>
      </c>
      <c r="L68" s="3">
        <v>549.21</v>
      </c>
      <c r="M68" s="3">
        <v>480</v>
      </c>
      <c r="N68" s="2">
        <v>20</v>
      </c>
      <c r="O68" s="2">
        <v>0</v>
      </c>
      <c r="P68" s="2">
        <v>2</v>
      </c>
      <c r="Q68" s="2">
        <v>110</v>
      </c>
      <c r="R68" s="1">
        <f t="shared" si="4"/>
        <v>45900</v>
      </c>
      <c r="S68" t="s">
        <v>27</v>
      </c>
      <c r="T68" t="s">
        <v>28</v>
      </c>
    </row>
    <row r="69" spans="1:20" ht="13.95" customHeight="1" x14ac:dyDescent="0.3">
      <c r="A69" t="s">
        <v>164</v>
      </c>
      <c r="B69" s="2">
        <v>1</v>
      </c>
      <c r="C69" t="s">
        <v>96</v>
      </c>
      <c r="D69" t="s">
        <v>22</v>
      </c>
      <c r="E69" t="s">
        <v>160</v>
      </c>
      <c r="F69" t="s">
        <v>161</v>
      </c>
      <c r="G69" t="s">
        <v>162</v>
      </c>
      <c r="H69" t="s">
        <v>163</v>
      </c>
      <c r="I69" s="1">
        <f>DATE(2007,12,20)</f>
        <v>39436</v>
      </c>
      <c r="J69" s="3">
        <v>4740</v>
      </c>
      <c r="K69" s="3">
        <v>4190.79</v>
      </c>
      <c r="L69" s="3">
        <v>549.21</v>
      </c>
      <c r="M69" s="3">
        <v>480</v>
      </c>
      <c r="N69" s="2">
        <v>20</v>
      </c>
      <c r="O69" s="2">
        <v>0</v>
      </c>
      <c r="P69" s="2">
        <v>2</v>
      </c>
      <c r="Q69" s="2">
        <v>110</v>
      </c>
      <c r="R69" s="1">
        <f t="shared" si="4"/>
        <v>45900</v>
      </c>
      <c r="S69" t="s">
        <v>27</v>
      </c>
      <c r="T69" t="s">
        <v>28</v>
      </c>
    </row>
    <row r="70" spans="1:20" ht="13.95" customHeight="1" x14ac:dyDescent="0.3">
      <c r="A70" t="s">
        <v>165</v>
      </c>
      <c r="B70" s="2">
        <v>1</v>
      </c>
      <c r="C70" t="s">
        <v>36</v>
      </c>
      <c r="D70" t="s">
        <v>22</v>
      </c>
      <c r="E70" t="s">
        <v>160</v>
      </c>
      <c r="F70" t="s">
        <v>161</v>
      </c>
      <c r="G70" t="s">
        <v>162</v>
      </c>
      <c r="H70" t="s">
        <v>163</v>
      </c>
      <c r="I70" s="1">
        <f>DATE(2007,12,20)</f>
        <v>39436</v>
      </c>
      <c r="J70" s="3">
        <v>4740</v>
      </c>
      <c r="K70" s="3">
        <v>4190.79</v>
      </c>
      <c r="L70" s="3">
        <v>549.21</v>
      </c>
      <c r="M70" s="3">
        <v>480</v>
      </c>
      <c r="N70" s="2">
        <v>20</v>
      </c>
      <c r="O70" s="2">
        <v>0</v>
      </c>
      <c r="P70" s="2">
        <v>2</v>
      </c>
      <c r="Q70" s="2">
        <v>110</v>
      </c>
      <c r="R70" s="1">
        <f t="shared" si="4"/>
        <v>45900</v>
      </c>
      <c r="S70" t="s">
        <v>27</v>
      </c>
      <c r="T70" t="s">
        <v>28</v>
      </c>
    </row>
    <row r="71" spans="1:20" ht="13.95" customHeight="1" x14ac:dyDescent="0.3">
      <c r="A71" t="s">
        <v>166</v>
      </c>
      <c r="B71" s="2">
        <v>1</v>
      </c>
      <c r="C71" t="s">
        <v>167</v>
      </c>
      <c r="D71" t="s">
        <v>22</v>
      </c>
      <c r="E71" t="s">
        <v>31</v>
      </c>
      <c r="F71" t="s">
        <v>116</v>
      </c>
      <c r="G71" t="s">
        <v>112</v>
      </c>
      <c r="H71" t="s">
        <v>113</v>
      </c>
      <c r="I71" s="1">
        <f>DATE(2005,4,1)</f>
        <v>38443</v>
      </c>
      <c r="J71" s="3">
        <v>2456.92</v>
      </c>
      <c r="K71" s="3">
        <v>2116.9</v>
      </c>
      <c r="L71" s="3">
        <v>340.02</v>
      </c>
      <c r="M71" s="3">
        <v>250</v>
      </c>
      <c r="N71" s="2">
        <v>23</v>
      </c>
      <c r="O71" s="2">
        <v>0</v>
      </c>
      <c r="P71" s="2">
        <v>2</v>
      </c>
      <c r="Q71" s="2">
        <v>213</v>
      </c>
      <c r="R71" s="1">
        <f t="shared" si="4"/>
        <v>45900</v>
      </c>
      <c r="S71" t="s">
        <v>27</v>
      </c>
      <c r="T71" t="s">
        <v>28</v>
      </c>
    </row>
    <row r="72" spans="1:20" ht="13.95" customHeight="1" x14ac:dyDescent="0.3">
      <c r="A72" t="s">
        <v>168</v>
      </c>
      <c r="B72" s="2">
        <v>1</v>
      </c>
      <c r="C72" t="s">
        <v>30</v>
      </c>
      <c r="D72" t="s">
        <v>22</v>
      </c>
      <c r="E72" t="s">
        <v>157</v>
      </c>
      <c r="F72" t="s">
        <v>39</v>
      </c>
      <c r="G72" t="s">
        <v>40</v>
      </c>
      <c r="H72" t="s">
        <v>41</v>
      </c>
      <c r="I72" s="1">
        <f>DATE(2008,3,27)</f>
        <v>39534</v>
      </c>
      <c r="J72" s="3">
        <v>891.48</v>
      </c>
      <c r="K72" s="3">
        <v>783.27</v>
      </c>
      <c r="L72" s="3">
        <v>108.21</v>
      </c>
      <c r="M72" s="3">
        <v>90</v>
      </c>
      <c r="N72" s="2">
        <v>20</v>
      </c>
      <c r="O72" s="2">
        <v>0</v>
      </c>
      <c r="P72" s="2">
        <v>2</v>
      </c>
      <c r="Q72" s="2">
        <v>208</v>
      </c>
      <c r="R72" s="1">
        <f t="shared" si="4"/>
        <v>45900</v>
      </c>
      <c r="S72" t="s">
        <v>27</v>
      </c>
      <c r="T72" t="s">
        <v>28</v>
      </c>
    </row>
    <row r="73" spans="1:20" ht="13.95" customHeight="1" x14ac:dyDescent="0.3">
      <c r="A73" t="s">
        <v>169</v>
      </c>
      <c r="B73" s="2">
        <v>1</v>
      </c>
      <c r="C73" t="s">
        <v>155</v>
      </c>
      <c r="D73" t="s">
        <v>22</v>
      </c>
      <c r="E73" t="s">
        <v>157</v>
      </c>
      <c r="F73" t="s">
        <v>170</v>
      </c>
      <c r="G73" t="s">
        <v>40</v>
      </c>
      <c r="H73" t="s">
        <v>171</v>
      </c>
      <c r="I73" s="1">
        <f>DATE(2008,3,27)</f>
        <v>39534</v>
      </c>
      <c r="J73" s="3">
        <v>3893.1</v>
      </c>
      <c r="K73" s="3">
        <v>3433.33</v>
      </c>
      <c r="L73" s="3">
        <v>459.77</v>
      </c>
      <c r="M73" s="3">
        <v>380</v>
      </c>
      <c r="N73" s="2">
        <v>20</v>
      </c>
      <c r="O73" s="2">
        <v>0</v>
      </c>
      <c r="P73" s="2">
        <v>2</v>
      </c>
      <c r="Q73" s="2">
        <v>208</v>
      </c>
      <c r="R73" s="1">
        <f t="shared" si="4"/>
        <v>45900</v>
      </c>
      <c r="S73" t="s">
        <v>27</v>
      </c>
      <c r="T73" t="s">
        <v>28</v>
      </c>
    </row>
    <row r="74" spans="1:20" ht="13.95" customHeight="1" x14ac:dyDescent="0.3">
      <c r="A74" t="s">
        <v>172</v>
      </c>
      <c r="B74" s="2">
        <v>1</v>
      </c>
      <c r="C74" t="s">
        <v>61</v>
      </c>
      <c r="D74" t="s">
        <v>22</v>
      </c>
      <c r="E74" t="s">
        <v>31</v>
      </c>
      <c r="F74" t="s">
        <v>173</v>
      </c>
      <c r="G74" t="s">
        <v>124</v>
      </c>
      <c r="H74" t="s">
        <v>174</v>
      </c>
      <c r="I74" s="1">
        <f>DATE(2006,4,19)</f>
        <v>38826</v>
      </c>
      <c r="J74" s="3">
        <v>2496.98</v>
      </c>
      <c r="K74" s="3">
        <v>2209.4499999999998</v>
      </c>
      <c r="L74" s="3">
        <v>287.52999999999997</v>
      </c>
      <c r="M74" s="3">
        <v>250</v>
      </c>
      <c r="N74" s="2">
        <v>21</v>
      </c>
      <c r="O74" s="2">
        <v>0</v>
      </c>
      <c r="P74" s="2">
        <v>1</v>
      </c>
      <c r="Q74" s="2">
        <v>230</v>
      </c>
      <c r="R74" s="1">
        <f t="shared" si="4"/>
        <v>45900</v>
      </c>
      <c r="S74" t="s">
        <v>27</v>
      </c>
      <c r="T74" t="s">
        <v>28</v>
      </c>
    </row>
    <row r="75" spans="1:20" ht="13.95" customHeight="1" x14ac:dyDescent="0.3">
      <c r="A75" t="s">
        <v>175</v>
      </c>
      <c r="B75" s="2">
        <v>1</v>
      </c>
      <c r="C75" t="s">
        <v>155</v>
      </c>
      <c r="D75" t="s">
        <v>22</v>
      </c>
      <c r="E75" t="s">
        <v>157</v>
      </c>
      <c r="F75" t="s">
        <v>176</v>
      </c>
      <c r="G75" t="s">
        <v>40</v>
      </c>
      <c r="H75" t="s">
        <v>41</v>
      </c>
      <c r="I75" s="1">
        <f>DATE(2008,3,27)</f>
        <v>39534</v>
      </c>
      <c r="J75" s="3">
        <v>3765.42</v>
      </c>
      <c r="K75" s="3">
        <v>3308.51</v>
      </c>
      <c r="L75" s="3">
        <v>456.91</v>
      </c>
      <c r="M75" s="3">
        <v>380</v>
      </c>
      <c r="N75" s="2">
        <v>20</v>
      </c>
      <c r="O75" s="2">
        <v>0</v>
      </c>
      <c r="P75" s="2">
        <v>2</v>
      </c>
      <c r="Q75" s="2">
        <v>208</v>
      </c>
      <c r="R75" s="1">
        <f t="shared" si="4"/>
        <v>45900</v>
      </c>
      <c r="S75" t="s">
        <v>27</v>
      </c>
      <c r="T75" t="s">
        <v>28</v>
      </c>
    </row>
    <row r="76" spans="1:20" ht="13.95" customHeight="1" x14ac:dyDescent="0.3">
      <c r="A76" t="s">
        <v>177</v>
      </c>
      <c r="B76" s="2">
        <v>1</v>
      </c>
      <c r="C76" t="s">
        <v>96</v>
      </c>
      <c r="D76" t="s">
        <v>22</v>
      </c>
      <c r="E76" t="s">
        <v>157</v>
      </c>
      <c r="F76" t="s">
        <v>178</v>
      </c>
      <c r="G76" t="s">
        <v>40</v>
      </c>
      <c r="H76" t="s">
        <v>41</v>
      </c>
      <c r="I76" s="1">
        <f>DATE(2008,3,27)</f>
        <v>39534</v>
      </c>
      <c r="J76" s="3">
        <v>1847.94</v>
      </c>
      <c r="K76" s="3">
        <v>1630.07</v>
      </c>
      <c r="L76" s="3">
        <v>217.87</v>
      </c>
      <c r="M76" s="3">
        <v>180</v>
      </c>
      <c r="N76" s="2">
        <v>20</v>
      </c>
      <c r="O76" s="2">
        <v>0</v>
      </c>
      <c r="P76" s="2">
        <v>2</v>
      </c>
      <c r="Q76" s="2">
        <v>208</v>
      </c>
      <c r="R76" s="1">
        <f t="shared" si="4"/>
        <v>45900</v>
      </c>
      <c r="S76" t="s">
        <v>27</v>
      </c>
      <c r="T76" t="s">
        <v>28</v>
      </c>
    </row>
    <row r="77" spans="1:20" ht="13.95" customHeight="1" x14ac:dyDescent="0.3">
      <c r="A77" t="s">
        <v>179</v>
      </c>
      <c r="B77" s="2">
        <v>1</v>
      </c>
      <c r="C77" t="s">
        <v>96</v>
      </c>
      <c r="D77" t="s">
        <v>22</v>
      </c>
      <c r="E77" t="s">
        <v>180</v>
      </c>
      <c r="F77" t="s">
        <v>181</v>
      </c>
      <c r="G77" t="s">
        <v>182</v>
      </c>
      <c r="H77" t="s">
        <v>183</v>
      </c>
      <c r="I77" s="1">
        <f>DATE(2008,2,18)</f>
        <v>39496</v>
      </c>
      <c r="J77" s="3">
        <v>5336.63</v>
      </c>
      <c r="K77" s="3">
        <v>4710.0200000000004</v>
      </c>
      <c r="L77" s="3">
        <v>626.61</v>
      </c>
      <c r="M77" s="3">
        <v>530</v>
      </c>
      <c r="N77" s="2">
        <v>20</v>
      </c>
      <c r="O77" s="2">
        <v>0</v>
      </c>
      <c r="P77" s="2">
        <v>2</v>
      </c>
      <c r="Q77" s="2">
        <v>170</v>
      </c>
      <c r="R77" s="1">
        <f t="shared" si="4"/>
        <v>45900</v>
      </c>
      <c r="S77" t="s">
        <v>27</v>
      </c>
      <c r="T77" t="s">
        <v>28</v>
      </c>
    </row>
    <row r="78" spans="1:20" ht="13.95" customHeight="1" x14ac:dyDescent="0.3">
      <c r="A78" t="s">
        <v>184</v>
      </c>
      <c r="B78" s="2">
        <v>1</v>
      </c>
      <c r="C78" t="s">
        <v>30</v>
      </c>
      <c r="D78" t="s">
        <v>22</v>
      </c>
      <c r="E78" t="s">
        <v>180</v>
      </c>
      <c r="F78" t="s">
        <v>144</v>
      </c>
      <c r="G78" t="s">
        <v>124</v>
      </c>
      <c r="H78" t="s">
        <v>145</v>
      </c>
      <c r="I78" s="1">
        <f>DATE(2008,2,18)</f>
        <v>39496</v>
      </c>
      <c r="J78" s="3">
        <v>684</v>
      </c>
      <c r="K78" s="3">
        <v>601.67999999999995</v>
      </c>
      <c r="L78" s="3">
        <v>82.32</v>
      </c>
      <c r="M78" s="3">
        <v>70</v>
      </c>
      <c r="N78" s="2">
        <v>20</v>
      </c>
      <c r="O78" s="2">
        <v>0</v>
      </c>
      <c r="P78" s="2">
        <v>2</v>
      </c>
      <c r="Q78" s="2">
        <v>170</v>
      </c>
      <c r="R78" s="1">
        <f t="shared" si="4"/>
        <v>45900</v>
      </c>
      <c r="S78" t="s">
        <v>27</v>
      </c>
      <c r="T78" t="s">
        <v>28</v>
      </c>
    </row>
    <row r="79" spans="1:20" ht="13.95" customHeight="1" x14ac:dyDescent="0.3">
      <c r="A79" t="s">
        <v>185</v>
      </c>
      <c r="B79" s="2">
        <v>1</v>
      </c>
      <c r="C79" t="s">
        <v>186</v>
      </c>
      <c r="D79" t="s">
        <v>22</v>
      </c>
      <c r="E79" t="s">
        <v>187</v>
      </c>
      <c r="F79" t="s">
        <v>173</v>
      </c>
      <c r="G79" t="s">
        <v>124</v>
      </c>
      <c r="H79" t="s">
        <v>188</v>
      </c>
      <c r="I79" s="1">
        <f>DATE(2008,2,18)</f>
        <v>39496</v>
      </c>
      <c r="J79" s="3">
        <v>1002.67</v>
      </c>
      <c r="K79" s="3">
        <v>884.53</v>
      </c>
      <c r="L79" s="3">
        <v>118.14</v>
      </c>
      <c r="M79" s="3">
        <v>100</v>
      </c>
      <c r="N79" s="2">
        <v>20</v>
      </c>
      <c r="O79" s="2">
        <v>0</v>
      </c>
      <c r="P79" s="2">
        <v>2</v>
      </c>
      <c r="Q79" s="2">
        <v>170</v>
      </c>
      <c r="R79" s="1">
        <f t="shared" si="4"/>
        <v>45900</v>
      </c>
      <c r="S79" t="s">
        <v>27</v>
      </c>
      <c r="T79" t="s">
        <v>28</v>
      </c>
    </row>
    <row r="80" spans="1:20" ht="13.95" customHeight="1" x14ac:dyDescent="0.3">
      <c r="A80" t="s">
        <v>189</v>
      </c>
      <c r="B80" s="2">
        <v>1</v>
      </c>
      <c r="C80" t="s">
        <v>30</v>
      </c>
      <c r="D80" t="s">
        <v>22</v>
      </c>
      <c r="E80" t="s">
        <v>180</v>
      </c>
      <c r="F80" t="s">
        <v>123</v>
      </c>
      <c r="G80" t="s">
        <v>124</v>
      </c>
      <c r="H80" t="s">
        <v>125</v>
      </c>
      <c r="I80" s="1">
        <f>DATE(2008,2,18)</f>
        <v>39496</v>
      </c>
      <c r="J80" s="3">
        <v>1002.65</v>
      </c>
      <c r="K80" s="3">
        <v>884.51</v>
      </c>
      <c r="L80" s="3">
        <v>118.14</v>
      </c>
      <c r="M80" s="3">
        <v>100</v>
      </c>
      <c r="N80" s="2">
        <v>20</v>
      </c>
      <c r="O80" s="2">
        <v>0</v>
      </c>
      <c r="P80" s="2">
        <v>2</v>
      </c>
      <c r="Q80" s="2">
        <v>170</v>
      </c>
      <c r="R80" s="1">
        <f t="shared" si="4"/>
        <v>45900</v>
      </c>
      <c r="S80" t="s">
        <v>27</v>
      </c>
      <c r="T80" t="s">
        <v>28</v>
      </c>
    </row>
    <row r="81" spans="1:20" ht="13.95" customHeight="1" x14ac:dyDescent="0.3">
      <c r="A81" t="s">
        <v>190</v>
      </c>
      <c r="B81" s="2">
        <v>1</v>
      </c>
      <c r="C81" t="s">
        <v>186</v>
      </c>
      <c r="D81" t="s">
        <v>22</v>
      </c>
      <c r="E81" t="s">
        <v>180</v>
      </c>
      <c r="F81" t="s">
        <v>123</v>
      </c>
      <c r="G81" t="s">
        <v>124</v>
      </c>
      <c r="H81" t="s">
        <v>125</v>
      </c>
      <c r="I81" s="1">
        <f>DATE(2008,2,18)</f>
        <v>39496</v>
      </c>
      <c r="J81" s="3">
        <v>1002.65</v>
      </c>
      <c r="K81" s="3">
        <v>884.51</v>
      </c>
      <c r="L81" s="3">
        <v>118.14</v>
      </c>
      <c r="M81" s="3">
        <v>100</v>
      </c>
      <c r="N81" s="2">
        <v>20</v>
      </c>
      <c r="O81" s="2">
        <v>0</v>
      </c>
      <c r="P81" s="2">
        <v>2</v>
      </c>
      <c r="Q81" s="2">
        <v>170</v>
      </c>
      <c r="R81" s="1">
        <f t="shared" si="4"/>
        <v>45900</v>
      </c>
      <c r="S81" t="s">
        <v>27</v>
      </c>
      <c r="T81" t="s">
        <v>28</v>
      </c>
    </row>
    <row r="82" spans="1:20" ht="13.95" customHeight="1" x14ac:dyDescent="0.3">
      <c r="A82" t="s">
        <v>191</v>
      </c>
      <c r="B82" s="2">
        <v>1</v>
      </c>
      <c r="C82" t="s">
        <v>50</v>
      </c>
      <c r="D82" t="s">
        <v>22</v>
      </c>
      <c r="E82" t="s">
        <v>160</v>
      </c>
      <c r="F82" t="s">
        <v>192</v>
      </c>
      <c r="G82" t="s">
        <v>193</v>
      </c>
      <c r="H82" t="s">
        <v>194</v>
      </c>
      <c r="I82" s="1">
        <f t="shared" ref="I82:I98" si="5">DATE(2008,3,27)</f>
        <v>39534</v>
      </c>
      <c r="J82" s="3">
        <v>7500</v>
      </c>
      <c r="K82" s="3">
        <v>6596.67</v>
      </c>
      <c r="L82" s="3">
        <v>903.33</v>
      </c>
      <c r="M82" s="3">
        <v>750</v>
      </c>
      <c r="N82" s="2">
        <v>20</v>
      </c>
      <c r="O82" s="2">
        <v>0</v>
      </c>
      <c r="P82" s="2">
        <v>2</v>
      </c>
      <c r="Q82" s="2">
        <v>208</v>
      </c>
      <c r="R82" s="1">
        <f t="shared" si="4"/>
        <v>45900</v>
      </c>
      <c r="S82" t="s">
        <v>27</v>
      </c>
      <c r="T82" t="s">
        <v>28</v>
      </c>
    </row>
    <row r="83" spans="1:20" ht="13.95" customHeight="1" x14ac:dyDescent="0.3">
      <c r="A83" t="s">
        <v>195</v>
      </c>
      <c r="B83" s="2">
        <v>1</v>
      </c>
      <c r="C83" t="s">
        <v>50</v>
      </c>
      <c r="D83" t="s">
        <v>22</v>
      </c>
      <c r="E83" t="s">
        <v>160</v>
      </c>
      <c r="F83" t="s">
        <v>196</v>
      </c>
      <c r="G83" t="s">
        <v>197</v>
      </c>
      <c r="H83" t="s">
        <v>198</v>
      </c>
      <c r="I83" s="1">
        <f t="shared" si="5"/>
        <v>39534</v>
      </c>
      <c r="J83" s="3">
        <v>7950</v>
      </c>
      <c r="K83" s="3">
        <v>6987.56</v>
      </c>
      <c r="L83" s="3">
        <v>962.44</v>
      </c>
      <c r="M83" s="3">
        <v>800</v>
      </c>
      <c r="N83" s="2">
        <v>20</v>
      </c>
      <c r="O83" s="2">
        <v>0</v>
      </c>
      <c r="P83" s="2">
        <v>2</v>
      </c>
      <c r="Q83" s="2">
        <v>208</v>
      </c>
      <c r="R83" s="1">
        <f t="shared" si="4"/>
        <v>45900</v>
      </c>
      <c r="S83" t="s">
        <v>27</v>
      </c>
      <c r="T83" t="s">
        <v>28</v>
      </c>
    </row>
    <row r="84" spans="1:20" ht="13.95" customHeight="1" x14ac:dyDescent="0.3">
      <c r="A84" t="s">
        <v>199</v>
      </c>
      <c r="B84" s="2">
        <v>1</v>
      </c>
      <c r="C84" t="s">
        <v>50</v>
      </c>
      <c r="D84" t="s">
        <v>22</v>
      </c>
      <c r="E84" t="s">
        <v>200</v>
      </c>
      <c r="F84" t="s">
        <v>201</v>
      </c>
      <c r="G84" t="s">
        <v>202</v>
      </c>
      <c r="H84" t="s">
        <v>203</v>
      </c>
      <c r="I84" s="1">
        <f t="shared" si="5"/>
        <v>39534</v>
      </c>
      <c r="J84" s="3">
        <v>2600</v>
      </c>
      <c r="K84" s="3">
        <v>2286.83</v>
      </c>
      <c r="L84" s="3">
        <v>313.17</v>
      </c>
      <c r="M84" s="3">
        <v>260</v>
      </c>
      <c r="N84" s="2">
        <v>20</v>
      </c>
      <c r="O84" s="2">
        <v>0</v>
      </c>
      <c r="P84" s="2">
        <v>2</v>
      </c>
      <c r="Q84" s="2">
        <v>208</v>
      </c>
      <c r="R84" s="1">
        <f t="shared" si="4"/>
        <v>45900</v>
      </c>
      <c r="S84" t="s">
        <v>27</v>
      </c>
      <c r="T84" t="s">
        <v>28</v>
      </c>
    </row>
    <row r="85" spans="1:20" ht="13.95" customHeight="1" x14ac:dyDescent="0.3">
      <c r="A85" t="s">
        <v>204</v>
      </c>
      <c r="B85" s="2">
        <v>1</v>
      </c>
      <c r="C85" t="s">
        <v>96</v>
      </c>
      <c r="D85" t="s">
        <v>22</v>
      </c>
      <c r="E85" t="s">
        <v>157</v>
      </c>
      <c r="F85" t="s">
        <v>98</v>
      </c>
      <c r="G85" t="s">
        <v>40</v>
      </c>
      <c r="H85" t="s">
        <v>41</v>
      </c>
      <c r="I85" s="1">
        <f t="shared" si="5"/>
        <v>39534</v>
      </c>
      <c r="J85" s="3">
        <v>1847.94</v>
      </c>
      <c r="K85" s="3">
        <v>1630.07</v>
      </c>
      <c r="L85" s="3">
        <v>217.87</v>
      </c>
      <c r="M85" s="3">
        <v>180</v>
      </c>
      <c r="N85" s="2">
        <v>20</v>
      </c>
      <c r="O85" s="2">
        <v>0</v>
      </c>
      <c r="P85" s="2">
        <v>2</v>
      </c>
      <c r="Q85" s="2">
        <v>208</v>
      </c>
      <c r="R85" s="1">
        <f t="shared" si="4"/>
        <v>45900</v>
      </c>
      <c r="S85" t="s">
        <v>27</v>
      </c>
      <c r="T85" t="s">
        <v>28</v>
      </c>
    </row>
    <row r="86" spans="1:20" ht="13.95" customHeight="1" x14ac:dyDescent="0.3">
      <c r="A86" t="s">
        <v>205</v>
      </c>
      <c r="B86" s="2">
        <v>1</v>
      </c>
      <c r="C86" t="s">
        <v>50</v>
      </c>
      <c r="D86" t="s">
        <v>22</v>
      </c>
      <c r="E86" t="s">
        <v>200</v>
      </c>
      <c r="F86" t="s">
        <v>151</v>
      </c>
      <c r="G86" t="s">
        <v>152</v>
      </c>
      <c r="H86" t="s">
        <v>206</v>
      </c>
      <c r="I86" s="1">
        <f t="shared" si="5"/>
        <v>39534</v>
      </c>
      <c r="J86" s="3">
        <v>2600</v>
      </c>
      <c r="K86" s="3">
        <v>2286.83</v>
      </c>
      <c r="L86" s="3">
        <v>313.17</v>
      </c>
      <c r="M86" s="3">
        <v>260</v>
      </c>
      <c r="N86" s="2">
        <v>20</v>
      </c>
      <c r="O86" s="2">
        <v>0</v>
      </c>
      <c r="P86" s="2">
        <v>2</v>
      </c>
      <c r="Q86" s="2">
        <v>208</v>
      </c>
      <c r="R86" s="1">
        <f t="shared" si="4"/>
        <v>45900</v>
      </c>
      <c r="S86" t="s">
        <v>27</v>
      </c>
      <c r="T86" t="s">
        <v>28</v>
      </c>
    </row>
    <row r="87" spans="1:20" ht="13.95" customHeight="1" x14ac:dyDescent="0.3">
      <c r="A87" t="s">
        <v>207</v>
      </c>
      <c r="B87" s="2">
        <v>1</v>
      </c>
      <c r="C87" t="s">
        <v>50</v>
      </c>
      <c r="D87" t="s">
        <v>22</v>
      </c>
      <c r="E87" t="s">
        <v>200</v>
      </c>
      <c r="F87" t="s">
        <v>208</v>
      </c>
      <c r="G87" t="s">
        <v>209</v>
      </c>
      <c r="H87" t="s">
        <v>210</v>
      </c>
      <c r="I87" s="1">
        <f t="shared" si="5"/>
        <v>39534</v>
      </c>
      <c r="J87" s="3">
        <v>2600</v>
      </c>
      <c r="K87" s="3">
        <v>2286.83</v>
      </c>
      <c r="L87" s="3">
        <v>313.17</v>
      </c>
      <c r="M87" s="3">
        <v>260</v>
      </c>
      <c r="N87" s="2">
        <v>20</v>
      </c>
      <c r="O87" s="2">
        <v>0</v>
      </c>
      <c r="P87" s="2">
        <v>2</v>
      </c>
      <c r="Q87" s="2">
        <v>208</v>
      </c>
      <c r="R87" s="1">
        <f t="shared" si="4"/>
        <v>45900</v>
      </c>
      <c r="S87" t="s">
        <v>27</v>
      </c>
      <c r="T87" t="s">
        <v>28</v>
      </c>
    </row>
    <row r="88" spans="1:20" ht="13.95" customHeight="1" x14ac:dyDescent="0.3">
      <c r="A88" t="s">
        <v>211</v>
      </c>
      <c r="B88" s="2">
        <v>1</v>
      </c>
      <c r="C88" t="s">
        <v>50</v>
      </c>
      <c r="D88" t="s">
        <v>22</v>
      </c>
      <c r="E88" t="s">
        <v>200</v>
      </c>
      <c r="F88" t="s">
        <v>181</v>
      </c>
      <c r="G88" t="s">
        <v>182</v>
      </c>
      <c r="H88" t="s">
        <v>212</v>
      </c>
      <c r="I88" s="1">
        <f t="shared" si="5"/>
        <v>39534</v>
      </c>
      <c r="J88" s="3">
        <v>2600</v>
      </c>
      <c r="K88" s="3">
        <v>2286.83</v>
      </c>
      <c r="L88" s="3">
        <v>313.17</v>
      </c>
      <c r="M88" s="3">
        <v>260</v>
      </c>
      <c r="N88" s="2">
        <v>20</v>
      </c>
      <c r="O88" s="2">
        <v>0</v>
      </c>
      <c r="P88" s="2">
        <v>2</v>
      </c>
      <c r="Q88" s="2">
        <v>208</v>
      </c>
      <c r="R88" s="1">
        <f t="shared" si="4"/>
        <v>45900</v>
      </c>
      <c r="S88" t="s">
        <v>27</v>
      </c>
      <c r="T88" t="s">
        <v>28</v>
      </c>
    </row>
    <row r="89" spans="1:20" ht="13.95" customHeight="1" x14ac:dyDescent="0.3">
      <c r="A89" t="s">
        <v>213</v>
      </c>
      <c r="B89" s="2">
        <v>1</v>
      </c>
      <c r="C89" t="s">
        <v>155</v>
      </c>
      <c r="D89" t="s">
        <v>22</v>
      </c>
      <c r="E89" t="s">
        <v>200</v>
      </c>
      <c r="F89" t="s">
        <v>181</v>
      </c>
      <c r="G89" t="s">
        <v>182</v>
      </c>
      <c r="H89" t="s">
        <v>214</v>
      </c>
      <c r="I89" s="1">
        <f t="shared" si="5"/>
        <v>39534</v>
      </c>
      <c r="J89" s="3">
        <v>6250</v>
      </c>
      <c r="K89" s="3">
        <v>5521.66</v>
      </c>
      <c r="L89" s="3">
        <v>728.34</v>
      </c>
      <c r="M89" s="3">
        <v>600</v>
      </c>
      <c r="N89" s="2">
        <v>20</v>
      </c>
      <c r="O89" s="2">
        <v>0</v>
      </c>
      <c r="P89" s="2">
        <v>2</v>
      </c>
      <c r="Q89" s="2">
        <v>208</v>
      </c>
      <c r="R89" s="1">
        <f t="shared" si="4"/>
        <v>45900</v>
      </c>
      <c r="S89" t="s">
        <v>27</v>
      </c>
      <c r="T89" t="s">
        <v>28</v>
      </c>
    </row>
    <row r="90" spans="1:20" ht="13.95" customHeight="1" x14ac:dyDescent="0.3">
      <c r="A90" t="s">
        <v>215</v>
      </c>
      <c r="B90" s="2">
        <v>1</v>
      </c>
      <c r="C90" t="s">
        <v>155</v>
      </c>
      <c r="D90" t="s">
        <v>22</v>
      </c>
      <c r="E90" t="s">
        <v>200</v>
      </c>
      <c r="F90" t="s">
        <v>216</v>
      </c>
      <c r="G90" t="s">
        <v>162</v>
      </c>
      <c r="H90" t="s">
        <v>217</v>
      </c>
      <c r="I90" s="1">
        <f t="shared" si="5"/>
        <v>39534</v>
      </c>
      <c r="J90" s="3">
        <v>6250</v>
      </c>
      <c r="K90" s="3">
        <v>5521.66</v>
      </c>
      <c r="L90" s="3">
        <v>728.34</v>
      </c>
      <c r="M90" s="3">
        <v>600</v>
      </c>
      <c r="N90" s="2">
        <v>20</v>
      </c>
      <c r="O90" s="2">
        <v>0</v>
      </c>
      <c r="P90" s="2">
        <v>2</v>
      </c>
      <c r="Q90" s="2">
        <v>208</v>
      </c>
      <c r="R90" s="1">
        <f t="shared" si="4"/>
        <v>45900</v>
      </c>
      <c r="S90" t="s">
        <v>27</v>
      </c>
      <c r="T90" t="s">
        <v>28</v>
      </c>
    </row>
    <row r="91" spans="1:20" ht="13.95" customHeight="1" x14ac:dyDescent="0.3">
      <c r="A91" t="s">
        <v>218</v>
      </c>
      <c r="B91" s="2">
        <v>1</v>
      </c>
      <c r="C91" t="s">
        <v>155</v>
      </c>
      <c r="D91" t="s">
        <v>22</v>
      </c>
      <c r="E91" t="s">
        <v>200</v>
      </c>
      <c r="F91" t="s">
        <v>151</v>
      </c>
      <c r="G91" t="s">
        <v>152</v>
      </c>
      <c r="H91" t="s">
        <v>206</v>
      </c>
      <c r="I91" s="1">
        <f t="shared" si="5"/>
        <v>39534</v>
      </c>
      <c r="J91" s="3">
        <v>2350</v>
      </c>
      <c r="K91" s="3">
        <v>2071.85</v>
      </c>
      <c r="L91" s="3">
        <v>278.14999999999998</v>
      </c>
      <c r="M91" s="3">
        <v>230</v>
      </c>
      <c r="N91" s="2">
        <v>20</v>
      </c>
      <c r="O91" s="2">
        <v>0</v>
      </c>
      <c r="P91" s="2">
        <v>2</v>
      </c>
      <c r="Q91" s="2">
        <v>208</v>
      </c>
      <c r="R91" s="1">
        <f t="shared" si="4"/>
        <v>45900</v>
      </c>
      <c r="S91" t="s">
        <v>27</v>
      </c>
      <c r="T91" t="s">
        <v>28</v>
      </c>
    </row>
    <row r="92" spans="1:20" ht="13.95" customHeight="1" x14ac:dyDescent="0.3">
      <c r="A92" t="s">
        <v>219</v>
      </c>
      <c r="B92" s="2">
        <v>1</v>
      </c>
      <c r="C92" t="s">
        <v>155</v>
      </c>
      <c r="D92" t="s">
        <v>22</v>
      </c>
      <c r="E92" t="s">
        <v>200</v>
      </c>
      <c r="F92" t="s">
        <v>151</v>
      </c>
      <c r="G92" t="s">
        <v>152</v>
      </c>
      <c r="H92" t="s">
        <v>206</v>
      </c>
      <c r="I92" s="1">
        <f t="shared" si="5"/>
        <v>39534</v>
      </c>
      <c r="J92" s="3">
        <v>2350</v>
      </c>
      <c r="K92" s="3">
        <v>2071.85</v>
      </c>
      <c r="L92" s="3">
        <v>278.14999999999998</v>
      </c>
      <c r="M92" s="3">
        <v>230</v>
      </c>
      <c r="N92" s="2">
        <v>20</v>
      </c>
      <c r="O92" s="2">
        <v>0</v>
      </c>
      <c r="P92" s="2">
        <v>2</v>
      </c>
      <c r="Q92" s="2">
        <v>208</v>
      </c>
      <c r="R92" s="1">
        <f t="shared" si="4"/>
        <v>45900</v>
      </c>
      <c r="S92" t="s">
        <v>27</v>
      </c>
      <c r="T92" t="s">
        <v>28</v>
      </c>
    </row>
    <row r="93" spans="1:20" ht="13.95" customHeight="1" x14ac:dyDescent="0.3">
      <c r="A93" t="s">
        <v>220</v>
      </c>
      <c r="B93" s="2">
        <v>1</v>
      </c>
      <c r="C93" t="s">
        <v>155</v>
      </c>
      <c r="D93" t="s">
        <v>22</v>
      </c>
      <c r="E93" t="s">
        <v>200</v>
      </c>
      <c r="F93" t="s">
        <v>216</v>
      </c>
      <c r="G93" t="s">
        <v>162</v>
      </c>
      <c r="H93" t="s">
        <v>217</v>
      </c>
      <c r="I93" s="1">
        <f t="shared" si="5"/>
        <v>39534</v>
      </c>
      <c r="J93" s="3">
        <v>2350</v>
      </c>
      <c r="K93" s="3">
        <v>2071.85</v>
      </c>
      <c r="L93" s="3">
        <v>278.14999999999998</v>
      </c>
      <c r="M93" s="3">
        <v>230</v>
      </c>
      <c r="N93" s="2">
        <v>20</v>
      </c>
      <c r="O93" s="2">
        <v>0</v>
      </c>
      <c r="P93" s="2">
        <v>2</v>
      </c>
      <c r="Q93" s="2">
        <v>208</v>
      </c>
      <c r="R93" s="1">
        <f t="shared" si="4"/>
        <v>45900</v>
      </c>
      <c r="S93" t="s">
        <v>27</v>
      </c>
      <c r="T93" t="s">
        <v>28</v>
      </c>
    </row>
    <row r="94" spans="1:20" ht="13.95" customHeight="1" x14ac:dyDescent="0.3">
      <c r="A94" t="s">
        <v>221</v>
      </c>
      <c r="B94" s="2">
        <v>1</v>
      </c>
      <c r="C94" t="s">
        <v>155</v>
      </c>
      <c r="D94" t="s">
        <v>22</v>
      </c>
      <c r="E94" t="s">
        <v>200</v>
      </c>
      <c r="F94" t="s">
        <v>181</v>
      </c>
      <c r="G94" t="s">
        <v>182</v>
      </c>
      <c r="H94" t="s">
        <v>214</v>
      </c>
      <c r="I94" s="1">
        <f t="shared" si="5"/>
        <v>39534</v>
      </c>
      <c r="J94" s="3">
        <v>2350</v>
      </c>
      <c r="K94" s="3">
        <v>2071.85</v>
      </c>
      <c r="L94" s="3">
        <v>278.14999999999998</v>
      </c>
      <c r="M94" s="3">
        <v>230</v>
      </c>
      <c r="N94" s="2">
        <v>20</v>
      </c>
      <c r="O94" s="2">
        <v>0</v>
      </c>
      <c r="P94" s="2">
        <v>2</v>
      </c>
      <c r="Q94" s="2">
        <v>208</v>
      </c>
      <c r="R94" s="1">
        <f t="shared" si="4"/>
        <v>45900</v>
      </c>
      <c r="S94" t="s">
        <v>27</v>
      </c>
      <c r="T94" t="s">
        <v>28</v>
      </c>
    </row>
    <row r="95" spans="1:20" ht="13.95" customHeight="1" x14ac:dyDescent="0.3">
      <c r="A95" t="s">
        <v>222</v>
      </c>
      <c r="B95" s="2">
        <v>1</v>
      </c>
      <c r="C95" t="s">
        <v>155</v>
      </c>
      <c r="D95" t="s">
        <v>22</v>
      </c>
      <c r="E95" t="s">
        <v>200</v>
      </c>
      <c r="F95" t="s">
        <v>181</v>
      </c>
      <c r="G95" t="s">
        <v>182</v>
      </c>
      <c r="H95" t="s">
        <v>214</v>
      </c>
      <c r="I95" s="1">
        <f t="shared" si="5"/>
        <v>39534</v>
      </c>
      <c r="J95" s="3">
        <v>6250</v>
      </c>
      <c r="K95" s="3">
        <v>5521.66</v>
      </c>
      <c r="L95" s="3">
        <v>728.34</v>
      </c>
      <c r="M95" s="3">
        <v>600</v>
      </c>
      <c r="N95" s="2">
        <v>20</v>
      </c>
      <c r="O95" s="2">
        <v>0</v>
      </c>
      <c r="P95" s="2">
        <v>2</v>
      </c>
      <c r="Q95" s="2">
        <v>208</v>
      </c>
      <c r="R95" s="1">
        <f t="shared" si="4"/>
        <v>45900</v>
      </c>
      <c r="S95" t="s">
        <v>27</v>
      </c>
      <c r="T95" t="s">
        <v>28</v>
      </c>
    </row>
    <row r="96" spans="1:20" ht="13.95" customHeight="1" x14ac:dyDescent="0.3">
      <c r="A96" t="s">
        <v>223</v>
      </c>
      <c r="B96" s="2">
        <v>1</v>
      </c>
      <c r="C96" t="s">
        <v>155</v>
      </c>
      <c r="D96" t="s">
        <v>22</v>
      </c>
      <c r="E96" t="s">
        <v>200</v>
      </c>
      <c r="F96" t="s">
        <v>224</v>
      </c>
      <c r="G96" t="s">
        <v>162</v>
      </c>
      <c r="H96" t="s">
        <v>225</v>
      </c>
      <c r="I96" s="1">
        <f t="shared" si="5"/>
        <v>39534</v>
      </c>
      <c r="J96" s="3">
        <v>2350</v>
      </c>
      <c r="K96" s="3">
        <v>2071.85</v>
      </c>
      <c r="L96" s="3">
        <v>278.14999999999998</v>
      </c>
      <c r="M96" s="3">
        <v>230</v>
      </c>
      <c r="N96" s="2">
        <v>20</v>
      </c>
      <c r="O96" s="2">
        <v>0</v>
      </c>
      <c r="P96" s="2">
        <v>2</v>
      </c>
      <c r="Q96" s="2">
        <v>208</v>
      </c>
      <c r="R96" s="1">
        <f t="shared" si="4"/>
        <v>45900</v>
      </c>
      <c r="S96" t="s">
        <v>27</v>
      </c>
      <c r="T96" t="s">
        <v>28</v>
      </c>
    </row>
    <row r="97" spans="1:20" ht="13.95" customHeight="1" x14ac:dyDescent="0.3">
      <c r="A97" t="s">
        <v>226</v>
      </c>
      <c r="B97" s="2">
        <v>1</v>
      </c>
      <c r="C97" t="s">
        <v>30</v>
      </c>
      <c r="D97" t="s">
        <v>22</v>
      </c>
      <c r="E97" t="s">
        <v>180</v>
      </c>
      <c r="F97" t="s">
        <v>69</v>
      </c>
      <c r="G97" t="s">
        <v>40</v>
      </c>
      <c r="H97" t="s">
        <v>41</v>
      </c>
      <c r="I97" s="1">
        <f t="shared" si="5"/>
        <v>39534</v>
      </c>
      <c r="J97" s="3">
        <v>2818.48</v>
      </c>
      <c r="K97" s="3">
        <v>2490.6</v>
      </c>
      <c r="L97" s="3">
        <v>327.88</v>
      </c>
      <c r="M97" s="3">
        <v>270</v>
      </c>
      <c r="N97" s="2">
        <v>20</v>
      </c>
      <c r="O97" s="2">
        <v>0</v>
      </c>
      <c r="P97" s="2">
        <v>2</v>
      </c>
      <c r="Q97" s="2">
        <v>208</v>
      </c>
      <c r="R97" s="1">
        <f t="shared" si="4"/>
        <v>45900</v>
      </c>
      <c r="S97" t="s">
        <v>27</v>
      </c>
      <c r="T97" t="s">
        <v>28</v>
      </c>
    </row>
    <row r="98" spans="1:20" ht="13.95" customHeight="1" x14ac:dyDescent="0.3">
      <c r="A98" t="s">
        <v>227</v>
      </c>
      <c r="B98" s="2">
        <v>1</v>
      </c>
      <c r="C98" t="s">
        <v>155</v>
      </c>
      <c r="D98" t="s">
        <v>22</v>
      </c>
      <c r="E98" t="s">
        <v>200</v>
      </c>
      <c r="F98" t="s">
        <v>151</v>
      </c>
      <c r="G98" t="s">
        <v>152</v>
      </c>
      <c r="H98" t="s">
        <v>206</v>
      </c>
      <c r="I98" s="1">
        <f t="shared" si="5"/>
        <v>39534</v>
      </c>
      <c r="J98" s="3">
        <v>2350</v>
      </c>
      <c r="K98" s="3">
        <v>2071.85</v>
      </c>
      <c r="L98" s="3">
        <v>278.14999999999998</v>
      </c>
      <c r="M98" s="3">
        <v>230</v>
      </c>
      <c r="N98" s="2">
        <v>20</v>
      </c>
      <c r="O98" s="2">
        <v>0</v>
      </c>
      <c r="P98" s="2">
        <v>2</v>
      </c>
      <c r="Q98" s="2">
        <v>208</v>
      </c>
      <c r="R98" s="1">
        <f t="shared" si="4"/>
        <v>45900</v>
      </c>
      <c r="S98" t="s">
        <v>27</v>
      </c>
      <c r="T98" t="s">
        <v>28</v>
      </c>
    </row>
    <row r="99" spans="1:20" ht="13.95" customHeight="1" x14ac:dyDescent="0.3">
      <c r="A99" t="s">
        <v>228</v>
      </c>
      <c r="B99" s="2">
        <v>1</v>
      </c>
      <c r="C99" t="s">
        <v>186</v>
      </c>
      <c r="D99" t="s">
        <v>22</v>
      </c>
      <c r="E99" t="s">
        <v>180</v>
      </c>
      <c r="F99" t="s">
        <v>123</v>
      </c>
      <c r="G99" t="s">
        <v>124</v>
      </c>
      <c r="H99" t="s">
        <v>125</v>
      </c>
      <c r="I99" s="1">
        <f>DATE(2008,2,18)</f>
        <v>39496</v>
      </c>
      <c r="J99" s="3">
        <v>1002.65</v>
      </c>
      <c r="K99" s="3">
        <v>884.51</v>
      </c>
      <c r="L99" s="3">
        <v>118.14</v>
      </c>
      <c r="M99" s="3">
        <v>100</v>
      </c>
      <c r="N99" s="2">
        <v>20</v>
      </c>
      <c r="O99" s="2">
        <v>0</v>
      </c>
      <c r="P99" s="2">
        <v>2</v>
      </c>
      <c r="Q99" s="2">
        <v>170</v>
      </c>
      <c r="R99" s="1">
        <f t="shared" si="4"/>
        <v>45900</v>
      </c>
      <c r="S99" t="s">
        <v>27</v>
      </c>
      <c r="T99" t="s">
        <v>28</v>
      </c>
    </row>
    <row r="100" spans="1:20" ht="13.95" customHeight="1" x14ac:dyDescent="0.3">
      <c r="A100" t="s">
        <v>229</v>
      </c>
      <c r="B100" s="2">
        <v>1</v>
      </c>
      <c r="C100" t="s">
        <v>186</v>
      </c>
      <c r="D100" t="s">
        <v>22</v>
      </c>
      <c r="E100" t="s">
        <v>180</v>
      </c>
      <c r="F100" t="s">
        <v>173</v>
      </c>
      <c r="G100" t="s">
        <v>124</v>
      </c>
      <c r="H100" t="s">
        <v>188</v>
      </c>
      <c r="I100" s="1">
        <f>DATE(2008,2,18)</f>
        <v>39496</v>
      </c>
      <c r="J100" s="3">
        <v>1002.65</v>
      </c>
      <c r="K100" s="3">
        <v>884.51</v>
      </c>
      <c r="L100" s="3">
        <v>118.14</v>
      </c>
      <c r="M100" s="3">
        <v>100</v>
      </c>
      <c r="N100" s="2">
        <v>20</v>
      </c>
      <c r="O100" s="2">
        <v>0</v>
      </c>
      <c r="P100" s="2">
        <v>2</v>
      </c>
      <c r="Q100" s="2">
        <v>170</v>
      </c>
      <c r="R100" s="1">
        <f t="shared" si="4"/>
        <v>45900</v>
      </c>
      <c r="S100" t="s">
        <v>27</v>
      </c>
      <c r="T100" t="s">
        <v>28</v>
      </c>
    </row>
    <row r="101" spans="1:20" ht="13.95" customHeight="1" x14ac:dyDescent="0.3">
      <c r="A101" t="s">
        <v>230</v>
      </c>
      <c r="B101" s="2">
        <v>1</v>
      </c>
      <c r="C101" t="s">
        <v>186</v>
      </c>
      <c r="D101" t="s">
        <v>22</v>
      </c>
      <c r="E101" t="s">
        <v>180</v>
      </c>
      <c r="F101" t="s">
        <v>123</v>
      </c>
      <c r="G101" t="s">
        <v>124</v>
      </c>
      <c r="H101" t="s">
        <v>125</v>
      </c>
      <c r="I101" s="1">
        <f>DATE(2008,2,18)</f>
        <v>39496</v>
      </c>
      <c r="J101" s="3">
        <v>1002.65</v>
      </c>
      <c r="K101" s="3">
        <v>884.51</v>
      </c>
      <c r="L101" s="3">
        <v>118.14</v>
      </c>
      <c r="M101" s="3">
        <v>100</v>
      </c>
      <c r="N101" s="2">
        <v>20</v>
      </c>
      <c r="O101" s="2">
        <v>0</v>
      </c>
      <c r="P101" s="2">
        <v>2</v>
      </c>
      <c r="Q101" s="2">
        <v>170</v>
      </c>
      <c r="R101" s="1">
        <f t="shared" si="4"/>
        <v>45900</v>
      </c>
      <c r="S101" t="s">
        <v>27</v>
      </c>
      <c r="T101" t="s">
        <v>28</v>
      </c>
    </row>
    <row r="102" spans="1:20" ht="13.95" customHeight="1" x14ac:dyDescent="0.3">
      <c r="A102" t="s">
        <v>231</v>
      </c>
      <c r="B102" s="2">
        <v>1</v>
      </c>
      <c r="C102" t="s">
        <v>30</v>
      </c>
      <c r="D102" t="s">
        <v>22</v>
      </c>
      <c r="E102" t="s">
        <v>180</v>
      </c>
      <c r="F102" t="s">
        <v>232</v>
      </c>
      <c r="G102" t="s">
        <v>233</v>
      </c>
      <c r="H102" t="s">
        <v>234</v>
      </c>
      <c r="I102" s="1">
        <f t="shared" ref="I102:I115" si="6">DATE(2008,3,27)</f>
        <v>39534</v>
      </c>
      <c r="J102" s="3">
        <v>2818.48</v>
      </c>
      <c r="K102" s="3">
        <v>2490.6</v>
      </c>
      <c r="L102" s="3">
        <v>327.88</v>
      </c>
      <c r="M102" s="3">
        <v>270</v>
      </c>
      <c r="N102" s="2">
        <v>20</v>
      </c>
      <c r="O102" s="2">
        <v>0</v>
      </c>
      <c r="P102" s="2">
        <v>2</v>
      </c>
      <c r="Q102" s="2">
        <v>208</v>
      </c>
      <c r="R102" s="1">
        <f t="shared" si="4"/>
        <v>45900</v>
      </c>
      <c r="S102" t="s">
        <v>27</v>
      </c>
      <c r="T102" t="s">
        <v>28</v>
      </c>
    </row>
    <row r="103" spans="1:20" ht="13.95" customHeight="1" x14ac:dyDescent="0.3">
      <c r="A103" t="s">
        <v>235</v>
      </c>
      <c r="B103" s="2">
        <v>1</v>
      </c>
      <c r="C103" t="s">
        <v>30</v>
      </c>
      <c r="D103" t="s">
        <v>22</v>
      </c>
      <c r="E103" t="s">
        <v>180</v>
      </c>
      <c r="F103" t="s">
        <v>69</v>
      </c>
      <c r="G103" t="s">
        <v>40</v>
      </c>
      <c r="H103" t="s">
        <v>41</v>
      </c>
      <c r="I103" s="1">
        <f t="shared" si="6"/>
        <v>39534</v>
      </c>
      <c r="J103" s="3">
        <v>2818.48</v>
      </c>
      <c r="K103" s="3">
        <v>2490.6</v>
      </c>
      <c r="L103" s="3">
        <v>327.88</v>
      </c>
      <c r="M103" s="3">
        <v>270</v>
      </c>
      <c r="N103" s="2">
        <v>20</v>
      </c>
      <c r="O103" s="2">
        <v>0</v>
      </c>
      <c r="P103" s="2">
        <v>2</v>
      </c>
      <c r="Q103" s="2">
        <v>208</v>
      </c>
      <c r="R103" s="1">
        <f t="shared" si="4"/>
        <v>45900</v>
      </c>
      <c r="S103" t="s">
        <v>27</v>
      </c>
      <c r="T103" t="s">
        <v>28</v>
      </c>
    </row>
    <row r="104" spans="1:20" ht="13.95" customHeight="1" x14ac:dyDescent="0.3">
      <c r="A104" t="s">
        <v>236</v>
      </c>
      <c r="B104" s="2">
        <v>1</v>
      </c>
      <c r="C104" t="s">
        <v>237</v>
      </c>
      <c r="D104" t="s">
        <v>22</v>
      </c>
      <c r="E104" t="s">
        <v>180</v>
      </c>
      <c r="F104" t="s">
        <v>238</v>
      </c>
      <c r="G104" t="s">
        <v>233</v>
      </c>
      <c r="H104" t="s">
        <v>239</v>
      </c>
      <c r="I104" s="1">
        <f t="shared" si="6"/>
        <v>39534</v>
      </c>
      <c r="J104" s="3">
        <v>2196.02</v>
      </c>
      <c r="K104" s="3">
        <v>1931.1</v>
      </c>
      <c r="L104" s="3">
        <v>264.92</v>
      </c>
      <c r="M104" s="3">
        <v>220</v>
      </c>
      <c r="N104" s="2">
        <v>20</v>
      </c>
      <c r="O104" s="2">
        <v>0</v>
      </c>
      <c r="P104" s="2">
        <v>2</v>
      </c>
      <c r="Q104" s="2">
        <v>208</v>
      </c>
      <c r="R104" s="1">
        <f t="shared" si="4"/>
        <v>45900</v>
      </c>
      <c r="S104" t="s">
        <v>27</v>
      </c>
      <c r="T104" t="s">
        <v>28</v>
      </c>
    </row>
    <row r="105" spans="1:20" ht="13.95" customHeight="1" x14ac:dyDescent="0.3">
      <c r="A105" t="s">
        <v>240</v>
      </c>
      <c r="B105" s="2">
        <v>1</v>
      </c>
      <c r="C105" t="s">
        <v>237</v>
      </c>
      <c r="D105" t="s">
        <v>22</v>
      </c>
      <c r="E105" t="s">
        <v>180</v>
      </c>
      <c r="F105" t="s">
        <v>238</v>
      </c>
      <c r="G105" t="s">
        <v>233</v>
      </c>
      <c r="H105" t="s">
        <v>241</v>
      </c>
      <c r="I105" s="1">
        <f t="shared" si="6"/>
        <v>39534</v>
      </c>
      <c r="J105" s="3">
        <v>2196.02</v>
      </c>
      <c r="K105" s="3">
        <v>1931.1</v>
      </c>
      <c r="L105" s="3">
        <v>264.92</v>
      </c>
      <c r="M105" s="3">
        <v>220</v>
      </c>
      <c r="N105" s="2">
        <v>20</v>
      </c>
      <c r="O105" s="2">
        <v>0</v>
      </c>
      <c r="P105" s="2">
        <v>2</v>
      </c>
      <c r="Q105" s="2">
        <v>208</v>
      </c>
      <c r="R105" s="1">
        <f t="shared" si="4"/>
        <v>45900</v>
      </c>
      <c r="S105" t="s">
        <v>27</v>
      </c>
      <c r="T105" t="s">
        <v>28</v>
      </c>
    </row>
    <row r="106" spans="1:20" ht="13.95" customHeight="1" x14ac:dyDescent="0.3">
      <c r="A106" t="s">
        <v>242</v>
      </c>
      <c r="B106" s="2">
        <v>1</v>
      </c>
      <c r="C106" t="s">
        <v>155</v>
      </c>
      <c r="D106" t="s">
        <v>22</v>
      </c>
      <c r="E106" t="s">
        <v>180</v>
      </c>
      <c r="F106" t="s">
        <v>238</v>
      </c>
      <c r="G106" t="s">
        <v>233</v>
      </c>
      <c r="H106" t="s">
        <v>239</v>
      </c>
      <c r="I106" s="1">
        <f t="shared" si="6"/>
        <v>39534</v>
      </c>
      <c r="J106" s="3">
        <v>2539.5</v>
      </c>
      <c r="K106" s="3">
        <v>2237.48</v>
      </c>
      <c r="L106" s="3">
        <v>302.02</v>
      </c>
      <c r="M106" s="3">
        <v>250</v>
      </c>
      <c r="N106" s="2">
        <v>20</v>
      </c>
      <c r="O106" s="2">
        <v>0</v>
      </c>
      <c r="P106" s="2">
        <v>2</v>
      </c>
      <c r="Q106" s="2">
        <v>208</v>
      </c>
      <c r="R106" s="1">
        <f t="shared" si="4"/>
        <v>45900</v>
      </c>
      <c r="S106" t="s">
        <v>27</v>
      </c>
      <c r="T106" t="s">
        <v>28</v>
      </c>
    </row>
    <row r="107" spans="1:20" ht="13.95" customHeight="1" x14ac:dyDescent="0.3">
      <c r="A107" t="s">
        <v>243</v>
      </c>
      <c r="B107" s="2">
        <v>1</v>
      </c>
      <c r="C107" t="s">
        <v>155</v>
      </c>
      <c r="D107" t="s">
        <v>22</v>
      </c>
      <c r="E107" t="s">
        <v>180</v>
      </c>
      <c r="F107" t="s">
        <v>244</v>
      </c>
      <c r="G107" t="s">
        <v>233</v>
      </c>
      <c r="H107" t="s">
        <v>239</v>
      </c>
      <c r="I107" s="1">
        <f t="shared" si="6"/>
        <v>39534</v>
      </c>
      <c r="J107" s="3">
        <v>2539.5</v>
      </c>
      <c r="K107" s="3">
        <v>2237.48</v>
      </c>
      <c r="L107" s="3">
        <v>302.02</v>
      </c>
      <c r="M107" s="3">
        <v>250</v>
      </c>
      <c r="N107" s="2">
        <v>20</v>
      </c>
      <c r="O107" s="2">
        <v>0</v>
      </c>
      <c r="P107" s="2">
        <v>2</v>
      </c>
      <c r="Q107" s="2">
        <v>208</v>
      </c>
      <c r="R107" s="1">
        <f t="shared" si="4"/>
        <v>45900</v>
      </c>
      <c r="S107" t="s">
        <v>27</v>
      </c>
      <c r="T107" t="s">
        <v>28</v>
      </c>
    </row>
    <row r="108" spans="1:20" ht="13.95" customHeight="1" x14ac:dyDescent="0.3">
      <c r="A108" t="s">
        <v>245</v>
      </c>
      <c r="B108" s="2">
        <v>1</v>
      </c>
      <c r="C108" t="s">
        <v>155</v>
      </c>
      <c r="D108" t="s">
        <v>22</v>
      </c>
      <c r="E108" t="s">
        <v>180</v>
      </c>
      <c r="F108" t="s">
        <v>246</v>
      </c>
      <c r="G108" t="s">
        <v>233</v>
      </c>
      <c r="H108" t="s">
        <v>239</v>
      </c>
      <c r="I108" s="1">
        <f t="shared" si="6"/>
        <v>39534</v>
      </c>
      <c r="J108" s="3">
        <v>2539.5</v>
      </c>
      <c r="K108" s="3">
        <v>2237.48</v>
      </c>
      <c r="L108" s="3">
        <v>302.02</v>
      </c>
      <c r="M108" s="3">
        <v>250</v>
      </c>
      <c r="N108" s="2">
        <v>20</v>
      </c>
      <c r="O108" s="2">
        <v>0</v>
      </c>
      <c r="P108" s="2">
        <v>2</v>
      </c>
      <c r="Q108" s="2">
        <v>208</v>
      </c>
      <c r="R108" s="1">
        <f t="shared" si="4"/>
        <v>45900</v>
      </c>
      <c r="S108" t="s">
        <v>27</v>
      </c>
      <c r="T108" t="s">
        <v>28</v>
      </c>
    </row>
    <row r="109" spans="1:20" ht="13.95" customHeight="1" x14ac:dyDescent="0.3">
      <c r="A109" t="s">
        <v>247</v>
      </c>
      <c r="B109" s="2">
        <v>1</v>
      </c>
      <c r="C109" t="s">
        <v>248</v>
      </c>
      <c r="D109" t="s">
        <v>22</v>
      </c>
      <c r="E109" t="s">
        <v>180</v>
      </c>
      <c r="F109" t="s">
        <v>238</v>
      </c>
      <c r="G109" t="s">
        <v>233</v>
      </c>
      <c r="H109" t="s">
        <v>239</v>
      </c>
      <c r="I109" s="1">
        <f t="shared" si="6"/>
        <v>39534</v>
      </c>
      <c r="J109" s="3">
        <v>2212.4899999999998</v>
      </c>
      <c r="K109" s="3">
        <v>1947.25</v>
      </c>
      <c r="L109" s="3">
        <v>265.24</v>
      </c>
      <c r="M109" s="3">
        <v>220</v>
      </c>
      <c r="N109" s="2">
        <v>20</v>
      </c>
      <c r="O109" s="2">
        <v>0</v>
      </c>
      <c r="P109" s="2">
        <v>2</v>
      </c>
      <c r="Q109" s="2">
        <v>208</v>
      </c>
      <c r="R109" s="1">
        <f t="shared" si="4"/>
        <v>45900</v>
      </c>
      <c r="S109" t="s">
        <v>27</v>
      </c>
      <c r="T109" t="s">
        <v>28</v>
      </c>
    </row>
    <row r="110" spans="1:20" ht="13.95" customHeight="1" x14ac:dyDescent="0.3">
      <c r="A110" t="s">
        <v>249</v>
      </c>
      <c r="B110" s="2">
        <v>1</v>
      </c>
      <c r="C110" t="s">
        <v>248</v>
      </c>
      <c r="D110" t="s">
        <v>22</v>
      </c>
      <c r="E110" t="s">
        <v>180</v>
      </c>
      <c r="F110" t="s">
        <v>244</v>
      </c>
      <c r="G110" t="s">
        <v>233</v>
      </c>
      <c r="H110" t="s">
        <v>239</v>
      </c>
      <c r="I110" s="1">
        <f t="shared" si="6"/>
        <v>39534</v>
      </c>
      <c r="J110" s="3">
        <v>2212.4899999999998</v>
      </c>
      <c r="K110" s="3">
        <v>1947.25</v>
      </c>
      <c r="L110" s="3">
        <v>265.24</v>
      </c>
      <c r="M110" s="3">
        <v>220</v>
      </c>
      <c r="N110" s="2">
        <v>20</v>
      </c>
      <c r="O110" s="2">
        <v>0</v>
      </c>
      <c r="P110" s="2">
        <v>2</v>
      </c>
      <c r="Q110" s="2">
        <v>208</v>
      </c>
      <c r="R110" s="1">
        <f t="shared" si="4"/>
        <v>45900</v>
      </c>
      <c r="S110" t="s">
        <v>27</v>
      </c>
      <c r="T110" t="s">
        <v>28</v>
      </c>
    </row>
    <row r="111" spans="1:20" ht="13.95" customHeight="1" x14ac:dyDescent="0.3">
      <c r="A111" t="s">
        <v>250</v>
      </c>
      <c r="B111" s="2">
        <v>1</v>
      </c>
      <c r="C111" t="s">
        <v>251</v>
      </c>
      <c r="D111" t="s">
        <v>22</v>
      </c>
      <c r="E111" t="s">
        <v>180</v>
      </c>
      <c r="F111" t="s">
        <v>252</v>
      </c>
      <c r="G111" t="s">
        <v>233</v>
      </c>
      <c r="H111" t="s">
        <v>239</v>
      </c>
      <c r="I111" s="1">
        <f t="shared" si="6"/>
        <v>39534</v>
      </c>
      <c r="J111" s="3">
        <v>695.99</v>
      </c>
      <c r="K111" s="3">
        <v>611.76</v>
      </c>
      <c r="L111" s="3">
        <v>84.23</v>
      </c>
      <c r="M111" s="3">
        <v>70</v>
      </c>
      <c r="N111" s="2">
        <v>20</v>
      </c>
      <c r="O111" s="2">
        <v>0</v>
      </c>
      <c r="P111" s="2">
        <v>2</v>
      </c>
      <c r="Q111" s="2">
        <v>208</v>
      </c>
      <c r="R111" s="1">
        <f t="shared" si="4"/>
        <v>45900</v>
      </c>
      <c r="S111" t="s">
        <v>27</v>
      </c>
      <c r="T111" t="s">
        <v>28</v>
      </c>
    </row>
    <row r="112" spans="1:20" ht="13.95" customHeight="1" x14ac:dyDescent="0.3">
      <c r="A112" t="s">
        <v>253</v>
      </c>
      <c r="B112" s="2">
        <v>1</v>
      </c>
      <c r="C112" t="s">
        <v>96</v>
      </c>
      <c r="D112" t="s">
        <v>22</v>
      </c>
      <c r="E112" t="s">
        <v>157</v>
      </c>
      <c r="F112" t="s">
        <v>254</v>
      </c>
      <c r="G112" t="s">
        <v>40</v>
      </c>
      <c r="H112" t="s">
        <v>41</v>
      </c>
      <c r="I112" s="1">
        <f t="shared" si="6"/>
        <v>39534</v>
      </c>
      <c r="J112" s="3">
        <v>1847.94</v>
      </c>
      <c r="K112" s="3">
        <v>1630.07</v>
      </c>
      <c r="L112" s="3">
        <v>217.87</v>
      </c>
      <c r="M112" s="3">
        <v>180</v>
      </c>
      <c r="N112" s="2">
        <v>20</v>
      </c>
      <c r="O112" s="2">
        <v>0</v>
      </c>
      <c r="P112" s="2">
        <v>2</v>
      </c>
      <c r="Q112" s="2">
        <v>208</v>
      </c>
      <c r="R112" s="1">
        <f t="shared" si="4"/>
        <v>45900</v>
      </c>
      <c r="S112" t="s">
        <v>27</v>
      </c>
      <c r="T112" t="s">
        <v>28</v>
      </c>
    </row>
    <row r="113" spans="1:20" ht="13.95" customHeight="1" x14ac:dyDescent="0.3">
      <c r="A113" t="s">
        <v>255</v>
      </c>
      <c r="B113" s="2">
        <v>1</v>
      </c>
      <c r="C113" t="s">
        <v>256</v>
      </c>
      <c r="D113" t="s">
        <v>22</v>
      </c>
      <c r="E113" t="s">
        <v>157</v>
      </c>
      <c r="F113" t="s">
        <v>43</v>
      </c>
      <c r="G113" t="s">
        <v>40</v>
      </c>
      <c r="H113" t="s">
        <v>41</v>
      </c>
      <c r="I113" s="1">
        <f t="shared" si="6"/>
        <v>39534</v>
      </c>
      <c r="J113" s="3">
        <v>1521.9</v>
      </c>
      <c r="K113" s="3">
        <v>1340.73</v>
      </c>
      <c r="L113" s="3">
        <v>181.17</v>
      </c>
      <c r="M113" s="3">
        <v>150</v>
      </c>
      <c r="N113" s="2">
        <v>20</v>
      </c>
      <c r="O113" s="2">
        <v>0</v>
      </c>
      <c r="P113" s="2">
        <v>2</v>
      </c>
      <c r="Q113" s="2">
        <v>208</v>
      </c>
      <c r="R113" s="1">
        <f t="shared" si="4"/>
        <v>45900</v>
      </c>
      <c r="S113" t="s">
        <v>27</v>
      </c>
      <c r="T113" t="s">
        <v>28</v>
      </c>
    </row>
    <row r="114" spans="1:20" ht="13.95" customHeight="1" x14ac:dyDescent="0.3">
      <c r="A114" t="s">
        <v>257</v>
      </c>
      <c r="B114" s="2">
        <v>1</v>
      </c>
      <c r="C114" t="s">
        <v>30</v>
      </c>
      <c r="D114" t="s">
        <v>22</v>
      </c>
      <c r="E114" t="s">
        <v>157</v>
      </c>
      <c r="F114" t="s">
        <v>76</v>
      </c>
      <c r="G114" t="s">
        <v>40</v>
      </c>
      <c r="H114" t="s">
        <v>41</v>
      </c>
      <c r="I114" s="1">
        <f t="shared" si="6"/>
        <v>39534</v>
      </c>
      <c r="J114" s="3">
        <v>974.7</v>
      </c>
      <c r="K114" s="3">
        <v>854.81</v>
      </c>
      <c r="L114" s="3">
        <v>119.89</v>
      </c>
      <c r="M114" s="3">
        <v>100</v>
      </c>
      <c r="N114" s="2">
        <v>20</v>
      </c>
      <c r="O114" s="2">
        <v>0</v>
      </c>
      <c r="P114" s="2">
        <v>2</v>
      </c>
      <c r="Q114" s="2">
        <v>208</v>
      </c>
      <c r="R114" s="1">
        <f t="shared" si="4"/>
        <v>45900</v>
      </c>
      <c r="S114" t="s">
        <v>27</v>
      </c>
      <c r="T114" t="s">
        <v>28</v>
      </c>
    </row>
    <row r="115" spans="1:20" ht="13.95" customHeight="1" x14ac:dyDescent="0.3">
      <c r="A115" t="s">
        <v>258</v>
      </c>
      <c r="B115" s="2">
        <v>1</v>
      </c>
      <c r="C115" t="s">
        <v>30</v>
      </c>
      <c r="D115" t="s">
        <v>22</v>
      </c>
      <c r="E115" t="s">
        <v>157</v>
      </c>
      <c r="F115" t="s">
        <v>39</v>
      </c>
      <c r="G115" t="s">
        <v>40</v>
      </c>
      <c r="H115" t="s">
        <v>41</v>
      </c>
      <c r="I115" s="1">
        <f t="shared" si="6"/>
        <v>39534</v>
      </c>
      <c r="J115" s="3">
        <v>974.7</v>
      </c>
      <c r="K115" s="3">
        <v>854.81</v>
      </c>
      <c r="L115" s="3">
        <v>119.89</v>
      </c>
      <c r="M115" s="3">
        <v>100</v>
      </c>
      <c r="N115" s="2">
        <v>20</v>
      </c>
      <c r="O115" s="2">
        <v>0</v>
      </c>
      <c r="P115" s="2">
        <v>2</v>
      </c>
      <c r="Q115" s="2">
        <v>208</v>
      </c>
      <c r="R115" s="1">
        <f t="shared" si="4"/>
        <v>45900</v>
      </c>
      <c r="S115" t="s">
        <v>27</v>
      </c>
      <c r="T115" t="s">
        <v>28</v>
      </c>
    </row>
    <row r="116" spans="1:20" ht="13.95" customHeight="1" x14ac:dyDescent="0.3">
      <c r="A116" t="s">
        <v>259</v>
      </c>
      <c r="B116" s="2">
        <v>1</v>
      </c>
      <c r="C116" t="s">
        <v>260</v>
      </c>
      <c r="D116" t="s">
        <v>22</v>
      </c>
      <c r="E116" t="s">
        <v>31</v>
      </c>
      <c r="F116" t="s">
        <v>261</v>
      </c>
      <c r="G116" t="s">
        <v>40</v>
      </c>
      <c r="H116" t="s">
        <v>41</v>
      </c>
      <c r="I116" s="1">
        <f>DATE(2006,6,26)</f>
        <v>38894</v>
      </c>
      <c r="J116" s="3">
        <v>967.86</v>
      </c>
      <c r="K116" s="3">
        <v>849.17</v>
      </c>
      <c r="L116" s="3">
        <v>118.69</v>
      </c>
      <c r="M116" s="3">
        <v>100</v>
      </c>
      <c r="N116" s="2">
        <v>21</v>
      </c>
      <c r="O116" s="2">
        <v>0</v>
      </c>
      <c r="P116" s="2">
        <v>1</v>
      </c>
      <c r="Q116" s="2">
        <v>298</v>
      </c>
      <c r="R116" s="1">
        <f t="shared" si="4"/>
        <v>45900</v>
      </c>
      <c r="S116" t="s">
        <v>27</v>
      </c>
      <c r="T116" t="s">
        <v>28</v>
      </c>
    </row>
    <row r="117" spans="1:20" ht="13.95" customHeight="1" x14ac:dyDescent="0.3">
      <c r="A117" t="s">
        <v>262</v>
      </c>
      <c r="B117" s="2">
        <v>1</v>
      </c>
      <c r="C117" t="s">
        <v>263</v>
      </c>
      <c r="D117" t="s">
        <v>22</v>
      </c>
      <c r="E117" t="s">
        <v>31</v>
      </c>
      <c r="F117" t="s">
        <v>264</v>
      </c>
      <c r="G117" t="s">
        <v>40</v>
      </c>
      <c r="H117" t="s">
        <v>41</v>
      </c>
      <c r="I117" s="1">
        <f>DATE(2006,5,1)</f>
        <v>38838</v>
      </c>
      <c r="J117" s="3">
        <v>1674.66</v>
      </c>
      <c r="K117" s="3">
        <v>1488.11</v>
      </c>
      <c r="L117" s="3">
        <v>186.55</v>
      </c>
      <c r="M117" s="3">
        <v>160</v>
      </c>
      <c r="N117" s="2">
        <v>21</v>
      </c>
      <c r="O117" s="2">
        <v>0</v>
      </c>
      <c r="P117" s="2">
        <v>1</v>
      </c>
      <c r="Q117" s="2">
        <v>242</v>
      </c>
      <c r="R117" s="1">
        <f t="shared" si="4"/>
        <v>45900</v>
      </c>
      <c r="S117" t="s">
        <v>27</v>
      </c>
      <c r="T117" t="s">
        <v>28</v>
      </c>
    </row>
    <row r="118" spans="1:20" ht="13.95" customHeight="1" x14ac:dyDescent="0.3">
      <c r="A118" t="s">
        <v>265</v>
      </c>
      <c r="B118" s="2">
        <v>1</v>
      </c>
      <c r="C118" t="s">
        <v>266</v>
      </c>
      <c r="D118" t="s">
        <v>93</v>
      </c>
      <c r="E118" t="s">
        <v>267</v>
      </c>
      <c r="F118" t="s">
        <v>268</v>
      </c>
      <c r="G118" t="s">
        <v>269</v>
      </c>
      <c r="H118" t="s">
        <v>270</v>
      </c>
      <c r="I118" s="1">
        <f>DATE(2007,10,30)</f>
        <v>39385</v>
      </c>
      <c r="J118" s="3">
        <v>1299</v>
      </c>
      <c r="K118" s="3">
        <v>1081.42</v>
      </c>
      <c r="L118" s="3">
        <v>217.58</v>
      </c>
      <c r="M118" s="3">
        <v>180</v>
      </c>
      <c r="N118" s="2">
        <v>20</v>
      </c>
      <c r="O118" s="2">
        <v>0</v>
      </c>
      <c r="P118" s="2">
        <v>2</v>
      </c>
      <c r="Q118" s="2">
        <v>59</v>
      </c>
      <c r="R118" s="1">
        <f t="shared" si="4"/>
        <v>45900</v>
      </c>
      <c r="S118" t="s">
        <v>27</v>
      </c>
      <c r="T118" t="s">
        <v>28</v>
      </c>
    </row>
    <row r="119" spans="1:20" ht="13.95" customHeight="1" x14ac:dyDescent="0.3">
      <c r="A119" t="s">
        <v>271</v>
      </c>
      <c r="B119" s="2">
        <v>1</v>
      </c>
      <c r="C119" t="s">
        <v>61</v>
      </c>
      <c r="D119" t="s">
        <v>22</v>
      </c>
      <c r="E119" t="s">
        <v>31</v>
      </c>
      <c r="F119" t="s">
        <v>89</v>
      </c>
      <c r="G119" t="s">
        <v>40</v>
      </c>
      <c r="H119" t="s">
        <v>41</v>
      </c>
      <c r="I119" s="1">
        <f>DATE(2006,3,3)</f>
        <v>38779</v>
      </c>
      <c r="J119" s="3">
        <v>3119.04</v>
      </c>
      <c r="K119" s="3">
        <v>2705.02</v>
      </c>
      <c r="L119" s="3">
        <v>414.02</v>
      </c>
      <c r="M119" s="3">
        <v>300</v>
      </c>
      <c r="N119" s="2">
        <v>22</v>
      </c>
      <c r="O119" s="2">
        <v>0</v>
      </c>
      <c r="P119" s="2">
        <v>2</v>
      </c>
      <c r="Q119" s="2">
        <v>184</v>
      </c>
      <c r="R119" s="1">
        <f t="shared" si="4"/>
        <v>45900</v>
      </c>
      <c r="S119" t="s">
        <v>27</v>
      </c>
      <c r="T119" t="s">
        <v>28</v>
      </c>
    </row>
    <row r="120" spans="1:20" ht="13.95" customHeight="1" x14ac:dyDescent="0.3">
      <c r="A120" t="s">
        <v>272</v>
      </c>
      <c r="B120" s="2">
        <v>1</v>
      </c>
      <c r="C120" t="s">
        <v>30</v>
      </c>
      <c r="D120" t="s">
        <v>22</v>
      </c>
      <c r="E120" t="s">
        <v>31</v>
      </c>
      <c r="F120" t="s">
        <v>176</v>
      </c>
      <c r="G120" t="s">
        <v>40</v>
      </c>
      <c r="H120" t="s">
        <v>41</v>
      </c>
      <c r="I120" s="1">
        <f>DATE(2001,4,1)</f>
        <v>36982</v>
      </c>
      <c r="J120" s="3">
        <v>576</v>
      </c>
      <c r="K120" s="3">
        <v>556.59</v>
      </c>
      <c r="L120" s="3">
        <v>19.41</v>
      </c>
      <c r="M120" s="3">
        <v>0</v>
      </c>
      <c r="N120" s="2">
        <v>27</v>
      </c>
      <c r="O120" s="2">
        <v>0</v>
      </c>
      <c r="P120" s="2">
        <v>2</v>
      </c>
      <c r="Q120" s="2">
        <v>213</v>
      </c>
      <c r="R120" s="1">
        <f t="shared" si="4"/>
        <v>45900</v>
      </c>
      <c r="S120" t="s">
        <v>27</v>
      </c>
      <c r="T120" t="s">
        <v>28</v>
      </c>
    </row>
    <row r="121" spans="1:20" ht="13.95" customHeight="1" x14ac:dyDescent="0.3">
      <c r="A121" t="s">
        <v>273</v>
      </c>
      <c r="B121" s="2">
        <v>1</v>
      </c>
      <c r="C121" t="s">
        <v>274</v>
      </c>
      <c r="D121" t="s">
        <v>22</v>
      </c>
      <c r="E121" t="s">
        <v>31</v>
      </c>
      <c r="F121" t="s">
        <v>176</v>
      </c>
      <c r="G121" t="s">
        <v>40</v>
      </c>
      <c r="H121" t="s">
        <v>41</v>
      </c>
      <c r="I121" s="1">
        <f>DATE(2001,4,1)</f>
        <v>36982</v>
      </c>
      <c r="J121" s="3">
        <v>860.4</v>
      </c>
      <c r="K121" s="3">
        <v>831.4</v>
      </c>
      <c r="L121" s="3">
        <v>29</v>
      </c>
      <c r="M121" s="3">
        <v>0</v>
      </c>
      <c r="N121" s="2">
        <v>27</v>
      </c>
      <c r="O121" s="2">
        <v>0</v>
      </c>
      <c r="P121" s="2">
        <v>2</v>
      </c>
      <c r="Q121" s="2">
        <v>213</v>
      </c>
      <c r="R121" s="1">
        <f t="shared" si="4"/>
        <v>45900</v>
      </c>
      <c r="S121" t="s">
        <v>27</v>
      </c>
      <c r="T121" t="s">
        <v>28</v>
      </c>
    </row>
    <row r="122" spans="1:20" ht="13.95" customHeight="1" x14ac:dyDescent="0.3">
      <c r="A122" t="s">
        <v>275</v>
      </c>
      <c r="B122" s="2">
        <v>1</v>
      </c>
      <c r="C122" t="s">
        <v>30</v>
      </c>
      <c r="D122" t="s">
        <v>22</v>
      </c>
      <c r="E122" t="s">
        <v>31</v>
      </c>
      <c r="F122" t="s">
        <v>176</v>
      </c>
      <c r="G122" t="s">
        <v>40</v>
      </c>
      <c r="H122" t="s">
        <v>41</v>
      </c>
      <c r="I122" s="1">
        <f>DATE(2001,4,1)</f>
        <v>36982</v>
      </c>
      <c r="J122" s="3">
        <v>2161.3000000000002</v>
      </c>
      <c r="K122" s="3">
        <v>2088.5100000000002</v>
      </c>
      <c r="L122" s="3">
        <v>72.790000000000006</v>
      </c>
      <c r="M122" s="3">
        <v>0</v>
      </c>
      <c r="N122" s="2">
        <v>27</v>
      </c>
      <c r="O122" s="2">
        <v>0</v>
      </c>
      <c r="P122" s="2">
        <v>2</v>
      </c>
      <c r="Q122" s="2">
        <v>213</v>
      </c>
      <c r="R122" s="1">
        <f t="shared" si="4"/>
        <v>45900</v>
      </c>
      <c r="S122" t="s">
        <v>27</v>
      </c>
      <c r="T122" t="s">
        <v>28</v>
      </c>
    </row>
    <row r="123" spans="1:20" ht="13.95" customHeight="1" x14ac:dyDescent="0.3">
      <c r="A123" t="s">
        <v>276</v>
      </c>
      <c r="B123" s="2">
        <v>1</v>
      </c>
      <c r="C123" t="s">
        <v>277</v>
      </c>
      <c r="D123" t="s">
        <v>22</v>
      </c>
      <c r="E123" t="s">
        <v>31</v>
      </c>
      <c r="F123" t="s">
        <v>278</v>
      </c>
      <c r="G123" t="s">
        <v>40</v>
      </c>
      <c r="H123" t="s">
        <v>41</v>
      </c>
      <c r="I123" s="1">
        <f>DATE(2001,4,1)</f>
        <v>36982</v>
      </c>
      <c r="J123" s="3">
        <v>1093.5</v>
      </c>
      <c r="K123" s="3">
        <v>1056.6500000000001</v>
      </c>
      <c r="L123" s="3">
        <v>36.85</v>
      </c>
      <c r="M123" s="3">
        <v>0</v>
      </c>
      <c r="N123" s="2">
        <v>27</v>
      </c>
      <c r="O123" s="2">
        <v>0</v>
      </c>
      <c r="P123" s="2">
        <v>2</v>
      </c>
      <c r="Q123" s="2">
        <v>213</v>
      </c>
      <c r="R123" s="1">
        <f t="shared" si="4"/>
        <v>45900</v>
      </c>
      <c r="S123" t="s">
        <v>27</v>
      </c>
      <c r="T123" t="s">
        <v>28</v>
      </c>
    </row>
    <row r="124" spans="1:20" ht="13.95" customHeight="1" x14ac:dyDescent="0.3">
      <c r="A124" t="s">
        <v>279</v>
      </c>
      <c r="B124" s="2">
        <v>1</v>
      </c>
      <c r="C124" t="s">
        <v>280</v>
      </c>
      <c r="D124" t="s">
        <v>136</v>
      </c>
      <c r="E124" t="s">
        <v>31</v>
      </c>
      <c r="F124" t="s">
        <v>281</v>
      </c>
      <c r="G124" t="s">
        <v>282</v>
      </c>
      <c r="H124" t="s">
        <v>283</v>
      </c>
      <c r="I124" s="1">
        <f>DATE(2006,4,1)</f>
        <v>38808</v>
      </c>
      <c r="J124" s="3">
        <v>6289.98</v>
      </c>
      <c r="K124" s="3">
        <v>5507.36</v>
      </c>
      <c r="L124" s="3">
        <v>782.62</v>
      </c>
      <c r="M124" s="3">
        <v>50</v>
      </c>
      <c r="N124" s="2">
        <v>22</v>
      </c>
      <c r="O124" s="2">
        <v>0</v>
      </c>
      <c r="P124" s="2">
        <v>2</v>
      </c>
      <c r="Q124" s="2">
        <v>213</v>
      </c>
      <c r="R124" s="1">
        <f t="shared" si="4"/>
        <v>45900</v>
      </c>
      <c r="S124" t="s">
        <v>27</v>
      </c>
      <c r="T124" t="s">
        <v>28</v>
      </c>
    </row>
    <row r="125" spans="1:20" ht="13.95" customHeight="1" x14ac:dyDescent="0.3">
      <c r="A125" t="s">
        <v>284</v>
      </c>
      <c r="B125" s="2">
        <v>1</v>
      </c>
      <c r="C125" t="s">
        <v>285</v>
      </c>
      <c r="D125" t="s">
        <v>136</v>
      </c>
      <c r="E125" t="s">
        <v>31</v>
      </c>
      <c r="F125" t="s">
        <v>278</v>
      </c>
      <c r="G125" t="s">
        <v>40</v>
      </c>
      <c r="H125" t="s">
        <v>41</v>
      </c>
      <c r="I125" s="1">
        <f>DATE(2001,4,1)</f>
        <v>36982</v>
      </c>
      <c r="J125" s="3">
        <v>1353.08</v>
      </c>
      <c r="K125" s="3">
        <v>771.55</v>
      </c>
      <c r="L125" s="3">
        <v>581.53</v>
      </c>
      <c r="M125" s="3">
        <v>500</v>
      </c>
      <c r="N125" s="2">
        <v>27</v>
      </c>
      <c r="O125" s="2">
        <v>0</v>
      </c>
      <c r="P125" s="2">
        <v>2</v>
      </c>
      <c r="Q125" s="2">
        <v>213</v>
      </c>
      <c r="R125" s="1">
        <f t="shared" si="4"/>
        <v>45900</v>
      </c>
      <c r="S125" t="s">
        <v>27</v>
      </c>
      <c r="T125" t="s">
        <v>28</v>
      </c>
    </row>
    <row r="126" spans="1:20" ht="13.95" customHeight="1" x14ac:dyDescent="0.3">
      <c r="A126" t="s">
        <v>286</v>
      </c>
      <c r="B126" s="2">
        <v>1</v>
      </c>
      <c r="C126" t="s">
        <v>36</v>
      </c>
      <c r="D126" t="s">
        <v>22</v>
      </c>
      <c r="E126" t="s">
        <v>31</v>
      </c>
      <c r="F126" t="s">
        <v>43</v>
      </c>
      <c r="G126" t="s">
        <v>40</v>
      </c>
      <c r="H126" t="s">
        <v>41</v>
      </c>
      <c r="I126" s="1">
        <f>DATE(2002,4,1)</f>
        <v>37347</v>
      </c>
      <c r="J126" s="3">
        <v>1467.04</v>
      </c>
      <c r="K126" s="3">
        <v>1415.37</v>
      </c>
      <c r="L126" s="3">
        <v>51.67</v>
      </c>
      <c r="M126" s="3">
        <v>0</v>
      </c>
      <c r="N126" s="2">
        <v>26</v>
      </c>
      <c r="O126" s="2">
        <v>0</v>
      </c>
      <c r="P126" s="2">
        <v>2</v>
      </c>
      <c r="Q126" s="2">
        <v>213</v>
      </c>
      <c r="R126" s="1">
        <f t="shared" si="4"/>
        <v>45900</v>
      </c>
      <c r="S126" t="s">
        <v>27</v>
      </c>
      <c r="T126" t="s">
        <v>28</v>
      </c>
    </row>
    <row r="127" spans="1:20" ht="13.95" customHeight="1" x14ac:dyDescent="0.3">
      <c r="A127" t="s">
        <v>287</v>
      </c>
      <c r="B127" s="2">
        <v>1</v>
      </c>
      <c r="C127" t="s">
        <v>47</v>
      </c>
      <c r="D127" t="s">
        <v>22</v>
      </c>
      <c r="E127" t="s">
        <v>31</v>
      </c>
      <c r="F127" t="s">
        <v>288</v>
      </c>
      <c r="G127" t="s">
        <v>40</v>
      </c>
      <c r="H127" t="s">
        <v>41</v>
      </c>
      <c r="I127" s="1">
        <f>DATE(2001,4,1)</f>
        <v>36982</v>
      </c>
      <c r="J127" s="3">
        <v>4083</v>
      </c>
      <c r="K127" s="3">
        <v>3945.42</v>
      </c>
      <c r="L127" s="3">
        <v>137.58000000000001</v>
      </c>
      <c r="M127" s="3">
        <v>0</v>
      </c>
      <c r="N127" s="2">
        <v>27</v>
      </c>
      <c r="O127" s="2">
        <v>0</v>
      </c>
      <c r="P127" s="2">
        <v>2</v>
      </c>
      <c r="Q127" s="2">
        <v>213</v>
      </c>
      <c r="R127" s="1">
        <f t="shared" si="4"/>
        <v>45900</v>
      </c>
      <c r="S127" t="s">
        <v>27</v>
      </c>
      <c r="T127" t="s">
        <v>28</v>
      </c>
    </row>
    <row r="128" spans="1:20" ht="13.95" customHeight="1" x14ac:dyDescent="0.3">
      <c r="A128" t="s">
        <v>289</v>
      </c>
      <c r="B128" s="2">
        <v>1</v>
      </c>
      <c r="C128" t="s">
        <v>47</v>
      </c>
      <c r="D128" t="s">
        <v>22</v>
      </c>
      <c r="E128" t="s">
        <v>31</v>
      </c>
      <c r="F128" t="s">
        <v>170</v>
      </c>
      <c r="G128" t="s">
        <v>40</v>
      </c>
      <c r="H128" t="s">
        <v>171</v>
      </c>
      <c r="I128" s="1">
        <f>DATE(2001,4,1)</f>
        <v>36982</v>
      </c>
      <c r="J128" s="3">
        <v>4083</v>
      </c>
      <c r="K128" s="3">
        <v>3945.42</v>
      </c>
      <c r="L128" s="3">
        <v>137.58000000000001</v>
      </c>
      <c r="M128" s="3">
        <v>0</v>
      </c>
      <c r="N128" s="2">
        <v>27</v>
      </c>
      <c r="O128" s="2">
        <v>0</v>
      </c>
      <c r="P128" s="2">
        <v>2</v>
      </c>
      <c r="Q128" s="2">
        <v>213</v>
      </c>
      <c r="R128" s="1">
        <f t="shared" si="4"/>
        <v>45900</v>
      </c>
      <c r="S128" t="s">
        <v>27</v>
      </c>
      <c r="T128" t="s">
        <v>28</v>
      </c>
    </row>
    <row r="129" spans="1:20" ht="13.95" customHeight="1" x14ac:dyDescent="0.3">
      <c r="A129" t="s">
        <v>290</v>
      </c>
      <c r="B129" s="2">
        <v>1</v>
      </c>
      <c r="C129" t="s">
        <v>291</v>
      </c>
      <c r="D129" t="s">
        <v>22</v>
      </c>
      <c r="E129" t="s">
        <v>31</v>
      </c>
      <c r="F129" t="s">
        <v>178</v>
      </c>
      <c r="G129" t="s">
        <v>40</v>
      </c>
      <c r="H129" t="s">
        <v>41</v>
      </c>
      <c r="I129" s="1">
        <f>DATE(2001,4,1)</f>
        <v>36982</v>
      </c>
      <c r="J129" s="3">
        <v>847.94</v>
      </c>
      <c r="K129" s="3">
        <v>819.39</v>
      </c>
      <c r="L129" s="3">
        <v>28.55</v>
      </c>
      <c r="M129" s="3">
        <v>0</v>
      </c>
      <c r="N129" s="2">
        <v>27</v>
      </c>
      <c r="O129" s="2">
        <v>0</v>
      </c>
      <c r="P129" s="2">
        <v>2</v>
      </c>
      <c r="Q129" s="2">
        <v>213</v>
      </c>
      <c r="R129" s="1">
        <f t="shared" si="4"/>
        <v>45900</v>
      </c>
      <c r="S129" t="s">
        <v>27</v>
      </c>
      <c r="T129" t="s">
        <v>28</v>
      </c>
    </row>
    <row r="130" spans="1:20" ht="13.95" customHeight="1" x14ac:dyDescent="0.3">
      <c r="A130" t="s">
        <v>292</v>
      </c>
      <c r="B130" s="2">
        <v>1</v>
      </c>
      <c r="C130" t="s">
        <v>293</v>
      </c>
      <c r="D130" t="s">
        <v>22</v>
      </c>
      <c r="E130" t="s">
        <v>31</v>
      </c>
      <c r="F130" t="s">
        <v>178</v>
      </c>
      <c r="G130" t="s">
        <v>40</v>
      </c>
      <c r="H130" t="s">
        <v>41</v>
      </c>
      <c r="I130" s="1">
        <f>DATE(2005,8,12)</f>
        <v>38576</v>
      </c>
      <c r="J130" s="3">
        <v>367.08</v>
      </c>
      <c r="K130" s="3">
        <v>348.58</v>
      </c>
      <c r="L130" s="3">
        <v>18.5</v>
      </c>
      <c r="M130" s="3">
        <v>10</v>
      </c>
      <c r="N130" s="2">
        <v>22</v>
      </c>
      <c r="O130" s="2">
        <v>0</v>
      </c>
      <c r="P130" s="2">
        <v>1</v>
      </c>
      <c r="Q130" s="2">
        <v>345</v>
      </c>
      <c r="R130" s="1">
        <f t="shared" ref="R130:R193" si="7">DATE(2025,8,31)</f>
        <v>45900</v>
      </c>
      <c r="S130" t="s">
        <v>27</v>
      </c>
      <c r="T130" t="s">
        <v>28</v>
      </c>
    </row>
    <row r="131" spans="1:20" ht="13.95" customHeight="1" x14ac:dyDescent="0.3">
      <c r="A131" t="s">
        <v>294</v>
      </c>
      <c r="B131" s="2">
        <v>1</v>
      </c>
      <c r="C131" t="s">
        <v>295</v>
      </c>
      <c r="D131" t="s">
        <v>22</v>
      </c>
      <c r="E131" t="s">
        <v>31</v>
      </c>
      <c r="F131" t="s">
        <v>178</v>
      </c>
      <c r="G131" t="s">
        <v>40</v>
      </c>
      <c r="H131" t="s">
        <v>41</v>
      </c>
      <c r="I131" s="1">
        <f>DATE(2005,8,12)</f>
        <v>38576</v>
      </c>
      <c r="J131" s="3">
        <v>367.08</v>
      </c>
      <c r="K131" s="3">
        <v>348.58</v>
      </c>
      <c r="L131" s="3">
        <v>18.5</v>
      </c>
      <c r="M131" s="3">
        <v>10</v>
      </c>
      <c r="N131" s="2">
        <v>22</v>
      </c>
      <c r="O131" s="2">
        <v>0</v>
      </c>
      <c r="P131" s="2">
        <v>1</v>
      </c>
      <c r="Q131" s="2">
        <v>345</v>
      </c>
      <c r="R131" s="1">
        <f t="shared" si="7"/>
        <v>45900</v>
      </c>
      <c r="S131" t="s">
        <v>27</v>
      </c>
      <c r="T131" t="s">
        <v>28</v>
      </c>
    </row>
    <row r="132" spans="1:20" ht="13.95" customHeight="1" x14ac:dyDescent="0.3">
      <c r="A132" t="s">
        <v>296</v>
      </c>
      <c r="B132" s="2">
        <v>1</v>
      </c>
      <c r="C132" t="s">
        <v>30</v>
      </c>
      <c r="D132" t="s">
        <v>22</v>
      </c>
      <c r="E132" t="s">
        <v>31</v>
      </c>
      <c r="F132" t="s">
        <v>178</v>
      </c>
      <c r="G132" t="s">
        <v>40</v>
      </c>
      <c r="H132" t="s">
        <v>41</v>
      </c>
      <c r="I132" s="1">
        <f>DATE(2001,4,1)</f>
        <v>36982</v>
      </c>
      <c r="J132" s="3">
        <v>576</v>
      </c>
      <c r="K132" s="3">
        <v>556.59</v>
      </c>
      <c r="L132" s="3">
        <v>19.41</v>
      </c>
      <c r="M132" s="3">
        <v>0</v>
      </c>
      <c r="N132" s="2">
        <v>27</v>
      </c>
      <c r="O132" s="2">
        <v>0</v>
      </c>
      <c r="P132" s="2">
        <v>2</v>
      </c>
      <c r="Q132" s="2">
        <v>213</v>
      </c>
      <c r="R132" s="1">
        <f t="shared" si="7"/>
        <v>45900</v>
      </c>
      <c r="S132" t="s">
        <v>27</v>
      </c>
      <c r="T132" t="s">
        <v>28</v>
      </c>
    </row>
    <row r="133" spans="1:20" ht="13.95" customHeight="1" x14ac:dyDescent="0.3">
      <c r="A133" t="s">
        <v>297</v>
      </c>
      <c r="B133" s="2">
        <v>1</v>
      </c>
      <c r="C133" t="s">
        <v>293</v>
      </c>
      <c r="D133" t="s">
        <v>22</v>
      </c>
      <c r="E133" t="s">
        <v>31</v>
      </c>
      <c r="F133" t="s">
        <v>176</v>
      </c>
      <c r="G133" t="s">
        <v>40</v>
      </c>
      <c r="H133" t="s">
        <v>41</v>
      </c>
      <c r="I133" s="1">
        <f>DATE(2001,4,1)</f>
        <v>36982</v>
      </c>
      <c r="J133" s="3">
        <v>1290.5999999999999</v>
      </c>
      <c r="K133" s="3">
        <v>1247.0899999999999</v>
      </c>
      <c r="L133" s="3">
        <v>43.51</v>
      </c>
      <c r="M133" s="3">
        <v>0</v>
      </c>
      <c r="N133" s="2">
        <v>27</v>
      </c>
      <c r="O133" s="2">
        <v>0</v>
      </c>
      <c r="P133" s="2">
        <v>2</v>
      </c>
      <c r="Q133" s="2">
        <v>213</v>
      </c>
      <c r="R133" s="1">
        <f t="shared" si="7"/>
        <v>45900</v>
      </c>
      <c r="S133" t="s">
        <v>27</v>
      </c>
      <c r="T133" t="s">
        <v>28</v>
      </c>
    </row>
    <row r="134" spans="1:20" ht="13.95" customHeight="1" x14ac:dyDescent="0.3">
      <c r="A134" t="s">
        <v>298</v>
      </c>
      <c r="B134" s="2">
        <v>1</v>
      </c>
      <c r="C134" t="s">
        <v>30</v>
      </c>
      <c r="D134" t="s">
        <v>22</v>
      </c>
      <c r="E134" t="s">
        <v>31</v>
      </c>
      <c r="F134" t="s">
        <v>176</v>
      </c>
      <c r="G134" t="s">
        <v>40</v>
      </c>
      <c r="H134" t="s">
        <v>41</v>
      </c>
      <c r="I134" s="1">
        <f>DATE(2001,4,1)</f>
        <v>36982</v>
      </c>
      <c r="J134" s="3">
        <v>576</v>
      </c>
      <c r="K134" s="3">
        <v>556.59</v>
      </c>
      <c r="L134" s="3">
        <v>19.41</v>
      </c>
      <c r="M134" s="3">
        <v>0</v>
      </c>
      <c r="N134" s="2">
        <v>27</v>
      </c>
      <c r="O134" s="2">
        <v>0</v>
      </c>
      <c r="P134" s="2">
        <v>2</v>
      </c>
      <c r="Q134" s="2">
        <v>213</v>
      </c>
      <c r="R134" s="1">
        <f t="shared" si="7"/>
        <v>45900</v>
      </c>
      <c r="S134" t="s">
        <v>27</v>
      </c>
      <c r="T134" t="s">
        <v>28</v>
      </c>
    </row>
    <row r="135" spans="1:20" ht="13.95" customHeight="1" x14ac:dyDescent="0.3">
      <c r="A135" t="s">
        <v>299</v>
      </c>
      <c r="B135" s="2">
        <v>1</v>
      </c>
      <c r="C135" t="s">
        <v>96</v>
      </c>
      <c r="D135" t="s">
        <v>22</v>
      </c>
      <c r="E135" t="s">
        <v>31</v>
      </c>
      <c r="F135" t="s">
        <v>176</v>
      </c>
      <c r="G135" t="s">
        <v>40</v>
      </c>
      <c r="H135" t="s">
        <v>41</v>
      </c>
      <c r="I135" s="1">
        <f>DATE(2005,8,12)</f>
        <v>38576</v>
      </c>
      <c r="J135" s="3">
        <v>1339.49</v>
      </c>
      <c r="K135" s="3">
        <v>1161.22</v>
      </c>
      <c r="L135" s="3">
        <v>178.27</v>
      </c>
      <c r="M135" s="3">
        <v>150</v>
      </c>
      <c r="N135" s="2">
        <v>22</v>
      </c>
      <c r="O135" s="2">
        <v>0</v>
      </c>
      <c r="P135" s="2">
        <v>1</v>
      </c>
      <c r="Q135" s="2">
        <v>345</v>
      </c>
      <c r="R135" s="1">
        <f t="shared" si="7"/>
        <v>45900</v>
      </c>
      <c r="S135" t="s">
        <v>27</v>
      </c>
      <c r="T135" t="s">
        <v>28</v>
      </c>
    </row>
    <row r="136" spans="1:20" ht="13.95" customHeight="1" x14ac:dyDescent="0.3">
      <c r="A136" t="s">
        <v>300</v>
      </c>
      <c r="B136" s="2">
        <v>1</v>
      </c>
      <c r="C136" t="s">
        <v>301</v>
      </c>
      <c r="D136" t="s">
        <v>22</v>
      </c>
      <c r="E136" t="s">
        <v>31</v>
      </c>
      <c r="F136" t="s">
        <v>178</v>
      </c>
      <c r="G136" t="s">
        <v>40</v>
      </c>
      <c r="H136" t="s">
        <v>41</v>
      </c>
      <c r="I136" s="1">
        <f>DATE(2001,4,1)</f>
        <v>36982</v>
      </c>
      <c r="J136" s="3">
        <v>860.4</v>
      </c>
      <c r="K136" s="3">
        <v>831.4</v>
      </c>
      <c r="L136" s="3">
        <v>29</v>
      </c>
      <c r="M136" s="3">
        <v>0</v>
      </c>
      <c r="N136" s="2">
        <v>27</v>
      </c>
      <c r="O136" s="2">
        <v>0</v>
      </c>
      <c r="P136" s="2">
        <v>2</v>
      </c>
      <c r="Q136" s="2">
        <v>213</v>
      </c>
      <c r="R136" s="1">
        <f t="shared" si="7"/>
        <v>45900</v>
      </c>
      <c r="S136" t="s">
        <v>27</v>
      </c>
      <c r="T136" t="s">
        <v>28</v>
      </c>
    </row>
    <row r="137" spans="1:20" ht="13.95" customHeight="1" x14ac:dyDescent="0.3">
      <c r="A137" t="s">
        <v>302</v>
      </c>
      <c r="B137" s="2">
        <v>1</v>
      </c>
      <c r="C137" t="s">
        <v>96</v>
      </c>
      <c r="D137" t="s">
        <v>22</v>
      </c>
      <c r="E137" t="s">
        <v>31</v>
      </c>
      <c r="F137" t="s">
        <v>176</v>
      </c>
      <c r="G137" t="s">
        <v>40</v>
      </c>
      <c r="H137" t="s">
        <v>41</v>
      </c>
      <c r="I137" s="1">
        <f>DATE(2005,8,12)</f>
        <v>38576</v>
      </c>
      <c r="J137" s="3">
        <v>1339.5</v>
      </c>
      <c r="K137" s="3">
        <v>1161.23</v>
      </c>
      <c r="L137" s="3">
        <v>178.27</v>
      </c>
      <c r="M137" s="3">
        <v>150</v>
      </c>
      <c r="N137" s="2">
        <v>22</v>
      </c>
      <c r="O137" s="2">
        <v>0</v>
      </c>
      <c r="P137" s="2">
        <v>1</v>
      </c>
      <c r="Q137" s="2">
        <v>345</v>
      </c>
      <c r="R137" s="1">
        <f t="shared" si="7"/>
        <v>45900</v>
      </c>
      <c r="S137" t="s">
        <v>27</v>
      </c>
      <c r="T137" t="s">
        <v>28</v>
      </c>
    </row>
    <row r="138" spans="1:20" ht="13.95" customHeight="1" x14ac:dyDescent="0.3">
      <c r="A138" t="s">
        <v>303</v>
      </c>
      <c r="B138" s="2">
        <v>1</v>
      </c>
      <c r="C138" t="s">
        <v>30</v>
      </c>
      <c r="D138" t="s">
        <v>22</v>
      </c>
      <c r="E138" t="s">
        <v>31</v>
      </c>
      <c r="F138" t="s">
        <v>178</v>
      </c>
      <c r="G138" t="s">
        <v>40</v>
      </c>
      <c r="H138" t="s">
        <v>41</v>
      </c>
      <c r="I138" s="1">
        <f>DATE(2001,4,1)</f>
        <v>36982</v>
      </c>
      <c r="J138" s="3">
        <v>576</v>
      </c>
      <c r="K138" s="3">
        <v>556.59</v>
      </c>
      <c r="L138" s="3">
        <v>19.41</v>
      </c>
      <c r="M138" s="3">
        <v>0</v>
      </c>
      <c r="N138" s="2">
        <v>27</v>
      </c>
      <c r="O138" s="2">
        <v>0</v>
      </c>
      <c r="P138" s="2">
        <v>2</v>
      </c>
      <c r="Q138" s="2">
        <v>213</v>
      </c>
      <c r="R138" s="1">
        <f t="shared" si="7"/>
        <v>45900</v>
      </c>
      <c r="S138" t="s">
        <v>27</v>
      </c>
      <c r="T138" t="s">
        <v>28</v>
      </c>
    </row>
    <row r="139" spans="1:20" ht="13.95" customHeight="1" x14ac:dyDescent="0.3">
      <c r="A139" t="s">
        <v>304</v>
      </c>
      <c r="B139" s="2">
        <v>1</v>
      </c>
      <c r="C139" t="s">
        <v>47</v>
      </c>
      <c r="D139" t="s">
        <v>22</v>
      </c>
      <c r="E139" t="s">
        <v>31</v>
      </c>
      <c r="F139" t="s">
        <v>98</v>
      </c>
      <c r="G139" t="s">
        <v>40</v>
      </c>
      <c r="H139" t="s">
        <v>41</v>
      </c>
      <c r="I139" s="1">
        <f>DATE(2005,9,7)</f>
        <v>38602</v>
      </c>
      <c r="J139" s="3">
        <v>7490.94</v>
      </c>
      <c r="K139" s="3">
        <v>6567.59</v>
      </c>
      <c r="L139" s="3">
        <v>923.35</v>
      </c>
      <c r="M139" s="3">
        <v>750</v>
      </c>
      <c r="N139" s="2">
        <v>22</v>
      </c>
      <c r="O139" s="2">
        <v>0</v>
      </c>
      <c r="P139" s="2">
        <v>2</v>
      </c>
      <c r="Q139" s="2">
        <v>6</v>
      </c>
      <c r="R139" s="1">
        <f t="shared" si="7"/>
        <v>45900</v>
      </c>
      <c r="S139" t="s">
        <v>27</v>
      </c>
      <c r="T139" t="s">
        <v>28</v>
      </c>
    </row>
    <row r="140" spans="1:20" ht="13.95" customHeight="1" x14ac:dyDescent="0.3">
      <c r="A140" t="s">
        <v>305</v>
      </c>
      <c r="B140" s="2">
        <v>1</v>
      </c>
      <c r="C140" t="s">
        <v>306</v>
      </c>
      <c r="D140" t="s">
        <v>22</v>
      </c>
      <c r="E140" t="s">
        <v>31</v>
      </c>
      <c r="F140" t="s">
        <v>176</v>
      </c>
      <c r="G140" t="s">
        <v>40</v>
      </c>
      <c r="H140" t="s">
        <v>41</v>
      </c>
      <c r="I140" s="1">
        <f>DATE(2001,4,1)</f>
        <v>36982</v>
      </c>
      <c r="J140" s="3">
        <v>1290.5999999999999</v>
      </c>
      <c r="K140" s="3">
        <v>1247.0899999999999</v>
      </c>
      <c r="L140" s="3">
        <v>43.51</v>
      </c>
      <c r="M140" s="3">
        <v>0</v>
      </c>
      <c r="N140" s="2">
        <v>27</v>
      </c>
      <c r="O140" s="2">
        <v>0</v>
      </c>
      <c r="P140" s="2">
        <v>2</v>
      </c>
      <c r="Q140" s="2">
        <v>213</v>
      </c>
      <c r="R140" s="1">
        <f t="shared" si="7"/>
        <v>45900</v>
      </c>
      <c r="S140" t="s">
        <v>27</v>
      </c>
      <c r="T140" t="s">
        <v>28</v>
      </c>
    </row>
    <row r="141" spans="1:20" ht="13.95" customHeight="1" x14ac:dyDescent="0.3">
      <c r="A141" t="s">
        <v>307</v>
      </c>
      <c r="B141" s="2">
        <v>1</v>
      </c>
      <c r="C141" t="s">
        <v>30</v>
      </c>
      <c r="D141" t="s">
        <v>22</v>
      </c>
      <c r="E141" t="s">
        <v>31</v>
      </c>
      <c r="F141" t="s">
        <v>288</v>
      </c>
      <c r="G141" t="s">
        <v>40</v>
      </c>
      <c r="H141" t="s">
        <v>41</v>
      </c>
      <c r="I141" s="1">
        <f>DATE(2005,4,1)</f>
        <v>38443</v>
      </c>
      <c r="J141" s="3">
        <v>700.6</v>
      </c>
      <c r="K141" s="3">
        <v>604.89</v>
      </c>
      <c r="L141" s="3">
        <v>95.71</v>
      </c>
      <c r="M141" s="3">
        <v>70</v>
      </c>
      <c r="N141" s="2">
        <v>23</v>
      </c>
      <c r="O141" s="2">
        <v>0</v>
      </c>
      <c r="P141" s="2">
        <v>2</v>
      </c>
      <c r="Q141" s="2">
        <v>213</v>
      </c>
      <c r="R141" s="1">
        <f t="shared" si="7"/>
        <v>45900</v>
      </c>
      <c r="S141" t="s">
        <v>27</v>
      </c>
      <c r="T141" t="s">
        <v>28</v>
      </c>
    </row>
    <row r="142" spans="1:20" ht="13.95" customHeight="1" x14ac:dyDescent="0.3">
      <c r="A142" t="s">
        <v>308</v>
      </c>
      <c r="B142" s="2">
        <v>1</v>
      </c>
      <c r="C142" t="s">
        <v>30</v>
      </c>
      <c r="D142" t="s">
        <v>22</v>
      </c>
      <c r="E142" t="s">
        <v>31</v>
      </c>
      <c r="F142" t="s">
        <v>176</v>
      </c>
      <c r="G142" t="s">
        <v>40</v>
      </c>
      <c r="H142" t="s">
        <v>41</v>
      </c>
      <c r="I142" s="1">
        <f>DATE(2001,4,1)</f>
        <v>36982</v>
      </c>
      <c r="J142" s="3">
        <v>576</v>
      </c>
      <c r="K142" s="3">
        <v>556.59</v>
      </c>
      <c r="L142" s="3">
        <v>19.41</v>
      </c>
      <c r="M142" s="3">
        <v>0</v>
      </c>
      <c r="N142" s="2">
        <v>27</v>
      </c>
      <c r="O142" s="2">
        <v>0</v>
      </c>
      <c r="P142" s="2">
        <v>2</v>
      </c>
      <c r="Q142" s="2">
        <v>213</v>
      </c>
      <c r="R142" s="1">
        <f t="shared" si="7"/>
        <v>45900</v>
      </c>
      <c r="S142" t="s">
        <v>27</v>
      </c>
      <c r="T142" t="s">
        <v>28</v>
      </c>
    </row>
    <row r="143" spans="1:20" ht="13.95" customHeight="1" x14ac:dyDescent="0.3">
      <c r="A143" t="s">
        <v>309</v>
      </c>
      <c r="B143" s="2">
        <v>1</v>
      </c>
      <c r="C143" t="s">
        <v>301</v>
      </c>
      <c r="D143" t="s">
        <v>22</v>
      </c>
      <c r="E143" t="s">
        <v>31</v>
      </c>
      <c r="F143" t="s">
        <v>176</v>
      </c>
      <c r="G143" t="s">
        <v>40</v>
      </c>
      <c r="H143" t="s">
        <v>41</v>
      </c>
      <c r="I143" s="1">
        <f>DATE(2001,4,1)</f>
        <v>36982</v>
      </c>
      <c r="J143" s="3">
        <v>860.4</v>
      </c>
      <c r="K143" s="3">
        <v>831.4</v>
      </c>
      <c r="L143" s="3">
        <v>29</v>
      </c>
      <c r="M143" s="3">
        <v>0</v>
      </c>
      <c r="N143" s="2">
        <v>27</v>
      </c>
      <c r="O143" s="2">
        <v>0</v>
      </c>
      <c r="P143" s="2">
        <v>2</v>
      </c>
      <c r="Q143" s="2">
        <v>213</v>
      </c>
      <c r="R143" s="1">
        <f t="shared" si="7"/>
        <v>45900</v>
      </c>
      <c r="S143" t="s">
        <v>27</v>
      </c>
      <c r="T143" t="s">
        <v>28</v>
      </c>
    </row>
    <row r="144" spans="1:20" ht="13.95" customHeight="1" x14ac:dyDescent="0.3">
      <c r="A144" t="s">
        <v>310</v>
      </c>
      <c r="B144" s="2">
        <v>1</v>
      </c>
      <c r="C144" t="s">
        <v>50</v>
      </c>
      <c r="D144" t="s">
        <v>22</v>
      </c>
      <c r="E144" t="s">
        <v>31</v>
      </c>
      <c r="F144" t="s">
        <v>43</v>
      </c>
      <c r="G144" t="s">
        <v>40</v>
      </c>
      <c r="H144" t="s">
        <v>41</v>
      </c>
      <c r="I144" s="1">
        <f>DATE(2001,4,1)</f>
        <v>36982</v>
      </c>
      <c r="J144" s="3">
        <v>4083</v>
      </c>
      <c r="K144" s="3">
        <v>3945.42</v>
      </c>
      <c r="L144" s="3">
        <v>137.58000000000001</v>
      </c>
      <c r="M144" s="3">
        <v>0</v>
      </c>
      <c r="N144" s="2">
        <v>27</v>
      </c>
      <c r="O144" s="2">
        <v>0</v>
      </c>
      <c r="P144" s="2">
        <v>2</v>
      </c>
      <c r="Q144" s="2">
        <v>213</v>
      </c>
      <c r="R144" s="1">
        <f t="shared" si="7"/>
        <v>45900</v>
      </c>
      <c r="S144" t="s">
        <v>27</v>
      </c>
      <c r="T144" t="s">
        <v>28</v>
      </c>
    </row>
    <row r="145" spans="1:20" ht="13.95" customHeight="1" x14ac:dyDescent="0.3">
      <c r="A145" t="s">
        <v>311</v>
      </c>
      <c r="B145" s="2">
        <v>1</v>
      </c>
      <c r="C145" t="s">
        <v>30</v>
      </c>
      <c r="D145" t="s">
        <v>22</v>
      </c>
      <c r="E145" t="s">
        <v>31</v>
      </c>
      <c r="F145" t="s">
        <v>39</v>
      </c>
      <c r="G145" t="s">
        <v>40</v>
      </c>
      <c r="H145" t="s">
        <v>41</v>
      </c>
      <c r="I145" s="1">
        <f>DATE(2001,4,1)</f>
        <v>36982</v>
      </c>
      <c r="J145" s="3">
        <v>3972</v>
      </c>
      <c r="K145" s="3">
        <v>3838.2</v>
      </c>
      <c r="L145" s="3">
        <v>133.80000000000001</v>
      </c>
      <c r="M145" s="3">
        <v>0</v>
      </c>
      <c r="N145" s="2">
        <v>27</v>
      </c>
      <c r="O145" s="2">
        <v>0</v>
      </c>
      <c r="P145" s="2">
        <v>2</v>
      </c>
      <c r="Q145" s="2">
        <v>213</v>
      </c>
      <c r="R145" s="1">
        <f t="shared" si="7"/>
        <v>45900</v>
      </c>
      <c r="S145" t="s">
        <v>27</v>
      </c>
      <c r="T145" t="s">
        <v>28</v>
      </c>
    </row>
    <row r="146" spans="1:20" ht="13.95" customHeight="1" x14ac:dyDescent="0.3">
      <c r="A146" t="s">
        <v>312</v>
      </c>
      <c r="B146" s="2">
        <v>1</v>
      </c>
      <c r="C146" t="s">
        <v>313</v>
      </c>
      <c r="D146" t="s">
        <v>22</v>
      </c>
      <c r="E146" t="s">
        <v>31</v>
      </c>
      <c r="F146" t="s">
        <v>43</v>
      </c>
      <c r="G146" t="s">
        <v>40</v>
      </c>
      <c r="H146" t="s">
        <v>41</v>
      </c>
      <c r="I146" s="1">
        <f>DATE(2005,8,12)</f>
        <v>38576</v>
      </c>
      <c r="J146" s="3">
        <v>790.01</v>
      </c>
      <c r="K146" s="3">
        <v>761.45</v>
      </c>
      <c r="L146" s="3">
        <v>28.56</v>
      </c>
      <c r="M146" s="3">
        <v>10</v>
      </c>
      <c r="N146" s="2">
        <v>22</v>
      </c>
      <c r="O146" s="2">
        <v>0</v>
      </c>
      <c r="P146" s="2">
        <v>1</v>
      </c>
      <c r="Q146" s="2">
        <v>345</v>
      </c>
      <c r="R146" s="1">
        <f t="shared" si="7"/>
        <v>45900</v>
      </c>
      <c r="S146" t="s">
        <v>27</v>
      </c>
      <c r="T146" t="s">
        <v>28</v>
      </c>
    </row>
    <row r="147" spans="1:20" ht="13.95" customHeight="1" x14ac:dyDescent="0.3">
      <c r="A147" t="s">
        <v>314</v>
      </c>
      <c r="B147" s="2">
        <v>1</v>
      </c>
      <c r="C147" t="s">
        <v>293</v>
      </c>
      <c r="D147" t="s">
        <v>22</v>
      </c>
      <c r="E147" t="s">
        <v>31</v>
      </c>
      <c r="F147" t="s">
        <v>43</v>
      </c>
      <c r="G147" t="s">
        <v>40</v>
      </c>
      <c r="H147" t="s">
        <v>41</v>
      </c>
      <c r="I147" s="1">
        <f>DATE(2005,8,12)</f>
        <v>38576</v>
      </c>
      <c r="J147" s="3">
        <v>734.15</v>
      </c>
      <c r="K147" s="3">
        <v>706.96</v>
      </c>
      <c r="L147" s="3">
        <v>27.19</v>
      </c>
      <c r="M147" s="3">
        <v>10</v>
      </c>
      <c r="N147" s="2">
        <v>22</v>
      </c>
      <c r="O147" s="2">
        <v>0</v>
      </c>
      <c r="P147" s="2">
        <v>1</v>
      </c>
      <c r="Q147" s="2">
        <v>345</v>
      </c>
      <c r="R147" s="1">
        <f t="shared" si="7"/>
        <v>45900</v>
      </c>
      <c r="S147" t="s">
        <v>27</v>
      </c>
      <c r="T147" t="s">
        <v>28</v>
      </c>
    </row>
    <row r="148" spans="1:20" ht="13.95" customHeight="1" x14ac:dyDescent="0.3">
      <c r="A148" t="s">
        <v>315</v>
      </c>
      <c r="B148" s="2">
        <v>1</v>
      </c>
      <c r="C148" t="s">
        <v>30</v>
      </c>
      <c r="D148" t="s">
        <v>22</v>
      </c>
      <c r="E148" t="s">
        <v>31</v>
      </c>
      <c r="F148" t="s">
        <v>178</v>
      </c>
      <c r="G148" t="s">
        <v>40</v>
      </c>
      <c r="H148" t="s">
        <v>41</v>
      </c>
      <c r="I148" s="1">
        <f>DATE(2005,8,12)</f>
        <v>38576</v>
      </c>
      <c r="J148" s="3">
        <v>577.98</v>
      </c>
      <c r="K148" s="3">
        <v>515.44000000000005</v>
      </c>
      <c r="L148" s="3">
        <v>62.54</v>
      </c>
      <c r="M148" s="3">
        <v>50</v>
      </c>
      <c r="N148" s="2">
        <v>22</v>
      </c>
      <c r="O148" s="2">
        <v>0</v>
      </c>
      <c r="P148" s="2">
        <v>1</v>
      </c>
      <c r="Q148" s="2">
        <v>345</v>
      </c>
      <c r="R148" s="1">
        <f t="shared" si="7"/>
        <v>45900</v>
      </c>
      <c r="S148" t="s">
        <v>27</v>
      </c>
      <c r="T148" t="s">
        <v>28</v>
      </c>
    </row>
    <row r="149" spans="1:20" ht="13.95" customHeight="1" x14ac:dyDescent="0.3">
      <c r="A149" t="s">
        <v>316</v>
      </c>
      <c r="B149" s="2">
        <v>1</v>
      </c>
      <c r="C149" t="s">
        <v>30</v>
      </c>
      <c r="D149" t="s">
        <v>22</v>
      </c>
      <c r="E149" t="s">
        <v>31</v>
      </c>
      <c r="F149" t="s">
        <v>98</v>
      </c>
      <c r="G149" t="s">
        <v>40</v>
      </c>
      <c r="H149" t="s">
        <v>41</v>
      </c>
      <c r="I149" s="1">
        <f>DATE(2005,4,1)</f>
        <v>38443</v>
      </c>
      <c r="J149" s="3">
        <v>700.6</v>
      </c>
      <c r="K149" s="3">
        <v>604.89</v>
      </c>
      <c r="L149" s="3">
        <v>95.71</v>
      </c>
      <c r="M149" s="3">
        <v>70</v>
      </c>
      <c r="N149" s="2">
        <v>23</v>
      </c>
      <c r="O149" s="2">
        <v>0</v>
      </c>
      <c r="P149" s="2">
        <v>2</v>
      </c>
      <c r="Q149" s="2">
        <v>213</v>
      </c>
      <c r="R149" s="1">
        <f t="shared" si="7"/>
        <v>45900</v>
      </c>
      <c r="S149" t="s">
        <v>27</v>
      </c>
      <c r="T149" t="s">
        <v>28</v>
      </c>
    </row>
    <row r="150" spans="1:20" ht="13.95" customHeight="1" x14ac:dyDescent="0.3">
      <c r="A150" t="s">
        <v>317</v>
      </c>
      <c r="B150" s="2">
        <v>1</v>
      </c>
      <c r="C150" t="s">
        <v>47</v>
      </c>
      <c r="D150" t="s">
        <v>22</v>
      </c>
      <c r="E150" t="s">
        <v>31</v>
      </c>
      <c r="F150" t="s">
        <v>288</v>
      </c>
      <c r="G150" t="s">
        <v>40</v>
      </c>
      <c r="H150" t="s">
        <v>41</v>
      </c>
      <c r="I150" s="1">
        <f>DATE(2005,9,7)</f>
        <v>38602</v>
      </c>
      <c r="J150" s="3">
        <v>7490.94</v>
      </c>
      <c r="K150" s="3">
        <v>6567.59</v>
      </c>
      <c r="L150" s="3">
        <v>923.35</v>
      </c>
      <c r="M150" s="3">
        <v>750</v>
      </c>
      <c r="N150" s="2">
        <v>22</v>
      </c>
      <c r="O150" s="2">
        <v>0</v>
      </c>
      <c r="P150" s="2">
        <v>2</v>
      </c>
      <c r="Q150" s="2">
        <v>6</v>
      </c>
      <c r="R150" s="1">
        <f t="shared" si="7"/>
        <v>45900</v>
      </c>
      <c r="S150" t="s">
        <v>27</v>
      </c>
      <c r="T150" t="s">
        <v>28</v>
      </c>
    </row>
    <row r="151" spans="1:20" ht="13.95" customHeight="1" x14ac:dyDescent="0.3">
      <c r="A151" t="s">
        <v>318</v>
      </c>
      <c r="B151" s="2">
        <v>1</v>
      </c>
      <c r="C151" t="s">
        <v>319</v>
      </c>
      <c r="D151" t="s">
        <v>22</v>
      </c>
      <c r="E151" t="s">
        <v>31</v>
      </c>
      <c r="F151" t="s">
        <v>278</v>
      </c>
      <c r="G151" t="s">
        <v>40</v>
      </c>
      <c r="H151" t="s">
        <v>41</v>
      </c>
      <c r="I151" s="1">
        <f>DATE(2001,4,1)</f>
        <v>36982</v>
      </c>
      <c r="J151" s="3">
        <v>2000</v>
      </c>
      <c r="K151" s="3">
        <v>1932.64</v>
      </c>
      <c r="L151" s="3">
        <v>67.36</v>
      </c>
      <c r="M151" s="3">
        <v>0</v>
      </c>
      <c r="N151" s="2">
        <v>27</v>
      </c>
      <c r="O151" s="2">
        <v>0</v>
      </c>
      <c r="P151" s="2">
        <v>2</v>
      </c>
      <c r="Q151" s="2">
        <v>213</v>
      </c>
      <c r="R151" s="1">
        <f t="shared" si="7"/>
        <v>45900</v>
      </c>
      <c r="S151" t="s">
        <v>27</v>
      </c>
      <c r="T151" t="s">
        <v>28</v>
      </c>
    </row>
    <row r="152" spans="1:20" ht="13.95" customHeight="1" x14ac:dyDescent="0.3">
      <c r="A152" t="s">
        <v>320</v>
      </c>
      <c r="B152" s="2">
        <v>1</v>
      </c>
      <c r="C152" t="s">
        <v>155</v>
      </c>
      <c r="D152" t="s">
        <v>22</v>
      </c>
      <c r="E152" t="s">
        <v>31</v>
      </c>
      <c r="F152" t="s">
        <v>181</v>
      </c>
      <c r="G152" t="s">
        <v>182</v>
      </c>
      <c r="H152" t="s">
        <v>212</v>
      </c>
      <c r="I152" s="1">
        <f>DATE(2006,3,3)</f>
        <v>38779</v>
      </c>
      <c r="J152" s="3">
        <v>2914</v>
      </c>
      <c r="K152" s="3">
        <v>2508.2600000000002</v>
      </c>
      <c r="L152" s="3">
        <v>405.74</v>
      </c>
      <c r="M152" s="3">
        <v>300</v>
      </c>
      <c r="N152" s="2">
        <v>22</v>
      </c>
      <c r="O152" s="2">
        <v>0</v>
      </c>
      <c r="P152" s="2">
        <v>2</v>
      </c>
      <c r="Q152" s="2">
        <v>184</v>
      </c>
      <c r="R152" s="1">
        <f t="shared" si="7"/>
        <v>45900</v>
      </c>
      <c r="S152" t="s">
        <v>27</v>
      </c>
      <c r="T152" t="s">
        <v>28</v>
      </c>
    </row>
    <row r="153" spans="1:20" ht="13.95" customHeight="1" x14ac:dyDescent="0.3">
      <c r="A153" t="s">
        <v>321</v>
      </c>
      <c r="B153" s="2">
        <v>1</v>
      </c>
      <c r="C153" t="s">
        <v>71</v>
      </c>
      <c r="D153" t="s">
        <v>22</v>
      </c>
      <c r="E153" t="s">
        <v>31</v>
      </c>
      <c r="F153" t="s">
        <v>322</v>
      </c>
      <c r="G153" t="s">
        <v>323</v>
      </c>
      <c r="H153" t="s">
        <v>324</v>
      </c>
      <c r="I153" s="1">
        <f>DATE(2007,2,23)</f>
        <v>39136</v>
      </c>
      <c r="J153" s="3">
        <v>7063.72</v>
      </c>
      <c r="K153" s="3">
        <v>6096.13</v>
      </c>
      <c r="L153" s="3">
        <v>967.59</v>
      </c>
      <c r="M153" s="3">
        <v>700</v>
      </c>
      <c r="N153" s="2">
        <v>21</v>
      </c>
      <c r="O153" s="2">
        <v>0</v>
      </c>
      <c r="P153" s="2">
        <v>2</v>
      </c>
      <c r="Q153" s="2">
        <v>175</v>
      </c>
      <c r="R153" s="1">
        <f t="shared" si="7"/>
        <v>45900</v>
      </c>
      <c r="S153" t="s">
        <v>27</v>
      </c>
      <c r="T153" t="s">
        <v>28</v>
      </c>
    </row>
    <row r="154" spans="1:20" ht="13.95" customHeight="1" x14ac:dyDescent="0.3">
      <c r="A154" t="s">
        <v>325</v>
      </c>
      <c r="B154" s="2">
        <v>1</v>
      </c>
      <c r="C154" t="s">
        <v>36</v>
      </c>
      <c r="D154" t="s">
        <v>22</v>
      </c>
      <c r="E154" t="s">
        <v>31</v>
      </c>
      <c r="F154" t="s">
        <v>326</v>
      </c>
      <c r="G154" t="s">
        <v>162</v>
      </c>
      <c r="H154" t="s">
        <v>327</v>
      </c>
      <c r="I154" s="1">
        <f>DATE(2005,4,1)</f>
        <v>38443</v>
      </c>
      <c r="J154" s="3">
        <v>5015.3599999999997</v>
      </c>
      <c r="K154" s="3">
        <v>4331.1899999999996</v>
      </c>
      <c r="L154" s="3">
        <v>684.17</v>
      </c>
      <c r="M154" s="3">
        <v>500</v>
      </c>
      <c r="N154" s="2">
        <v>23</v>
      </c>
      <c r="O154" s="2">
        <v>0</v>
      </c>
      <c r="P154" s="2">
        <v>2</v>
      </c>
      <c r="Q154" s="2">
        <v>213</v>
      </c>
      <c r="R154" s="1">
        <f t="shared" si="7"/>
        <v>45900</v>
      </c>
      <c r="S154" t="s">
        <v>27</v>
      </c>
      <c r="T154" t="s">
        <v>28</v>
      </c>
    </row>
    <row r="155" spans="1:20" ht="13.95" customHeight="1" x14ac:dyDescent="0.3">
      <c r="A155" t="s">
        <v>328</v>
      </c>
      <c r="B155" s="2">
        <v>1</v>
      </c>
      <c r="C155" t="s">
        <v>30</v>
      </c>
      <c r="D155" t="s">
        <v>22</v>
      </c>
      <c r="E155" t="s">
        <v>31</v>
      </c>
      <c r="F155" t="s">
        <v>329</v>
      </c>
      <c r="G155" t="s">
        <v>182</v>
      </c>
      <c r="H155" t="s">
        <v>330</v>
      </c>
      <c r="I155" s="1">
        <f>DATE(2006,3,3)</f>
        <v>38779</v>
      </c>
      <c r="J155" s="3">
        <v>4226.96</v>
      </c>
      <c r="K155" s="3">
        <v>3653.03</v>
      </c>
      <c r="L155" s="3">
        <v>573.92999999999995</v>
      </c>
      <c r="M155" s="3">
        <v>420</v>
      </c>
      <c r="N155" s="2">
        <v>22</v>
      </c>
      <c r="O155" s="2">
        <v>0</v>
      </c>
      <c r="P155" s="2">
        <v>2</v>
      </c>
      <c r="Q155" s="2">
        <v>184</v>
      </c>
      <c r="R155" s="1">
        <f t="shared" si="7"/>
        <v>45900</v>
      </c>
      <c r="S155" t="s">
        <v>27</v>
      </c>
      <c r="T155" t="s">
        <v>28</v>
      </c>
    </row>
    <row r="156" spans="1:20" ht="13.95" customHeight="1" x14ac:dyDescent="0.3">
      <c r="A156" t="s">
        <v>331</v>
      </c>
      <c r="B156" s="2">
        <v>1</v>
      </c>
      <c r="C156" t="s">
        <v>50</v>
      </c>
      <c r="D156" t="s">
        <v>22</v>
      </c>
      <c r="E156" t="s">
        <v>31</v>
      </c>
      <c r="F156" t="s">
        <v>326</v>
      </c>
      <c r="G156" t="s">
        <v>162</v>
      </c>
      <c r="H156" t="s">
        <v>327</v>
      </c>
      <c r="I156" s="1">
        <f>DATE(2004,11,3)</f>
        <v>38294</v>
      </c>
      <c r="J156" s="3">
        <v>3715</v>
      </c>
      <c r="K156" s="3">
        <v>3560.1</v>
      </c>
      <c r="L156" s="3">
        <v>154.9</v>
      </c>
      <c r="M156" s="3">
        <v>50</v>
      </c>
      <c r="N156" s="2">
        <v>23</v>
      </c>
      <c r="O156" s="2">
        <v>0</v>
      </c>
      <c r="P156" s="2">
        <v>2</v>
      </c>
      <c r="Q156" s="2">
        <v>63</v>
      </c>
      <c r="R156" s="1">
        <f t="shared" si="7"/>
        <v>45900</v>
      </c>
      <c r="S156" t="s">
        <v>27</v>
      </c>
      <c r="T156" t="s">
        <v>28</v>
      </c>
    </row>
    <row r="157" spans="1:20" ht="13.95" customHeight="1" x14ac:dyDescent="0.3">
      <c r="A157" t="s">
        <v>332</v>
      </c>
      <c r="B157" s="2">
        <v>1</v>
      </c>
      <c r="C157" t="s">
        <v>30</v>
      </c>
      <c r="D157" t="s">
        <v>22</v>
      </c>
      <c r="E157" t="s">
        <v>31</v>
      </c>
      <c r="F157" t="s">
        <v>69</v>
      </c>
      <c r="G157" t="s">
        <v>40</v>
      </c>
      <c r="H157" t="s">
        <v>41</v>
      </c>
      <c r="I157" s="1">
        <f>DATE(2001,4,1)</f>
        <v>36982</v>
      </c>
      <c r="J157" s="3">
        <v>576</v>
      </c>
      <c r="K157" s="3">
        <v>556.59</v>
      </c>
      <c r="L157" s="3">
        <v>19.41</v>
      </c>
      <c r="M157" s="3">
        <v>0</v>
      </c>
      <c r="N157" s="2">
        <v>27</v>
      </c>
      <c r="O157" s="2">
        <v>0</v>
      </c>
      <c r="P157" s="2">
        <v>2</v>
      </c>
      <c r="Q157" s="2">
        <v>213</v>
      </c>
      <c r="R157" s="1">
        <f t="shared" si="7"/>
        <v>45900</v>
      </c>
      <c r="S157" t="s">
        <v>27</v>
      </c>
      <c r="T157" t="s">
        <v>28</v>
      </c>
    </row>
    <row r="158" spans="1:20" ht="13.95" customHeight="1" x14ac:dyDescent="0.3">
      <c r="A158" t="s">
        <v>333</v>
      </c>
      <c r="B158" s="2">
        <v>1</v>
      </c>
      <c r="C158" t="s">
        <v>155</v>
      </c>
      <c r="D158" t="s">
        <v>22</v>
      </c>
      <c r="E158" t="s">
        <v>31</v>
      </c>
      <c r="F158" t="s">
        <v>201</v>
      </c>
      <c r="G158" t="s">
        <v>202</v>
      </c>
      <c r="H158" t="s">
        <v>334</v>
      </c>
      <c r="I158" s="1">
        <f>DATE(2006,3,3)</f>
        <v>38779</v>
      </c>
      <c r="J158" s="3">
        <v>3295</v>
      </c>
      <c r="K158" s="3">
        <v>3161.77</v>
      </c>
      <c r="L158" s="3">
        <v>133.22999999999999</v>
      </c>
      <c r="M158" s="3">
        <v>0</v>
      </c>
      <c r="N158" s="2">
        <v>22</v>
      </c>
      <c r="O158" s="2">
        <v>0</v>
      </c>
      <c r="P158" s="2">
        <v>2</v>
      </c>
      <c r="Q158" s="2">
        <v>184</v>
      </c>
      <c r="R158" s="1">
        <f t="shared" si="7"/>
        <v>45900</v>
      </c>
      <c r="S158" t="s">
        <v>27</v>
      </c>
      <c r="T158" t="s">
        <v>28</v>
      </c>
    </row>
    <row r="159" spans="1:20" ht="13.95" customHeight="1" x14ac:dyDescent="0.3">
      <c r="A159" t="s">
        <v>335</v>
      </c>
      <c r="B159" s="2">
        <v>1</v>
      </c>
      <c r="C159" t="s">
        <v>155</v>
      </c>
      <c r="D159" t="s">
        <v>22</v>
      </c>
      <c r="E159" t="s">
        <v>31</v>
      </c>
      <c r="F159" t="s">
        <v>181</v>
      </c>
      <c r="G159" t="s">
        <v>182</v>
      </c>
      <c r="H159" t="s">
        <v>183</v>
      </c>
      <c r="I159" s="1">
        <f>DATE(2006,3,3)</f>
        <v>38779</v>
      </c>
      <c r="J159" s="3">
        <v>3295</v>
      </c>
      <c r="K159" s="3">
        <v>2854.71</v>
      </c>
      <c r="L159" s="3">
        <v>440.29</v>
      </c>
      <c r="M159" s="3">
        <v>320</v>
      </c>
      <c r="N159" s="2">
        <v>22</v>
      </c>
      <c r="O159" s="2">
        <v>0</v>
      </c>
      <c r="P159" s="2">
        <v>2</v>
      </c>
      <c r="Q159" s="2">
        <v>184</v>
      </c>
      <c r="R159" s="1">
        <f t="shared" si="7"/>
        <v>45900</v>
      </c>
      <c r="S159" t="s">
        <v>27</v>
      </c>
      <c r="T159" t="s">
        <v>28</v>
      </c>
    </row>
    <row r="160" spans="1:20" ht="13.95" customHeight="1" x14ac:dyDescent="0.3">
      <c r="A160" t="s">
        <v>336</v>
      </c>
      <c r="B160" s="2">
        <v>1</v>
      </c>
      <c r="C160" t="s">
        <v>30</v>
      </c>
      <c r="D160" t="s">
        <v>22</v>
      </c>
      <c r="E160" t="s">
        <v>31</v>
      </c>
      <c r="F160" t="s">
        <v>337</v>
      </c>
      <c r="G160" t="s">
        <v>282</v>
      </c>
      <c r="H160" t="s">
        <v>338</v>
      </c>
      <c r="I160" s="1">
        <f>DATE(2005,5,11)</f>
        <v>38483</v>
      </c>
      <c r="J160" s="3">
        <v>2310.7800000000002</v>
      </c>
      <c r="K160" s="3">
        <v>2074.46</v>
      </c>
      <c r="L160" s="3">
        <v>236.32</v>
      </c>
      <c r="M160" s="3">
        <v>200</v>
      </c>
      <c r="N160" s="2">
        <v>22</v>
      </c>
      <c r="O160" s="2">
        <v>0</v>
      </c>
      <c r="P160" s="2">
        <v>1</v>
      </c>
      <c r="Q160" s="2">
        <v>252</v>
      </c>
      <c r="R160" s="1">
        <f t="shared" si="7"/>
        <v>45900</v>
      </c>
      <c r="S160" t="s">
        <v>27</v>
      </c>
      <c r="T160" t="s">
        <v>28</v>
      </c>
    </row>
    <row r="161" spans="1:20" ht="13.95" customHeight="1" x14ac:dyDescent="0.3">
      <c r="A161" t="s">
        <v>339</v>
      </c>
      <c r="B161" s="2">
        <v>1</v>
      </c>
      <c r="C161" t="s">
        <v>30</v>
      </c>
      <c r="D161" t="s">
        <v>22</v>
      </c>
      <c r="E161" t="s">
        <v>31</v>
      </c>
      <c r="F161" t="s">
        <v>340</v>
      </c>
      <c r="G161" t="s">
        <v>193</v>
      </c>
      <c r="H161" t="s">
        <v>341</v>
      </c>
      <c r="I161" s="1">
        <f>DATE(2006,3,3)</f>
        <v>38779</v>
      </c>
      <c r="J161" s="3">
        <v>886</v>
      </c>
      <c r="K161" s="3">
        <v>754.25</v>
      </c>
      <c r="L161" s="3">
        <v>131.75</v>
      </c>
      <c r="M161" s="3">
        <v>100</v>
      </c>
      <c r="N161" s="2">
        <v>22</v>
      </c>
      <c r="O161" s="2">
        <v>0</v>
      </c>
      <c r="P161" s="2">
        <v>2</v>
      </c>
      <c r="Q161" s="2">
        <v>184</v>
      </c>
      <c r="R161" s="1">
        <f t="shared" si="7"/>
        <v>45900</v>
      </c>
      <c r="S161" t="s">
        <v>27</v>
      </c>
      <c r="T161" t="s">
        <v>28</v>
      </c>
    </row>
    <row r="162" spans="1:20" ht="13.95" customHeight="1" x14ac:dyDescent="0.3">
      <c r="A162" t="s">
        <v>342</v>
      </c>
      <c r="B162" s="2">
        <v>1</v>
      </c>
      <c r="C162" t="s">
        <v>155</v>
      </c>
      <c r="D162" t="s">
        <v>22</v>
      </c>
      <c r="E162" t="s">
        <v>31</v>
      </c>
      <c r="F162" t="s">
        <v>343</v>
      </c>
      <c r="G162" t="s">
        <v>162</v>
      </c>
      <c r="H162" t="s">
        <v>217</v>
      </c>
      <c r="I162" s="1">
        <f>DATE(2005,4,1)</f>
        <v>38443</v>
      </c>
      <c r="J162" s="3">
        <v>2716.02</v>
      </c>
      <c r="K162" s="3">
        <v>2346.25</v>
      </c>
      <c r="L162" s="3">
        <v>369.77</v>
      </c>
      <c r="M162" s="3">
        <v>270</v>
      </c>
      <c r="N162" s="2">
        <v>23</v>
      </c>
      <c r="O162" s="2">
        <v>0</v>
      </c>
      <c r="P162" s="2">
        <v>2</v>
      </c>
      <c r="Q162" s="2">
        <v>213</v>
      </c>
      <c r="R162" s="1">
        <f t="shared" si="7"/>
        <v>45900</v>
      </c>
      <c r="S162" t="s">
        <v>27</v>
      </c>
      <c r="T162" t="s">
        <v>28</v>
      </c>
    </row>
    <row r="163" spans="1:20" ht="13.95" customHeight="1" x14ac:dyDescent="0.3">
      <c r="A163" t="s">
        <v>344</v>
      </c>
      <c r="B163" s="2">
        <v>1</v>
      </c>
      <c r="C163" t="s">
        <v>30</v>
      </c>
      <c r="D163" t="s">
        <v>22</v>
      </c>
      <c r="E163" t="s">
        <v>31</v>
      </c>
      <c r="F163" t="s">
        <v>345</v>
      </c>
      <c r="G163" t="s">
        <v>162</v>
      </c>
      <c r="H163" t="s">
        <v>346</v>
      </c>
      <c r="I163" s="1">
        <f>DATE(2005,4,1)</f>
        <v>38443</v>
      </c>
      <c r="J163" s="3">
        <v>700.6</v>
      </c>
      <c r="K163" s="3">
        <v>604.89</v>
      </c>
      <c r="L163" s="3">
        <v>95.71</v>
      </c>
      <c r="M163" s="3">
        <v>70</v>
      </c>
      <c r="N163" s="2">
        <v>23</v>
      </c>
      <c r="O163" s="2">
        <v>0</v>
      </c>
      <c r="P163" s="2">
        <v>2</v>
      </c>
      <c r="Q163" s="2">
        <v>213</v>
      </c>
      <c r="R163" s="1">
        <f t="shared" si="7"/>
        <v>45900</v>
      </c>
      <c r="S163" t="s">
        <v>27</v>
      </c>
      <c r="T163" t="s">
        <v>28</v>
      </c>
    </row>
    <row r="164" spans="1:20" ht="13.95" customHeight="1" x14ac:dyDescent="0.3">
      <c r="A164" t="s">
        <v>347</v>
      </c>
      <c r="B164" s="2">
        <v>1</v>
      </c>
      <c r="C164" t="s">
        <v>71</v>
      </c>
      <c r="D164" t="s">
        <v>22</v>
      </c>
      <c r="E164" t="s">
        <v>31</v>
      </c>
      <c r="F164" t="s">
        <v>322</v>
      </c>
      <c r="G164" t="s">
        <v>323</v>
      </c>
      <c r="H164" t="s">
        <v>348</v>
      </c>
      <c r="I164" s="1">
        <f>DATE(2005,4,1)</f>
        <v>38443</v>
      </c>
      <c r="J164" s="3">
        <v>5155.5200000000004</v>
      </c>
      <c r="K164" s="3">
        <v>4465.68</v>
      </c>
      <c r="L164" s="3">
        <v>689.84</v>
      </c>
      <c r="M164" s="3">
        <v>500</v>
      </c>
      <c r="N164" s="2">
        <v>23</v>
      </c>
      <c r="O164" s="2">
        <v>0</v>
      </c>
      <c r="P164" s="2">
        <v>2</v>
      </c>
      <c r="Q164" s="2">
        <v>213</v>
      </c>
      <c r="R164" s="1">
        <f t="shared" si="7"/>
        <v>45900</v>
      </c>
      <c r="S164" t="s">
        <v>27</v>
      </c>
      <c r="T164" t="s">
        <v>28</v>
      </c>
    </row>
    <row r="165" spans="1:20" ht="13.95" customHeight="1" x14ac:dyDescent="0.3">
      <c r="A165" t="s">
        <v>349</v>
      </c>
      <c r="B165" s="2">
        <v>1</v>
      </c>
      <c r="C165" t="s">
        <v>36</v>
      </c>
      <c r="D165" t="s">
        <v>22</v>
      </c>
      <c r="E165" t="s">
        <v>31</v>
      </c>
      <c r="F165" t="s">
        <v>350</v>
      </c>
      <c r="G165" t="s">
        <v>152</v>
      </c>
      <c r="H165" t="s">
        <v>351</v>
      </c>
      <c r="I165" s="1">
        <f>DATE(2005,4,1)</f>
        <v>38443</v>
      </c>
      <c r="J165" s="3">
        <v>4455.74</v>
      </c>
      <c r="K165" s="3">
        <v>3842.36</v>
      </c>
      <c r="L165" s="3">
        <v>613.38</v>
      </c>
      <c r="M165" s="3">
        <v>450</v>
      </c>
      <c r="N165" s="2">
        <v>23</v>
      </c>
      <c r="O165" s="2">
        <v>0</v>
      </c>
      <c r="P165" s="2">
        <v>2</v>
      </c>
      <c r="Q165" s="2">
        <v>213</v>
      </c>
      <c r="R165" s="1">
        <f t="shared" si="7"/>
        <v>45900</v>
      </c>
      <c r="S165" t="s">
        <v>27</v>
      </c>
      <c r="T165" t="s">
        <v>28</v>
      </c>
    </row>
    <row r="166" spans="1:20" ht="13.95" customHeight="1" x14ac:dyDescent="0.3">
      <c r="A166" t="s">
        <v>352</v>
      </c>
      <c r="B166" s="2">
        <v>1</v>
      </c>
      <c r="C166" t="s">
        <v>36</v>
      </c>
      <c r="D166" t="s">
        <v>22</v>
      </c>
      <c r="E166" t="s">
        <v>31</v>
      </c>
      <c r="F166" t="s">
        <v>264</v>
      </c>
      <c r="G166" t="s">
        <v>40</v>
      </c>
      <c r="H166" t="s">
        <v>41</v>
      </c>
      <c r="I166" s="1">
        <f>DATE(2001,4,1)</f>
        <v>36982</v>
      </c>
      <c r="J166" s="3">
        <v>2151</v>
      </c>
      <c r="K166" s="3">
        <v>2078.5500000000002</v>
      </c>
      <c r="L166" s="3">
        <v>72.45</v>
      </c>
      <c r="M166" s="3">
        <v>0</v>
      </c>
      <c r="N166" s="2">
        <v>27</v>
      </c>
      <c r="O166" s="2">
        <v>0</v>
      </c>
      <c r="P166" s="2">
        <v>2</v>
      </c>
      <c r="Q166" s="2">
        <v>213</v>
      </c>
      <c r="R166" s="1">
        <f t="shared" si="7"/>
        <v>45900</v>
      </c>
      <c r="S166" t="s">
        <v>27</v>
      </c>
      <c r="T166" t="s">
        <v>28</v>
      </c>
    </row>
    <row r="167" spans="1:20" ht="13.95" customHeight="1" x14ac:dyDescent="0.3">
      <c r="A167" t="s">
        <v>353</v>
      </c>
      <c r="B167" s="2">
        <v>1</v>
      </c>
      <c r="C167" t="s">
        <v>36</v>
      </c>
      <c r="D167" t="s">
        <v>22</v>
      </c>
      <c r="E167" t="s">
        <v>31</v>
      </c>
      <c r="F167" t="s">
        <v>354</v>
      </c>
      <c r="G167" t="s">
        <v>33</v>
      </c>
      <c r="H167" t="s">
        <v>34</v>
      </c>
      <c r="I167" s="1">
        <f>DATE(2001,4,1)</f>
        <v>36982</v>
      </c>
      <c r="J167" s="3">
        <v>1384</v>
      </c>
      <c r="K167" s="3">
        <v>1337.34</v>
      </c>
      <c r="L167" s="3">
        <v>46.66</v>
      </c>
      <c r="M167" s="3">
        <v>0</v>
      </c>
      <c r="N167" s="2">
        <v>27</v>
      </c>
      <c r="O167" s="2">
        <v>0</v>
      </c>
      <c r="P167" s="2">
        <v>2</v>
      </c>
      <c r="Q167" s="2">
        <v>213</v>
      </c>
      <c r="R167" s="1">
        <f t="shared" si="7"/>
        <v>45900</v>
      </c>
      <c r="S167" t="s">
        <v>27</v>
      </c>
      <c r="T167" t="s">
        <v>28</v>
      </c>
    </row>
    <row r="168" spans="1:20" ht="13.95" customHeight="1" x14ac:dyDescent="0.3">
      <c r="A168" t="s">
        <v>355</v>
      </c>
      <c r="B168" s="2">
        <v>1</v>
      </c>
      <c r="C168" t="s">
        <v>36</v>
      </c>
      <c r="D168" t="s">
        <v>22</v>
      </c>
      <c r="E168" t="s">
        <v>31</v>
      </c>
      <c r="F168" t="s">
        <v>69</v>
      </c>
      <c r="G168" t="s">
        <v>40</v>
      </c>
      <c r="H168" t="s">
        <v>41</v>
      </c>
      <c r="I168" s="1">
        <f>DATE(2001,4,1)</f>
        <v>36982</v>
      </c>
      <c r="J168" s="3">
        <v>1384</v>
      </c>
      <c r="K168" s="3">
        <v>1337.34</v>
      </c>
      <c r="L168" s="3">
        <v>46.66</v>
      </c>
      <c r="M168" s="3">
        <v>0</v>
      </c>
      <c r="N168" s="2">
        <v>27</v>
      </c>
      <c r="O168" s="2">
        <v>0</v>
      </c>
      <c r="P168" s="2">
        <v>2</v>
      </c>
      <c r="Q168" s="2">
        <v>213</v>
      </c>
      <c r="R168" s="1">
        <f t="shared" si="7"/>
        <v>45900</v>
      </c>
      <c r="S168" t="s">
        <v>27</v>
      </c>
      <c r="T168" t="s">
        <v>28</v>
      </c>
    </row>
    <row r="169" spans="1:20" ht="13.95" customHeight="1" x14ac:dyDescent="0.3">
      <c r="A169" t="s">
        <v>356</v>
      </c>
      <c r="B169" s="2">
        <v>1</v>
      </c>
      <c r="C169" t="s">
        <v>30</v>
      </c>
      <c r="D169" t="s">
        <v>22</v>
      </c>
      <c r="E169" t="s">
        <v>31</v>
      </c>
      <c r="F169" t="s">
        <v>151</v>
      </c>
      <c r="G169" t="s">
        <v>152</v>
      </c>
      <c r="H169" t="s">
        <v>206</v>
      </c>
      <c r="I169" s="1">
        <f>DATE(2005,4,1)</f>
        <v>38443</v>
      </c>
      <c r="J169" s="3">
        <v>844.86</v>
      </c>
      <c r="K169" s="3">
        <v>743.25</v>
      </c>
      <c r="L169" s="3">
        <v>101.61</v>
      </c>
      <c r="M169" s="3">
        <v>70</v>
      </c>
      <c r="N169" s="2">
        <v>23</v>
      </c>
      <c r="O169" s="2">
        <v>0</v>
      </c>
      <c r="P169" s="2">
        <v>2</v>
      </c>
      <c r="Q169" s="2">
        <v>213</v>
      </c>
      <c r="R169" s="1">
        <f t="shared" si="7"/>
        <v>45900</v>
      </c>
      <c r="S169" t="s">
        <v>27</v>
      </c>
      <c r="T169" t="s">
        <v>28</v>
      </c>
    </row>
    <row r="170" spans="1:20" ht="13.95" customHeight="1" x14ac:dyDescent="0.3">
      <c r="A170" t="s">
        <v>357</v>
      </c>
      <c r="B170" s="2">
        <v>1</v>
      </c>
      <c r="C170" t="s">
        <v>30</v>
      </c>
      <c r="D170" t="s">
        <v>22</v>
      </c>
      <c r="E170" t="s">
        <v>31</v>
      </c>
      <c r="F170" t="s">
        <v>358</v>
      </c>
      <c r="G170" t="s">
        <v>25</v>
      </c>
      <c r="H170" t="s">
        <v>26</v>
      </c>
      <c r="I170" s="1">
        <f>DATE(2005,4,1)</f>
        <v>38443</v>
      </c>
      <c r="J170" s="3">
        <v>700.6</v>
      </c>
      <c r="K170" s="3">
        <v>604.89</v>
      </c>
      <c r="L170" s="3">
        <v>95.71</v>
      </c>
      <c r="M170" s="3">
        <v>70</v>
      </c>
      <c r="N170" s="2">
        <v>23</v>
      </c>
      <c r="O170" s="2">
        <v>0</v>
      </c>
      <c r="P170" s="2">
        <v>2</v>
      </c>
      <c r="Q170" s="2">
        <v>213</v>
      </c>
      <c r="R170" s="1">
        <f t="shared" si="7"/>
        <v>45900</v>
      </c>
      <c r="S170" t="s">
        <v>27</v>
      </c>
      <c r="T170" t="s">
        <v>28</v>
      </c>
    </row>
    <row r="171" spans="1:20" ht="13.95" customHeight="1" x14ac:dyDescent="0.3">
      <c r="A171" t="s">
        <v>359</v>
      </c>
      <c r="B171" s="2">
        <v>1</v>
      </c>
      <c r="C171" t="s">
        <v>30</v>
      </c>
      <c r="D171" t="s">
        <v>22</v>
      </c>
      <c r="E171" t="s">
        <v>31</v>
      </c>
      <c r="F171" t="s">
        <v>192</v>
      </c>
      <c r="G171" t="s">
        <v>193</v>
      </c>
      <c r="H171" t="s">
        <v>194</v>
      </c>
      <c r="I171" s="1">
        <f>DATE(2005,4,1)</f>
        <v>38443</v>
      </c>
      <c r="J171" s="3">
        <v>700.6</v>
      </c>
      <c r="K171" s="3">
        <v>671.06</v>
      </c>
      <c r="L171" s="3">
        <v>29.54</v>
      </c>
      <c r="M171" s="3">
        <v>1</v>
      </c>
      <c r="N171" s="2">
        <v>23</v>
      </c>
      <c r="O171" s="2">
        <v>0</v>
      </c>
      <c r="P171" s="2">
        <v>2</v>
      </c>
      <c r="Q171" s="2">
        <v>213</v>
      </c>
      <c r="R171" s="1">
        <f t="shared" si="7"/>
        <v>45900</v>
      </c>
      <c r="S171" t="s">
        <v>27</v>
      </c>
      <c r="T171" t="s">
        <v>28</v>
      </c>
    </row>
    <row r="172" spans="1:20" ht="13.95" customHeight="1" x14ac:dyDescent="0.3">
      <c r="A172" t="s">
        <v>360</v>
      </c>
      <c r="B172" s="2">
        <v>1</v>
      </c>
      <c r="C172" t="s">
        <v>30</v>
      </c>
      <c r="D172" t="s">
        <v>22</v>
      </c>
      <c r="E172" t="s">
        <v>31</v>
      </c>
      <c r="F172" t="s">
        <v>326</v>
      </c>
      <c r="G172" t="s">
        <v>162</v>
      </c>
      <c r="H172" t="s">
        <v>327</v>
      </c>
      <c r="I172" s="1">
        <f>DATE(2005,4,1)</f>
        <v>38443</v>
      </c>
      <c r="J172" s="3">
        <v>700.6</v>
      </c>
      <c r="K172" s="3">
        <v>604.89</v>
      </c>
      <c r="L172" s="3">
        <v>95.71</v>
      </c>
      <c r="M172" s="3">
        <v>70</v>
      </c>
      <c r="N172" s="2">
        <v>23</v>
      </c>
      <c r="O172" s="2">
        <v>0</v>
      </c>
      <c r="P172" s="2">
        <v>2</v>
      </c>
      <c r="Q172" s="2">
        <v>213</v>
      </c>
      <c r="R172" s="1">
        <f t="shared" si="7"/>
        <v>45900</v>
      </c>
      <c r="S172" t="s">
        <v>27</v>
      </c>
      <c r="T172" t="s">
        <v>28</v>
      </c>
    </row>
    <row r="173" spans="1:20" ht="13.95" customHeight="1" x14ac:dyDescent="0.3">
      <c r="A173" t="s">
        <v>361</v>
      </c>
      <c r="B173" s="2">
        <v>1</v>
      </c>
      <c r="C173" t="s">
        <v>50</v>
      </c>
      <c r="D173" t="s">
        <v>22</v>
      </c>
      <c r="E173" t="s">
        <v>31</v>
      </c>
      <c r="F173" t="s">
        <v>362</v>
      </c>
      <c r="G173" t="s">
        <v>323</v>
      </c>
      <c r="H173" t="s">
        <v>363</v>
      </c>
      <c r="I173" s="1">
        <f>DATE(2004,11,3)</f>
        <v>38294</v>
      </c>
      <c r="J173" s="3">
        <v>3715</v>
      </c>
      <c r="K173" s="3">
        <v>3560.1</v>
      </c>
      <c r="L173" s="3">
        <v>154.9</v>
      </c>
      <c r="M173" s="3">
        <v>50</v>
      </c>
      <c r="N173" s="2">
        <v>23</v>
      </c>
      <c r="O173" s="2">
        <v>0</v>
      </c>
      <c r="P173" s="2">
        <v>2</v>
      </c>
      <c r="Q173" s="2">
        <v>63</v>
      </c>
      <c r="R173" s="1">
        <f t="shared" si="7"/>
        <v>45900</v>
      </c>
      <c r="S173" t="s">
        <v>27</v>
      </c>
      <c r="T173" t="s">
        <v>28</v>
      </c>
    </row>
    <row r="174" spans="1:20" ht="13.95" customHeight="1" x14ac:dyDescent="0.3">
      <c r="A174" t="s">
        <v>364</v>
      </c>
      <c r="B174" s="2">
        <v>1</v>
      </c>
      <c r="C174" t="s">
        <v>36</v>
      </c>
      <c r="D174" t="s">
        <v>22</v>
      </c>
      <c r="E174" t="s">
        <v>31</v>
      </c>
      <c r="F174" t="s">
        <v>69</v>
      </c>
      <c r="G174" t="s">
        <v>40</v>
      </c>
      <c r="H174" t="s">
        <v>41</v>
      </c>
      <c r="I174" s="1">
        <f>DATE(2005,4,1)</f>
        <v>38443</v>
      </c>
      <c r="J174" s="3">
        <v>5015.3599999999997</v>
      </c>
      <c r="K174" s="3">
        <v>4331.1899999999996</v>
      </c>
      <c r="L174" s="3">
        <v>684.17</v>
      </c>
      <c r="M174" s="3">
        <v>500</v>
      </c>
      <c r="N174" s="2">
        <v>23</v>
      </c>
      <c r="O174" s="2">
        <v>0</v>
      </c>
      <c r="P174" s="2">
        <v>2</v>
      </c>
      <c r="Q174" s="2">
        <v>213</v>
      </c>
      <c r="R174" s="1">
        <f t="shared" si="7"/>
        <v>45900</v>
      </c>
      <c r="S174" t="s">
        <v>27</v>
      </c>
      <c r="T174" t="s">
        <v>28</v>
      </c>
    </row>
    <row r="175" spans="1:20" ht="13.95" customHeight="1" x14ac:dyDescent="0.3">
      <c r="A175" t="s">
        <v>365</v>
      </c>
      <c r="B175" s="2">
        <v>1</v>
      </c>
      <c r="C175" t="s">
        <v>30</v>
      </c>
      <c r="D175" t="s">
        <v>22</v>
      </c>
      <c r="E175" t="s">
        <v>31</v>
      </c>
      <c r="F175" t="s">
        <v>366</v>
      </c>
      <c r="G175" t="s">
        <v>367</v>
      </c>
      <c r="H175" t="s">
        <v>368</v>
      </c>
      <c r="I175" s="1">
        <f>DATE(2005,4,1)</f>
        <v>38443</v>
      </c>
      <c r="J175" s="3">
        <v>700.6</v>
      </c>
      <c r="K175" s="3">
        <v>604.89</v>
      </c>
      <c r="L175" s="3">
        <v>95.71</v>
      </c>
      <c r="M175" s="3">
        <v>70</v>
      </c>
      <c r="N175" s="2">
        <v>23</v>
      </c>
      <c r="O175" s="2">
        <v>0</v>
      </c>
      <c r="P175" s="2">
        <v>2</v>
      </c>
      <c r="Q175" s="2">
        <v>213</v>
      </c>
      <c r="R175" s="1">
        <f t="shared" si="7"/>
        <v>45900</v>
      </c>
      <c r="S175" t="s">
        <v>27</v>
      </c>
      <c r="T175" t="s">
        <v>28</v>
      </c>
    </row>
    <row r="176" spans="1:20" ht="13.95" customHeight="1" x14ac:dyDescent="0.3">
      <c r="A176" t="s">
        <v>369</v>
      </c>
      <c r="B176" s="2">
        <v>1</v>
      </c>
      <c r="C176" t="s">
        <v>30</v>
      </c>
      <c r="D176" t="s">
        <v>22</v>
      </c>
      <c r="E176" t="s">
        <v>31</v>
      </c>
      <c r="F176" t="s">
        <v>370</v>
      </c>
      <c r="G176" t="s">
        <v>282</v>
      </c>
      <c r="H176" t="s">
        <v>283</v>
      </c>
      <c r="I176" s="1">
        <f>DATE(2005,4,1)</f>
        <v>38443</v>
      </c>
      <c r="J176" s="3">
        <v>700.6</v>
      </c>
      <c r="K176" s="3">
        <v>604.89</v>
      </c>
      <c r="L176" s="3">
        <v>95.71</v>
      </c>
      <c r="M176" s="3">
        <v>70</v>
      </c>
      <c r="N176" s="2">
        <v>23</v>
      </c>
      <c r="O176" s="2">
        <v>0</v>
      </c>
      <c r="P176" s="2">
        <v>2</v>
      </c>
      <c r="Q176" s="2">
        <v>213</v>
      </c>
      <c r="R176" s="1">
        <f t="shared" si="7"/>
        <v>45900</v>
      </c>
      <c r="S176" t="s">
        <v>27</v>
      </c>
      <c r="T176" t="s">
        <v>28</v>
      </c>
    </row>
    <row r="177" spans="1:20" ht="13.95" customHeight="1" x14ac:dyDescent="0.3">
      <c r="A177" t="s">
        <v>371</v>
      </c>
      <c r="B177" s="2">
        <v>1</v>
      </c>
      <c r="C177" t="s">
        <v>30</v>
      </c>
      <c r="D177" t="s">
        <v>22</v>
      </c>
      <c r="E177" t="s">
        <v>31</v>
      </c>
      <c r="F177" t="s">
        <v>372</v>
      </c>
      <c r="G177" t="s">
        <v>162</v>
      </c>
      <c r="H177" t="s">
        <v>373</v>
      </c>
      <c r="I177" s="1">
        <f>DATE(2005,4,1)</f>
        <v>38443</v>
      </c>
      <c r="J177" s="3">
        <v>700.6</v>
      </c>
      <c r="K177" s="3">
        <v>604.89</v>
      </c>
      <c r="L177" s="3">
        <v>95.71</v>
      </c>
      <c r="M177" s="3">
        <v>70</v>
      </c>
      <c r="N177" s="2">
        <v>23</v>
      </c>
      <c r="O177" s="2">
        <v>0</v>
      </c>
      <c r="P177" s="2">
        <v>2</v>
      </c>
      <c r="Q177" s="2">
        <v>213</v>
      </c>
      <c r="R177" s="1">
        <f t="shared" si="7"/>
        <v>45900</v>
      </c>
      <c r="S177" t="s">
        <v>27</v>
      </c>
      <c r="T177" t="s">
        <v>28</v>
      </c>
    </row>
    <row r="178" spans="1:20" ht="13.95" customHeight="1" x14ac:dyDescent="0.3">
      <c r="A178" t="s">
        <v>374</v>
      </c>
      <c r="B178" s="2">
        <v>1</v>
      </c>
      <c r="C178" t="s">
        <v>30</v>
      </c>
      <c r="D178" t="s">
        <v>22</v>
      </c>
      <c r="E178" t="s">
        <v>31</v>
      </c>
      <c r="F178" t="s">
        <v>366</v>
      </c>
      <c r="G178" t="s">
        <v>367</v>
      </c>
      <c r="H178" t="s">
        <v>368</v>
      </c>
      <c r="I178" s="1">
        <f>DATE(2005,4,1)</f>
        <v>38443</v>
      </c>
      <c r="J178" s="3">
        <v>700.6</v>
      </c>
      <c r="K178" s="3">
        <v>604.89</v>
      </c>
      <c r="L178" s="3">
        <v>95.71</v>
      </c>
      <c r="M178" s="3">
        <v>70</v>
      </c>
      <c r="N178" s="2">
        <v>23</v>
      </c>
      <c r="O178" s="2">
        <v>0</v>
      </c>
      <c r="P178" s="2">
        <v>2</v>
      </c>
      <c r="Q178" s="2">
        <v>213</v>
      </c>
      <c r="R178" s="1">
        <f t="shared" si="7"/>
        <v>45900</v>
      </c>
      <c r="S178" t="s">
        <v>27</v>
      </c>
      <c r="T178" t="s">
        <v>28</v>
      </c>
    </row>
    <row r="179" spans="1:20" ht="13.95" customHeight="1" x14ac:dyDescent="0.3">
      <c r="A179" t="s">
        <v>375</v>
      </c>
      <c r="B179" s="2">
        <v>1</v>
      </c>
      <c r="C179" t="s">
        <v>155</v>
      </c>
      <c r="D179" t="s">
        <v>22</v>
      </c>
      <c r="E179" t="s">
        <v>31</v>
      </c>
      <c r="F179" t="s">
        <v>376</v>
      </c>
      <c r="G179" t="s">
        <v>377</v>
      </c>
      <c r="H179" t="s">
        <v>378</v>
      </c>
      <c r="I179" s="1">
        <f>DATE(2004,10,13)</f>
        <v>38273</v>
      </c>
      <c r="J179" s="3">
        <v>2449</v>
      </c>
      <c r="K179" s="3">
        <v>2382.8200000000002</v>
      </c>
      <c r="L179" s="3">
        <v>66.180000000000007</v>
      </c>
      <c r="M179" s="3">
        <v>0</v>
      </c>
      <c r="N179" s="2">
        <v>23</v>
      </c>
      <c r="O179" s="2">
        <v>0</v>
      </c>
      <c r="P179" s="2">
        <v>2</v>
      </c>
      <c r="Q179" s="2">
        <v>42</v>
      </c>
      <c r="R179" s="1">
        <f t="shared" si="7"/>
        <v>45900</v>
      </c>
      <c r="S179" t="s">
        <v>27</v>
      </c>
      <c r="T179" t="s">
        <v>28</v>
      </c>
    </row>
    <row r="180" spans="1:20" ht="13.95" customHeight="1" x14ac:dyDescent="0.3">
      <c r="A180" t="s">
        <v>379</v>
      </c>
      <c r="B180" s="2">
        <v>1</v>
      </c>
      <c r="C180" t="s">
        <v>36</v>
      </c>
      <c r="D180" t="s">
        <v>22</v>
      </c>
      <c r="E180" t="s">
        <v>31</v>
      </c>
      <c r="F180" t="s">
        <v>380</v>
      </c>
      <c r="G180" t="s">
        <v>193</v>
      </c>
      <c r="H180" t="s">
        <v>381</v>
      </c>
      <c r="I180" s="1">
        <f>DATE(2005,4,1)</f>
        <v>38443</v>
      </c>
      <c r="J180" s="3">
        <v>5015.3599999999997</v>
      </c>
      <c r="K180" s="3">
        <v>4331.1899999999996</v>
      </c>
      <c r="L180" s="3">
        <v>684.17</v>
      </c>
      <c r="M180" s="3">
        <v>500</v>
      </c>
      <c r="N180" s="2">
        <v>23</v>
      </c>
      <c r="O180" s="2">
        <v>0</v>
      </c>
      <c r="P180" s="2">
        <v>2</v>
      </c>
      <c r="Q180" s="2">
        <v>213</v>
      </c>
      <c r="R180" s="1">
        <f t="shared" si="7"/>
        <v>45900</v>
      </c>
      <c r="S180" t="s">
        <v>27</v>
      </c>
      <c r="T180" t="s">
        <v>28</v>
      </c>
    </row>
    <row r="181" spans="1:20" ht="13.95" customHeight="1" x14ac:dyDescent="0.3">
      <c r="A181" t="s">
        <v>382</v>
      </c>
      <c r="B181" s="2">
        <v>1</v>
      </c>
      <c r="C181" t="s">
        <v>30</v>
      </c>
      <c r="D181" t="s">
        <v>22</v>
      </c>
      <c r="E181" t="s">
        <v>31</v>
      </c>
      <c r="F181" t="s">
        <v>383</v>
      </c>
      <c r="G181" t="s">
        <v>162</v>
      </c>
      <c r="H181" t="s">
        <v>384</v>
      </c>
      <c r="I181" s="1">
        <f>DATE(2005,4,1)</f>
        <v>38443</v>
      </c>
      <c r="J181" s="3">
        <v>700.6</v>
      </c>
      <c r="K181" s="3">
        <v>604.89</v>
      </c>
      <c r="L181" s="3">
        <v>95.71</v>
      </c>
      <c r="M181" s="3">
        <v>70</v>
      </c>
      <c r="N181" s="2">
        <v>23</v>
      </c>
      <c r="O181" s="2">
        <v>0</v>
      </c>
      <c r="P181" s="2">
        <v>2</v>
      </c>
      <c r="Q181" s="2">
        <v>213</v>
      </c>
      <c r="R181" s="1">
        <f t="shared" si="7"/>
        <v>45900</v>
      </c>
      <c r="S181" t="s">
        <v>27</v>
      </c>
      <c r="T181" t="s">
        <v>28</v>
      </c>
    </row>
    <row r="182" spans="1:20" ht="13.95" customHeight="1" x14ac:dyDescent="0.3">
      <c r="A182" t="s">
        <v>385</v>
      </c>
      <c r="B182" s="2">
        <v>1</v>
      </c>
      <c r="C182" t="s">
        <v>50</v>
      </c>
      <c r="D182" t="s">
        <v>22</v>
      </c>
      <c r="E182" t="s">
        <v>31</v>
      </c>
      <c r="F182" t="s">
        <v>151</v>
      </c>
      <c r="G182" t="s">
        <v>152</v>
      </c>
      <c r="H182" t="s">
        <v>206</v>
      </c>
      <c r="I182" s="1">
        <f>DATE(2004,11,3)</f>
        <v>38294</v>
      </c>
      <c r="J182" s="3">
        <v>3715</v>
      </c>
      <c r="K182" s="3">
        <v>3560.1</v>
      </c>
      <c r="L182" s="3">
        <v>154.9</v>
      </c>
      <c r="M182" s="3">
        <v>50</v>
      </c>
      <c r="N182" s="2">
        <v>23</v>
      </c>
      <c r="O182" s="2">
        <v>0</v>
      </c>
      <c r="P182" s="2">
        <v>2</v>
      </c>
      <c r="Q182" s="2">
        <v>63</v>
      </c>
      <c r="R182" s="1">
        <f t="shared" si="7"/>
        <v>45900</v>
      </c>
      <c r="S182" t="s">
        <v>27</v>
      </c>
      <c r="T182" t="s">
        <v>28</v>
      </c>
    </row>
    <row r="183" spans="1:20" ht="13.95" customHeight="1" x14ac:dyDescent="0.3">
      <c r="A183" t="s">
        <v>386</v>
      </c>
      <c r="B183" s="2">
        <v>1</v>
      </c>
      <c r="C183" t="s">
        <v>30</v>
      </c>
      <c r="D183" t="s">
        <v>22</v>
      </c>
      <c r="E183" t="s">
        <v>31</v>
      </c>
      <c r="F183" t="s">
        <v>345</v>
      </c>
      <c r="G183" t="s">
        <v>162</v>
      </c>
      <c r="H183" t="s">
        <v>346</v>
      </c>
      <c r="I183" s="1">
        <f>DATE(2005,4,1)</f>
        <v>38443</v>
      </c>
      <c r="J183" s="3">
        <v>700.6</v>
      </c>
      <c r="K183" s="3">
        <v>604.89</v>
      </c>
      <c r="L183" s="3">
        <v>95.71</v>
      </c>
      <c r="M183" s="3">
        <v>70</v>
      </c>
      <c r="N183" s="2">
        <v>23</v>
      </c>
      <c r="O183" s="2">
        <v>0</v>
      </c>
      <c r="P183" s="2">
        <v>2</v>
      </c>
      <c r="Q183" s="2">
        <v>213</v>
      </c>
      <c r="R183" s="1">
        <f t="shared" si="7"/>
        <v>45900</v>
      </c>
      <c r="S183" t="s">
        <v>27</v>
      </c>
      <c r="T183" t="s">
        <v>28</v>
      </c>
    </row>
    <row r="184" spans="1:20" ht="13.95" customHeight="1" x14ac:dyDescent="0.3">
      <c r="A184" t="s">
        <v>387</v>
      </c>
      <c r="B184" s="2">
        <v>1</v>
      </c>
      <c r="C184" t="s">
        <v>36</v>
      </c>
      <c r="D184" t="s">
        <v>22</v>
      </c>
      <c r="E184" t="s">
        <v>31</v>
      </c>
      <c r="F184" t="s">
        <v>366</v>
      </c>
      <c r="G184" t="s">
        <v>367</v>
      </c>
      <c r="H184" t="s">
        <v>368</v>
      </c>
      <c r="I184" s="1">
        <f>DATE(2005,4,1)</f>
        <v>38443</v>
      </c>
      <c r="J184" s="3">
        <v>5015.3599999999997</v>
      </c>
      <c r="K184" s="3">
        <v>4331.1899999999996</v>
      </c>
      <c r="L184" s="3">
        <v>684.17</v>
      </c>
      <c r="M184" s="3">
        <v>500</v>
      </c>
      <c r="N184" s="2">
        <v>23</v>
      </c>
      <c r="O184" s="2">
        <v>0</v>
      </c>
      <c r="P184" s="2">
        <v>2</v>
      </c>
      <c r="Q184" s="2">
        <v>213</v>
      </c>
      <c r="R184" s="1">
        <f t="shared" si="7"/>
        <v>45900</v>
      </c>
      <c r="S184" t="s">
        <v>27</v>
      </c>
      <c r="T184" t="s">
        <v>28</v>
      </c>
    </row>
    <row r="185" spans="1:20" ht="13.95" customHeight="1" x14ac:dyDescent="0.3">
      <c r="A185" t="s">
        <v>388</v>
      </c>
      <c r="B185" s="2">
        <v>1</v>
      </c>
      <c r="C185" t="s">
        <v>36</v>
      </c>
      <c r="D185" t="s">
        <v>22</v>
      </c>
      <c r="E185" t="s">
        <v>31</v>
      </c>
      <c r="F185" t="s">
        <v>389</v>
      </c>
      <c r="G185" t="s">
        <v>112</v>
      </c>
      <c r="H185" t="s">
        <v>113</v>
      </c>
      <c r="I185" s="1">
        <f>DATE(2005,4,1)</f>
        <v>38443</v>
      </c>
      <c r="J185" s="3">
        <v>2716.02</v>
      </c>
      <c r="K185" s="3">
        <v>2346.25</v>
      </c>
      <c r="L185" s="3">
        <v>369.77</v>
      </c>
      <c r="M185" s="3">
        <v>270</v>
      </c>
      <c r="N185" s="2">
        <v>23</v>
      </c>
      <c r="O185" s="2">
        <v>0</v>
      </c>
      <c r="P185" s="2">
        <v>2</v>
      </c>
      <c r="Q185" s="2">
        <v>213</v>
      </c>
      <c r="R185" s="1">
        <f t="shared" si="7"/>
        <v>45900</v>
      </c>
      <c r="S185" t="s">
        <v>27</v>
      </c>
      <c r="T185" t="s">
        <v>28</v>
      </c>
    </row>
    <row r="186" spans="1:20" ht="13.95" customHeight="1" x14ac:dyDescent="0.3">
      <c r="A186" t="s">
        <v>390</v>
      </c>
      <c r="B186" s="2">
        <v>1</v>
      </c>
      <c r="C186" t="s">
        <v>71</v>
      </c>
      <c r="D186" t="s">
        <v>22</v>
      </c>
      <c r="E186" t="s">
        <v>31</v>
      </c>
      <c r="F186" t="s">
        <v>151</v>
      </c>
      <c r="G186" t="s">
        <v>152</v>
      </c>
      <c r="H186" t="s">
        <v>206</v>
      </c>
      <c r="I186" s="1">
        <f>DATE(2005,4,1)</f>
        <v>38443</v>
      </c>
      <c r="J186" s="3">
        <v>5493.91</v>
      </c>
      <c r="K186" s="3">
        <v>4761.46</v>
      </c>
      <c r="L186" s="3">
        <v>732.45</v>
      </c>
      <c r="M186" s="3">
        <v>530</v>
      </c>
      <c r="N186" s="2">
        <v>23</v>
      </c>
      <c r="O186" s="2">
        <v>0</v>
      </c>
      <c r="P186" s="2">
        <v>2</v>
      </c>
      <c r="Q186" s="2">
        <v>213</v>
      </c>
      <c r="R186" s="1">
        <f t="shared" si="7"/>
        <v>45900</v>
      </c>
      <c r="S186" t="s">
        <v>27</v>
      </c>
      <c r="T186" t="s">
        <v>28</v>
      </c>
    </row>
    <row r="187" spans="1:20" ht="13.95" customHeight="1" x14ac:dyDescent="0.3">
      <c r="A187" t="s">
        <v>391</v>
      </c>
      <c r="B187" s="2">
        <v>1</v>
      </c>
      <c r="C187" t="s">
        <v>155</v>
      </c>
      <c r="D187" t="s">
        <v>22</v>
      </c>
      <c r="E187" t="s">
        <v>31</v>
      </c>
      <c r="F187" t="s">
        <v>151</v>
      </c>
      <c r="G187" t="s">
        <v>152</v>
      </c>
      <c r="H187" t="s">
        <v>206</v>
      </c>
      <c r="I187" s="1">
        <f>DATE(2006,3,3)</f>
        <v>38779</v>
      </c>
      <c r="J187" s="3">
        <v>787</v>
      </c>
      <c r="K187" s="3">
        <v>687.97</v>
      </c>
      <c r="L187" s="3">
        <v>99.03</v>
      </c>
      <c r="M187" s="3">
        <v>70</v>
      </c>
      <c r="N187" s="2">
        <v>22</v>
      </c>
      <c r="O187" s="2">
        <v>0</v>
      </c>
      <c r="P187" s="2">
        <v>2</v>
      </c>
      <c r="Q187" s="2">
        <v>184</v>
      </c>
      <c r="R187" s="1">
        <f t="shared" si="7"/>
        <v>45900</v>
      </c>
      <c r="S187" t="s">
        <v>27</v>
      </c>
      <c r="T187" t="s">
        <v>28</v>
      </c>
    </row>
    <row r="188" spans="1:20" ht="13.95" customHeight="1" x14ac:dyDescent="0.3">
      <c r="A188" t="s">
        <v>392</v>
      </c>
      <c r="B188" s="2">
        <v>1</v>
      </c>
      <c r="C188" t="s">
        <v>393</v>
      </c>
      <c r="D188" t="s">
        <v>22</v>
      </c>
      <c r="E188" t="s">
        <v>31</v>
      </c>
      <c r="F188" t="s">
        <v>192</v>
      </c>
      <c r="G188" t="s">
        <v>193</v>
      </c>
      <c r="H188" t="s">
        <v>394</v>
      </c>
      <c r="I188" s="1">
        <f>DATE(2006,8,18)</f>
        <v>38947</v>
      </c>
      <c r="J188" s="3">
        <v>6800</v>
      </c>
      <c r="K188" s="3">
        <v>5963.12</v>
      </c>
      <c r="L188" s="3">
        <v>836.88</v>
      </c>
      <c r="M188" s="3">
        <v>680</v>
      </c>
      <c r="N188" s="2">
        <v>21</v>
      </c>
      <c r="O188" s="2">
        <v>0</v>
      </c>
      <c r="P188" s="2">
        <v>1</v>
      </c>
      <c r="Q188" s="2">
        <v>351</v>
      </c>
      <c r="R188" s="1">
        <f t="shared" si="7"/>
        <v>45900</v>
      </c>
      <c r="S188" t="s">
        <v>27</v>
      </c>
      <c r="T188" t="s">
        <v>28</v>
      </c>
    </row>
    <row r="189" spans="1:20" ht="13.95" customHeight="1" x14ac:dyDescent="0.3">
      <c r="A189" t="s">
        <v>395</v>
      </c>
      <c r="B189" s="2">
        <v>1</v>
      </c>
      <c r="C189" t="s">
        <v>396</v>
      </c>
      <c r="D189" t="s">
        <v>93</v>
      </c>
      <c r="E189" t="s">
        <v>31</v>
      </c>
      <c r="F189" t="s">
        <v>151</v>
      </c>
      <c r="G189" t="s">
        <v>152</v>
      </c>
      <c r="H189" t="s">
        <v>397</v>
      </c>
      <c r="I189" s="1">
        <f>DATE(2004,4,1)</f>
        <v>38078</v>
      </c>
      <c r="J189" s="3">
        <v>699.1</v>
      </c>
      <c r="K189" s="3">
        <v>595.13</v>
      </c>
      <c r="L189" s="3">
        <v>103.97</v>
      </c>
      <c r="M189" s="3">
        <v>80</v>
      </c>
      <c r="N189" s="2">
        <v>24</v>
      </c>
      <c r="O189" s="2">
        <v>0</v>
      </c>
      <c r="P189" s="2">
        <v>2</v>
      </c>
      <c r="Q189" s="2">
        <v>213</v>
      </c>
      <c r="R189" s="1">
        <f t="shared" si="7"/>
        <v>45900</v>
      </c>
      <c r="S189" t="s">
        <v>27</v>
      </c>
      <c r="T189" t="s">
        <v>28</v>
      </c>
    </row>
    <row r="190" spans="1:20" ht="13.95" customHeight="1" x14ac:dyDescent="0.3">
      <c r="A190" t="s">
        <v>398</v>
      </c>
      <c r="B190" s="2">
        <v>1</v>
      </c>
      <c r="C190" t="s">
        <v>36</v>
      </c>
      <c r="D190" t="s">
        <v>22</v>
      </c>
      <c r="E190" t="s">
        <v>31</v>
      </c>
      <c r="F190" t="s">
        <v>399</v>
      </c>
      <c r="G190" t="s">
        <v>400</v>
      </c>
      <c r="H190" t="s">
        <v>401</v>
      </c>
      <c r="I190" s="1">
        <f>DATE(2005,8,4)</f>
        <v>38568</v>
      </c>
      <c r="J190" s="3">
        <v>2838.6</v>
      </c>
      <c r="K190" s="3">
        <v>2675.17</v>
      </c>
      <c r="L190" s="3">
        <v>163.43</v>
      </c>
      <c r="M190" s="3">
        <v>100</v>
      </c>
      <c r="N190" s="2">
        <v>22</v>
      </c>
      <c r="O190" s="2">
        <v>0</v>
      </c>
      <c r="P190" s="2">
        <v>1</v>
      </c>
      <c r="Q190" s="2">
        <v>337</v>
      </c>
      <c r="R190" s="1">
        <f t="shared" si="7"/>
        <v>45900</v>
      </c>
      <c r="S190" t="s">
        <v>27</v>
      </c>
      <c r="T190" t="s">
        <v>28</v>
      </c>
    </row>
    <row r="191" spans="1:20" ht="13.95" customHeight="1" x14ac:dyDescent="0.3">
      <c r="A191" t="s">
        <v>402</v>
      </c>
      <c r="B191" s="2">
        <v>1</v>
      </c>
      <c r="C191" t="s">
        <v>71</v>
      </c>
      <c r="D191" t="s">
        <v>22</v>
      </c>
      <c r="E191" t="s">
        <v>31</v>
      </c>
      <c r="F191" t="s">
        <v>151</v>
      </c>
      <c r="G191" t="s">
        <v>152</v>
      </c>
      <c r="H191" t="s">
        <v>397</v>
      </c>
      <c r="I191" s="1">
        <f>DATE(2005,4,1)</f>
        <v>38443</v>
      </c>
      <c r="J191" s="3">
        <v>5155.5200000000004</v>
      </c>
      <c r="K191" s="3">
        <v>4465.68</v>
      </c>
      <c r="L191" s="3">
        <v>689.84</v>
      </c>
      <c r="M191" s="3">
        <v>500</v>
      </c>
      <c r="N191" s="2">
        <v>23</v>
      </c>
      <c r="O191" s="2">
        <v>0</v>
      </c>
      <c r="P191" s="2">
        <v>2</v>
      </c>
      <c r="Q191" s="2">
        <v>213</v>
      </c>
      <c r="R191" s="1">
        <f t="shared" si="7"/>
        <v>45900</v>
      </c>
      <c r="S191" t="s">
        <v>27</v>
      </c>
      <c r="T191" t="s">
        <v>28</v>
      </c>
    </row>
    <row r="192" spans="1:20" ht="13.95" customHeight="1" x14ac:dyDescent="0.3">
      <c r="A192" t="s">
        <v>403</v>
      </c>
      <c r="B192" s="2">
        <v>1</v>
      </c>
      <c r="C192" t="s">
        <v>36</v>
      </c>
      <c r="D192" t="s">
        <v>22</v>
      </c>
      <c r="E192" t="s">
        <v>31</v>
      </c>
      <c r="F192" t="s">
        <v>196</v>
      </c>
      <c r="G192" t="s">
        <v>197</v>
      </c>
      <c r="H192" t="s">
        <v>198</v>
      </c>
      <c r="I192" s="1">
        <f>DATE(2005,4,1)</f>
        <v>38443</v>
      </c>
      <c r="J192" s="3">
        <v>1380.74</v>
      </c>
      <c r="K192" s="3">
        <v>1199.72</v>
      </c>
      <c r="L192" s="3">
        <v>181.02</v>
      </c>
      <c r="M192" s="3">
        <v>130</v>
      </c>
      <c r="N192" s="2">
        <v>23</v>
      </c>
      <c r="O192" s="2">
        <v>0</v>
      </c>
      <c r="P192" s="2">
        <v>2</v>
      </c>
      <c r="Q192" s="2">
        <v>213</v>
      </c>
      <c r="R192" s="1">
        <f t="shared" si="7"/>
        <v>45900</v>
      </c>
      <c r="S192" t="s">
        <v>27</v>
      </c>
      <c r="T192" t="s">
        <v>28</v>
      </c>
    </row>
    <row r="193" spans="1:20" ht="13.95" customHeight="1" x14ac:dyDescent="0.3">
      <c r="A193" t="s">
        <v>404</v>
      </c>
      <c r="B193" s="2">
        <v>1</v>
      </c>
      <c r="C193" t="s">
        <v>71</v>
      </c>
      <c r="D193" t="s">
        <v>22</v>
      </c>
      <c r="E193" t="s">
        <v>31</v>
      </c>
      <c r="F193" t="s">
        <v>340</v>
      </c>
      <c r="G193" t="s">
        <v>193</v>
      </c>
      <c r="H193" t="s">
        <v>341</v>
      </c>
      <c r="I193" s="1">
        <f>DATE(2005,4,1)</f>
        <v>38443</v>
      </c>
      <c r="J193" s="3">
        <v>5155.5200000000004</v>
      </c>
      <c r="K193" s="3">
        <v>4465.68</v>
      </c>
      <c r="L193" s="3">
        <v>689.84</v>
      </c>
      <c r="M193" s="3">
        <v>500</v>
      </c>
      <c r="N193" s="2">
        <v>23</v>
      </c>
      <c r="O193" s="2">
        <v>0</v>
      </c>
      <c r="P193" s="2">
        <v>2</v>
      </c>
      <c r="Q193" s="2">
        <v>213</v>
      </c>
      <c r="R193" s="1">
        <f t="shared" si="7"/>
        <v>45900</v>
      </c>
      <c r="S193" t="s">
        <v>27</v>
      </c>
      <c r="T193" t="s">
        <v>28</v>
      </c>
    </row>
    <row r="194" spans="1:20" ht="13.95" customHeight="1" x14ac:dyDescent="0.3">
      <c r="A194" t="s">
        <v>405</v>
      </c>
      <c r="B194" s="2">
        <v>1</v>
      </c>
      <c r="C194" t="s">
        <v>30</v>
      </c>
      <c r="D194" t="s">
        <v>22</v>
      </c>
      <c r="E194" t="s">
        <v>31</v>
      </c>
      <c r="F194" t="s">
        <v>340</v>
      </c>
      <c r="G194" t="s">
        <v>193</v>
      </c>
      <c r="H194" t="s">
        <v>341</v>
      </c>
      <c r="I194" s="1">
        <f>DATE(2006,10,1)</f>
        <v>38991</v>
      </c>
      <c r="J194" s="3">
        <v>900</v>
      </c>
      <c r="K194" s="3">
        <v>776.62</v>
      </c>
      <c r="L194" s="3">
        <v>123.38</v>
      </c>
      <c r="M194" s="3">
        <v>100</v>
      </c>
      <c r="N194" s="2">
        <v>21</v>
      </c>
      <c r="O194" s="2">
        <v>0</v>
      </c>
      <c r="P194" s="2">
        <v>2</v>
      </c>
      <c r="Q194" s="2">
        <v>30</v>
      </c>
      <c r="R194" s="1">
        <f t="shared" ref="R194:R257" si="8">DATE(2025,8,31)</f>
        <v>45900</v>
      </c>
      <c r="S194" t="s">
        <v>27</v>
      </c>
      <c r="T194" t="s">
        <v>28</v>
      </c>
    </row>
    <row r="195" spans="1:20" ht="13.95" customHeight="1" x14ac:dyDescent="0.3">
      <c r="A195" t="s">
        <v>406</v>
      </c>
      <c r="B195" s="2">
        <v>1</v>
      </c>
      <c r="C195" t="s">
        <v>71</v>
      </c>
      <c r="D195" t="s">
        <v>22</v>
      </c>
      <c r="E195" t="s">
        <v>31</v>
      </c>
      <c r="F195" t="s">
        <v>340</v>
      </c>
      <c r="G195" t="s">
        <v>193</v>
      </c>
      <c r="H195" t="s">
        <v>341</v>
      </c>
      <c r="I195" s="1">
        <f>DATE(2005,4,1)</f>
        <v>38443</v>
      </c>
      <c r="J195" s="3">
        <v>5155.5200000000004</v>
      </c>
      <c r="K195" s="3">
        <v>4465.68</v>
      </c>
      <c r="L195" s="3">
        <v>689.84</v>
      </c>
      <c r="M195" s="3">
        <v>500</v>
      </c>
      <c r="N195" s="2">
        <v>23</v>
      </c>
      <c r="O195" s="2">
        <v>0</v>
      </c>
      <c r="P195" s="2">
        <v>2</v>
      </c>
      <c r="Q195" s="2">
        <v>213</v>
      </c>
      <c r="R195" s="1">
        <f t="shared" si="8"/>
        <v>45900</v>
      </c>
      <c r="S195" t="s">
        <v>27</v>
      </c>
      <c r="T195" t="s">
        <v>28</v>
      </c>
    </row>
    <row r="196" spans="1:20" ht="13.95" customHeight="1" x14ac:dyDescent="0.3">
      <c r="A196" t="s">
        <v>407</v>
      </c>
      <c r="B196" s="2">
        <v>1</v>
      </c>
      <c r="C196" t="s">
        <v>71</v>
      </c>
      <c r="D196" t="s">
        <v>22</v>
      </c>
      <c r="E196" t="s">
        <v>31</v>
      </c>
      <c r="F196" t="s">
        <v>192</v>
      </c>
      <c r="G196" t="s">
        <v>193</v>
      </c>
      <c r="H196" t="s">
        <v>408</v>
      </c>
      <c r="I196" s="1">
        <f>DATE(2005,4,1)</f>
        <v>38443</v>
      </c>
      <c r="J196" s="3">
        <v>5493.91</v>
      </c>
      <c r="K196" s="3">
        <v>4761.46</v>
      </c>
      <c r="L196" s="3">
        <v>732.45</v>
      </c>
      <c r="M196" s="3">
        <v>530</v>
      </c>
      <c r="N196" s="2">
        <v>23</v>
      </c>
      <c r="O196" s="2">
        <v>0</v>
      </c>
      <c r="P196" s="2">
        <v>2</v>
      </c>
      <c r="Q196" s="2">
        <v>213</v>
      </c>
      <c r="R196" s="1">
        <f t="shared" si="8"/>
        <v>45900</v>
      </c>
      <c r="S196" t="s">
        <v>27</v>
      </c>
      <c r="T196" t="s">
        <v>28</v>
      </c>
    </row>
    <row r="197" spans="1:20" ht="13.95" customHeight="1" x14ac:dyDescent="0.3">
      <c r="A197" t="s">
        <v>409</v>
      </c>
      <c r="B197" s="2">
        <v>1</v>
      </c>
      <c r="C197" t="s">
        <v>155</v>
      </c>
      <c r="D197" t="s">
        <v>22</v>
      </c>
      <c r="E197" t="s">
        <v>31</v>
      </c>
      <c r="F197" t="s">
        <v>340</v>
      </c>
      <c r="G197" t="s">
        <v>193</v>
      </c>
      <c r="H197" t="s">
        <v>341</v>
      </c>
      <c r="I197" s="1">
        <f>DATE(2005,11,17)</f>
        <v>38673</v>
      </c>
      <c r="J197" s="3">
        <v>2753</v>
      </c>
      <c r="K197" s="3">
        <v>2472.9299999999998</v>
      </c>
      <c r="L197" s="3">
        <v>280.07</v>
      </c>
      <c r="M197" s="3">
        <v>200</v>
      </c>
      <c r="N197" s="2">
        <v>22</v>
      </c>
      <c r="O197" s="2">
        <v>0</v>
      </c>
      <c r="P197" s="2">
        <v>2</v>
      </c>
      <c r="Q197" s="2">
        <v>77</v>
      </c>
      <c r="R197" s="1">
        <f t="shared" si="8"/>
        <v>45900</v>
      </c>
      <c r="S197" t="s">
        <v>27</v>
      </c>
      <c r="T197" t="s">
        <v>28</v>
      </c>
    </row>
    <row r="198" spans="1:20" ht="13.95" customHeight="1" x14ac:dyDescent="0.3">
      <c r="A198" t="s">
        <v>410</v>
      </c>
      <c r="B198" s="2">
        <v>1</v>
      </c>
      <c r="C198" t="s">
        <v>411</v>
      </c>
      <c r="D198" t="s">
        <v>93</v>
      </c>
      <c r="E198" t="s">
        <v>31</v>
      </c>
      <c r="F198" t="s">
        <v>151</v>
      </c>
      <c r="G198" t="s">
        <v>152</v>
      </c>
      <c r="H198" t="s">
        <v>397</v>
      </c>
      <c r="I198" s="1">
        <f>DATE(2004,6,15)</f>
        <v>38153</v>
      </c>
      <c r="J198" s="3">
        <v>4219.4399999999996</v>
      </c>
      <c r="K198" s="3">
        <v>4092.04</v>
      </c>
      <c r="L198" s="3">
        <v>127.4</v>
      </c>
      <c r="M198" s="3">
        <v>50</v>
      </c>
      <c r="N198" s="2">
        <v>23</v>
      </c>
      <c r="O198" s="2">
        <v>0</v>
      </c>
      <c r="P198" s="2">
        <v>1</v>
      </c>
      <c r="Q198" s="2">
        <v>287</v>
      </c>
      <c r="R198" s="1">
        <f t="shared" si="8"/>
        <v>45900</v>
      </c>
      <c r="S198" t="s">
        <v>27</v>
      </c>
      <c r="T198" t="s">
        <v>28</v>
      </c>
    </row>
    <row r="199" spans="1:20" ht="13.95" customHeight="1" x14ac:dyDescent="0.3">
      <c r="A199" t="s">
        <v>412</v>
      </c>
      <c r="B199" s="2">
        <v>1</v>
      </c>
      <c r="C199" t="s">
        <v>413</v>
      </c>
      <c r="D199" t="s">
        <v>93</v>
      </c>
      <c r="E199" t="s">
        <v>31</v>
      </c>
      <c r="F199" t="s">
        <v>151</v>
      </c>
      <c r="G199" t="s">
        <v>152</v>
      </c>
      <c r="H199" t="s">
        <v>397</v>
      </c>
      <c r="I199" s="1">
        <f>DATE(2006,3,1)</f>
        <v>38777</v>
      </c>
      <c r="J199" s="3">
        <v>958.58</v>
      </c>
      <c r="K199" s="3">
        <v>843.22</v>
      </c>
      <c r="L199" s="3">
        <v>115.36</v>
      </c>
      <c r="M199" s="3">
        <v>80</v>
      </c>
      <c r="N199" s="2">
        <v>22</v>
      </c>
      <c r="O199" s="2">
        <v>0</v>
      </c>
      <c r="P199" s="2">
        <v>2</v>
      </c>
      <c r="Q199" s="2">
        <v>181</v>
      </c>
      <c r="R199" s="1">
        <f t="shared" si="8"/>
        <v>45900</v>
      </c>
      <c r="S199" t="s">
        <v>27</v>
      </c>
      <c r="T199" t="s">
        <v>28</v>
      </c>
    </row>
    <row r="200" spans="1:20" ht="13.95" customHeight="1" x14ac:dyDescent="0.3">
      <c r="A200" t="s">
        <v>414</v>
      </c>
      <c r="B200" s="2">
        <v>1</v>
      </c>
      <c r="C200" t="s">
        <v>415</v>
      </c>
      <c r="D200" t="s">
        <v>22</v>
      </c>
      <c r="E200" t="s">
        <v>31</v>
      </c>
      <c r="F200" t="s">
        <v>416</v>
      </c>
      <c r="G200" t="s">
        <v>367</v>
      </c>
      <c r="H200" t="s">
        <v>417</v>
      </c>
      <c r="I200" s="1">
        <f>DATE(2007,2,23)</f>
        <v>39136</v>
      </c>
      <c r="J200" s="3">
        <v>2318.0100000000002</v>
      </c>
      <c r="K200" s="3">
        <v>2000.21</v>
      </c>
      <c r="L200" s="3">
        <v>317.8</v>
      </c>
      <c r="M200" s="3">
        <v>230</v>
      </c>
      <c r="N200" s="2">
        <v>21</v>
      </c>
      <c r="O200" s="2">
        <v>0</v>
      </c>
      <c r="P200" s="2">
        <v>2</v>
      </c>
      <c r="Q200" s="2">
        <v>175</v>
      </c>
      <c r="R200" s="1">
        <f t="shared" si="8"/>
        <v>45900</v>
      </c>
      <c r="S200" t="s">
        <v>27</v>
      </c>
      <c r="T200" t="s">
        <v>28</v>
      </c>
    </row>
    <row r="201" spans="1:20" ht="13.95" customHeight="1" x14ac:dyDescent="0.3">
      <c r="A201" t="s">
        <v>418</v>
      </c>
      <c r="B201" s="2">
        <v>1</v>
      </c>
      <c r="C201" t="s">
        <v>155</v>
      </c>
      <c r="D201" t="s">
        <v>22</v>
      </c>
      <c r="E201" t="s">
        <v>31</v>
      </c>
      <c r="F201" t="s">
        <v>340</v>
      </c>
      <c r="G201" t="s">
        <v>193</v>
      </c>
      <c r="H201" t="s">
        <v>341</v>
      </c>
      <c r="I201" s="1">
        <f>DATE(2005,8,8)</f>
        <v>38572</v>
      </c>
      <c r="J201" s="3">
        <v>2030.91</v>
      </c>
      <c r="K201" s="3">
        <v>1934.44</v>
      </c>
      <c r="L201" s="3">
        <v>96.47</v>
      </c>
      <c r="M201" s="3">
        <v>50</v>
      </c>
      <c r="N201" s="2">
        <v>22</v>
      </c>
      <c r="O201" s="2">
        <v>0</v>
      </c>
      <c r="P201" s="2">
        <v>1</v>
      </c>
      <c r="Q201" s="2">
        <v>341</v>
      </c>
      <c r="R201" s="1">
        <f t="shared" si="8"/>
        <v>45900</v>
      </c>
      <c r="S201" t="s">
        <v>27</v>
      </c>
      <c r="T201" t="s">
        <v>28</v>
      </c>
    </row>
    <row r="202" spans="1:20" ht="13.95" customHeight="1" x14ac:dyDescent="0.3">
      <c r="A202" t="s">
        <v>419</v>
      </c>
      <c r="B202" s="2">
        <v>1</v>
      </c>
      <c r="C202" t="s">
        <v>415</v>
      </c>
      <c r="D202" t="s">
        <v>22</v>
      </c>
      <c r="E202" t="s">
        <v>31</v>
      </c>
      <c r="F202" t="s">
        <v>340</v>
      </c>
      <c r="G202" t="s">
        <v>193</v>
      </c>
      <c r="H202" t="s">
        <v>341</v>
      </c>
      <c r="I202" s="1">
        <f>DATE(2007,2,23)</f>
        <v>39136</v>
      </c>
      <c r="J202" s="3">
        <v>2781.6</v>
      </c>
      <c r="K202" s="3">
        <v>2406.0100000000002</v>
      </c>
      <c r="L202" s="3">
        <v>375.59</v>
      </c>
      <c r="M202" s="3">
        <v>270</v>
      </c>
      <c r="N202" s="2">
        <v>21</v>
      </c>
      <c r="O202" s="2">
        <v>0</v>
      </c>
      <c r="P202" s="2">
        <v>2</v>
      </c>
      <c r="Q202" s="2">
        <v>175</v>
      </c>
      <c r="R202" s="1">
        <f t="shared" si="8"/>
        <v>45900</v>
      </c>
      <c r="S202" t="s">
        <v>27</v>
      </c>
      <c r="T202" t="s">
        <v>28</v>
      </c>
    </row>
    <row r="203" spans="1:20" ht="13.95" customHeight="1" x14ac:dyDescent="0.3">
      <c r="A203" t="s">
        <v>420</v>
      </c>
      <c r="B203" s="2">
        <v>1</v>
      </c>
      <c r="C203" t="s">
        <v>155</v>
      </c>
      <c r="D203" t="s">
        <v>22</v>
      </c>
      <c r="E203" t="s">
        <v>31</v>
      </c>
      <c r="F203" t="s">
        <v>343</v>
      </c>
      <c r="G203" t="s">
        <v>162</v>
      </c>
      <c r="H203" t="s">
        <v>217</v>
      </c>
      <c r="I203" s="1">
        <f>DATE(2006,9,1)</f>
        <v>38961</v>
      </c>
      <c r="J203" s="3">
        <v>2913.99</v>
      </c>
      <c r="K203" s="3">
        <v>2544.06</v>
      </c>
      <c r="L203" s="3">
        <v>369.93</v>
      </c>
      <c r="M203" s="3">
        <v>300</v>
      </c>
      <c r="N203" s="2">
        <v>21</v>
      </c>
      <c r="O203" s="2">
        <v>0</v>
      </c>
      <c r="P203" s="2">
        <v>2</v>
      </c>
      <c r="Q203" s="2">
        <v>0</v>
      </c>
      <c r="R203" s="1">
        <f t="shared" si="8"/>
        <v>45900</v>
      </c>
      <c r="S203" t="s">
        <v>27</v>
      </c>
      <c r="T203" t="s">
        <v>28</v>
      </c>
    </row>
    <row r="204" spans="1:20" ht="13.95" customHeight="1" x14ac:dyDescent="0.3">
      <c r="A204" t="s">
        <v>421</v>
      </c>
      <c r="B204" s="2">
        <v>1</v>
      </c>
      <c r="C204" t="s">
        <v>422</v>
      </c>
      <c r="D204" t="s">
        <v>93</v>
      </c>
      <c r="E204" t="s">
        <v>31</v>
      </c>
      <c r="F204" t="s">
        <v>76</v>
      </c>
      <c r="G204" t="s">
        <v>40</v>
      </c>
      <c r="H204" t="s">
        <v>41</v>
      </c>
      <c r="I204" s="1">
        <f>DATE(2005,6,9)</f>
        <v>38512</v>
      </c>
      <c r="J204" s="3">
        <v>7182</v>
      </c>
      <c r="K204" s="3">
        <v>6848.12</v>
      </c>
      <c r="L204" s="3">
        <v>333.88</v>
      </c>
      <c r="M204" s="3">
        <v>200</v>
      </c>
      <c r="N204" s="2">
        <v>22</v>
      </c>
      <c r="O204" s="2">
        <v>0</v>
      </c>
      <c r="P204" s="2">
        <v>1</v>
      </c>
      <c r="Q204" s="2">
        <v>281</v>
      </c>
      <c r="R204" s="1">
        <f t="shared" si="8"/>
        <v>45900</v>
      </c>
      <c r="S204" t="s">
        <v>27</v>
      </c>
      <c r="T204" t="s">
        <v>28</v>
      </c>
    </row>
    <row r="205" spans="1:20" ht="13.95" customHeight="1" x14ac:dyDescent="0.3">
      <c r="A205" t="s">
        <v>423</v>
      </c>
      <c r="B205" s="2">
        <v>1</v>
      </c>
      <c r="C205" t="s">
        <v>155</v>
      </c>
      <c r="D205" t="s">
        <v>22</v>
      </c>
      <c r="E205" t="s">
        <v>31</v>
      </c>
      <c r="F205" t="s">
        <v>116</v>
      </c>
      <c r="G205" t="s">
        <v>112</v>
      </c>
      <c r="H205" t="s">
        <v>113</v>
      </c>
      <c r="I205" s="1">
        <f>DATE(2006,4,1)</f>
        <v>38808</v>
      </c>
      <c r="J205" s="3">
        <v>1811.01</v>
      </c>
      <c r="K205" s="3">
        <v>1254.57</v>
      </c>
      <c r="L205" s="3">
        <v>556.44000000000005</v>
      </c>
      <c r="M205" s="3">
        <v>500</v>
      </c>
      <c r="N205" s="2">
        <v>22</v>
      </c>
      <c r="O205" s="2">
        <v>0</v>
      </c>
      <c r="P205" s="2">
        <v>2</v>
      </c>
      <c r="Q205" s="2">
        <v>213</v>
      </c>
      <c r="R205" s="1">
        <f t="shared" si="8"/>
        <v>45900</v>
      </c>
      <c r="S205" t="s">
        <v>27</v>
      </c>
      <c r="T205" t="s">
        <v>28</v>
      </c>
    </row>
    <row r="206" spans="1:20" ht="13.95" customHeight="1" x14ac:dyDescent="0.3">
      <c r="A206" t="s">
        <v>424</v>
      </c>
      <c r="B206" s="2">
        <v>1</v>
      </c>
      <c r="C206" t="s">
        <v>30</v>
      </c>
      <c r="D206" t="s">
        <v>22</v>
      </c>
      <c r="E206" t="s">
        <v>31</v>
      </c>
      <c r="F206" t="s">
        <v>340</v>
      </c>
      <c r="G206" t="s">
        <v>193</v>
      </c>
      <c r="H206" t="s">
        <v>341</v>
      </c>
      <c r="I206" s="1">
        <f>DATE(2005,4,1)</f>
        <v>38443</v>
      </c>
      <c r="J206" s="3">
        <v>700.6</v>
      </c>
      <c r="K206" s="3">
        <v>604.89</v>
      </c>
      <c r="L206" s="3">
        <v>95.71</v>
      </c>
      <c r="M206" s="3">
        <v>70</v>
      </c>
      <c r="N206" s="2">
        <v>23</v>
      </c>
      <c r="O206" s="2">
        <v>0</v>
      </c>
      <c r="P206" s="2">
        <v>2</v>
      </c>
      <c r="Q206" s="2">
        <v>213</v>
      </c>
      <c r="R206" s="1">
        <f t="shared" si="8"/>
        <v>45900</v>
      </c>
      <c r="S206" t="s">
        <v>27</v>
      </c>
      <c r="T206" t="s">
        <v>28</v>
      </c>
    </row>
    <row r="207" spans="1:20" ht="13.95" customHeight="1" x14ac:dyDescent="0.3">
      <c r="A207" t="s">
        <v>425</v>
      </c>
      <c r="B207" s="2">
        <v>1</v>
      </c>
      <c r="C207" t="s">
        <v>61</v>
      </c>
      <c r="D207" t="s">
        <v>22</v>
      </c>
      <c r="E207" t="s">
        <v>31</v>
      </c>
      <c r="F207" t="s">
        <v>329</v>
      </c>
      <c r="G207" t="s">
        <v>182</v>
      </c>
      <c r="H207" t="s">
        <v>426</v>
      </c>
      <c r="I207" s="1">
        <f>DATE(2006,3,3)</f>
        <v>38779</v>
      </c>
      <c r="J207" s="3">
        <v>2497</v>
      </c>
      <c r="K207" s="3">
        <v>2156.12</v>
      </c>
      <c r="L207" s="3">
        <v>340.88</v>
      </c>
      <c r="M207" s="3">
        <v>250</v>
      </c>
      <c r="N207" s="2">
        <v>22</v>
      </c>
      <c r="O207" s="2">
        <v>0</v>
      </c>
      <c r="P207" s="2">
        <v>2</v>
      </c>
      <c r="Q207" s="2">
        <v>184</v>
      </c>
      <c r="R207" s="1">
        <f t="shared" si="8"/>
        <v>45900</v>
      </c>
      <c r="S207" t="s">
        <v>27</v>
      </c>
      <c r="T207" t="s">
        <v>28</v>
      </c>
    </row>
    <row r="208" spans="1:20" ht="13.95" customHeight="1" x14ac:dyDescent="0.3">
      <c r="A208" t="s">
        <v>427</v>
      </c>
      <c r="B208" s="2">
        <v>1</v>
      </c>
      <c r="C208" t="s">
        <v>155</v>
      </c>
      <c r="D208" t="s">
        <v>22</v>
      </c>
      <c r="E208" t="s">
        <v>31</v>
      </c>
      <c r="F208" t="s">
        <v>428</v>
      </c>
      <c r="G208" t="s">
        <v>209</v>
      </c>
      <c r="H208" t="s">
        <v>429</v>
      </c>
      <c r="I208" s="1">
        <f>DATE(2006,9,1)</f>
        <v>38961</v>
      </c>
      <c r="J208" s="3">
        <v>668.96</v>
      </c>
      <c r="K208" s="3">
        <v>582.94000000000005</v>
      </c>
      <c r="L208" s="3">
        <v>86.02</v>
      </c>
      <c r="M208" s="3">
        <v>70</v>
      </c>
      <c r="N208" s="2">
        <v>21</v>
      </c>
      <c r="O208" s="2">
        <v>0</v>
      </c>
      <c r="P208" s="2">
        <v>2</v>
      </c>
      <c r="Q208" s="2">
        <v>0</v>
      </c>
      <c r="R208" s="1">
        <f t="shared" si="8"/>
        <v>45900</v>
      </c>
      <c r="S208" t="s">
        <v>27</v>
      </c>
      <c r="T208" t="s">
        <v>28</v>
      </c>
    </row>
    <row r="209" spans="1:20" ht="13.95" customHeight="1" x14ac:dyDescent="0.3">
      <c r="A209" t="s">
        <v>430</v>
      </c>
      <c r="B209" s="2">
        <v>1</v>
      </c>
      <c r="C209" t="s">
        <v>71</v>
      </c>
      <c r="D209" t="s">
        <v>22</v>
      </c>
      <c r="E209" t="s">
        <v>31</v>
      </c>
      <c r="F209" t="s">
        <v>192</v>
      </c>
      <c r="G209" t="s">
        <v>193</v>
      </c>
      <c r="H209" t="s">
        <v>194</v>
      </c>
      <c r="I209" s="1">
        <f>DATE(2004,11,3)</f>
        <v>38294</v>
      </c>
      <c r="J209" s="3">
        <v>3715</v>
      </c>
      <c r="K209" s="3">
        <v>3560.1</v>
      </c>
      <c r="L209" s="3">
        <v>154.9</v>
      </c>
      <c r="M209" s="3">
        <v>50</v>
      </c>
      <c r="N209" s="2">
        <v>23</v>
      </c>
      <c r="O209" s="2">
        <v>0</v>
      </c>
      <c r="P209" s="2">
        <v>2</v>
      </c>
      <c r="Q209" s="2">
        <v>63</v>
      </c>
      <c r="R209" s="1">
        <f t="shared" si="8"/>
        <v>45900</v>
      </c>
      <c r="S209" t="s">
        <v>27</v>
      </c>
      <c r="T209" t="s">
        <v>28</v>
      </c>
    </row>
    <row r="210" spans="1:20" ht="13.95" customHeight="1" x14ac:dyDescent="0.3">
      <c r="A210" t="s">
        <v>431</v>
      </c>
      <c r="B210" s="2">
        <v>1</v>
      </c>
      <c r="C210" t="s">
        <v>291</v>
      </c>
      <c r="D210" t="s">
        <v>22</v>
      </c>
      <c r="E210" t="s">
        <v>31</v>
      </c>
      <c r="F210" t="s">
        <v>432</v>
      </c>
      <c r="G210" t="s">
        <v>377</v>
      </c>
      <c r="H210" t="s">
        <v>433</v>
      </c>
      <c r="I210" s="1">
        <f>DATE(2006,9,1)</f>
        <v>38961</v>
      </c>
      <c r="J210" s="3">
        <v>4214.28</v>
      </c>
      <c r="K210" s="3">
        <v>3692.76</v>
      </c>
      <c r="L210" s="3">
        <v>521.52</v>
      </c>
      <c r="M210" s="3">
        <v>420</v>
      </c>
      <c r="N210" s="2">
        <v>21</v>
      </c>
      <c r="O210" s="2">
        <v>0</v>
      </c>
      <c r="P210" s="2">
        <v>2</v>
      </c>
      <c r="Q210" s="2">
        <v>0</v>
      </c>
      <c r="R210" s="1">
        <f t="shared" si="8"/>
        <v>45900</v>
      </c>
      <c r="S210" t="s">
        <v>27</v>
      </c>
      <c r="T210" t="s">
        <v>28</v>
      </c>
    </row>
    <row r="211" spans="1:20" ht="13.95" customHeight="1" x14ac:dyDescent="0.3">
      <c r="A211" t="s">
        <v>434</v>
      </c>
      <c r="B211" s="2">
        <v>1</v>
      </c>
      <c r="C211" t="s">
        <v>30</v>
      </c>
      <c r="D211" t="s">
        <v>22</v>
      </c>
      <c r="E211" t="s">
        <v>31</v>
      </c>
      <c r="F211" t="s">
        <v>366</v>
      </c>
      <c r="G211" t="s">
        <v>367</v>
      </c>
      <c r="H211" t="s">
        <v>368</v>
      </c>
      <c r="I211" s="1">
        <f>DATE(2005,4,1)</f>
        <v>38443</v>
      </c>
      <c r="J211" s="3">
        <v>700.6</v>
      </c>
      <c r="K211" s="3">
        <v>604.89</v>
      </c>
      <c r="L211" s="3">
        <v>95.71</v>
      </c>
      <c r="M211" s="3">
        <v>70</v>
      </c>
      <c r="N211" s="2">
        <v>23</v>
      </c>
      <c r="O211" s="2">
        <v>0</v>
      </c>
      <c r="P211" s="2">
        <v>2</v>
      </c>
      <c r="Q211" s="2">
        <v>213</v>
      </c>
      <c r="R211" s="1">
        <f t="shared" si="8"/>
        <v>45900</v>
      </c>
      <c r="S211" t="s">
        <v>27</v>
      </c>
      <c r="T211" t="s">
        <v>28</v>
      </c>
    </row>
    <row r="212" spans="1:20" ht="13.95" customHeight="1" x14ac:dyDescent="0.3">
      <c r="A212" t="s">
        <v>435</v>
      </c>
      <c r="B212" s="2">
        <v>1</v>
      </c>
      <c r="C212" t="s">
        <v>155</v>
      </c>
      <c r="D212" t="s">
        <v>22</v>
      </c>
      <c r="E212" t="s">
        <v>31</v>
      </c>
      <c r="F212" t="s">
        <v>399</v>
      </c>
      <c r="G212" t="s">
        <v>400</v>
      </c>
      <c r="H212" t="s">
        <v>401</v>
      </c>
      <c r="I212" s="1">
        <f>DATE(2006,10,1)</f>
        <v>38991</v>
      </c>
      <c r="J212" s="3">
        <v>655.5</v>
      </c>
      <c r="K212" s="3">
        <v>587.84</v>
      </c>
      <c r="L212" s="3">
        <v>67.66</v>
      </c>
      <c r="M212" s="3">
        <v>50</v>
      </c>
      <c r="N212" s="2">
        <v>21</v>
      </c>
      <c r="O212" s="2">
        <v>0</v>
      </c>
      <c r="P212" s="2">
        <v>2</v>
      </c>
      <c r="Q212" s="2">
        <v>30</v>
      </c>
      <c r="R212" s="1">
        <f t="shared" si="8"/>
        <v>45900</v>
      </c>
      <c r="S212" t="s">
        <v>27</v>
      </c>
      <c r="T212" t="s">
        <v>28</v>
      </c>
    </row>
    <row r="213" spans="1:20" ht="13.95" customHeight="1" x14ac:dyDescent="0.3">
      <c r="A213" t="s">
        <v>436</v>
      </c>
      <c r="B213" s="2">
        <v>1</v>
      </c>
      <c r="C213" t="s">
        <v>61</v>
      </c>
      <c r="D213" t="s">
        <v>22</v>
      </c>
      <c r="E213" t="s">
        <v>31</v>
      </c>
      <c r="F213" t="s">
        <v>437</v>
      </c>
      <c r="G213" t="s">
        <v>197</v>
      </c>
      <c r="H213" t="s">
        <v>438</v>
      </c>
      <c r="I213" s="1">
        <f>DATE(2005,4,1)</f>
        <v>38443</v>
      </c>
      <c r="J213" s="3">
        <v>2456.92</v>
      </c>
      <c r="K213" s="3">
        <v>2116.9</v>
      </c>
      <c r="L213" s="3">
        <v>340.02</v>
      </c>
      <c r="M213" s="3">
        <v>250</v>
      </c>
      <c r="N213" s="2">
        <v>23</v>
      </c>
      <c r="O213" s="2">
        <v>0</v>
      </c>
      <c r="P213" s="2">
        <v>2</v>
      </c>
      <c r="Q213" s="2">
        <v>213</v>
      </c>
      <c r="R213" s="1">
        <f t="shared" si="8"/>
        <v>45900</v>
      </c>
      <c r="S213" t="s">
        <v>27</v>
      </c>
      <c r="T213" t="s">
        <v>28</v>
      </c>
    </row>
    <row r="214" spans="1:20" ht="13.95" customHeight="1" x14ac:dyDescent="0.3">
      <c r="A214" t="s">
        <v>439</v>
      </c>
      <c r="B214" s="2">
        <v>1</v>
      </c>
      <c r="C214" t="s">
        <v>291</v>
      </c>
      <c r="D214" t="s">
        <v>22</v>
      </c>
      <c r="E214" t="s">
        <v>31</v>
      </c>
      <c r="F214" t="s">
        <v>383</v>
      </c>
      <c r="G214" t="s">
        <v>162</v>
      </c>
      <c r="H214" t="s">
        <v>384</v>
      </c>
      <c r="I214" s="1">
        <f>DATE(2006,9,1)</f>
        <v>38961</v>
      </c>
      <c r="J214" s="3">
        <v>4214.28</v>
      </c>
      <c r="K214" s="3">
        <v>3692.76</v>
      </c>
      <c r="L214" s="3">
        <v>521.52</v>
      </c>
      <c r="M214" s="3">
        <v>420</v>
      </c>
      <c r="N214" s="2">
        <v>21</v>
      </c>
      <c r="O214" s="2">
        <v>0</v>
      </c>
      <c r="P214" s="2">
        <v>2</v>
      </c>
      <c r="Q214" s="2">
        <v>0</v>
      </c>
      <c r="R214" s="1">
        <f t="shared" si="8"/>
        <v>45900</v>
      </c>
      <c r="S214" t="s">
        <v>27</v>
      </c>
      <c r="T214" t="s">
        <v>28</v>
      </c>
    </row>
    <row r="215" spans="1:20" ht="13.95" customHeight="1" x14ac:dyDescent="0.3">
      <c r="A215" t="s">
        <v>440</v>
      </c>
      <c r="B215" s="2">
        <v>1</v>
      </c>
      <c r="C215" t="s">
        <v>441</v>
      </c>
      <c r="D215" t="s">
        <v>93</v>
      </c>
      <c r="E215" t="s">
        <v>31</v>
      </c>
      <c r="F215" t="s">
        <v>442</v>
      </c>
      <c r="G215" t="s">
        <v>193</v>
      </c>
      <c r="H215" t="s">
        <v>394</v>
      </c>
      <c r="I215" s="1">
        <f>DATE(2004,4,1)</f>
        <v>38078</v>
      </c>
      <c r="J215" s="3">
        <v>699.1</v>
      </c>
      <c r="K215" s="3">
        <v>595.13</v>
      </c>
      <c r="L215" s="3">
        <v>103.97</v>
      </c>
      <c r="M215" s="3">
        <v>80</v>
      </c>
      <c r="N215" s="2">
        <v>24</v>
      </c>
      <c r="O215" s="2">
        <v>0</v>
      </c>
      <c r="P215" s="2">
        <v>2</v>
      </c>
      <c r="Q215" s="2">
        <v>213</v>
      </c>
      <c r="R215" s="1">
        <f t="shared" si="8"/>
        <v>45900</v>
      </c>
      <c r="S215" t="s">
        <v>27</v>
      </c>
      <c r="T215" t="s">
        <v>28</v>
      </c>
    </row>
    <row r="216" spans="1:20" ht="13.95" customHeight="1" x14ac:dyDescent="0.3">
      <c r="A216" t="s">
        <v>443</v>
      </c>
      <c r="B216" s="2">
        <v>1</v>
      </c>
      <c r="C216" t="s">
        <v>30</v>
      </c>
      <c r="D216" t="s">
        <v>22</v>
      </c>
      <c r="E216" t="s">
        <v>31</v>
      </c>
      <c r="F216" t="s">
        <v>181</v>
      </c>
      <c r="G216" t="s">
        <v>182</v>
      </c>
      <c r="H216" t="s">
        <v>444</v>
      </c>
      <c r="I216" s="1">
        <f>DATE(2005,4,1)</f>
        <v>38443</v>
      </c>
      <c r="J216" s="3">
        <v>700.6</v>
      </c>
      <c r="K216" s="3">
        <v>604.89</v>
      </c>
      <c r="L216" s="3">
        <v>95.71</v>
      </c>
      <c r="M216" s="3">
        <v>70</v>
      </c>
      <c r="N216" s="2">
        <v>23</v>
      </c>
      <c r="O216" s="2">
        <v>0</v>
      </c>
      <c r="P216" s="2">
        <v>2</v>
      </c>
      <c r="Q216" s="2">
        <v>213</v>
      </c>
      <c r="R216" s="1">
        <f t="shared" si="8"/>
        <v>45900</v>
      </c>
      <c r="S216" t="s">
        <v>27</v>
      </c>
      <c r="T216" t="s">
        <v>28</v>
      </c>
    </row>
    <row r="217" spans="1:20" ht="13.95" customHeight="1" x14ac:dyDescent="0.3">
      <c r="A217" t="s">
        <v>445</v>
      </c>
      <c r="B217" s="2">
        <v>1</v>
      </c>
      <c r="C217" t="s">
        <v>446</v>
      </c>
      <c r="D217" t="s">
        <v>22</v>
      </c>
      <c r="E217" t="s">
        <v>31</v>
      </c>
      <c r="F217" t="s">
        <v>358</v>
      </c>
      <c r="G217" t="s">
        <v>25</v>
      </c>
      <c r="H217" t="s">
        <v>26</v>
      </c>
      <c r="I217" s="1">
        <f>DATE(2007,2,23)</f>
        <v>39136</v>
      </c>
      <c r="J217" s="3">
        <v>5125.7299999999996</v>
      </c>
      <c r="K217" s="3">
        <v>4431.21</v>
      </c>
      <c r="L217" s="3">
        <v>694.52</v>
      </c>
      <c r="M217" s="3">
        <v>500</v>
      </c>
      <c r="N217" s="2">
        <v>21</v>
      </c>
      <c r="O217" s="2">
        <v>0</v>
      </c>
      <c r="P217" s="2">
        <v>2</v>
      </c>
      <c r="Q217" s="2">
        <v>175</v>
      </c>
      <c r="R217" s="1">
        <f t="shared" si="8"/>
        <v>45900</v>
      </c>
      <c r="S217" t="s">
        <v>27</v>
      </c>
      <c r="T217" t="s">
        <v>28</v>
      </c>
    </row>
    <row r="218" spans="1:20" ht="13.95" customHeight="1" x14ac:dyDescent="0.3">
      <c r="A218" t="s">
        <v>447</v>
      </c>
      <c r="B218" s="2">
        <v>1</v>
      </c>
      <c r="C218" t="s">
        <v>291</v>
      </c>
      <c r="D218" t="s">
        <v>22</v>
      </c>
      <c r="E218" t="s">
        <v>31</v>
      </c>
      <c r="F218" t="s">
        <v>448</v>
      </c>
      <c r="G218" t="s">
        <v>197</v>
      </c>
      <c r="H218" t="s">
        <v>449</v>
      </c>
      <c r="I218" s="1">
        <f>DATE(2006,9,1)</f>
        <v>38961</v>
      </c>
      <c r="J218" s="3">
        <v>4214.29</v>
      </c>
      <c r="K218" s="3">
        <v>3692.77</v>
      </c>
      <c r="L218" s="3">
        <v>521.52</v>
      </c>
      <c r="M218" s="3">
        <v>420</v>
      </c>
      <c r="N218" s="2">
        <v>21</v>
      </c>
      <c r="O218" s="2">
        <v>0</v>
      </c>
      <c r="P218" s="2">
        <v>2</v>
      </c>
      <c r="Q218" s="2">
        <v>0</v>
      </c>
      <c r="R218" s="1">
        <f t="shared" si="8"/>
        <v>45900</v>
      </c>
      <c r="S218" t="s">
        <v>27</v>
      </c>
      <c r="T218" t="s">
        <v>28</v>
      </c>
    </row>
    <row r="219" spans="1:20" ht="13.95" customHeight="1" x14ac:dyDescent="0.3">
      <c r="A219" t="s">
        <v>450</v>
      </c>
      <c r="B219" s="2">
        <v>1</v>
      </c>
      <c r="C219" t="s">
        <v>451</v>
      </c>
      <c r="D219" t="s">
        <v>22</v>
      </c>
      <c r="E219" t="s">
        <v>31</v>
      </c>
      <c r="F219" t="s">
        <v>151</v>
      </c>
      <c r="G219" t="s">
        <v>152</v>
      </c>
      <c r="H219" t="s">
        <v>397</v>
      </c>
      <c r="I219" s="1">
        <f>DATE(2007,2,23)</f>
        <v>39136</v>
      </c>
      <c r="J219" s="3">
        <v>2995.34</v>
      </c>
      <c r="K219" s="3">
        <v>2582.02</v>
      </c>
      <c r="L219" s="3">
        <v>413.32</v>
      </c>
      <c r="M219" s="3">
        <v>300</v>
      </c>
      <c r="N219" s="2">
        <v>21</v>
      </c>
      <c r="O219" s="2">
        <v>0</v>
      </c>
      <c r="P219" s="2">
        <v>2</v>
      </c>
      <c r="Q219" s="2">
        <v>175</v>
      </c>
      <c r="R219" s="1">
        <f t="shared" si="8"/>
        <v>45900</v>
      </c>
      <c r="S219" t="s">
        <v>27</v>
      </c>
      <c r="T219" t="s">
        <v>28</v>
      </c>
    </row>
    <row r="220" spans="1:20" ht="13.95" customHeight="1" x14ac:dyDescent="0.3">
      <c r="A220" t="s">
        <v>452</v>
      </c>
      <c r="B220" s="2">
        <v>1</v>
      </c>
      <c r="C220" t="s">
        <v>291</v>
      </c>
      <c r="D220" t="s">
        <v>22</v>
      </c>
      <c r="E220" t="s">
        <v>31</v>
      </c>
      <c r="F220" t="s">
        <v>453</v>
      </c>
      <c r="G220" t="s">
        <v>197</v>
      </c>
      <c r="H220" t="s">
        <v>454</v>
      </c>
      <c r="I220" s="1">
        <f>DATE(2006,9,1)</f>
        <v>38961</v>
      </c>
      <c r="J220" s="3">
        <v>4214.29</v>
      </c>
      <c r="K220" s="3">
        <v>3692.77</v>
      </c>
      <c r="L220" s="3">
        <v>521.52</v>
      </c>
      <c r="M220" s="3">
        <v>420</v>
      </c>
      <c r="N220" s="2">
        <v>21</v>
      </c>
      <c r="O220" s="2">
        <v>0</v>
      </c>
      <c r="P220" s="2">
        <v>2</v>
      </c>
      <c r="Q220" s="2">
        <v>0</v>
      </c>
      <c r="R220" s="1">
        <f t="shared" si="8"/>
        <v>45900</v>
      </c>
      <c r="S220" t="s">
        <v>27</v>
      </c>
      <c r="T220" t="s">
        <v>28</v>
      </c>
    </row>
    <row r="221" spans="1:20" ht="13.95" customHeight="1" x14ac:dyDescent="0.3">
      <c r="A221" t="s">
        <v>455</v>
      </c>
      <c r="B221" s="2">
        <v>1</v>
      </c>
      <c r="C221" t="s">
        <v>456</v>
      </c>
      <c r="D221" t="s">
        <v>93</v>
      </c>
      <c r="E221" t="s">
        <v>31</v>
      </c>
      <c r="F221" t="s">
        <v>457</v>
      </c>
      <c r="G221" t="s">
        <v>124</v>
      </c>
      <c r="H221" t="s">
        <v>188</v>
      </c>
      <c r="I221" s="1">
        <f>DATE(2001,4,1)</f>
        <v>36982</v>
      </c>
      <c r="J221" s="3">
        <v>1959.97</v>
      </c>
      <c r="K221" s="3">
        <v>1778.01</v>
      </c>
      <c r="L221" s="3">
        <v>181.96</v>
      </c>
      <c r="M221" s="3">
        <v>120</v>
      </c>
      <c r="N221" s="2">
        <v>27</v>
      </c>
      <c r="O221" s="2">
        <v>0</v>
      </c>
      <c r="P221" s="2">
        <v>2</v>
      </c>
      <c r="Q221" s="2">
        <v>213</v>
      </c>
      <c r="R221" s="1">
        <f t="shared" si="8"/>
        <v>45900</v>
      </c>
      <c r="S221" t="s">
        <v>27</v>
      </c>
      <c r="T221" t="s">
        <v>28</v>
      </c>
    </row>
    <row r="222" spans="1:20" ht="13.95" customHeight="1" x14ac:dyDescent="0.3">
      <c r="A222" t="s">
        <v>458</v>
      </c>
      <c r="B222" s="2">
        <v>1</v>
      </c>
      <c r="C222" t="s">
        <v>155</v>
      </c>
      <c r="D222" t="s">
        <v>22</v>
      </c>
      <c r="E222" t="s">
        <v>31</v>
      </c>
      <c r="F222" t="s">
        <v>459</v>
      </c>
      <c r="G222" t="s">
        <v>112</v>
      </c>
      <c r="H222" t="s">
        <v>113</v>
      </c>
      <c r="I222" s="1">
        <f>DATE(2005,4,1)</f>
        <v>38443</v>
      </c>
      <c r="J222" s="3">
        <v>2716.02</v>
      </c>
      <c r="K222" s="3">
        <v>2346.25</v>
      </c>
      <c r="L222" s="3">
        <v>369.77</v>
      </c>
      <c r="M222" s="3">
        <v>270</v>
      </c>
      <c r="N222" s="2">
        <v>23</v>
      </c>
      <c r="O222" s="2">
        <v>0</v>
      </c>
      <c r="P222" s="2">
        <v>2</v>
      </c>
      <c r="Q222" s="2">
        <v>213</v>
      </c>
      <c r="R222" s="1">
        <f t="shared" si="8"/>
        <v>45900</v>
      </c>
      <c r="S222" t="s">
        <v>27</v>
      </c>
      <c r="T222" t="s">
        <v>28</v>
      </c>
    </row>
    <row r="223" spans="1:20" ht="13.95" customHeight="1" x14ac:dyDescent="0.3">
      <c r="A223" t="s">
        <v>460</v>
      </c>
      <c r="B223" s="2">
        <v>1</v>
      </c>
      <c r="C223" t="s">
        <v>71</v>
      </c>
      <c r="D223" t="s">
        <v>22</v>
      </c>
      <c r="E223" t="s">
        <v>31</v>
      </c>
      <c r="F223" t="s">
        <v>461</v>
      </c>
      <c r="G223" t="s">
        <v>377</v>
      </c>
      <c r="H223" t="s">
        <v>462</v>
      </c>
      <c r="I223" s="1">
        <f>DATE(2004,2,18)</f>
        <v>38035</v>
      </c>
      <c r="J223" s="3">
        <v>4280.25</v>
      </c>
      <c r="K223" s="3">
        <v>3791.47</v>
      </c>
      <c r="L223" s="3">
        <v>488.78</v>
      </c>
      <c r="M223" s="3">
        <v>350</v>
      </c>
      <c r="N223" s="2">
        <v>24</v>
      </c>
      <c r="O223" s="2">
        <v>0</v>
      </c>
      <c r="P223" s="2">
        <v>2</v>
      </c>
      <c r="Q223" s="2">
        <v>170</v>
      </c>
      <c r="R223" s="1">
        <f t="shared" si="8"/>
        <v>45900</v>
      </c>
      <c r="S223" t="s">
        <v>27</v>
      </c>
      <c r="T223" t="s">
        <v>28</v>
      </c>
    </row>
    <row r="224" spans="1:20" ht="13.95" customHeight="1" x14ac:dyDescent="0.3">
      <c r="A224" t="s">
        <v>463</v>
      </c>
      <c r="B224" s="2">
        <v>1</v>
      </c>
      <c r="C224" t="s">
        <v>71</v>
      </c>
      <c r="D224" t="s">
        <v>22</v>
      </c>
      <c r="E224" t="s">
        <v>31</v>
      </c>
      <c r="F224" t="s">
        <v>464</v>
      </c>
      <c r="G224" t="s">
        <v>465</v>
      </c>
      <c r="H224" t="s">
        <v>429</v>
      </c>
      <c r="I224" s="1">
        <f>DATE(2005,4,1)</f>
        <v>38443</v>
      </c>
      <c r="J224" s="3">
        <v>5493.91</v>
      </c>
      <c r="K224" s="3">
        <v>4761.46</v>
      </c>
      <c r="L224" s="3">
        <v>732.45</v>
      </c>
      <c r="M224" s="3">
        <v>530</v>
      </c>
      <c r="N224" s="2">
        <v>23</v>
      </c>
      <c r="O224" s="2">
        <v>0</v>
      </c>
      <c r="P224" s="2">
        <v>2</v>
      </c>
      <c r="Q224" s="2">
        <v>213</v>
      </c>
      <c r="R224" s="1">
        <f t="shared" si="8"/>
        <v>45900</v>
      </c>
      <c r="S224" t="s">
        <v>27</v>
      </c>
      <c r="T224" t="s">
        <v>28</v>
      </c>
    </row>
    <row r="225" spans="1:20" ht="13.95" customHeight="1" x14ac:dyDescent="0.3">
      <c r="A225" t="s">
        <v>466</v>
      </c>
      <c r="B225" s="2">
        <v>1</v>
      </c>
      <c r="C225" t="s">
        <v>36</v>
      </c>
      <c r="D225" t="s">
        <v>22</v>
      </c>
      <c r="E225" t="s">
        <v>31</v>
      </c>
      <c r="F225" t="s">
        <v>69</v>
      </c>
      <c r="G225" t="s">
        <v>40</v>
      </c>
      <c r="H225" t="s">
        <v>41</v>
      </c>
      <c r="I225" s="1">
        <f>DATE(2005,4,1)</f>
        <v>38443</v>
      </c>
      <c r="J225" s="3">
        <v>5015.3599999999997</v>
      </c>
      <c r="K225" s="3">
        <v>4331.1899999999996</v>
      </c>
      <c r="L225" s="3">
        <v>684.17</v>
      </c>
      <c r="M225" s="3">
        <v>500</v>
      </c>
      <c r="N225" s="2">
        <v>23</v>
      </c>
      <c r="O225" s="2">
        <v>0</v>
      </c>
      <c r="P225" s="2">
        <v>2</v>
      </c>
      <c r="Q225" s="2">
        <v>213</v>
      </c>
      <c r="R225" s="1">
        <f t="shared" si="8"/>
        <v>45900</v>
      </c>
      <c r="S225" t="s">
        <v>27</v>
      </c>
      <c r="T225" t="s">
        <v>28</v>
      </c>
    </row>
    <row r="226" spans="1:20" ht="13.95" customHeight="1" x14ac:dyDescent="0.3">
      <c r="A226" t="s">
        <v>467</v>
      </c>
      <c r="B226" s="2">
        <v>1</v>
      </c>
      <c r="C226" t="s">
        <v>155</v>
      </c>
      <c r="D226" t="s">
        <v>22</v>
      </c>
      <c r="E226" t="s">
        <v>31</v>
      </c>
      <c r="F226" t="s">
        <v>340</v>
      </c>
      <c r="G226" t="s">
        <v>193</v>
      </c>
      <c r="H226" t="s">
        <v>341</v>
      </c>
      <c r="I226" s="1">
        <f>DATE(2004,11,3)</f>
        <v>38294</v>
      </c>
      <c r="J226" s="3">
        <v>700</v>
      </c>
      <c r="K226" s="3">
        <v>679.97</v>
      </c>
      <c r="L226" s="3">
        <v>20.03</v>
      </c>
      <c r="M226" s="3">
        <v>0</v>
      </c>
      <c r="N226" s="2">
        <v>23</v>
      </c>
      <c r="O226" s="2">
        <v>0</v>
      </c>
      <c r="P226" s="2">
        <v>2</v>
      </c>
      <c r="Q226" s="2">
        <v>63</v>
      </c>
      <c r="R226" s="1">
        <f t="shared" si="8"/>
        <v>45900</v>
      </c>
      <c r="S226" t="s">
        <v>27</v>
      </c>
      <c r="T226" t="s">
        <v>28</v>
      </c>
    </row>
    <row r="227" spans="1:20" ht="13.95" customHeight="1" x14ac:dyDescent="0.3">
      <c r="A227" t="s">
        <v>468</v>
      </c>
      <c r="B227" s="2">
        <v>1</v>
      </c>
      <c r="C227" t="s">
        <v>155</v>
      </c>
      <c r="D227" t="s">
        <v>22</v>
      </c>
      <c r="E227" t="s">
        <v>31</v>
      </c>
      <c r="F227" t="s">
        <v>151</v>
      </c>
      <c r="G227" t="s">
        <v>152</v>
      </c>
      <c r="H227" t="s">
        <v>397</v>
      </c>
      <c r="I227" s="1">
        <f>DATE(2006,9,1)</f>
        <v>38961</v>
      </c>
      <c r="J227" s="3">
        <v>9750</v>
      </c>
      <c r="K227" s="3">
        <v>8515.9699999999993</v>
      </c>
      <c r="L227" s="3">
        <v>1234.03</v>
      </c>
      <c r="M227" s="3">
        <v>1000</v>
      </c>
      <c r="N227" s="2">
        <v>21</v>
      </c>
      <c r="O227" s="2">
        <v>0</v>
      </c>
      <c r="P227" s="2">
        <v>2</v>
      </c>
      <c r="Q227" s="2">
        <v>0</v>
      </c>
      <c r="R227" s="1">
        <f t="shared" si="8"/>
        <v>45900</v>
      </c>
      <c r="S227" t="s">
        <v>27</v>
      </c>
      <c r="T227" t="s">
        <v>28</v>
      </c>
    </row>
    <row r="228" spans="1:20" ht="13.95" customHeight="1" x14ac:dyDescent="0.3">
      <c r="A228" t="s">
        <v>469</v>
      </c>
      <c r="B228" s="2">
        <v>1</v>
      </c>
      <c r="C228" t="s">
        <v>71</v>
      </c>
      <c r="D228" t="s">
        <v>22</v>
      </c>
      <c r="E228" t="s">
        <v>31</v>
      </c>
      <c r="F228" t="s">
        <v>372</v>
      </c>
      <c r="G228" t="s">
        <v>162</v>
      </c>
      <c r="H228" t="s">
        <v>373</v>
      </c>
      <c r="I228" s="1">
        <f>DATE(2001,4,1)</f>
        <v>36982</v>
      </c>
      <c r="J228" s="3">
        <v>5757.2</v>
      </c>
      <c r="K228" s="3">
        <v>5563.23</v>
      </c>
      <c r="L228" s="3">
        <v>193.97</v>
      </c>
      <c r="M228" s="3">
        <v>0</v>
      </c>
      <c r="N228" s="2">
        <v>27</v>
      </c>
      <c r="O228" s="2">
        <v>0</v>
      </c>
      <c r="P228" s="2">
        <v>2</v>
      </c>
      <c r="Q228" s="2">
        <v>213</v>
      </c>
      <c r="R228" s="1">
        <f t="shared" si="8"/>
        <v>45900</v>
      </c>
      <c r="S228" t="s">
        <v>27</v>
      </c>
      <c r="T228" t="s">
        <v>28</v>
      </c>
    </row>
    <row r="229" spans="1:20" ht="13.95" customHeight="1" x14ac:dyDescent="0.3">
      <c r="A229" t="s">
        <v>470</v>
      </c>
      <c r="B229" s="2">
        <v>1</v>
      </c>
      <c r="C229" t="s">
        <v>71</v>
      </c>
      <c r="D229" t="s">
        <v>22</v>
      </c>
      <c r="E229" t="s">
        <v>31</v>
      </c>
      <c r="F229" t="s">
        <v>181</v>
      </c>
      <c r="G229" t="s">
        <v>182</v>
      </c>
      <c r="H229" t="s">
        <v>183</v>
      </c>
      <c r="I229" s="1">
        <f>DATE(2005,4,1)</f>
        <v>38443</v>
      </c>
      <c r="J229" s="3">
        <v>5493.91</v>
      </c>
      <c r="K229" s="3">
        <v>4761.46</v>
      </c>
      <c r="L229" s="3">
        <v>732.45</v>
      </c>
      <c r="M229" s="3">
        <v>530</v>
      </c>
      <c r="N229" s="2">
        <v>23</v>
      </c>
      <c r="O229" s="2">
        <v>0</v>
      </c>
      <c r="P229" s="2">
        <v>2</v>
      </c>
      <c r="Q229" s="2">
        <v>213</v>
      </c>
      <c r="R229" s="1">
        <f t="shared" si="8"/>
        <v>45900</v>
      </c>
      <c r="S229" t="s">
        <v>27</v>
      </c>
      <c r="T229" t="s">
        <v>28</v>
      </c>
    </row>
    <row r="230" spans="1:20" ht="13.95" customHeight="1" x14ac:dyDescent="0.3">
      <c r="A230" t="s">
        <v>471</v>
      </c>
      <c r="B230" s="2">
        <v>1</v>
      </c>
      <c r="C230" t="s">
        <v>71</v>
      </c>
      <c r="D230" t="s">
        <v>22</v>
      </c>
      <c r="E230" t="s">
        <v>31</v>
      </c>
      <c r="F230" t="s">
        <v>472</v>
      </c>
      <c r="G230" t="s">
        <v>193</v>
      </c>
      <c r="H230" t="s">
        <v>394</v>
      </c>
      <c r="I230" s="1">
        <f>DATE(2005,4,1)</f>
        <v>38443</v>
      </c>
      <c r="J230" s="3">
        <v>5493.91</v>
      </c>
      <c r="K230" s="3">
        <v>4761.46</v>
      </c>
      <c r="L230" s="3">
        <v>732.45</v>
      </c>
      <c r="M230" s="3">
        <v>530</v>
      </c>
      <c r="N230" s="2">
        <v>23</v>
      </c>
      <c r="O230" s="2">
        <v>0</v>
      </c>
      <c r="P230" s="2">
        <v>2</v>
      </c>
      <c r="Q230" s="2">
        <v>213</v>
      </c>
      <c r="R230" s="1">
        <f t="shared" si="8"/>
        <v>45900</v>
      </c>
      <c r="S230" t="s">
        <v>27</v>
      </c>
      <c r="T230" t="s">
        <v>28</v>
      </c>
    </row>
    <row r="231" spans="1:20" ht="13.95" customHeight="1" x14ac:dyDescent="0.3">
      <c r="A231" t="s">
        <v>473</v>
      </c>
      <c r="B231" s="2">
        <v>1</v>
      </c>
      <c r="C231" t="s">
        <v>61</v>
      </c>
      <c r="D231" t="s">
        <v>22</v>
      </c>
      <c r="E231" t="s">
        <v>31</v>
      </c>
      <c r="F231" t="s">
        <v>474</v>
      </c>
      <c r="G231" t="s">
        <v>197</v>
      </c>
      <c r="H231" t="s">
        <v>475</v>
      </c>
      <c r="I231" s="1">
        <f>DATE(2006,3,3)</f>
        <v>38779</v>
      </c>
      <c r="J231" s="3">
        <v>2497</v>
      </c>
      <c r="K231" s="3">
        <v>2156.12</v>
      </c>
      <c r="L231" s="3">
        <v>340.88</v>
      </c>
      <c r="M231" s="3">
        <v>250</v>
      </c>
      <c r="N231" s="2">
        <v>22</v>
      </c>
      <c r="O231" s="2">
        <v>0</v>
      </c>
      <c r="P231" s="2">
        <v>2</v>
      </c>
      <c r="Q231" s="2">
        <v>184</v>
      </c>
      <c r="R231" s="1">
        <f t="shared" si="8"/>
        <v>45900</v>
      </c>
      <c r="S231" t="s">
        <v>27</v>
      </c>
      <c r="T231" t="s">
        <v>28</v>
      </c>
    </row>
    <row r="232" spans="1:20" ht="13.95" customHeight="1" x14ac:dyDescent="0.3">
      <c r="A232" t="s">
        <v>476</v>
      </c>
      <c r="B232" s="2">
        <v>1</v>
      </c>
      <c r="C232" t="s">
        <v>155</v>
      </c>
      <c r="D232" t="s">
        <v>22</v>
      </c>
      <c r="E232" t="s">
        <v>31</v>
      </c>
      <c r="F232" t="s">
        <v>322</v>
      </c>
      <c r="G232" t="s">
        <v>323</v>
      </c>
      <c r="H232" t="s">
        <v>348</v>
      </c>
      <c r="I232" s="1">
        <f t="shared" ref="I232:I239" si="9">DATE(2005,4,1)</f>
        <v>38443</v>
      </c>
      <c r="J232" s="3">
        <v>2716.02</v>
      </c>
      <c r="K232" s="3">
        <v>2346.25</v>
      </c>
      <c r="L232" s="3">
        <v>369.77</v>
      </c>
      <c r="M232" s="3">
        <v>270</v>
      </c>
      <c r="N232" s="2">
        <v>23</v>
      </c>
      <c r="O232" s="2">
        <v>0</v>
      </c>
      <c r="P232" s="2">
        <v>2</v>
      </c>
      <c r="Q232" s="2">
        <v>213</v>
      </c>
      <c r="R232" s="1">
        <f t="shared" si="8"/>
        <v>45900</v>
      </c>
      <c r="S232" t="s">
        <v>27</v>
      </c>
      <c r="T232" t="s">
        <v>28</v>
      </c>
    </row>
    <row r="233" spans="1:20" ht="13.95" customHeight="1" x14ac:dyDescent="0.3">
      <c r="A233" t="s">
        <v>477</v>
      </c>
      <c r="B233" s="2">
        <v>1</v>
      </c>
      <c r="C233" t="s">
        <v>30</v>
      </c>
      <c r="D233" t="s">
        <v>22</v>
      </c>
      <c r="E233" t="s">
        <v>31</v>
      </c>
      <c r="F233" t="s">
        <v>181</v>
      </c>
      <c r="G233" t="s">
        <v>182</v>
      </c>
      <c r="H233" t="s">
        <v>183</v>
      </c>
      <c r="I233" s="1">
        <f t="shared" si="9"/>
        <v>38443</v>
      </c>
      <c r="J233" s="3">
        <v>844.86</v>
      </c>
      <c r="K233" s="3">
        <v>743.25</v>
      </c>
      <c r="L233" s="3">
        <v>101.61</v>
      </c>
      <c r="M233" s="3">
        <v>70</v>
      </c>
      <c r="N233" s="2">
        <v>23</v>
      </c>
      <c r="O233" s="2">
        <v>0</v>
      </c>
      <c r="P233" s="2">
        <v>2</v>
      </c>
      <c r="Q233" s="2">
        <v>213</v>
      </c>
      <c r="R233" s="1">
        <f t="shared" si="8"/>
        <v>45900</v>
      </c>
      <c r="S233" t="s">
        <v>27</v>
      </c>
      <c r="T233" t="s">
        <v>28</v>
      </c>
    </row>
    <row r="234" spans="1:20" ht="13.95" customHeight="1" x14ac:dyDescent="0.3">
      <c r="A234" t="s">
        <v>478</v>
      </c>
      <c r="B234" s="2">
        <v>1</v>
      </c>
      <c r="C234" t="s">
        <v>50</v>
      </c>
      <c r="D234" t="s">
        <v>22</v>
      </c>
      <c r="E234" t="s">
        <v>31</v>
      </c>
      <c r="F234" t="s">
        <v>350</v>
      </c>
      <c r="G234" t="s">
        <v>152</v>
      </c>
      <c r="H234" t="s">
        <v>351</v>
      </c>
      <c r="I234" s="1">
        <f t="shared" si="9"/>
        <v>38443</v>
      </c>
      <c r="J234" s="3">
        <v>1368.74</v>
      </c>
      <c r="K234" s="3">
        <v>1188.25</v>
      </c>
      <c r="L234" s="3">
        <v>180.49</v>
      </c>
      <c r="M234" s="3">
        <v>130</v>
      </c>
      <c r="N234" s="2">
        <v>23</v>
      </c>
      <c r="O234" s="2">
        <v>0</v>
      </c>
      <c r="P234" s="2">
        <v>2</v>
      </c>
      <c r="Q234" s="2">
        <v>213</v>
      </c>
      <c r="R234" s="1">
        <f t="shared" si="8"/>
        <v>45900</v>
      </c>
      <c r="S234" t="s">
        <v>27</v>
      </c>
      <c r="T234" t="s">
        <v>28</v>
      </c>
    </row>
    <row r="235" spans="1:20" ht="13.95" customHeight="1" x14ac:dyDescent="0.3">
      <c r="A235" t="s">
        <v>479</v>
      </c>
      <c r="B235" s="2">
        <v>1</v>
      </c>
      <c r="C235" t="s">
        <v>36</v>
      </c>
      <c r="D235" t="s">
        <v>22</v>
      </c>
      <c r="E235" t="s">
        <v>31</v>
      </c>
      <c r="F235" t="s">
        <v>142</v>
      </c>
      <c r="G235" t="s">
        <v>25</v>
      </c>
      <c r="H235" t="s">
        <v>26</v>
      </c>
      <c r="I235" s="1">
        <f t="shared" si="9"/>
        <v>38443</v>
      </c>
      <c r="J235" s="3">
        <v>5015.3599999999997</v>
      </c>
      <c r="K235" s="3">
        <v>4331.1899999999996</v>
      </c>
      <c r="L235" s="3">
        <v>684.17</v>
      </c>
      <c r="M235" s="3">
        <v>500</v>
      </c>
      <c r="N235" s="2">
        <v>23</v>
      </c>
      <c r="O235" s="2">
        <v>0</v>
      </c>
      <c r="P235" s="2">
        <v>2</v>
      </c>
      <c r="Q235" s="2">
        <v>213</v>
      </c>
      <c r="R235" s="1">
        <f t="shared" si="8"/>
        <v>45900</v>
      </c>
      <c r="S235" t="s">
        <v>27</v>
      </c>
      <c r="T235" t="s">
        <v>28</v>
      </c>
    </row>
    <row r="236" spans="1:20" ht="13.95" customHeight="1" x14ac:dyDescent="0.3">
      <c r="A236" t="s">
        <v>480</v>
      </c>
      <c r="B236" s="2">
        <v>1</v>
      </c>
      <c r="C236" t="s">
        <v>155</v>
      </c>
      <c r="D236" t="s">
        <v>22</v>
      </c>
      <c r="E236" t="s">
        <v>31</v>
      </c>
      <c r="F236" t="s">
        <v>481</v>
      </c>
      <c r="G236" t="s">
        <v>112</v>
      </c>
      <c r="H236" t="s">
        <v>113</v>
      </c>
      <c r="I236" s="1">
        <f t="shared" si="9"/>
        <v>38443</v>
      </c>
      <c r="J236" s="3">
        <v>2716.02</v>
      </c>
      <c r="K236" s="3">
        <v>2346.25</v>
      </c>
      <c r="L236" s="3">
        <v>369.77</v>
      </c>
      <c r="M236" s="3">
        <v>270</v>
      </c>
      <c r="N236" s="2">
        <v>23</v>
      </c>
      <c r="O236" s="2">
        <v>0</v>
      </c>
      <c r="P236" s="2">
        <v>2</v>
      </c>
      <c r="Q236" s="2">
        <v>213</v>
      </c>
      <c r="R236" s="1">
        <f t="shared" si="8"/>
        <v>45900</v>
      </c>
      <c r="S236" t="s">
        <v>27</v>
      </c>
      <c r="T236" t="s">
        <v>28</v>
      </c>
    </row>
    <row r="237" spans="1:20" ht="13.95" customHeight="1" x14ac:dyDescent="0.3">
      <c r="A237" t="s">
        <v>482</v>
      </c>
      <c r="B237" s="2">
        <v>1</v>
      </c>
      <c r="C237" t="s">
        <v>50</v>
      </c>
      <c r="D237" t="s">
        <v>22</v>
      </c>
      <c r="E237" t="s">
        <v>31</v>
      </c>
      <c r="F237" t="s">
        <v>474</v>
      </c>
      <c r="G237" t="s">
        <v>197</v>
      </c>
      <c r="H237" t="s">
        <v>475</v>
      </c>
      <c r="I237" s="1">
        <f t="shared" si="9"/>
        <v>38443</v>
      </c>
      <c r="J237" s="3">
        <v>1368.74</v>
      </c>
      <c r="K237" s="3">
        <v>1188.25</v>
      </c>
      <c r="L237" s="3">
        <v>180.49</v>
      </c>
      <c r="M237" s="3">
        <v>130</v>
      </c>
      <c r="N237" s="2">
        <v>23</v>
      </c>
      <c r="O237" s="2">
        <v>0</v>
      </c>
      <c r="P237" s="2">
        <v>2</v>
      </c>
      <c r="Q237" s="2">
        <v>213</v>
      </c>
      <c r="R237" s="1">
        <f t="shared" si="8"/>
        <v>45900</v>
      </c>
      <c r="S237" t="s">
        <v>27</v>
      </c>
      <c r="T237" t="s">
        <v>28</v>
      </c>
    </row>
    <row r="238" spans="1:20" ht="13.95" customHeight="1" x14ac:dyDescent="0.3">
      <c r="A238" t="s">
        <v>483</v>
      </c>
      <c r="B238" s="2">
        <v>1</v>
      </c>
      <c r="C238" t="s">
        <v>50</v>
      </c>
      <c r="D238" t="s">
        <v>22</v>
      </c>
      <c r="E238" t="s">
        <v>31</v>
      </c>
      <c r="F238" t="s">
        <v>484</v>
      </c>
      <c r="G238" t="s">
        <v>197</v>
      </c>
      <c r="H238" t="s">
        <v>485</v>
      </c>
      <c r="I238" s="1">
        <f t="shared" si="9"/>
        <v>38443</v>
      </c>
      <c r="J238" s="3">
        <v>1368.74</v>
      </c>
      <c r="K238" s="3">
        <v>1188.25</v>
      </c>
      <c r="L238" s="3">
        <v>180.49</v>
      </c>
      <c r="M238" s="3">
        <v>130</v>
      </c>
      <c r="N238" s="2">
        <v>23</v>
      </c>
      <c r="O238" s="2">
        <v>0</v>
      </c>
      <c r="P238" s="2">
        <v>2</v>
      </c>
      <c r="Q238" s="2">
        <v>213</v>
      </c>
      <c r="R238" s="1">
        <f t="shared" si="8"/>
        <v>45900</v>
      </c>
      <c r="S238" t="s">
        <v>27</v>
      </c>
      <c r="T238" t="s">
        <v>28</v>
      </c>
    </row>
    <row r="239" spans="1:20" ht="13.95" customHeight="1" x14ac:dyDescent="0.3">
      <c r="A239" t="s">
        <v>486</v>
      </c>
      <c r="B239" s="2">
        <v>1</v>
      </c>
      <c r="C239" t="s">
        <v>50</v>
      </c>
      <c r="D239" t="s">
        <v>22</v>
      </c>
      <c r="E239" t="s">
        <v>31</v>
      </c>
      <c r="F239" t="s">
        <v>484</v>
      </c>
      <c r="G239" t="s">
        <v>197</v>
      </c>
      <c r="H239" t="s">
        <v>485</v>
      </c>
      <c r="I239" s="1">
        <f t="shared" si="9"/>
        <v>38443</v>
      </c>
      <c r="J239" s="3">
        <v>2967.29</v>
      </c>
      <c r="K239" s="3">
        <v>2558.52</v>
      </c>
      <c r="L239" s="3">
        <v>408.77</v>
      </c>
      <c r="M239" s="3">
        <v>300</v>
      </c>
      <c r="N239" s="2">
        <v>23</v>
      </c>
      <c r="O239" s="2">
        <v>0</v>
      </c>
      <c r="P239" s="2">
        <v>2</v>
      </c>
      <c r="Q239" s="2">
        <v>213</v>
      </c>
      <c r="R239" s="1">
        <f t="shared" si="8"/>
        <v>45900</v>
      </c>
      <c r="S239" t="s">
        <v>27</v>
      </c>
      <c r="T239" t="s">
        <v>28</v>
      </c>
    </row>
    <row r="240" spans="1:20" ht="13.95" customHeight="1" x14ac:dyDescent="0.3">
      <c r="A240" t="s">
        <v>487</v>
      </c>
      <c r="B240" s="2">
        <v>1</v>
      </c>
      <c r="C240" t="s">
        <v>488</v>
      </c>
      <c r="D240" t="s">
        <v>93</v>
      </c>
      <c r="E240" t="s">
        <v>31</v>
      </c>
      <c r="F240" t="s">
        <v>448</v>
      </c>
      <c r="G240" t="s">
        <v>197</v>
      </c>
      <c r="H240" t="s">
        <v>449</v>
      </c>
      <c r="I240" s="1">
        <f>DATE(2006,8,17)</f>
        <v>38946</v>
      </c>
      <c r="J240" s="3">
        <v>4136.58</v>
      </c>
      <c r="K240" s="3">
        <v>3835.97</v>
      </c>
      <c r="L240" s="3">
        <v>300.61</v>
      </c>
      <c r="M240" s="3">
        <v>200</v>
      </c>
      <c r="N240" s="2">
        <v>21</v>
      </c>
      <c r="O240" s="2">
        <v>0</v>
      </c>
      <c r="P240" s="2">
        <v>1</v>
      </c>
      <c r="Q240" s="2">
        <v>350</v>
      </c>
      <c r="R240" s="1">
        <f t="shared" si="8"/>
        <v>45900</v>
      </c>
      <c r="S240" t="s">
        <v>27</v>
      </c>
      <c r="T240" t="s">
        <v>28</v>
      </c>
    </row>
    <row r="241" spans="1:20" ht="13.95" customHeight="1" x14ac:dyDescent="0.3">
      <c r="A241" t="s">
        <v>489</v>
      </c>
      <c r="B241" s="2">
        <v>1</v>
      </c>
      <c r="C241" t="s">
        <v>50</v>
      </c>
      <c r="D241" t="s">
        <v>22</v>
      </c>
      <c r="E241" t="s">
        <v>31</v>
      </c>
      <c r="F241" t="s">
        <v>484</v>
      </c>
      <c r="G241" t="s">
        <v>197</v>
      </c>
      <c r="H241" t="s">
        <v>485</v>
      </c>
      <c r="I241" s="1">
        <f>DATE(2005,8,8)</f>
        <v>38572</v>
      </c>
      <c r="J241" s="3">
        <v>4890.6000000000004</v>
      </c>
      <c r="K241" s="3">
        <v>4307.1000000000004</v>
      </c>
      <c r="L241" s="3">
        <v>583.5</v>
      </c>
      <c r="M241" s="3">
        <v>480</v>
      </c>
      <c r="N241" s="2">
        <v>22</v>
      </c>
      <c r="O241" s="2">
        <v>0</v>
      </c>
      <c r="P241" s="2">
        <v>1</v>
      </c>
      <c r="Q241" s="2">
        <v>341</v>
      </c>
      <c r="R241" s="1">
        <f t="shared" si="8"/>
        <v>45900</v>
      </c>
      <c r="S241" t="s">
        <v>27</v>
      </c>
      <c r="T241" t="s">
        <v>28</v>
      </c>
    </row>
    <row r="242" spans="1:20" ht="13.95" customHeight="1" x14ac:dyDescent="0.3">
      <c r="A242" t="s">
        <v>490</v>
      </c>
      <c r="B242" s="2">
        <v>1</v>
      </c>
      <c r="C242" t="s">
        <v>50</v>
      </c>
      <c r="D242" t="s">
        <v>22</v>
      </c>
      <c r="E242" t="s">
        <v>31</v>
      </c>
      <c r="F242" t="s">
        <v>491</v>
      </c>
      <c r="G242" t="s">
        <v>202</v>
      </c>
      <c r="H242" t="s">
        <v>492</v>
      </c>
      <c r="I242" s="1">
        <f t="shared" ref="I242:I247" si="10">DATE(2005,4,1)</f>
        <v>38443</v>
      </c>
      <c r="J242" s="3">
        <v>1368.74</v>
      </c>
      <c r="K242" s="3">
        <v>1188.25</v>
      </c>
      <c r="L242" s="3">
        <v>180.49</v>
      </c>
      <c r="M242" s="3">
        <v>130</v>
      </c>
      <c r="N242" s="2">
        <v>23</v>
      </c>
      <c r="O242" s="2">
        <v>0</v>
      </c>
      <c r="P242" s="2">
        <v>2</v>
      </c>
      <c r="Q242" s="2">
        <v>213</v>
      </c>
      <c r="R242" s="1">
        <f t="shared" si="8"/>
        <v>45900</v>
      </c>
      <c r="S242" t="s">
        <v>27</v>
      </c>
      <c r="T242" t="s">
        <v>28</v>
      </c>
    </row>
    <row r="243" spans="1:20" ht="13.95" customHeight="1" x14ac:dyDescent="0.3">
      <c r="A243" t="s">
        <v>493</v>
      </c>
      <c r="B243" s="2">
        <v>1</v>
      </c>
      <c r="C243" t="s">
        <v>50</v>
      </c>
      <c r="D243" t="s">
        <v>22</v>
      </c>
      <c r="E243" t="s">
        <v>31</v>
      </c>
      <c r="F243" t="s">
        <v>151</v>
      </c>
      <c r="G243" t="s">
        <v>152</v>
      </c>
      <c r="H243" t="s">
        <v>397</v>
      </c>
      <c r="I243" s="1">
        <f t="shared" si="10"/>
        <v>38443</v>
      </c>
      <c r="J243" s="3">
        <v>1368.74</v>
      </c>
      <c r="K243" s="3">
        <v>1188.25</v>
      </c>
      <c r="L243" s="3">
        <v>180.49</v>
      </c>
      <c r="M243" s="3">
        <v>130</v>
      </c>
      <c r="N243" s="2">
        <v>23</v>
      </c>
      <c r="O243" s="2">
        <v>0</v>
      </c>
      <c r="P243" s="2">
        <v>2</v>
      </c>
      <c r="Q243" s="2">
        <v>213</v>
      </c>
      <c r="R243" s="1">
        <f t="shared" si="8"/>
        <v>45900</v>
      </c>
      <c r="S243" t="s">
        <v>27</v>
      </c>
      <c r="T243" t="s">
        <v>28</v>
      </c>
    </row>
    <row r="244" spans="1:20" ht="13.95" customHeight="1" x14ac:dyDescent="0.3">
      <c r="A244" t="s">
        <v>494</v>
      </c>
      <c r="B244" s="2">
        <v>1</v>
      </c>
      <c r="C244" t="s">
        <v>30</v>
      </c>
      <c r="D244" t="s">
        <v>22</v>
      </c>
      <c r="E244" t="s">
        <v>31</v>
      </c>
      <c r="F244" t="s">
        <v>224</v>
      </c>
      <c r="G244" t="s">
        <v>162</v>
      </c>
      <c r="H244" t="s">
        <v>225</v>
      </c>
      <c r="I244" s="1">
        <f t="shared" si="10"/>
        <v>38443</v>
      </c>
      <c r="J244" s="3">
        <v>700.6</v>
      </c>
      <c r="K244" s="3">
        <v>604.89</v>
      </c>
      <c r="L244" s="3">
        <v>95.71</v>
      </c>
      <c r="M244" s="3">
        <v>70</v>
      </c>
      <c r="N244" s="2">
        <v>23</v>
      </c>
      <c r="O244" s="2">
        <v>0</v>
      </c>
      <c r="P244" s="2">
        <v>2</v>
      </c>
      <c r="Q244" s="2">
        <v>213</v>
      </c>
      <c r="R244" s="1">
        <f t="shared" si="8"/>
        <v>45900</v>
      </c>
      <c r="S244" t="s">
        <v>27</v>
      </c>
      <c r="T244" t="s">
        <v>28</v>
      </c>
    </row>
    <row r="245" spans="1:20" ht="13.95" customHeight="1" x14ac:dyDescent="0.3">
      <c r="A245" t="s">
        <v>495</v>
      </c>
      <c r="B245" s="2">
        <v>1</v>
      </c>
      <c r="C245" t="s">
        <v>30</v>
      </c>
      <c r="D245" t="s">
        <v>22</v>
      </c>
      <c r="E245" t="s">
        <v>31</v>
      </c>
      <c r="F245" t="s">
        <v>224</v>
      </c>
      <c r="G245" t="s">
        <v>162</v>
      </c>
      <c r="H245" t="s">
        <v>225</v>
      </c>
      <c r="I245" s="1">
        <f t="shared" si="10"/>
        <v>38443</v>
      </c>
      <c r="J245" s="3">
        <v>700.6</v>
      </c>
      <c r="K245" s="3">
        <v>604.89</v>
      </c>
      <c r="L245" s="3">
        <v>95.71</v>
      </c>
      <c r="M245" s="3">
        <v>70</v>
      </c>
      <c r="N245" s="2">
        <v>23</v>
      </c>
      <c r="O245" s="2">
        <v>0</v>
      </c>
      <c r="P245" s="2">
        <v>2</v>
      </c>
      <c r="Q245" s="2">
        <v>213</v>
      </c>
      <c r="R245" s="1">
        <f t="shared" si="8"/>
        <v>45900</v>
      </c>
      <c r="S245" t="s">
        <v>27</v>
      </c>
      <c r="T245" t="s">
        <v>28</v>
      </c>
    </row>
    <row r="246" spans="1:20" ht="13.95" customHeight="1" x14ac:dyDescent="0.3">
      <c r="A246" t="s">
        <v>496</v>
      </c>
      <c r="B246" s="2">
        <v>1</v>
      </c>
      <c r="C246" t="s">
        <v>30</v>
      </c>
      <c r="D246" t="s">
        <v>22</v>
      </c>
      <c r="E246" t="s">
        <v>31</v>
      </c>
      <c r="F246" t="s">
        <v>151</v>
      </c>
      <c r="G246" t="s">
        <v>152</v>
      </c>
      <c r="H246" t="s">
        <v>397</v>
      </c>
      <c r="I246" s="1">
        <f t="shared" si="10"/>
        <v>38443</v>
      </c>
      <c r="J246" s="3">
        <v>700.6</v>
      </c>
      <c r="K246" s="3">
        <v>604.89</v>
      </c>
      <c r="L246" s="3">
        <v>95.71</v>
      </c>
      <c r="M246" s="3">
        <v>70</v>
      </c>
      <c r="N246" s="2">
        <v>23</v>
      </c>
      <c r="O246" s="2">
        <v>0</v>
      </c>
      <c r="P246" s="2">
        <v>2</v>
      </c>
      <c r="Q246" s="2">
        <v>213</v>
      </c>
      <c r="R246" s="1">
        <f t="shared" si="8"/>
        <v>45900</v>
      </c>
      <c r="S246" t="s">
        <v>27</v>
      </c>
      <c r="T246" t="s">
        <v>28</v>
      </c>
    </row>
    <row r="247" spans="1:20" ht="13.95" customHeight="1" x14ac:dyDescent="0.3">
      <c r="A247" t="s">
        <v>497</v>
      </c>
      <c r="B247" s="2">
        <v>1</v>
      </c>
      <c r="C247" t="s">
        <v>30</v>
      </c>
      <c r="D247" t="s">
        <v>22</v>
      </c>
      <c r="E247" t="s">
        <v>31</v>
      </c>
      <c r="F247" t="s">
        <v>329</v>
      </c>
      <c r="G247" t="s">
        <v>182</v>
      </c>
      <c r="H247" t="s">
        <v>426</v>
      </c>
      <c r="I247" s="1">
        <f t="shared" si="10"/>
        <v>38443</v>
      </c>
      <c r="J247" s="3">
        <v>700.6</v>
      </c>
      <c r="K247" s="3">
        <v>604.89</v>
      </c>
      <c r="L247" s="3">
        <v>95.71</v>
      </c>
      <c r="M247" s="3">
        <v>70</v>
      </c>
      <c r="N247" s="2">
        <v>23</v>
      </c>
      <c r="O247" s="2">
        <v>0</v>
      </c>
      <c r="P247" s="2">
        <v>2</v>
      </c>
      <c r="Q247" s="2">
        <v>213</v>
      </c>
      <c r="R247" s="1">
        <f t="shared" si="8"/>
        <v>45900</v>
      </c>
      <c r="S247" t="s">
        <v>27</v>
      </c>
      <c r="T247" t="s">
        <v>28</v>
      </c>
    </row>
    <row r="248" spans="1:20" ht="13.95" customHeight="1" x14ac:dyDescent="0.3">
      <c r="A248" t="s">
        <v>498</v>
      </c>
      <c r="B248" s="2">
        <v>1</v>
      </c>
      <c r="C248" t="s">
        <v>36</v>
      </c>
      <c r="D248" t="s">
        <v>22</v>
      </c>
      <c r="E248" t="s">
        <v>31</v>
      </c>
      <c r="F248" t="s">
        <v>399</v>
      </c>
      <c r="G248" t="s">
        <v>400</v>
      </c>
      <c r="H248" t="s">
        <v>401</v>
      </c>
      <c r="I248" s="1">
        <f>DATE(2001,4,1)</f>
        <v>36982</v>
      </c>
      <c r="J248" s="3">
        <v>3972</v>
      </c>
      <c r="K248" s="3">
        <v>3838.2</v>
      </c>
      <c r="L248" s="3">
        <v>133.80000000000001</v>
      </c>
      <c r="M248" s="3">
        <v>0</v>
      </c>
      <c r="N248" s="2">
        <v>27</v>
      </c>
      <c r="O248" s="2">
        <v>0</v>
      </c>
      <c r="P248" s="2">
        <v>2</v>
      </c>
      <c r="Q248" s="2">
        <v>213</v>
      </c>
      <c r="R248" s="1">
        <f t="shared" si="8"/>
        <v>45900</v>
      </c>
      <c r="S248" t="s">
        <v>27</v>
      </c>
      <c r="T248" t="s">
        <v>28</v>
      </c>
    </row>
    <row r="249" spans="1:20" ht="13.95" customHeight="1" x14ac:dyDescent="0.3">
      <c r="A249" t="s">
        <v>499</v>
      </c>
      <c r="B249" s="2">
        <v>1</v>
      </c>
      <c r="C249" t="s">
        <v>155</v>
      </c>
      <c r="D249" t="s">
        <v>22</v>
      </c>
      <c r="E249" t="s">
        <v>31</v>
      </c>
      <c r="F249" t="s">
        <v>399</v>
      </c>
      <c r="G249" t="s">
        <v>400</v>
      </c>
      <c r="H249" t="s">
        <v>401</v>
      </c>
      <c r="I249" s="1">
        <f>DATE(2004,11,3)</f>
        <v>38294</v>
      </c>
      <c r="J249" s="3">
        <v>2714.45</v>
      </c>
      <c r="K249" s="3">
        <v>2636.8</v>
      </c>
      <c r="L249" s="3">
        <v>77.650000000000006</v>
      </c>
      <c r="M249" s="3">
        <v>0</v>
      </c>
      <c r="N249" s="2">
        <v>23</v>
      </c>
      <c r="O249" s="2">
        <v>0</v>
      </c>
      <c r="P249" s="2">
        <v>2</v>
      </c>
      <c r="Q249" s="2">
        <v>63</v>
      </c>
      <c r="R249" s="1">
        <f t="shared" si="8"/>
        <v>45900</v>
      </c>
      <c r="S249" t="s">
        <v>27</v>
      </c>
      <c r="T249" t="s">
        <v>28</v>
      </c>
    </row>
    <row r="250" spans="1:20" ht="13.95" customHeight="1" x14ac:dyDescent="0.3">
      <c r="A250" t="s">
        <v>500</v>
      </c>
      <c r="B250" s="2">
        <v>1</v>
      </c>
      <c r="C250" t="s">
        <v>36</v>
      </c>
      <c r="D250" t="s">
        <v>22</v>
      </c>
      <c r="E250" t="s">
        <v>31</v>
      </c>
      <c r="F250" t="s">
        <v>192</v>
      </c>
      <c r="G250" t="s">
        <v>193</v>
      </c>
      <c r="H250" t="s">
        <v>394</v>
      </c>
      <c r="I250" s="1">
        <f>DATE(2004,11,3)</f>
        <v>38294</v>
      </c>
      <c r="J250" s="3">
        <v>700</v>
      </c>
      <c r="K250" s="3">
        <v>679.97</v>
      </c>
      <c r="L250" s="3">
        <v>20.03</v>
      </c>
      <c r="M250" s="3">
        <v>0</v>
      </c>
      <c r="N250" s="2">
        <v>23</v>
      </c>
      <c r="O250" s="2">
        <v>0</v>
      </c>
      <c r="P250" s="2">
        <v>2</v>
      </c>
      <c r="Q250" s="2">
        <v>63</v>
      </c>
      <c r="R250" s="1">
        <f t="shared" si="8"/>
        <v>45900</v>
      </c>
      <c r="S250" t="s">
        <v>27</v>
      </c>
      <c r="T250" t="s">
        <v>28</v>
      </c>
    </row>
    <row r="251" spans="1:20" ht="13.95" customHeight="1" x14ac:dyDescent="0.3">
      <c r="A251" t="s">
        <v>501</v>
      </c>
      <c r="B251" s="2">
        <v>1</v>
      </c>
      <c r="C251" t="s">
        <v>30</v>
      </c>
      <c r="D251" t="s">
        <v>22</v>
      </c>
      <c r="E251" t="s">
        <v>31</v>
      </c>
      <c r="F251" t="s">
        <v>502</v>
      </c>
      <c r="G251" t="s">
        <v>465</v>
      </c>
      <c r="H251" t="s">
        <v>429</v>
      </c>
      <c r="I251" s="1">
        <f>DATE(2005,4,1)</f>
        <v>38443</v>
      </c>
      <c r="J251" s="3">
        <v>700.6</v>
      </c>
      <c r="K251" s="3">
        <v>604.89</v>
      </c>
      <c r="L251" s="3">
        <v>95.71</v>
      </c>
      <c r="M251" s="3">
        <v>70</v>
      </c>
      <c r="N251" s="2">
        <v>23</v>
      </c>
      <c r="O251" s="2">
        <v>0</v>
      </c>
      <c r="P251" s="2">
        <v>2</v>
      </c>
      <c r="Q251" s="2">
        <v>213</v>
      </c>
      <c r="R251" s="1">
        <f t="shared" si="8"/>
        <v>45900</v>
      </c>
      <c r="S251" t="s">
        <v>27</v>
      </c>
      <c r="T251" t="s">
        <v>28</v>
      </c>
    </row>
    <row r="252" spans="1:20" ht="13.95" customHeight="1" x14ac:dyDescent="0.3">
      <c r="A252" t="s">
        <v>503</v>
      </c>
      <c r="B252" s="2">
        <v>1</v>
      </c>
      <c r="C252" t="s">
        <v>155</v>
      </c>
      <c r="D252" t="s">
        <v>22</v>
      </c>
      <c r="E252" t="s">
        <v>31</v>
      </c>
      <c r="F252" t="s">
        <v>151</v>
      </c>
      <c r="G252" t="s">
        <v>152</v>
      </c>
      <c r="H252" t="s">
        <v>206</v>
      </c>
      <c r="I252" s="1">
        <f>DATE(2005,4,1)</f>
        <v>38443</v>
      </c>
      <c r="J252" s="3">
        <v>2716.02</v>
      </c>
      <c r="K252" s="3">
        <v>2346.25</v>
      </c>
      <c r="L252" s="3">
        <v>369.77</v>
      </c>
      <c r="M252" s="3">
        <v>270</v>
      </c>
      <c r="N252" s="2">
        <v>23</v>
      </c>
      <c r="O252" s="2">
        <v>0</v>
      </c>
      <c r="P252" s="2">
        <v>2</v>
      </c>
      <c r="Q252" s="2">
        <v>213</v>
      </c>
      <c r="R252" s="1">
        <f t="shared" si="8"/>
        <v>45900</v>
      </c>
      <c r="S252" t="s">
        <v>27</v>
      </c>
      <c r="T252" t="s">
        <v>28</v>
      </c>
    </row>
    <row r="253" spans="1:20" ht="13.95" customHeight="1" x14ac:dyDescent="0.3">
      <c r="A253" t="s">
        <v>504</v>
      </c>
      <c r="B253" s="2">
        <v>1</v>
      </c>
      <c r="C253" t="s">
        <v>155</v>
      </c>
      <c r="D253" t="s">
        <v>22</v>
      </c>
      <c r="E253" t="s">
        <v>31</v>
      </c>
      <c r="F253" t="s">
        <v>380</v>
      </c>
      <c r="G253" t="s">
        <v>193</v>
      </c>
      <c r="H253" t="s">
        <v>381</v>
      </c>
      <c r="I253" s="1">
        <f>DATE(2005,4,1)</f>
        <v>38443</v>
      </c>
      <c r="J253" s="3">
        <v>2716.02</v>
      </c>
      <c r="K253" s="3">
        <v>2346.25</v>
      </c>
      <c r="L253" s="3">
        <v>369.77</v>
      </c>
      <c r="M253" s="3">
        <v>270</v>
      </c>
      <c r="N253" s="2">
        <v>23</v>
      </c>
      <c r="O253" s="2">
        <v>0</v>
      </c>
      <c r="P253" s="2">
        <v>2</v>
      </c>
      <c r="Q253" s="2">
        <v>213</v>
      </c>
      <c r="R253" s="1">
        <f t="shared" si="8"/>
        <v>45900</v>
      </c>
      <c r="S253" t="s">
        <v>27</v>
      </c>
      <c r="T253" t="s">
        <v>28</v>
      </c>
    </row>
    <row r="254" spans="1:20" ht="13.95" customHeight="1" x14ac:dyDescent="0.3">
      <c r="A254" t="s">
        <v>505</v>
      </c>
      <c r="B254" s="2">
        <v>1</v>
      </c>
      <c r="C254" t="s">
        <v>36</v>
      </c>
      <c r="D254" t="s">
        <v>22</v>
      </c>
      <c r="E254" t="s">
        <v>31</v>
      </c>
      <c r="F254" t="s">
        <v>340</v>
      </c>
      <c r="G254" t="s">
        <v>193</v>
      </c>
      <c r="H254" t="s">
        <v>341</v>
      </c>
      <c r="I254" s="1">
        <f>DATE(2005,4,1)</f>
        <v>38443</v>
      </c>
      <c r="J254" s="3">
        <v>4455.74</v>
      </c>
      <c r="K254" s="3">
        <v>3842.36</v>
      </c>
      <c r="L254" s="3">
        <v>613.38</v>
      </c>
      <c r="M254" s="3">
        <v>450</v>
      </c>
      <c r="N254" s="2">
        <v>23</v>
      </c>
      <c r="O254" s="2">
        <v>0</v>
      </c>
      <c r="P254" s="2">
        <v>2</v>
      </c>
      <c r="Q254" s="2">
        <v>213</v>
      </c>
      <c r="R254" s="1">
        <f t="shared" si="8"/>
        <v>45900</v>
      </c>
      <c r="S254" t="s">
        <v>27</v>
      </c>
      <c r="T254" t="s">
        <v>28</v>
      </c>
    </row>
    <row r="255" spans="1:20" ht="13.95" customHeight="1" x14ac:dyDescent="0.3">
      <c r="A255" t="s">
        <v>506</v>
      </c>
      <c r="B255" s="2">
        <v>1</v>
      </c>
      <c r="C255" t="s">
        <v>30</v>
      </c>
      <c r="D255" t="s">
        <v>22</v>
      </c>
      <c r="E255" t="s">
        <v>31</v>
      </c>
      <c r="F255" t="s">
        <v>507</v>
      </c>
      <c r="G255" t="s">
        <v>367</v>
      </c>
      <c r="H255" t="s">
        <v>417</v>
      </c>
      <c r="I255" s="1">
        <f>DATE(2003,10,8)</f>
        <v>37902</v>
      </c>
      <c r="J255" s="3">
        <v>2990</v>
      </c>
      <c r="K255" s="3">
        <v>2914.36</v>
      </c>
      <c r="L255" s="3">
        <v>75.64</v>
      </c>
      <c r="M255" s="3">
        <v>0</v>
      </c>
      <c r="N255" s="2">
        <v>24</v>
      </c>
      <c r="O255" s="2">
        <v>0</v>
      </c>
      <c r="P255" s="2">
        <v>2</v>
      </c>
      <c r="Q255" s="2">
        <v>37</v>
      </c>
      <c r="R255" s="1">
        <f t="shared" si="8"/>
        <v>45900</v>
      </c>
      <c r="S255" t="s">
        <v>27</v>
      </c>
      <c r="T255" t="s">
        <v>28</v>
      </c>
    </row>
    <row r="256" spans="1:20" ht="13.95" customHeight="1" x14ac:dyDescent="0.3">
      <c r="A256" t="s">
        <v>508</v>
      </c>
      <c r="B256" s="2">
        <v>1</v>
      </c>
      <c r="C256" t="s">
        <v>71</v>
      </c>
      <c r="D256" t="s">
        <v>22</v>
      </c>
      <c r="E256" t="s">
        <v>31</v>
      </c>
      <c r="F256" t="s">
        <v>399</v>
      </c>
      <c r="G256" t="s">
        <v>400</v>
      </c>
      <c r="H256" t="s">
        <v>401</v>
      </c>
      <c r="I256" s="1">
        <f>DATE(2003,10,7)</f>
        <v>37901</v>
      </c>
      <c r="J256" s="3">
        <v>5990</v>
      </c>
      <c r="K256" s="3">
        <v>5546.41</v>
      </c>
      <c r="L256" s="3">
        <v>443.59</v>
      </c>
      <c r="M256" s="3">
        <v>300</v>
      </c>
      <c r="N256" s="2">
        <v>24</v>
      </c>
      <c r="O256" s="2">
        <v>0</v>
      </c>
      <c r="P256" s="2">
        <v>2</v>
      </c>
      <c r="Q256" s="2">
        <v>36</v>
      </c>
      <c r="R256" s="1">
        <f t="shared" si="8"/>
        <v>45900</v>
      </c>
      <c r="S256" t="s">
        <v>27</v>
      </c>
      <c r="T256" t="s">
        <v>28</v>
      </c>
    </row>
    <row r="257" spans="1:20" ht="13.95" customHeight="1" x14ac:dyDescent="0.3">
      <c r="A257" t="s">
        <v>509</v>
      </c>
      <c r="B257" s="2">
        <v>1</v>
      </c>
      <c r="C257" t="s">
        <v>291</v>
      </c>
      <c r="D257" t="s">
        <v>22</v>
      </c>
      <c r="E257" t="s">
        <v>31</v>
      </c>
      <c r="F257" t="s">
        <v>224</v>
      </c>
      <c r="G257" t="s">
        <v>162</v>
      </c>
      <c r="H257" t="s">
        <v>225</v>
      </c>
      <c r="I257" s="1">
        <f>DATE(2006,9,1)</f>
        <v>38961</v>
      </c>
      <c r="J257" s="3">
        <v>9750</v>
      </c>
      <c r="K257" s="3">
        <v>8515.9699999999993</v>
      </c>
      <c r="L257" s="3">
        <v>1234.03</v>
      </c>
      <c r="M257" s="3">
        <v>1000</v>
      </c>
      <c r="N257" s="2">
        <v>21</v>
      </c>
      <c r="O257" s="2">
        <v>0</v>
      </c>
      <c r="P257" s="2">
        <v>2</v>
      </c>
      <c r="Q257" s="2">
        <v>0</v>
      </c>
      <c r="R257" s="1">
        <f t="shared" si="8"/>
        <v>45900</v>
      </c>
      <c r="S257" t="s">
        <v>27</v>
      </c>
      <c r="T257" t="s">
        <v>28</v>
      </c>
    </row>
    <row r="258" spans="1:20" ht="13.95" customHeight="1" x14ac:dyDescent="0.3">
      <c r="A258" t="s">
        <v>510</v>
      </c>
      <c r="B258" s="2">
        <v>1</v>
      </c>
      <c r="C258" t="s">
        <v>511</v>
      </c>
      <c r="D258" t="s">
        <v>93</v>
      </c>
      <c r="E258" t="s">
        <v>31</v>
      </c>
      <c r="F258" t="s">
        <v>484</v>
      </c>
      <c r="G258" t="s">
        <v>197</v>
      </c>
      <c r="H258" t="s">
        <v>485</v>
      </c>
      <c r="I258" s="1">
        <f>DATE(2004,4,1)</f>
        <v>38078</v>
      </c>
      <c r="J258" s="3">
        <v>446.7</v>
      </c>
      <c r="K258" s="3">
        <v>419.78</v>
      </c>
      <c r="L258" s="3">
        <v>26.92</v>
      </c>
      <c r="M258" s="3">
        <v>10</v>
      </c>
      <c r="N258" s="2">
        <v>24</v>
      </c>
      <c r="O258" s="2">
        <v>0</v>
      </c>
      <c r="P258" s="2">
        <v>2</v>
      </c>
      <c r="Q258" s="2">
        <v>213</v>
      </c>
      <c r="R258" s="1">
        <f t="shared" ref="R258:R321" si="11">DATE(2025,8,31)</f>
        <v>45900</v>
      </c>
      <c r="S258" t="s">
        <v>27</v>
      </c>
      <c r="T258" t="s">
        <v>28</v>
      </c>
    </row>
    <row r="259" spans="1:20" ht="13.95" customHeight="1" x14ac:dyDescent="0.3">
      <c r="A259" t="s">
        <v>512</v>
      </c>
      <c r="B259" s="2">
        <v>1</v>
      </c>
      <c r="C259" t="s">
        <v>50</v>
      </c>
      <c r="D259" t="s">
        <v>22</v>
      </c>
      <c r="E259" t="s">
        <v>31</v>
      </c>
      <c r="F259" t="s">
        <v>173</v>
      </c>
      <c r="G259" t="s">
        <v>124</v>
      </c>
      <c r="H259" t="s">
        <v>174</v>
      </c>
      <c r="I259" s="1">
        <f>DATE(2005,4,1)</f>
        <v>38443</v>
      </c>
      <c r="J259" s="3">
        <v>1368.74</v>
      </c>
      <c r="K259" s="3">
        <v>1188.25</v>
      </c>
      <c r="L259" s="3">
        <v>180.49</v>
      </c>
      <c r="M259" s="3">
        <v>130</v>
      </c>
      <c r="N259" s="2">
        <v>23</v>
      </c>
      <c r="O259" s="2">
        <v>0</v>
      </c>
      <c r="P259" s="2">
        <v>2</v>
      </c>
      <c r="Q259" s="2">
        <v>213</v>
      </c>
      <c r="R259" s="1">
        <f t="shared" si="11"/>
        <v>45900</v>
      </c>
      <c r="S259" t="s">
        <v>27</v>
      </c>
      <c r="T259" t="s">
        <v>28</v>
      </c>
    </row>
    <row r="260" spans="1:20" ht="13.95" customHeight="1" x14ac:dyDescent="0.3">
      <c r="A260" t="s">
        <v>513</v>
      </c>
      <c r="B260" s="2">
        <v>1</v>
      </c>
      <c r="C260" t="s">
        <v>92</v>
      </c>
      <c r="D260" t="s">
        <v>22</v>
      </c>
      <c r="E260" t="s">
        <v>31</v>
      </c>
      <c r="F260" t="s">
        <v>416</v>
      </c>
      <c r="G260" t="s">
        <v>367</v>
      </c>
      <c r="H260" t="s">
        <v>417</v>
      </c>
      <c r="I260" s="1">
        <f>DATE(2001,4,1)</f>
        <v>36982</v>
      </c>
      <c r="J260" s="3">
        <v>3001</v>
      </c>
      <c r="K260" s="3">
        <v>2899.92</v>
      </c>
      <c r="L260" s="3">
        <v>101.08</v>
      </c>
      <c r="M260" s="3">
        <v>0</v>
      </c>
      <c r="N260" s="2">
        <v>27</v>
      </c>
      <c r="O260" s="2">
        <v>0</v>
      </c>
      <c r="P260" s="2">
        <v>2</v>
      </c>
      <c r="Q260" s="2">
        <v>213</v>
      </c>
      <c r="R260" s="1">
        <f t="shared" si="11"/>
        <v>45900</v>
      </c>
      <c r="S260" t="s">
        <v>27</v>
      </c>
      <c r="T260" t="s">
        <v>28</v>
      </c>
    </row>
    <row r="261" spans="1:20" ht="13.95" customHeight="1" x14ac:dyDescent="0.3">
      <c r="A261" t="s">
        <v>514</v>
      </c>
      <c r="B261" s="2">
        <v>1</v>
      </c>
      <c r="C261" t="s">
        <v>30</v>
      </c>
      <c r="D261" t="s">
        <v>22</v>
      </c>
      <c r="E261" t="s">
        <v>31</v>
      </c>
      <c r="F261" t="s">
        <v>507</v>
      </c>
      <c r="G261" t="s">
        <v>367</v>
      </c>
      <c r="H261" t="s">
        <v>417</v>
      </c>
      <c r="I261" s="1">
        <f t="shared" ref="I261:I267" si="12">DATE(2005,4,1)</f>
        <v>38443</v>
      </c>
      <c r="J261" s="3">
        <v>700.6</v>
      </c>
      <c r="K261" s="3">
        <v>604.89</v>
      </c>
      <c r="L261" s="3">
        <v>95.71</v>
      </c>
      <c r="M261" s="3">
        <v>70</v>
      </c>
      <c r="N261" s="2">
        <v>23</v>
      </c>
      <c r="O261" s="2">
        <v>0</v>
      </c>
      <c r="P261" s="2">
        <v>2</v>
      </c>
      <c r="Q261" s="2">
        <v>213</v>
      </c>
      <c r="R261" s="1">
        <f t="shared" si="11"/>
        <v>45900</v>
      </c>
      <c r="S261" t="s">
        <v>27</v>
      </c>
      <c r="T261" t="s">
        <v>28</v>
      </c>
    </row>
    <row r="262" spans="1:20" ht="13.95" customHeight="1" x14ac:dyDescent="0.3">
      <c r="A262" t="s">
        <v>515</v>
      </c>
      <c r="B262" s="2">
        <v>1</v>
      </c>
      <c r="C262" t="s">
        <v>30</v>
      </c>
      <c r="D262" t="s">
        <v>22</v>
      </c>
      <c r="E262" t="s">
        <v>31</v>
      </c>
      <c r="F262" t="s">
        <v>502</v>
      </c>
      <c r="G262" t="s">
        <v>465</v>
      </c>
      <c r="H262" t="s">
        <v>429</v>
      </c>
      <c r="I262" s="1">
        <f t="shared" si="12"/>
        <v>38443</v>
      </c>
      <c r="J262" s="3">
        <v>700.6</v>
      </c>
      <c r="K262" s="3">
        <v>604.89</v>
      </c>
      <c r="L262" s="3">
        <v>95.71</v>
      </c>
      <c r="M262" s="3">
        <v>70</v>
      </c>
      <c r="N262" s="2">
        <v>23</v>
      </c>
      <c r="O262" s="2">
        <v>0</v>
      </c>
      <c r="P262" s="2">
        <v>2</v>
      </c>
      <c r="Q262" s="2">
        <v>213</v>
      </c>
      <c r="R262" s="1">
        <f t="shared" si="11"/>
        <v>45900</v>
      </c>
      <c r="S262" t="s">
        <v>27</v>
      </c>
      <c r="T262" t="s">
        <v>28</v>
      </c>
    </row>
    <row r="263" spans="1:20" ht="13.95" customHeight="1" x14ac:dyDescent="0.3">
      <c r="A263" t="s">
        <v>516</v>
      </c>
      <c r="B263" s="2">
        <v>1</v>
      </c>
      <c r="C263" t="s">
        <v>36</v>
      </c>
      <c r="D263" t="s">
        <v>22</v>
      </c>
      <c r="E263" t="s">
        <v>31</v>
      </c>
      <c r="F263" t="s">
        <v>173</v>
      </c>
      <c r="G263" t="s">
        <v>124</v>
      </c>
      <c r="H263" t="s">
        <v>174</v>
      </c>
      <c r="I263" s="1">
        <f t="shared" si="12"/>
        <v>38443</v>
      </c>
      <c r="J263" s="3">
        <v>4455.74</v>
      </c>
      <c r="K263" s="3">
        <v>3842.36</v>
      </c>
      <c r="L263" s="3">
        <v>613.38</v>
      </c>
      <c r="M263" s="3">
        <v>450</v>
      </c>
      <c r="N263" s="2">
        <v>23</v>
      </c>
      <c r="O263" s="2">
        <v>0</v>
      </c>
      <c r="P263" s="2">
        <v>2</v>
      </c>
      <c r="Q263" s="2">
        <v>213</v>
      </c>
      <c r="R263" s="1">
        <f t="shared" si="11"/>
        <v>45900</v>
      </c>
      <c r="S263" t="s">
        <v>27</v>
      </c>
      <c r="T263" t="s">
        <v>28</v>
      </c>
    </row>
    <row r="264" spans="1:20" ht="13.95" customHeight="1" x14ac:dyDescent="0.3">
      <c r="A264" t="s">
        <v>517</v>
      </c>
      <c r="B264" s="2">
        <v>1</v>
      </c>
      <c r="C264" t="s">
        <v>30</v>
      </c>
      <c r="D264" t="s">
        <v>22</v>
      </c>
      <c r="E264" t="s">
        <v>31</v>
      </c>
      <c r="F264" t="s">
        <v>173</v>
      </c>
      <c r="G264" t="s">
        <v>124</v>
      </c>
      <c r="H264" t="s">
        <v>188</v>
      </c>
      <c r="I264" s="1">
        <f t="shared" si="12"/>
        <v>38443</v>
      </c>
      <c r="J264" s="3">
        <v>844.86</v>
      </c>
      <c r="K264" s="3">
        <v>743.25</v>
      </c>
      <c r="L264" s="3">
        <v>101.61</v>
      </c>
      <c r="M264" s="3">
        <v>70</v>
      </c>
      <c r="N264" s="2">
        <v>23</v>
      </c>
      <c r="O264" s="2">
        <v>0</v>
      </c>
      <c r="P264" s="2">
        <v>2</v>
      </c>
      <c r="Q264" s="2">
        <v>213</v>
      </c>
      <c r="R264" s="1">
        <f t="shared" si="11"/>
        <v>45900</v>
      </c>
      <c r="S264" t="s">
        <v>27</v>
      </c>
      <c r="T264" t="s">
        <v>28</v>
      </c>
    </row>
    <row r="265" spans="1:20" ht="13.95" customHeight="1" x14ac:dyDescent="0.3">
      <c r="A265" t="s">
        <v>518</v>
      </c>
      <c r="B265" s="2">
        <v>1</v>
      </c>
      <c r="C265" t="s">
        <v>50</v>
      </c>
      <c r="D265" t="s">
        <v>22</v>
      </c>
      <c r="E265" t="s">
        <v>31</v>
      </c>
      <c r="F265" t="s">
        <v>519</v>
      </c>
      <c r="G265" t="s">
        <v>520</v>
      </c>
      <c r="H265" t="s">
        <v>521</v>
      </c>
      <c r="I265" s="1">
        <f t="shared" si="12"/>
        <v>38443</v>
      </c>
      <c r="J265" s="3">
        <v>1368.74</v>
      </c>
      <c r="K265" s="3">
        <v>1188.25</v>
      </c>
      <c r="L265" s="3">
        <v>180.49</v>
      </c>
      <c r="M265" s="3">
        <v>130</v>
      </c>
      <c r="N265" s="2">
        <v>23</v>
      </c>
      <c r="O265" s="2">
        <v>0</v>
      </c>
      <c r="P265" s="2">
        <v>2</v>
      </c>
      <c r="Q265" s="2">
        <v>213</v>
      </c>
      <c r="R265" s="1">
        <f t="shared" si="11"/>
        <v>45900</v>
      </c>
      <c r="S265" t="s">
        <v>27</v>
      </c>
      <c r="T265" t="s">
        <v>28</v>
      </c>
    </row>
    <row r="266" spans="1:20" ht="13.95" customHeight="1" x14ac:dyDescent="0.3">
      <c r="A266" t="s">
        <v>522</v>
      </c>
      <c r="B266" s="2">
        <v>1</v>
      </c>
      <c r="C266" t="s">
        <v>30</v>
      </c>
      <c r="D266" t="s">
        <v>22</v>
      </c>
      <c r="E266" t="s">
        <v>31</v>
      </c>
      <c r="F266" t="s">
        <v>173</v>
      </c>
      <c r="G266" t="s">
        <v>124</v>
      </c>
      <c r="H266" t="s">
        <v>523</v>
      </c>
      <c r="I266" s="1">
        <f t="shared" si="12"/>
        <v>38443</v>
      </c>
      <c r="J266" s="3">
        <v>844.86</v>
      </c>
      <c r="K266" s="3">
        <v>743.25</v>
      </c>
      <c r="L266" s="3">
        <v>101.61</v>
      </c>
      <c r="M266" s="3">
        <v>70</v>
      </c>
      <c r="N266" s="2">
        <v>23</v>
      </c>
      <c r="O266" s="2">
        <v>0</v>
      </c>
      <c r="P266" s="2">
        <v>2</v>
      </c>
      <c r="Q266" s="2">
        <v>213</v>
      </c>
      <c r="R266" s="1">
        <f t="shared" si="11"/>
        <v>45900</v>
      </c>
      <c r="S266" t="s">
        <v>27</v>
      </c>
      <c r="T266" t="s">
        <v>28</v>
      </c>
    </row>
    <row r="267" spans="1:20" ht="13.95" customHeight="1" x14ac:dyDescent="0.3">
      <c r="A267" t="s">
        <v>524</v>
      </c>
      <c r="B267" s="2">
        <v>1</v>
      </c>
      <c r="C267" t="s">
        <v>155</v>
      </c>
      <c r="D267" t="s">
        <v>22</v>
      </c>
      <c r="E267" t="s">
        <v>31</v>
      </c>
      <c r="F267" t="s">
        <v>151</v>
      </c>
      <c r="G267" t="s">
        <v>152</v>
      </c>
      <c r="H267" t="s">
        <v>206</v>
      </c>
      <c r="I267" s="1">
        <f t="shared" si="12"/>
        <v>38443</v>
      </c>
      <c r="J267" s="3">
        <v>8844.91</v>
      </c>
      <c r="K267" s="3">
        <v>7668.86</v>
      </c>
      <c r="L267" s="3">
        <v>1176.05</v>
      </c>
      <c r="M267" s="3">
        <v>850</v>
      </c>
      <c r="N267" s="2">
        <v>23</v>
      </c>
      <c r="O267" s="2">
        <v>0</v>
      </c>
      <c r="P267" s="2">
        <v>2</v>
      </c>
      <c r="Q267" s="2">
        <v>213</v>
      </c>
      <c r="R267" s="1">
        <f t="shared" si="11"/>
        <v>45900</v>
      </c>
      <c r="S267" t="s">
        <v>27</v>
      </c>
      <c r="T267" t="s">
        <v>28</v>
      </c>
    </row>
    <row r="268" spans="1:20" ht="13.95" customHeight="1" x14ac:dyDescent="0.3">
      <c r="A268" t="s">
        <v>525</v>
      </c>
      <c r="B268" s="2">
        <v>1</v>
      </c>
      <c r="C268" t="s">
        <v>155</v>
      </c>
      <c r="D268" t="s">
        <v>22</v>
      </c>
      <c r="E268" t="s">
        <v>31</v>
      </c>
      <c r="F268" t="s">
        <v>151</v>
      </c>
      <c r="G268" t="s">
        <v>152</v>
      </c>
      <c r="H268" t="s">
        <v>153</v>
      </c>
      <c r="I268" s="1">
        <f>DATE(2004,9,1)</f>
        <v>38231</v>
      </c>
      <c r="J268" s="3">
        <v>500</v>
      </c>
      <c r="K268" s="3">
        <v>488.05</v>
      </c>
      <c r="L268" s="3">
        <v>11.95</v>
      </c>
      <c r="M268" s="3">
        <v>0</v>
      </c>
      <c r="N268" s="2">
        <v>23</v>
      </c>
      <c r="O268" s="2">
        <v>0</v>
      </c>
      <c r="P268" s="2">
        <v>2</v>
      </c>
      <c r="Q268" s="2">
        <v>0</v>
      </c>
      <c r="R268" s="1">
        <f t="shared" si="11"/>
        <v>45900</v>
      </c>
      <c r="S268" t="s">
        <v>27</v>
      </c>
      <c r="T268" t="s">
        <v>28</v>
      </c>
    </row>
    <row r="269" spans="1:20" ht="13.95" customHeight="1" x14ac:dyDescent="0.3">
      <c r="A269" t="s">
        <v>526</v>
      </c>
      <c r="B269" s="2">
        <v>1</v>
      </c>
      <c r="C269" t="s">
        <v>30</v>
      </c>
      <c r="D269" t="s">
        <v>22</v>
      </c>
      <c r="E269" t="s">
        <v>31</v>
      </c>
      <c r="F269" t="s">
        <v>358</v>
      </c>
      <c r="G269" t="s">
        <v>25</v>
      </c>
      <c r="H269" t="s">
        <v>26</v>
      </c>
      <c r="I269" s="1">
        <f>DATE(2005,4,1)</f>
        <v>38443</v>
      </c>
      <c r="J269" s="3">
        <v>700.6</v>
      </c>
      <c r="K269" s="3">
        <v>604.89</v>
      </c>
      <c r="L269" s="3">
        <v>95.71</v>
      </c>
      <c r="M269" s="3">
        <v>70</v>
      </c>
      <c r="N269" s="2">
        <v>23</v>
      </c>
      <c r="O269" s="2">
        <v>0</v>
      </c>
      <c r="P269" s="2">
        <v>2</v>
      </c>
      <c r="Q269" s="2">
        <v>213</v>
      </c>
      <c r="R269" s="1">
        <f t="shared" si="11"/>
        <v>45900</v>
      </c>
      <c r="S269" t="s">
        <v>27</v>
      </c>
      <c r="T269" t="s">
        <v>28</v>
      </c>
    </row>
    <row r="270" spans="1:20" ht="13.95" customHeight="1" x14ac:dyDescent="0.3">
      <c r="A270" t="s">
        <v>527</v>
      </c>
      <c r="B270" s="2">
        <v>1</v>
      </c>
      <c r="C270" t="s">
        <v>30</v>
      </c>
      <c r="D270" t="s">
        <v>22</v>
      </c>
      <c r="E270" t="s">
        <v>31</v>
      </c>
      <c r="F270" t="s">
        <v>358</v>
      </c>
      <c r="G270" t="s">
        <v>25</v>
      </c>
      <c r="H270" t="s">
        <v>26</v>
      </c>
      <c r="I270" s="1">
        <f>DATE(2005,4,1)</f>
        <v>38443</v>
      </c>
      <c r="J270" s="3">
        <v>700.6</v>
      </c>
      <c r="K270" s="3">
        <v>604.89</v>
      </c>
      <c r="L270" s="3">
        <v>95.71</v>
      </c>
      <c r="M270" s="3">
        <v>70</v>
      </c>
      <c r="N270" s="2">
        <v>23</v>
      </c>
      <c r="O270" s="2">
        <v>0</v>
      </c>
      <c r="P270" s="2">
        <v>2</v>
      </c>
      <c r="Q270" s="2">
        <v>213</v>
      </c>
      <c r="R270" s="1">
        <f t="shared" si="11"/>
        <v>45900</v>
      </c>
      <c r="S270" t="s">
        <v>27</v>
      </c>
      <c r="T270" t="s">
        <v>28</v>
      </c>
    </row>
    <row r="271" spans="1:20" ht="13.95" customHeight="1" x14ac:dyDescent="0.3">
      <c r="A271" t="s">
        <v>528</v>
      </c>
      <c r="B271" s="2">
        <v>1</v>
      </c>
      <c r="C271" t="s">
        <v>30</v>
      </c>
      <c r="D271" t="s">
        <v>22</v>
      </c>
      <c r="E271" t="s">
        <v>31</v>
      </c>
      <c r="F271" t="s">
        <v>343</v>
      </c>
      <c r="G271" t="s">
        <v>162</v>
      </c>
      <c r="H271" t="s">
        <v>217</v>
      </c>
      <c r="I271" s="1">
        <f>DATE(2005,4,1)</f>
        <v>38443</v>
      </c>
      <c r="J271" s="3">
        <v>700.6</v>
      </c>
      <c r="K271" s="3">
        <v>604.89</v>
      </c>
      <c r="L271" s="3">
        <v>95.71</v>
      </c>
      <c r="M271" s="3">
        <v>70</v>
      </c>
      <c r="N271" s="2">
        <v>23</v>
      </c>
      <c r="O271" s="2">
        <v>0</v>
      </c>
      <c r="P271" s="2">
        <v>2</v>
      </c>
      <c r="Q271" s="2">
        <v>213</v>
      </c>
      <c r="R271" s="1">
        <f t="shared" si="11"/>
        <v>45900</v>
      </c>
      <c r="S271" t="s">
        <v>27</v>
      </c>
      <c r="T271" t="s">
        <v>28</v>
      </c>
    </row>
    <row r="272" spans="1:20" ht="13.95" customHeight="1" x14ac:dyDescent="0.3">
      <c r="A272" t="s">
        <v>529</v>
      </c>
      <c r="B272" s="2">
        <v>1</v>
      </c>
      <c r="C272" t="s">
        <v>30</v>
      </c>
      <c r="D272" t="s">
        <v>22</v>
      </c>
      <c r="E272" t="s">
        <v>31</v>
      </c>
      <c r="F272" t="s">
        <v>216</v>
      </c>
      <c r="G272" t="s">
        <v>162</v>
      </c>
      <c r="H272" t="s">
        <v>217</v>
      </c>
      <c r="I272" s="1">
        <f>DATE(2005,4,1)</f>
        <v>38443</v>
      </c>
      <c r="J272" s="3">
        <v>700.6</v>
      </c>
      <c r="K272" s="3">
        <v>604.89</v>
      </c>
      <c r="L272" s="3">
        <v>95.71</v>
      </c>
      <c r="M272" s="3">
        <v>70</v>
      </c>
      <c r="N272" s="2">
        <v>23</v>
      </c>
      <c r="O272" s="2">
        <v>0</v>
      </c>
      <c r="P272" s="2">
        <v>2</v>
      </c>
      <c r="Q272" s="2">
        <v>213</v>
      </c>
      <c r="R272" s="1">
        <f t="shared" si="11"/>
        <v>45900</v>
      </c>
      <c r="S272" t="s">
        <v>27</v>
      </c>
      <c r="T272" t="s">
        <v>28</v>
      </c>
    </row>
    <row r="273" spans="1:20" ht="13.95" customHeight="1" x14ac:dyDescent="0.3">
      <c r="A273" t="s">
        <v>530</v>
      </c>
      <c r="B273" s="2">
        <v>1</v>
      </c>
      <c r="C273" t="s">
        <v>531</v>
      </c>
      <c r="D273" t="s">
        <v>22</v>
      </c>
      <c r="E273" t="s">
        <v>31</v>
      </c>
      <c r="F273" t="s">
        <v>151</v>
      </c>
      <c r="G273" t="s">
        <v>152</v>
      </c>
      <c r="H273" t="s">
        <v>532</v>
      </c>
      <c r="I273" s="1">
        <f>DATE(2007,2,23)</f>
        <v>39136</v>
      </c>
      <c r="J273" s="3">
        <v>7063.73</v>
      </c>
      <c r="K273" s="3">
        <v>6096.14</v>
      </c>
      <c r="L273" s="3">
        <v>967.59</v>
      </c>
      <c r="M273" s="3">
        <v>700</v>
      </c>
      <c r="N273" s="2">
        <v>21</v>
      </c>
      <c r="O273" s="2">
        <v>0</v>
      </c>
      <c r="P273" s="2">
        <v>2</v>
      </c>
      <c r="Q273" s="2">
        <v>175</v>
      </c>
      <c r="R273" s="1">
        <f t="shared" si="11"/>
        <v>45900</v>
      </c>
      <c r="S273" t="s">
        <v>27</v>
      </c>
      <c r="T273" t="s">
        <v>28</v>
      </c>
    </row>
    <row r="274" spans="1:20" ht="13.95" customHeight="1" x14ac:dyDescent="0.3">
      <c r="A274" t="s">
        <v>533</v>
      </c>
      <c r="B274" s="2">
        <v>1</v>
      </c>
      <c r="C274" t="s">
        <v>30</v>
      </c>
      <c r="D274" t="s">
        <v>22</v>
      </c>
      <c r="E274" t="s">
        <v>31</v>
      </c>
      <c r="F274" t="s">
        <v>340</v>
      </c>
      <c r="G274" t="s">
        <v>193</v>
      </c>
      <c r="H274" t="s">
        <v>341</v>
      </c>
      <c r="I274" s="1">
        <f>DATE(2005,4,1)</f>
        <v>38443</v>
      </c>
      <c r="J274" s="3">
        <v>844.86</v>
      </c>
      <c r="K274" s="3">
        <v>743.25</v>
      </c>
      <c r="L274" s="3">
        <v>101.61</v>
      </c>
      <c r="M274" s="3">
        <v>70</v>
      </c>
      <c r="N274" s="2">
        <v>23</v>
      </c>
      <c r="O274" s="2">
        <v>0</v>
      </c>
      <c r="P274" s="2">
        <v>2</v>
      </c>
      <c r="Q274" s="2">
        <v>213</v>
      </c>
      <c r="R274" s="1">
        <f t="shared" si="11"/>
        <v>45900</v>
      </c>
      <c r="S274" t="s">
        <v>27</v>
      </c>
      <c r="T274" t="s">
        <v>28</v>
      </c>
    </row>
    <row r="275" spans="1:20" ht="13.95" customHeight="1" x14ac:dyDescent="0.3">
      <c r="A275" t="s">
        <v>534</v>
      </c>
      <c r="B275" s="2">
        <v>1</v>
      </c>
      <c r="C275" t="s">
        <v>535</v>
      </c>
      <c r="D275" t="s">
        <v>22</v>
      </c>
      <c r="E275" t="s">
        <v>31</v>
      </c>
      <c r="F275" t="s">
        <v>142</v>
      </c>
      <c r="G275" t="s">
        <v>25</v>
      </c>
      <c r="H275" t="s">
        <v>26</v>
      </c>
      <c r="I275" s="1">
        <f>DATE(2005,11,1)</f>
        <v>38657</v>
      </c>
      <c r="J275" s="3">
        <v>133.05000000000001</v>
      </c>
      <c r="K275" s="3">
        <v>128.08000000000001</v>
      </c>
      <c r="L275" s="3">
        <v>4.97</v>
      </c>
      <c r="M275" s="3">
        <v>1</v>
      </c>
      <c r="N275" s="2">
        <v>22</v>
      </c>
      <c r="O275" s="2">
        <v>0</v>
      </c>
      <c r="P275" s="2">
        <v>2</v>
      </c>
      <c r="Q275" s="2">
        <v>61</v>
      </c>
      <c r="R275" s="1">
        <f t="shared" si="11"/>
        <v>45900</v>
      </c>
      <c r="S275" t="s">
        <v>27</v>
      </c>
      <c r="T275" t="s">
        <v>28</v>
      </c>
    </row>
    <row r="276" spans="1:20" ht="13.95" customHeight="1" x14ac:dyDescent="0.3">
      <c r="A276" t="s">
        <v>536</v>
      </c>
      <c r="B276" s="2">
        <v>1</v>
      </c>
      <c r="C276" t="s">
        <v>537</v>
      </c>
      <c r="D276" t="s">
        <v>22</v>
      </c>
      <c r="E276" t="s">
        <v>31</v>
      </c>
      <c r="F276" t="s">
        <v>142</v>
      </c>
      <c r="G276" t="s">
        <v>25</v>
      </c>
      <c r="H276" t="s">
        <v>26</v>
      </c>
      <c r="I276" s="1">
        <f>DATE(2007,2,23)</f>
        <v>39136</v>
      </c>
      <c r="J276" s="3">
        <v>7063.73</v>
      </c>
      <c r="K276" s="3">
        <v>6096.14</v>
      </c>
      <c r="L276" s="3">
        <v>967.59</v>
      </c>
      <c r="M276" s="3">
        <v>700</v>
      </c>
      <c r="N276" s="2">
        <v>21</v>
      </c>
      <c r="O276" s="2">
        <v>0</v>
      </c>
      <c r="P276" s="2">
        <v>2</v>
      </c>
      <c r="Q276" s="2">
        <v>175</v>
      </c>
      <c r="R276" s="1">
        <f t="shared" si="11"/>
        <v>45900</v>
      </c>
      <c r="S276" t="s">
        <v>27</v>
      </c>
      <c r="T276" t="s">
        <v>28</v>
      </c>
    </row>
    <row r="277" spans="1:20" ht="13.95" customHeight="1" x14ac:dyDescent="0.3">
      <c r="A277" t="s">
        <v>538</v>
      </c>
      <c r="B277" s="2">
        <v>1</v>
      </c>
      <c r="C277" t="s">
        <v>539</v>
      </c>
      <c r="D277" t="s">
        <v>22</v>
      </c>
      <c r="E277" t="s">
        <v>31</v>
      </c>
      <c r="F277" t="s">
        <v>358</v>
      </c>
      <c r="G277" t="s">
        <v>25</v>
      </c>
      <c r="H277" t="s">
        <v>26</v>
      </c>
      <c r="I277" s="1">
        <f>DATE(2005,4,1)</f>
        <v>38443</v>
      </c>
      <c r="J277" s="3">
        <v>5155.5200000000004</v>
      </c>
      <c r="K277" s="3">
        <v>4465.68</v>
      </c>
      <c r="L277" s="3">
        <v>689.84</v>
      </c>
      <c r="M277" s="3">
        <v>500</v>
      </c>
      <c r="N277" s="2">
        <v>23</v>
      </c>
      <c r="O277" s="2">
        <v>0</v>
      </c>
      <c r="P277" s="2">
        <v>2</v>
      </c>
      <c r="Q277" s="2">
        <v>213</v>
      </c>
      <c r="R277" s="1">
        <f t="shared" si="11"/>
        <v>45900</v>
      </c>
      <c r="S277" t="s">
        <v>27</v>
      </c>
      <c r="T277" t="s">
        <v>28</v>
      </c>
    </row>
    <row r="278" spans="1:20" ht="13.95" customHeight="1" x14ac:dyDescent="0.3">
      <c r="A278" t="s">
        <v>540</v>
      </c>
      <c r="B278" s="2">
        <v>1</v>
      </c>
      <c r="C278" t="s">
        <v>531</v>
      </c>
      <c r="D278" t="s">
        <v>22</v>
      </c>
      <c r="E278" t="s">
        <v>31</v>
      </c>
      <c r="F278" t="s">
        <v>358</v>
      </c>
      <c r="G278" t="s">
        <v>25</v>
      </c>
      <c r="H278" t="s">
        <v>26</v>
      </c>
      <c r="I278" s="1">
        <f>DATE(2005,4,1)</f>
        <v>38443</v>
      </c>
      <c r="J278" s="3">
        <v>5155.5200000000004</v>
      </c>
      <c r="K278" s="3">
        <v>4465.68</v>
      </c>
      <c r="L278" s="3">
        <v>689.84</v>
      </c>
      <c r="M278" s="3">
        <v>500</v>
      </c>
      <c r="N278" s="2">
        <v>23</v>
      </c>
      <c r="O278" s="2">
        <v>0</v>
      </c>
      <c r="P278" s="2">
        <v>2</v>
      </c>
      <c r="Q278" s="2">
        <v>213</v>
      </c>
      <c r="R278" s="1">
        <f t="shared" si="11"/>
        <v>45900</v>
      </c>
      <c r="S278" t="s">
        <v>27</v>
      </c>
      <c r="T278" t="s">
        <v>28</v>
      </c>
    </row>
    <row r="279" spans="1:20" ht="13.95" customHeight="1" x14ac:dyDescent="0.3">
      <c r="A279" t="s">
        <v>541</v>
      </c>
      <c r="B279" s="2">
        <v>1</v>
      </c>
      <c r="C279" t="s">
        <v>542</v>
      </c>
      <c r="D279" t="s">
        <v>22</v>
      </c>
      <c r="E279" t="s">
        <v>31</v>
      </c>
      <c r="F279" t="s">
        <v>543</v>
      </c>
      <c r="G279" t="s">
        <v>25</v>
      </c>
      <c r="H279" t="s">
        <v>544</v>
      </c>
      <c r="I279" s="1">
        <f>DATE(2005,4,1)</f>
        <v>38443</v>
      </c>
      <c r="J279" s="3">
        <v>5155.5200000000004</v>
      </c>
      <c r="K279" s="3">
        <v>4465.68</v>
      </c>
      <c r="L279" s="3">
        <v>689.84</v>
      </c>
      <c r="M279" s="3">
        <v>500</v>
      </c>
      <c r="N279" s="2">
        <v>23</v>
      </c>
      <c r="O279" s="2">
        <v>0</v>
      </c>
      <c r="P279" s="2">
        <v>2</v>
      </c>
      <c r="Q279" s="2">
        <v>213</v>
      </c>
      <c r="R279" s="1">
        <f t="shared" si="11"/>
        <v>45900</v>
      </c>
      <c r="S279" t="s">
        <v>27</v>
      </c>
      <c r="T279" t="s">
        <v>28</v>
      </c>
    </row>
    <row r="280" spans="1:20" ht="13.95" customHeight="1" x14ac:dyDescent="0.3">
      <c r="A280" t="s">
        <v>545</v>
      </c>
      <c r="B280" s="2">
        <v>1</v>
      </c>
      <c r="C280" t="s">
        <v>546</v>
      </c>
      <c r="D280" t="s">
        <v>22</v>
      </c>
      <c r="E280" t="s">
        <v>31</v>
      </c>
      <c r="F280" t="s">
        <v>173</v>
      </c>
      <c r="G280" t="s">
        <v>124</v>
      </c>
      <c r="H280" t="s">
        <v>188</v>
      </c>
      <c r="I280" s="1">
        <f>DATE(2001,4,1)</f>
        <v>36982</v>
      </c>
      <c r="J280" s="3">
        <v>4351</v>
      </c>
      <c r="K280" s="3">
        <v>4204.38</v>
      </c>
      <c r="L280" s="3">
        <v>146.62</v>
      </c>
      <c r="M280" s="3">
        <v>0</v>
      </c>
      <c r="N280" s="2">
        <v>27</v>
      </c>
      <c r="O280" s="2">
        <v>0</v>
      </c>
      <c r="P280" s="2">
        <v>2</v>
      </c>
      <c r="Q280" s="2">
        <v>213</v>
      </c>
      <c r="R280" s="1">
        <f t="shared" si="11"/>
        <v>45900</v>
      </c>
      <c r="S280" t="s">
        <v>27</v>
      </c>
      <c r="T280" t="s">
        <v>28</v>
      </c>
    </row>
    <row r="281" spans="1:20" ht="13.95" customHeight="1" x14ac:dyDescent="0.3">
      <c r="A281" t="s">
        <v>547</v>
      </c>
      <c r="B281" s="2">
        <v>1</v>
      </c>
      <c r="C281" t="s">
        <v>96</v>
      </c>
      <c r="D281" t="s">
        <v>22</v>
      </c>
      <c r="E281" t="s">
        <v>31</v>
      </c>
      <c r="F281" t="s">
        <v>399</v>
      </c>
      <c r="G281" t="s">
        <v>400</v>
      </c>
      <c r="H281" t="s">
        <v>401</v>
      </c>
      <c r="I281" s="1">
        <f>DATE(2001,4,1)</f>
        <v>36982</v>
      </c>
      <c r="J281" s="3">
        <v>1084</v>
      </c>
      <c r="K281" s="3">
        <v>1047.49</v>
      </c>
      <c r="L281" s="3">
        <v>36.51</v>
      </c>
      <c r="M281" s="3">
        <v>0</v>
      </c>
      <c r="N281" s="2">
        <v>27</v>
      </c>
      <c r="O281" s="2">
        <v>0</v>
      </c>
      <c r="P281" s="2">
        <v>2</v>
      </c>
      <c r="Q281" s="2">
        <v>213</v>
      </c>
      <c r="R281" s="1">
        <f t="shared" si="11"/>
        <v>45900</v>
      </c>
      <c r="S281" t="s">
        <v>27</v>
      </c>
      <c r="T281" t="s">
        <v>28</v>
      </c>
    </row>
    <row r="282" spans="1:20" ht="13.95" customHeight="1" x14ac:dyDescent="0.3">
      <c r="A282" t="s">
        <v>548</v>
      </c>
      <c r="B282" s="2">
        <v>1</v>
      </c>
      <c r="C282" t="s">
        <v>61</v>
      </c>
      <c r="D282" t="s">
        <v>22</v>
      </c>
      <c r="E282" t="s">
        <v>31</v>
      </c>
      <c r="F282" t="s">
        <v>216</v>
      </c>
      <c r="G282" t="s">
        <v>162</v>
      </c>
      <c r="H282" t="s">
        <v>217</v>
      </c>
      <c r="I282" s="1">
        <f>DATE(2005,4,1)</f>
        <v>38443</v>
      </c>
      <c r="J282" s="3">
        <v>2456.92</v>
      </c>
      <c r="K282" s="3">
        <v>2356.7199999999998</v>
      </c>
      <c r="L282" s="3">
        <v>100.2</v>
      </c>
      <c r="M282" s="3">
        <v>0</v>
      </c>
      <c r="N282" s="2">
        <v>23</v>
      </c>
      <c r="O282" s="2">
        <v>0</v>
      </c>
      <c r="P282" s="2">
        <v>2</v>
      </c>
      <c r="Q282" s="2">
        <v>213</v>
      </c>
      <c r="R282" s="1">
        <f t="shared" si="11"/>
        <v>45900</v>
      </c>
      <c r="S282" t="s">
        <v>27</v>
      </c>
      <c r="T282" t="s">
        <v>28</v>
      </c>
    </row>
    <row r="283" spans="1:20" ht="13.95" customHeight="1" x14ac:dyDescent="0.3">
      <c r="A283" t="s">
        <v>549</v>
      </c>
      <c r="B283" s="2">
        <v>1</v>
      </c>
      <c r="C283" t="s">
        <v>30</v>
      </c>
      <c r="D283" t="s">
        <v>22</v>
      </c>
      <c r="E283" t="s">
        <v>31</v>
      </c>
      <c r="F283" t="s">
        <v>358</v>
      </c>
      <c r="G283" t="s">
        <v>25</v>
      </c>
      <c r="H283" t="s">
        <v>26</v>
      </c>
      <c r="I283" s="1">
        <f>DATE(2005,4,1)</f>
        <v>38443</v>
      </c>
      <c r="J283" s="3">
        <v>700.6</v>
      </c>
      <c r="K283" s="3">
        <v>604.89</v>
      </c>
      <c r="L283" s="3">
        <v>95.71</v>
      </c>
      <c r="M283" s="3">
        <v>70</v>
      </c>
      <c r="N283" s="2">
        <v>23</v>
      </c>
      <c r="O283" s="2">
        <v>0</v>
      </c>
      <c r="P283" s="2">
        <v>2</v>
      </c>
      <c r="Q283" s="2">
        <v>213</v>
      </c>
      <c r="R283" s="1">
        <f t="shared" si="11"/>
        <v>45900</v>
      </c>
      <c r="S283" t="s">
        <v>27</v>
      </c>
      <c r="T283" t="s">
        <v>28</v>
      </c>
    </row>
    <row r="284" spans="1:20" ht="13.95" customHeight="1" x14ac:dyDescent="0.3">
      <c r="A284" t="s">
        <v>550</v>
      </c>
      <c r="B284" s="2">
        <v>1</v>
      </c>
      <c r="C284" t="s">
        <v>30</v>
      </c>
      <c r="D284" t="s">
        <v>22</v>
      </c>
      <c r="E284" t="s">
        <v>31</v>
      </c>
      <c r="F284" t="s">
        <v>151</v>
      </c>
      <c r="G284" t="s">
        <v>152</v>
      </c>
      <c r="H284" t="s">
        <v>397</v>
      </c>
      <c r="I284" s="1">
        <f>DATE(2005,11,1)</f>
        <v>38657</v>
      </c>
      <c r="J284" s="3">
        <v>1721.4</v>
      </c>
      <c r="K284" s="3">
        <v>1572.69</v>
      </c>
      <c r="L284" s="3">
        <v>148.71</v>
      </c>
      <c r="M284" s="3">
        <v>100</v>
      </c>
      <c r="N284" s="2">
        <v>22</v>
      </c>
      <c r="O284" s="2">
        <v>0</v>
      </c>
      <c r="P284" s="2">
        <v>2</v>
      </c>
      <c r="Q284" s="2">
        <v>61</v>
      </c>
      <c r="R284" s="1">
        <f t="shared" si="11"/>
        <v>45900</v>
      </c>
      <c r="S284" t="s">
        <v>27</v>
      </c>
      <c r="T284" t="s">
        <v>28</v>
      </c>
    </row>
    <row r="285" spans="1:20" ht="13.95" customHeight="1" x14ac:dyDescent="0.3">
      <c r="A285" t="s">
        <v>551</v>
      </c>
      <c r="B285" s="2">
        <v>1</v>
      </c>
      <c r="C285" t="s">
        <v>30</v>
      </c>
      <c r="D285" t="s">
        <v>22</v>
      </c>
      <c r="E285" t="s">
        <v>31</v>
      </c>
      <c r="F285" t="s">
        <v>151</v>
      </c>
      <c r="G285" t="s">
        <v>152</v>
      </c>
      <c r="H285" t="s">
        <v>397</v>
      </c>
      <c r="I285" s="1">
        <f>DATE(2005,11,1)</f>
        <v>38657</v>
      </c>
      <c r="J285" s="3">
        <v>1721.4</v>
      </c>
      <c r="K285" s="3">
        <v>1572.69</v>
      </c>
      <c r="L285" s="3">
        <v>148.71</v>
      </c>
      <c r="M285" s="3">
        <v>100</v>
      </c>
      <c r="N285" s="2">
        <v>22</v>
      </c>
      <c r="O285" s="2">
        <v>0</v>
      </c>
      <c r="P285" s="2">
        <v>2</v>
      </c>
      <c r="Q285" s="2">
        <v>61</v>
      </c>
      <c r="R285" s="1">
        <f t="shared" si="11"/>
        <v>45900</v>
      </c>
      <c r="S285" t="s">
        <v>27</v>
      </c>
      <c r="T285" t="s">
        <v>28</v>
      </c>
    </row>
    <row r="286" spans="1:20" ht="13.95" customHeight="1" x14ac:dyDescent="0.3">
      <c r="A286" t="s">
        <v>552</v>
      </c>
      <c r="B286" s="2">
        <v>1</v>
      </c>
      <c r="C286" t="s">
        <v>96</v>
      </c>
      <c r="D286" t="s">
        <v>22</v>
      </c>
      <c r="E286" t="s">
        <v>31</v>
      </c>
      <c r="F286" t="s">
        <v>543</v>
      </c>
      <c r="G286" t="s">
        <v>25</v>
      </c>
      <c r="H286" t="s">
        <v>544</v>
      </c>
      <c r="I286" s="1">
        <f>DATE(2005,4,1)</f>
        <v>38443</v>
      </c>
      <c r="J286" s="3">
        <v>1368.74</v>
      </c>
      <c r="K286" s="3">
        <v>1188.25</v>
      </c>
      <c r="L286" s="3">
        <v>180.49</v>
      </c>
      <c r="M286" s="3">
        <v>130</v>
      </c>
      <c r="N286" s="2">
        <v>23</v>
      </c>
      <c r="O286" s="2">
        <v>0</v>
      </c>
      <c r="P286" s="2">
        <v>2</v>
      </c>
      <c r="Q286" s="2">
        <v>213</v>
      </c>
      <c r="R286" s="1">
        <f t="shared" si="11"/>
        <v>45900</v>
      </c>
      <c r="S286" t="s">
        <v>27</v>
      </c>
      <c r="T286" t="s">
        <v>28</v>
      </c>
    </row>
    <row r="287" spans="1:20" ht="13.95" customHeight="1" x14ac:dyDescent="0.3">
      <c r="A287" t="s">
        <v>553</v>
      </c>
      <c r="B287" s="2">
        <v>1</v>
      </c>
      <c r="C287" t="s">
        <v>61</v>
      </c>
      <c r="D287" t="s">
        <v>22</v>
      </c>
      <c r="E287" t="s">
        <v>31</v>
      </c>
      <c r="F287" t="s">
        <v>192</v>
      </c>
      <c r="G287" t="s">
        <v>193</v>
      </c>
      <c r="H287" t="s">
        <v>408</v>
      </c>
      <c r="I287" s="1">
        <f>DATE(2005,11,1)</f>
        <v>38657</v>
      </c>
      <c r="J287" s="3">
        <v>1945.8</v>
      </c>
      <c r="K287" s="3">
        <v>1751.51</v>
      </c>
      <c r="L287" s="3">
        <v>194.29</v>
      </c>
      <c r="M287" s="3">
        <v>140</v>
      </c>
      <c r="N287" s="2">
        <v>22</v>
      </c>
      <c r="O287" s="2">
        <v>0</v>
      </c>
      <c r="P287" s="2">
        <v>2</v>
      </c>
      <c r="Q287" s="2">
        <v>61</v>
      </c>
      <c r="R287" s="1">
        <f t="shared" si="11"/>
        <v>45900</v>
      </c>
      <c r="S287" t="s">
        <v>27</v>
      </c>
      <c r="T287" t="s">
        <v>28</v>
      </c>
    </row>
    <row r="288" spans="1:20" ht="13.95" customHeight="1" x14ac:dyDescent="0.3">
      <c r="A288" t="s">
        <v>554</v>
      </c>
      <c r="B288" s="2">
        <v>1</v>
      </c>
      <c r="C288" t="s">
        <v>36</v>
      </c>
      <c r="D288" t="s">
        <v>22</v>
      </c>
      <c r="E288" t="s">
        <v>31</v>
      </c>
      <c r="F288" t="s">
        <v>358</v>
      </c>
      <c r="G288" t="s">
        <v>25</v>
      </c>
      <c r="H288" t="s">
        <v>26</v>
      </c>
      <c r="I288" s="1">
        <f>DATE(2005,4,1)</f>
        <v>38443</v>
      </c>
      <c r="J288" s="3">
        <v>1380.74</v>
      </c>
      <c r="K288" s="3">
        <v>1199.72</v>
      </c>
      <c r="L288" s="3">
        <v>181.02</v>
      </c>
      <c r="M288" s="3">
        <v>130</v>
      </c>
      <c r="N288" s="2">
        <v>23</v>
      </c>
      <c r="O288" s="2">
        <v>0</v>
      </c>
      <c r="P288" s="2">
        <v>2</v>
      </c>
      <c r="Q288" s="2">
        <v>213</v>
      </c>
      <c r="R288" s="1">
        <f t="shared" si="11"/>
        <v>45900</v>
      </c>
      <c r="S288" t="s">
        <v>27</v>
      </c>
      <c r="T288" t="s">
        <v>28</v>
      </c>
    </row>
    <row r="289" spans="1:20" ht="13.95" customHeight="1" x14ac:dyDescent="0.3">
      <c r="A289" t="s">
        <v>555</v>
      </c>
      <c r="B289" s="2">
        <v>1</v>
      </c>
      <c r="C289" t="s">
        <v>36</v>
      </c>
      <c r="D289" t="s">
        <v>22</v>
      </c>
      <c r="E289" t="s">
        <v>31</v>
      </c>
      <c r="F289" t="s">
        <v>556</v>
      </c>
      <c r="G289" t="s">
        <v>25</v>
      </c>
      <c r="H289" t="s">
        <v>26</v>
      </c>
      <c r="I289" s="1">
        <f>DATE(2005,4,1)</f>
        <v>38443</v>
      </c>
      <c r="J289" s="3">
        <v>5015.3599999999997</v>
      </c>
      <c r="K289" s="3">
        <v>4331.1899999999996</v>
      </c>
      <c r="L289" s="3">
        <v>684.17</v>
      </c>
      <c r="M289" s="3">
        <v>500</v>
      </c>
      <c r="N289" s="2">
        <v>23</v>
      </c>
      <c r="O289" s="2">
        <v>0</v>
      </c>
      <c r="P289" s="2">
        <v>2</v>
      </c>
      <c r="Q289" s="2">
        <v>213</v>
      </c>
      <c r="R289" s="1">
        <f t="shared" si="11"/>
        <v>45900</v>
      </c>
      <c r="S289" t="s">
        <v>27</v>
      </c>
      <c r="T289" t="s">
        <v>28</v>
      </c>
    </row>
    <row r="290" spans="1:20" ht="13.95" customHeight="1" x14ac:dyDescent="0.3">
      <c r="A290" t="s">
        <v>557</v>
      </c>
      <c r="B290" s="2">
        <v>1</v>
      </c>
      <c r="C290" t="s">
        <v>30</v>
      </c>
      <c r="D290" t="s">
        <v>22</v>
      </c>
      <c r="E290" t="s">
        <v>31</v>
      </c>
      <c r="F290" t="s">
        <v>192</v>
      </c>
      <c r="G290" t="s">
        <v>193</v>
      </c>
      <c r="H290" t="s">
        <v>394</v>
      </c>
      <c r="I290" s="1">
        <f>DATE(2007,2,21)</f>
        <v>39134</v>
      </c>
      <c r="J290" s="3">
        <v>2394</v>
      </c>
      <c r="K290" s="3">
        <v>2073.4</v>
      </c>
      <c r="L290" s="3">
        <v>320.60000000000002</v>
      </c>
      <c r="M290" s="3">
        <v>230</v>
      </c>
      <c r="N290" s="2">
        <v>21</v>
      </c>
      <c r="O290" s="2">
        <v>0</v>
      </c>
      <c r="P290" s="2">
        <v>2</v>
      </c>
      <c r="Q290" s="2">
        <v>173</v>
      </c>
      <c r="R290" s="1">
        <f t="shared" si="11"/>
        <v>45900</v>
      </c>
      <c r="S290" t="s">
        <v>27</v>
      </c>
      <c r="T290" t="s">
        <v>28</v>
      </c>
    </row>
    <row r="291" spans="1:20" ht="13.95" customHeight="1" x14ac:dyDescent="0.3">
      <c r="A291" t="s">
        <v>558</v>
      </c>
      <c r="B291" s="2">
        <v>1</v>
      </c>
      <c r="C291" t="s">
        <v>559</v>
      </c>
      <c r="D291" t="s">
        <v>22</v>
      </c>
      <c r="E291" t="s">
        <v>31</v>
      </c>
      <c r="F291" t="s">
        <v>358</v>
      </c>
      <c r="G291" t="s">
        <v>25</v>
      </c>
      <c r="H291" t="s">
        <v>26</v>
      </c>
      <c r="I291" s="1">
        <f>DATE(2005,4,1)</f>
        <v>38443</v>
      </c>
      <c r="J291" s="3">
        <v>2716.02</v>
      </c>
      <c r="K291" s="3">
        <v>2346.25</v>
      </c>
      <c r="L291" s="3">
        <v>369.77</v>
      </c>
      <c r="M291" s="3">
        <v>270</v>
      </c>
      <c r="N291" s="2">
        <v>23</v>
      </c>
      <c r="O291" s="2">
        <v>0</v>
      </c>
      <c r="P291" s="2">
        <v>2</v>
      </c>
      <c r="Q291" s="2">
        <v>213</v>
      </c>
      <c r="R291" s="1">
        <f t="shared" si="11"/>
        <v>45900</v>
      </c>
      <c r="S291" t="s">
        <v>27</v>
      </c>
      <c r="T291" t="s">
        <v>28</v>
      </c>
    </row>
    <row r="292" spans="1:20" ht="13.95" customHeight="1" x14ac:dyDescent="0.3">
      <c r="A292" t="s">
        <v>560</v>
      </c>
      <c r="B292" s="2">
        <v>1</v>
      </c>
      <c r="C292" t="s">
        <v>561</v>
      </c>
      <c r="D292" t="s">
        <v>93</v>
      </c>
      <c r="E292" t="s">
        <v>31</v>
      </c>
      <c r="F292" t="s">
        <v>48</v>
      </c>
      <c r="G292" t="s">
        <v>33</v>
      </c>
      <c r="H292" t="s">
        <v>34</v>
      </c>
      <c r="I292" s="1">
        <f>DATE(2005,4,1)</f>
        <v>38443</v>
      </c>
      <c r="J292" s="3">
        <v>572.79999999999995</v>
      </c>
      <c r="K292" s="3">
        <v>539.85</v>
      </c>
      <c r="L292" s="3">
        <v>32.950000000000003</v>
      </c>
      <c r="M292" s="3">
        <v>10</v>
      </c>
      <c r="N292" s="2">
        <v>23</v>
      </c>
      <c r="O292" s="2">
        <v>0</v>
      </c>
      <c r="P292" s="2">
        <v>2</v>
      </c>
      <c r="Q292" s="2">
        <v>213</v>
      </c>
      <c r="R292" s="1">
        <f t="shared" si="11"/>
        <v>45900</v>
      </c>
      <c r="S292" t="s">
        <v>27</v>
      </c>
      <c r="T292" t="s">
        <v>28</v>
      </c>
    </row>
    <row r="293" spans="1:20" ht="13.95" customHeight="1" x14ac:dyDescent="0.3">
      <c r="A293" t="s">
        <v>562</v>
      </c>
      <c r="B293" s="2">
        <v>1</v>
      </c>
      <c r="C293" t="s">
        <v>155</v>
      </c>
      <c r="D293" t="s">
        <v>22</v>
      </c>
      <c r="E293" t="s">
        <v>180</v>
      </c>
      <c r="F293" t="s">
        <v>151</v>
      </c>
      <c r="G293" t="s">
        <v>152</v>
      </c>
      <c r="H293" t="s">
        <v>206</v>
      </c>
      <c r="I293" s="1">
        <f>DATE(2007,9,1)</f>
        <v>39326</v>
      </c>
      <c r="J293" s="3">
        <v>4617</v>
      </c>
      <c r="K293" s="3">
        <v>4110.88</v>
      </c>
      <c r="L293" s="3">
        <v>506.12</v>
      </c>
      <c r="M293" s="3">
        <v>450</v>
      </c>
      <c r="N293" s="2">
        <v>20</v>
      </c>
      <c r="O293" s="2">
        <v>0</v>
      </c>
      <c r="P293" s="2">
        <v>2</v>
      </c>
      <c r="Q293" s="2">
        <v>0</v>
      </c>
      <c r="R293" s="1">
        <f t="shared" si="11"/>
        <v>45900</v>
      </c>
      <c r="S293" t="s">
        <v>27</v>
      </c>
      <c r="T293" t="s">
        <v>28</v>
      </c>
    </row>
    <row r="294" spans="1:20" ht="13.95" customHeight="1" x14ac:dyDescent="0.3">
      <c r="A294" t="s">
        <v>563</v>
      </c>
      <c r="B294" s="2">
        <v>1</v>
      </c>
      <c r="C294" t="s">
        <v>30</v>
      </c>
      <c r="D294" t="s">
        <v>22</v>
      </c>
      <c r="E294" t="s">
        <v>180</v>
      </c>
      <c r="F294" t="s">
        <v>564</v>
      </c>
      <c r="G294" t="s">
        <v>565</v>
      </c>
      <c r="H294" t="s">
        <v>566</v>
      </c>
      <c r="I294" s="1">
        <f>DATE(2007,9,1)</f>
        <v>39326</v>
      </c>
      <c r="J294" s="3">
        <v>2506.86</v>
      </c>
      <c r="K294" s="3">
        <v>2226.4699999999998</v>
      </c>
      <c r="L294" s="3">
        <v>280.39</v>
      </c>
      <c r="M294" s="3">
        <v>250</v>
      </c>
      <c r="N294" s="2">
        <v>20</v>
      </c>
      <c r="O294" s="2">
        <v>0</v>
      </c>
      <c r="P294" s="2">
        <v>2</v>
      </c>
      <c r="Q294" s="2">
        <v>0</v>
      </c>
      <c r="R294" s="1">
        <f t="shared" si="11"/>
        <v>45900</v>
      </c>
      <c r="S294" t="s">
        <v>27</v>
      </c>
      <c r="T294" t="s">
        <v>28</v>
      </c>
    </row>
    <row r="295" spans="1:20" ht="13.95" customHeight="1" x14ac:dyDescent="0.3">
      <c r="A295" t="s">
        <v>567</v>
      </c>
      <c r="B295" s="2">
        <v>1</v>
      </c>
      <c r="C295" t="s">
        <v>96</v>
      </c>
      <c r="D295" t="s">
        <v>22</v>
      </c>
      <c r="E295" t="s">
        <v>180</v>
      </c>
      <c r="F295" t="s">
        <v>564</v>
      </c>
      <c r="G295" t="s">
        <v>565</v>
      </c>
      <c r="H295" t="s">
        <v>566</v>
      </c>
      <c r="I295" s="1">
        <f>DATE(2007,10,1)</f>
        <v>39356</v>
      </c>
      <c r="J295" s="3">
        <v>2998.2</v>
      </c>
      <c r="K295" s="3">
        <v>2657.22</v>
      </c>
      <c r="L295" s="3">
        <v>340.98</v>
      </c>
      <c r="M295" s="3">
        <v>300</v>
      </c>
      <c r="N295" s="2">
        <v>20</v>
      </c>
      <c r="O295" s="2">
        <v>0</v>
      </c>
      <c r="P295" s="2">
        <v>2</v>
      </c>
      <c r="Q295" s="2">
        <v>30</v>
      </c>
      <c r="R295" s="1">
        <f t="shared" si="11"/>
        <v>45900</v>
      </c>
      <c r="S295" t="s">
        <v>27</v>
      </c>
      <c r="T295" t="s">
        <v>28</v>
      </c>
    </row>
    <row r="296" spans="1:20" ht="13.95" customHeight="1" x14ac:dyDescent="0.3">
      <c r="A296" t="s">
        <v>568</v>
      </c>
      <c r="B296" s="2">
        <v>1</v>
      </c>
      <c r="C296" t="s">
        <v>155</v>
      </c>
      <c r="D296" t="s">
        <v>22</v>
      </c>
      <c r="E296" t="s">
        <v>180</v>
      </c>
      <c r="F296" t="s">
        <v>151</v>
      </c>
      <c r="G296" t="s">
        <v>152</v>
      </c>
      <c r="H296" t="s">
        <v>206</v>
      </c>
      <c r="I296" s="1">
        <f>DATE(2007,9,1)</f>
        <v>39326</v>
      </c>
      <c r="J296" s="3">
        <v>2094.1799999999998</v>
      </c>
      <c r="K296" s="3">
        <v>1868.66</v>
      </c>
      <c r="L296" s="3">
        <v>225.52</v>
      </c>
      <c r="M296" s="3">
        <v>200</v>
      </c>
      <c r="N296" s="2">
        <v>20</v>
      </c>
      <c r="O296" s="2">
        <v>0</v>
      </c>
      <c r="P296" s="2">
        <v>2</v>
      </c>
      <c r="Q296" s="2">
        <v>0</v>
      </c>
      <c r="R296" s="1">
        <f t="shared" si="11"/>
        <v>45900</v>
      </c>
      <c r="S296" t="s">
        <v>27</v>
      </c>
      <c r="T296" t="s">
        <v>28</v>
      </c>
    </row>
    <row r="297" spans="1:20" ht="13.95" customHeight="1" x14ac:dyDescent="0.3">
      <c r="A297" t="s">
        <v>569</v>
      </c>
      <c r="B297" s="2">
        <v>1</v>
      </c>
      <c r="C297" t="s">
        <v>96</v>
      </c>
      <c r="D297" t="s">
        <v>22</v>
      </c>
      <c r="E297" t="s">
        <v>31</v>
      </c>
      <c r="F297" t="s">
        <v>192</v>
      </c>
      <c r="G297" t="s">
        <v>193</v>
      </c>
      <c r="H297" t="s">
        <v>394</v>
      </c>
      <c r="I297" s="1">
        <f>DATE(2008,3,31)</f>
        <v>39538</v>
      </c>
      <c r="J297" s="3">
        <v>3038.78</v>
      </c>
      <c r="K297" s="3">
        <v>2675.78</v>
      </c>
      <c r="L297" s="3">
        <v>363</v>
      </c>
      <c r="M297" s="3">
        <v>300</v>
      </c>
      <c r="N297" s="2">
        <v>20</v>
      </c>
      <c r="O297" s="2">
        <v>0</v>
      </c>
      <c r="P297" s="2">
        <v>2</v>
      </c>
      <c r="Q297" s="2">
        <v>212</v>
      </c>
      <c r="R297" s="1">
        <f t="shared" si="11"/>
        <v>45900</v>
      </c>
      <c r="S297" t="s">
        <v>27</v>
      </c>
      <c r="T297" t="s">
        <v>28</v>
      </c>
    </row>
    <row r="298" spans="1:20" ht="13.95" customHeight="1" x14ac:dyDescent="0.3">
      <c r="A298" t="s">
        <v>570</v>
      </c>
      <c r="B298" s="2">
        <v>1</v>
      </c>
      <c r="C298" t="s">
        <v>571</v>
      </c>
      <c r="D298" t="s">
        <v>93</v>
      </c>
      <c r="E298" t="s">
        <v>572</v>
      </c>
      <c r="F298" t="s">
        <v>358</v>
      </c>
      <c r="G298" t="s">
        <v>25</v>
      </c>
      <c r="H298" t="s">
        <v>26</v>
      </c>
      <c r="I298" s="1">
        <f>DATE(2007,10,1)</f>
        <v>39356</v>
      </c>
      <c r="J298" s="3">
        <v>899.98</v>
      </c>
      <c r="K298" s="3">
        <v>843</v>
      </c>
      <c r="L298" s="3">
        <v>56.98</v>
      </c>
      <c r="M298" s="3">
        <v>30</v>
      </c>
      <c r="N298" s="2">
        <v>20</v>
      </c>
      <c r="O298" s="2">
        <v>0</v>
      </c>
      <c r="P298" s="2">
        <v>2</v>
      </c>
      <c r="Q298" s="2">
        <v>30</v>
      </c>
      <c r="R298" s="1">
        <f t="shared" si="11"/>
        <v>45900</v>
      </c>
      <c r="S298" t="s">
        <v>27</v>
      </c>
      <c r="T298" t="s">
        <v>28</v>
      </c>
    </row>
    <row r="299" spans="1:20" ht="13.95" customHeight="1" x14ac:dyDescent="0.3">
      <c r="A299" t="s">
        <v>573</v>
      </c>
      <c r="B299" s="2">
        <v>1</v>
      </c>
      <c r="C299" t="s">
        <v>574</v>
      </c>
      <c r="D299" t="s">
        <v>93</v>
      </c>
      <c r="E299" t="s">
        <v>572</v>
      </c>
      <c r="F299" t="s">
        <v>358</v>
      </c>
      <c r="G299" t="s">
        <v>25</v>
      </c>
      <c r="H299" t="s">
        <v>26</v>
      </c>
      <c r="I299" s="1">
        <f>DATE(2007,10,1)</f>
        <v>39356</v>
      </c>
      <c r="J299" s="3">
        <v>459.76</v>
      </c>
      <c r="K299" s="3">
        <v>435.83</v>
      </c>
      <c r="L299" s="3">
        <v>23.93</v>
      </c>
      <c r="M299" s="3">
        <v>10</v>
      </c>
      <c r="N299" s="2">
        <v>20</v>
      </c>
      <c r="O299" s="2">
        <v>0</v>
      </c>
      <c r="P299" s="2">
        <v>2</v>
      </c>
      <c r="Q299" s="2">
        <v>30</v>
      </c>
      <c r="R299" s="1">
        <f t="shared" si="11"/>
        <v>45900</v>
      </c>
      <c r="S299" t="s">
        <v>27</v>
      </c>
      <c r="T299" t="s">
        <v>28</v>
      </c>
    </row>
    <row r="300" spans="1:20" ht="13.95" customHeight="1" x14ac:dyDescent="0.3">
      <c r="A300" t="s">
        <v>575</v>
      </c>
      <c r="B300" s="2">
        <v>1</v>
      </c>
      <c r="C300" t="s">
        <v>576</v>
      </c>
      <c r="D300" t="s">
        <v>22</v>
      </c>
      <c r="E300" t="s">
        <v>31</v>
      </c>
      <c r="F300" t="s">
        <v>354</v>
      </c>
      <c r="G300" t="s">
        <v>33</v>
      </c>
      <c r="H300" t="s">
        <v>34</v>
      </c>
      <c r="I300" s="1">
        <f>DATE(2008,3,31)</f>
        <v>39538</v>
      </c>
      <c r="J300" s="3">
        <v>1641.68</v>
      </c>
      <c r="K300" s="3">
        <v>1447.6</v>
      </c>
      <c r="L300" s="3">
        <v>194.08</v>
      </c>
      <c r="M300" s="3">
        <v>160</v>
      </c>
      <c r="N300" s="2">
        <v>20</v>
      </c>
      <c r="O300" s="2">
        <v>0</v>
      </c>
      <c r="P300" s="2">
        <v>2</v>
      </c>
      <c r="Q300" s="2">
        <v>212</v>
      </c>
      <c r="R300" s="1">
        <f t="shared" si="11"/>
        <v>45900</v>
      </c>
      <c r="S300" t="s">
        <v>27</v>
      </c>
      <c r="T300" t="s">
        <v>28</v>
      </c>
    </row>
    <row r="301" spans="1:20" ht="13.95" customHeight="1" x14ac:dyDescent="0.3">
      <c r="A301" t="s">
        <v>577</v>
      </c>
      <c r="B301" s="2">
        <v>1</v>
      </c>
      <c r="C301" t="s">
        <v>578</v>
      </c>
      <c r="D301" t="s">
        <v>22</v>
      </c>
      <c r="E301" t="s">
        <v>579</v>
      </c>
      <c r="F301" t="s">
        <v>151</v>
      </c>
      <c r="G301" t="s">
        <v>152</v>
      </c>
      <c r="H301" t="s">
        <v>206</v>
      </c>
      <c r="I301" s="1">
        <f t="shared" ref="I301:I311" si="13">DATE(2007,10,16)</f>
        <v>39371</v>
      </c>
      <c r="J301" s="3">
        <v>2496.31</v>
      </c>
      <c r="K301" s="3">
        <v>2210.1799999999998</v>
      </c>
      <c r="L301" s="3">
        <v>286.13</v>
      </c>
      <c r="M301" s="3">
        <v>250</v>
      </c>
      <c r="N301" s="2">
        <v>20</v>
      </c>
      <c r="O301" s="2">
        <v>0</v>
      </c>
      <c r="P301" s="2">
        <v>2</v>
      </c>
      <c r="Q301" s="2">
        <v>45</v>
      </c>
      <c r="R301" s="1">
        <f t="shared" si="11"/>
        <v>45900</v>
      </c>
      <c r="S301" t="s">
        <v>27</v>
      </c>
      <c r="T301" t="s">
        <v>28</v>
      </c>
    </row>
    <row r="302" spans="1:20" ht="13.95" customHeight="1" x14ac:dyDescent="0.3">
      <c r="A302" t="s">
        <v>580</v>
      </c>
      <c r="B302" s="2">
        <v>1</v>
      </c>
      <c r="C302" t="s">
        <v>578</v>
      </c>
      <c r="D302" t="s">
        <v>22</v>
      </c>
      <c r="E302" t="s">
        <v>579</v>
      </c>
      <c r="F302" t="s">
        <v>340</v>
      </c>
      <c r="G302" t="s">
        <v>193</v>
      </c>
      <c r="H302" t="s">
        <v>341</v>
      </c>
      <c r="I302" s="1">
        <f t="shared" si="13"/>
        <v>39371</v>
      </c>
      <c r="J302" s="3">
        <v>2496.31</v>
      </c>
      <c r="K302" s="3">
        <v>2210.1799999999998</v>
      </c>
      <c r="L302" s="3">
        <v>286.13</v>
      </c>
      <c r="M302" s="3">
        <v>250</v>
      </c>
      <c r="N302" s="2">
        <v>20</v>
      </c>
      <c r="O302" s="2">
        <v>0</v>
      </c>
      <c r="P302" s="2">
        <v>2</v>
      </c>
      <c r="Q302" s="2">
        <v>45</v>
      </c>
      <c r="R302" s="1">
        <f t="shared" si="11"/>
        <v>45900</v>
      </c>
      <c r="S302" t="s">
        <v>27</v>
      </c>
      <c r="T302" t="s">
        <v>28</v>
      </c>
    </row>
    <row r="303" spans="1:20" ht="13.95" customHeight="1" x14ac:dyDescent="0.3">
      <c r="A303" t="s">
        <v>581</v>
      </c>
      <c r="B303" s="2">
        <v>1</v>
      </c>
      <c r="C303" t="s">
        <v>30</v>
      </c>
      <c r="D303" t="s">
        <v>22</v>
      </c>
      <c r="E303" t="s">
        <v>579</v>
      </c>
      <c r="F303" t="s">
        <v>192</v>
      </c>
      <c r="G303" t="s">
        <v>193</v>
      </c>
      <c r="H303" t="s">
        <v>408</v>
      </c>
      <c r="I303" s="1">
        <f t="shared" si="13"/>
        <v>39371</v>
      </c>
      <c r="J303" s="3">
        <v>1794.19</v>
      </c>
      <c r="K303" s="3">
        <v>1588.23</v>
      </c>
      <c r="L303" s="3">
        <v>205.96</v>
      </c>
      <c r="M303" s="3">
        <v>180</v>
      </c>
      <c r="N303" s="2">
        <v>20</v>
      </c>
      <c r="O303" s="2">
        <v>0</v>
      </c>
      <c r="P303" s="2">
        <v>2</v>
      </c>
      <c r="Q303" s="2">
        <v>45</v>
      </c>
      <c r="R303" s="1">
        <f t="shared" si="11"/>
        <v>45900</v>
      </c>
      <c r="S303" t="s">
        <v>27</v>
      </c>
      <c r="T303" t="s">
        <v>28</v>
      </c>
    </row>
    <row r="304" spans="1:20" ht="13.95" customHeight="1" x14ac:dyDescent="0.3">
      <c r="A304" t="s">
        <v>582</v>
      </c>
      <c r="B304" s="2">
        <v>1</v>
      </c>
      <c r="C304" t="s">
        <v>583</v>
      </c>
      <c r="D304" t="s">
        <v>22</v>
      </c>
      <c r="E304" t="s">
        <v>579</v>
      </c>
      <c r="F304" t="s">
        <v>380</v>
      </c>
      <c r="G304" t="s">
        <v>193</v>
      </c>
      <c r="H304" t="s">
        <v>381</v>
      </c>
      <c r="I304" s="1">
        <f t="shared" si="13"/>
        <v>39371</v>
      </c>
      <c r="J304" s="3">
        <v>1794.19</v>
      </c>
      <c r="K304" s="3">
        <v>1588.23</v>
      </c>
      <c r="L304" s="3">
        <v>205.96</v>
      </c>
      <c r="M304" s="3">
        <v>180</v>
      </c>
      <c r="N304" s="2">
        <v>20</v>
      </c>
      <c r="O304" s="2">
        <v>0</v>
      </c>
      <c r="P304" s="2">
        <v>2</v>
      </c>
      <c r="Q304" s="2">
        <v>45</v>
      </c>
      <c r="R304" s="1">
        <f t="shared" si="11"/>
        <v>45900</v>
      </c>
      <c r="S304" t="s">
        <v>27</v>
      </c>
      <c r="T304" t="s">
        <v>28</v>
      </c>
    </row>
    <row r="305" spans="1:20" ht="13.95" customHeight="1" x14ac:dyDescent="0.3">
      <c r="A305" t="s">
        <v>584</v>
      </c>
      <c r="B305" s="2">
        <v>1</v>
      </c>
      <c r="C305" t="s">
        <v>583</v>
      </c>
      <c r="D305" t="s">
        <v>22</v>
      </c>
      <c r="E305" t="s">
        <v>579</v>
      </c>
      <c r="F305" t="s">
        <v>366</v>
      </c>
      <c r="G305" t="s">
        <v>367</v>
      </c>
      <c r="H305" t="s">
        <v>368</v>
      </c>
      <c r="I305" s="1">
        <f t="shared" si="13"/>
        <v>39371</v>
      </c>
      <c r="J305" s="3">
        <v>1794.19</v>
      </c>
      <c r="K305" s="3">
        <v>1588.23</v>
      </c>
      <c r="L305" s="3">
        <v>205.96</v>
      </c>
      <c r="M305" s="3">
        <v>180</v>
      </c>
      <c r="N305" s="2">
        <v>20</v>
      </c>
      <c r="O305" s="2">
        <v>0</v>
      </c>
      <c r="P305" s="2">
        <v>2</v>
      </c>
      <c r="Q305" s="2">
        <v>45</v>
      </c>
      <c r="R305" s="1">
        <f t="shared" si="11"/>
        <v>45900</v>
      </c>
      <c r="S305" t="s">
        <v>27</v>
      </c>
      <c r="T305" t="s">
        <v>28</v>
      </c>
    </row>
    <row r="306" spans="1:20" ht="13.95" customHeight="1" x14ac:dyDescent="0.3">
      <c r="A306" t="s">
        <v>585</v>
      </c>
      <c r="B306" s="2">
        <v>1</v>
      </c>
      <c r="C306" t="s">
        <v>583</v>
      </c>
      <c r="D306" t="s">
        <v>22</v>
      </c>
      <c r="E306" t="s">
        <v>579</v>
      </c>
      <c r="F306" t="s">
        <v>399</v>
      </c>
      <c r="G306" t="s">
        <v>400</v>
      </c>
      <c r="H306" t="s">
        <v>586</v>
      </c>
      <c r="I306" s="1">
        <f t="shared" si="13"/>
        <v>39371</v>
      </c>
      <c r="J306" s="3">
        <v>1794.19</v>
      </c>
      <c r="K306" s="3">
        <v>1588.23</v>
      </c>
      <c r="L306" s="3">
        <v>205.96</v>
      </c>
      <c r="M306" s="3">
        <v>180</v>
      </c>
      <c r="N306" s="2">
        <v>20</v>
      </c>
      <c r="O306" s="2">
        <v>0</v>
      </c>
      <c r="P306" s="2">
        <v>2</v>
      </c>
      <c r="Q306" s="2">
        <v>45</v>
      </c>
      <c r="R306" s="1">
        <f t="shared" si="11"/>
        <v>45900</v>
      </c>
      <c r="S306" t="s">
        <v>27</v>
      </c>
      <c r="T306" t="s">
        <v>28</v>
      </c>
    </row>
    <row r="307" spans="1:20" ht="13.95" customHeight="1" x14ac:dyDescent="0.3">
      <c r="A307" t="s">
        <v>587</v>
      </c>
      <c r="B307" s="2">
        <v>1</v>
      </c>
      <c r="C307" t="s">
        <v>583</v>
      </c>
      <c r="D307" t="s">
        <v>22</v>
      </c>
      <c r="E307" t="s">
        <v>579</v>
      </c>
      <c r="F307" t="s">
        <v>399</v>
      </c>
      <c r="G307" t="s">
        <v>400</v>
      </c>
      <c r="H307" t="s">
        <v>401</v>
      </c>
      <c r="I307" s="1">
        <f t="shared" si="13"/>
        <v>39371</v>
      </c>
      <c r="J307" s="3">
        <v>1794.19</v>
      </c>
      <c r="K307" s="3">
        <v>1588.23</v>
      </c>
      <c r="L307" s="3">
        <v>205.96</v>
      </c>
      <c r="M307" s="3">
        <v>180</v>
      </c>
      <c r="N307" s="2">
        <v>20</v>
      </c>
      <c r="O307" s="2">
        <v>0</v>
      </c>
      <c r="P307" s="2">
        <v>2</v>
      </c>
      <c r="Q307" s="2">
        <v>45</v>
      </c>
      <c r="R307" s="1">
        <f t="shared" si="11"/>
        <v>45900</v>
      </c>
      <c r="S307" t="s">
        <v>27</v>
      </c>
      <c r="T307" t="s">
        <v>28</v>
      </c>
    </row>
    <row r="308" spans="1:20" ht="13.95" customHeight="1" x14ac:dyDescent="0.3">
      <c r="A308" t="s">
        <v>588</v>
      </c>
      <c r="B308" s="2">
        <v>1</v>
      </c>
      <c r="C308" t="s">
        <v>583</v>
      </c>
      <c r="D308" t="s">
        <v>22</v>
      </c>
      <c r="E308" t="s">
        <v>579</v>
      </c>
      <c r="F308" t="s">
        <v>337</v>
      </c>
      <c r="G308" t="s">
        <v>282</v>
      </c>
      <c r="H308" t="s">
        <v>338</v>
      </c>
      <c r="I308" s="1">
        <f t="shared" si="13"/>
        <v>39371</v>
      </c>
      <c r="J308" s="3">
        <v>1794.19</v>
      </c>
      <c r="K308" s="3">
        <v>1588.23</v>
      </c>
      <c r="L308" s="3">
        <v>205.96</v>
      </c>
      <c r="M308" s="3">
        <v>180</v>
      </c>
      <c r="N308" s="2">
        <v>20</v>
      </c>
      <c r="O308" s="2">
        <v>0</v>
      </c>
      <c r="P308" s="2">
        <v>2</v>
      </c>
      <c r="Q308" s="2">
        <v>45</v>
      </c>
      <c r="R308" s="1">
        <f t="shared" si="11"/>
        <v>45900</v>
      </c>
      <c r="S308" t="s">
        <v>27</v>
      </c>
      <c r="T308" t="s">
        <v>28</v>
      </c>
    </row>
    <row r="309" spans="1:20" ht="13.95" customHeight="1" x14ac:dyDescent="0.3">
      <c r="A309" t="s">
        <v>589</v>
      </c>
      <c r="B309" s="2">
        <v>1</v>
      </c>
      <c r="C309" t="s">
        <v>590</v>
      </c>
      <c r="D309" t="s">
        <v>22</v>
      </c>
      <c r="E309" t="s">
        <v>579</v>
      </c>
      <c r="F309" t="s">
        <v>591</v>
      </c>
      <c r="G309" t="s">
        <v>592</v>
      </c>
      <c r="H309" t="s">
        <v>593</v>
      </c>
      <c r="I309" s="1">
        <f t="shared" si="13"/>
        <v>39371</v>
      </c>
      <c r="J309" s="3">
        <v>1794.19</v>
      </c>
      <c r="K309" s="3">
        <v>1588.23</v>
      </c>
      <c r="L309" s="3">
        <v>205.96</v>
      </c>
      <c r="M309" s="3">
        <v>180</v>
      </c>
      <c r="N309" s="2">
        <v>20</v>
      </c>
      <c r="O309" s="2">
        <v>0</v>
      </c>
      <c r="P309" s="2">
        <v>2</v>
      </c>
      <c r="Q309" s="2">
        <v>45</v>
      </c>
      <c r="R309" s="1">
        <f t="shared" si="11"/>
        <v>45900</v>
      </c>
      <c r="S309" t="s">
        <v>27</v>
      </c>
      <c r="T309" t="s">
        <v>28</v>
      </c>
    </row>
    <row r="310" spans="1:20" ht="13.95" customHeight="1" x14ac:dyDescent="0.3">
      <c r="A310" t="s">
        <v>594</v>
      </c>
      <c r="B310" s="2">
        <v>1</v>
      </c>
      <c r="C310" t="s">
        <v>578</v>
      </c>
      <c r="D310" t="s">
        <v>22</v>
      </c>
      <c r="E310" t="s">
        <v>579</v>
      </c>
      <c r="F310" t="s">
        <v>358</v>
      </c>
      <c r="G310" t="s">
        <v>25</v>
      </c>
      <c r="H310" t="s">
        <v>26</v>
      </c>
      <c r="I310" s="1">
        <f t="shared" si="13"/>
        <v>39371</v>
      </c>
      <c r="J310" s="3">
        <v>2496.31</v>
      </c>
      <c r="K310" s="3">
        <v>2210.1799999999998</v>
      </c>
      <c r="L310" s="3">
        <v>286.13</v>
      </c>
      <c r="M310" s="3">
        <v>250</v>
      </c>
      <c r="N310" s="2">
        <v>20</v>
      </c>
      <c r="O310" s="2">
        <v>0</v>
      </c>
      <c r="P310" s="2">
        <v>2</v>
      </c>
      <c r="Q310" s="2">
        <v>45</v>
      </c>
      <c r="R310" s="1">
        <f t="shared" si="11"/>
        <v>45900</v>
      </c>
      <c r="S310" t="s">
        <v>27</v>
      </c>
      <c r="T310" t="s">
        <v>28</v>
      </c>
    </row>
    <row r="311" spans="1:20" ht="13.95" customHeight="1" x14ac:dyDescent="0.3">
      <c r="A311" t="s">
        <v>595</v>
      </c>
      <c r="B311" s="2">
        <v>1</v>
      </c>
      <c r="C311" t="s">
        <v>578</v>
      </c>
      <c r="D311" t="s">
        <v>22</v>
      </c>
      <c r="E311" t="s">
        <v>579</v>
      </c>
      <c r="F311" t="s">
        <v>192</v>
      </c>
      <c r="G311" t="s">
        <v>193</v>
      </c>
      <c r="H311" t="s">
        <v>408</v>
      </c>
      <c r="I311" s="1">
        <f t="shared" si="13"/>
        <v>39371</v>
      </c>
      <c r="J311" s="3">
        <v>2496.3200000000002</v>
      </c>
      <c r="K311" s="3">
        <v>2210.19</v>
      </c>
      <c r="L311" s="3">
        <v>286.13</v>
      </c>
      <c r="M311" s="3">
        <v>250</v>
      </c>
      <c r="N311" s="2">
        <v>20</v>
      </c>
      <c r="O311" s="2">
        <v>0</v>
      </c>
      <c r="P311" s="2">
        <v>2</v>
      </c>
      <c r="Q311" s="2">
        <v>45</v>
      </c>
      <c r="R311" s="1">
        <f t="shared" si="11"/>
        <v>45900</v>
      </c>
      <c r="S311" t="s">
        <v>27</v>
      </c>
      <c r="T311" t="s">
        <v>28</v>
      </c>
    </row>
    <row r="312" spans="1:20" ht="13.95" customHeight="1" x14ac:dyDescent="0.3">
      <c r="A312" t="s">
        <v>596</v>
      </c>
      <c r="B312" s="2">
        <v>1</v>
      </c>
      <c r="C312" t="s">
        <v>597</v>
      </c>
      <c r="D312" t="s">
        <v>22</v>
      </c>
      <c r="E312" t="s">
        <v>31</v>
      </c>
      <c r="F312" t="s">
        <v>366</v>
      </c>
      <c r="G312" t="s">
        <v>367</v>
      </c>
      <c r="H312" t="s">
        <v>368</v>
      </c>
      <c r="I312" s="1">
        <f>DATE(2005,4,1)</f>
        <v>38443</v>
      </c>
      <c r="J312" s="3">
        <v>537.24</v>
      </c>
      <c r="K312" s="3">
        <v>467.34</v>
      </c>
      <c r="L312" s="3">
        <v>69.900000000000006</v>
      </c>
      <c r="M312" s="3">
        <v>50</v>
      </c>
      <c r="N312" s="2">
        <v>23</v>
      </c>
      <c r="O312" s="2">
        <v>0</v>
      </c>
      <c r="P312" s="2">
        <v>2</v>
      </c>
      <c r="Q312" s="2">
        <v>213</v>
      </c>
      <c r="R312" s="1">
        <f t="shared" si="11"/>
        <v>45900</v>
      </c>
      <c r="S312" t="s">
        <v>27</v>
      </c>
      <c r="T312" t="s">
        <v>28</v>
      </c>
    </row>
    <row r="313" spans="1:20" ht="13.95" customHeight="1" x14ac:dyDescent="0.3">
      <c r="A313" t="s">
        <v>598</v>
      </c>
      <c r="B313" s="2">
        <v>1</v>
      </c>
      <c r="C313" t="s">
        <v>266</v>
      </c>
      <c r="D313" t="s">
        <v>93</v>
      </c>
      <c r="E313" t="s">
        <v>267</v>
      </c>
      <c r="F313" t="s">
        <v>507</v>
      </c>
      <c r="G313" t="s">
        <v>367</v>
      </c>
      <c r="H313" t="s">
        <v>417</v>
      </c>
      <c r="I313" s="1">
        <f>DATE(2007,10,30)</f>
        <v>39385</v>
      </c>
      <c r="J313" s="3">
        <v>1299</v>
      </c>
      <c r="K313" s="3">
        <v>1081.42</v>
      </c>
      <c r="L313" s="3">
        <v>217.58</v>
      </c>
      <c r="M313" s="3">
        <v>180</v>
      </c>
      <c r="N313" s="2">
        <v>20</v>
      </c>
      <c r="O313" s="2">
        <v>0</v>
      </c>
      <c r="P313" s="2">
        <v>2</v>
      </c>
      <c r="Q313" s="2">
        <v>59</v>
      </c>
      <c r="R313" s="1">
        <f t="shared" si="11"/>
        <v>45900</v>
      </c>
      <c r="S313" t="s">
        <v>27</v>
      </c>
      <c r="T313" t="s">
        <v>28</v>
      </c>
    </row>
    <row r="314" spans="1:20" ht="13.95" customHeight="1" x14ac:dyDescent="0.3">
      <c r="A314" t="s">
        <v>599</v>
      </c>
      <c r="B314" s="2">
        <v>1</v>
      </c>
      <c r="C314" t="s">
        <v>576</v>
      </c>
      <c r="D314" t="s">
        <v>22</v>
      </c>
      <c r="E314" t="s">
        <v>31</v>
      </c>
      <c r="F314" t="s">
        <v>111</v>
      </c>
      <c r="G314" t="s">
        <v>112</v>
      </c>
      <c r="H314" t="s">
        <v>113</v>
      </c>
      <c r="I314" s="1">
        <f t="shared" ref="I314:I329" si="14">DATE(2008,3,31)</f>
        <v>39538</v>
      </c>
      <c r="J314" s="3">
        <v>1641.68</v>
      </c>
      <c r="K314" s="3">
        <v>1447.6</v>
      </c>
      <c r="L314" s="3">
        <v>194.08</v>
      </c>
      <c r="M314" s="3">
        <v>160</v>
      </c>
      <c r="N314" s="2">
        <v>20</v>
      </c>
      <c r="O314" s="2">
        <v>0</v>
      </c>
      <c r="P314" s="2">
        <v>2</v>
      </c>
      <c r="Q314" s="2">
        <v>212</v>
      </c>
      <c r="R314" s="1">
        <f t="shared" si="11"/>
        <v>45900</v>
      </c>
      <c r="S314" t="s">
        <v>27</v>
      </c>
      <c r="T314" t="s">
        <v>28</v>
      </c>
    </row>
    <row r="315" spans="1:20" ht="13.95" customHeight="1" x14ac:dyDescent="0.3">
      <c r="A315" t="s">
        <v>600</v>
      </c>
      <c r="B315" s="2">
        <v>1</v>
      </c>
      <c r="C315" t="s">
        <v>576</v>
      </c>
      <c r="D315" t="s">
        <v>22</v>
      </c>
      <c r="E315" t="s">
        <v>31</v>
      </c>
      <c r="F315" t="s">
        <v>89</v>
      </c>
      <c r="G315" t="s">
        <v>40</v>
      </c>
      <c r="H315" t="s">
        <v>41</v>
      </c>
      <c r="I315" s="1">
        <f t="shared" si="14"/>
        <v>39538</v>
      </c>
      <c r="J315" s="3">
        <v>136.33000000000001</v>
      </c>
      <c r="K315" s="3">
        <v>118.55</v>
      </c>
      <c r="L315" s="3">
        <v>17.78</v>
      </c>
      <c r="M315" s="3">
        <v>15</v>
      </c>
      <c r="N315" s="2">
        <v>20</v>
      </c>
      <c r="O315" s="2">
        <v>0</v>
      </c>
      <c r="P315" s="2">
        <v>2</v>
      </c>
      <c r="Q315" s="2">
        <v>212</v>
      </c>
      <c r="R315" s="1">
        <f t="shared" si="11"/>
        <v>45900</v>
      </c>
      <c r="S315" t="s">
        <v>27</v>
      </c>
      <c r="T315" t="s">
        <v>28</v>
      </c>
    </row>
    <row r="316" spans="1:20" ht="13.95" customHeight="1" x14ac:dyDescent="0.3">
      <c r="A316" t="s">
        <v>601</v>
      </c>
      <c r="B316" s="2">
        <v>1</v>
      </c>
      <c r="C316" t="s">
        <v>602</v>
      </c>
      <c r="D316" t="s">
        <v>22</v>
      </c>
      <c r="E316" t="s">
        <v>31</v>
      </c>
      <c r="F316" t="s">
        <v>32</v>
      </c>
      <c r="G316" t="s">
        <v>33</v>
      </c>
      <c r="H316" t="s">
        <v>34</v>
      </c>
      <c r="I316" s="1">
        <f t="shared" si="14"/>
        <v>39538</v>
      </c>
      <c r="J316" s="3">
        <v>5149.79</v>
      </c>
      <c r="K316" s="3">
        <v>4542.84</v>
      </c>
      <c r="L316" s="3">
        <v>606.95000000000005</v>
      </c>
      <c r="M316" s="3">
        <v>500</v>
      </c>
      <c r="N316" s="2">
        <v>20</v>
      </c>
      <c r="O316" s="2">
        <v>0</v>
      </c>
      <c r="P316" s="2">
        <v>2</v>
      </c>
      <c r="Q316" s="2">
        <v>212</v>
      </c>
      <c r="R316" s="1">
        <f t="shared" si="11"/>
        <v>45900</v>
      </c>
      <c r="S316" t="s">
        <v>27</v>
      </c>
      <c r="T316" t="s">
        <v>28</v>
      </c>
    </row>
    <row r="317" spans="1:20" ht="13.95" customHeight="1" x14ac:dyDescent="0.3">
      <c r="A317" t="s">
        <v>603</v>
      </c>
      <c r="B317" s="2">
        <v>1</v>
      </c>
      <c r="C317" t="s">
        <v>604</v>
      </c>
      <c r="D317" t="s">
        <v>22</v>
      </c>
      <c r="E317" t="s">
        <v>31</v>
      </c>
      <c r="F317" t="s">
        <v>181</v>
      </c>
      <c r="G317" t="s">
        <v>182</v>
      </c>
      <c r="H317" t="s">
        <v>183</v>
      </c>
      <c r="I317" s="1">
        <f t="shared" si="14"/>
        <v>39538</v>
      </c>
      <c r="J317" s="3">
        <v>471.07</v>
      </c>
      <c r="K317" s="3">
        <v>411.38</v>
      </c>
      <c r="L317" s="3">
        <v>59.69</v>
      </c>
      <c r="M317" s="3">
        <v>50</v>
      </c>
      <c r="N317" s="2">
        <v>20</v>
      </c>
      <c r="O317" s="2">
        <v>0</v>
      </c>
      <c r="P317" s="2">
        <v>2</v>
      </c>
      <c r="Q317" s="2">
        <v>212</v>
      </c>
      <c r="R317" s="1">
        <f t="shared" si="11"/>
        <v>45900</v>
      </c>
      <c r="S317" t="s">
        <v>27</v>
      </c>
      <c r="T317" t="s">
        <v>28</v>
      </c>
    </row>
    <row r="318" spans="1:20" ht="13.95" customHeight="1" x14ac:dyDescent="0.3">
      <c r="A318" t="s">
        <v>605</v>
      </c>
      <c r="B318" s="2">
        <v>1</v>
      </c>
      <c r="C318" t="s">
        <v>604</v>
      </c>
      <c r="D318" t="s">
        <v>22</v>
      </c>
      <c r="E318" t="s">
        <v>31</v>
      </c>
      <c r="F318" t="s">
        <v>181</v>
      </c>
      <c r="G318" t="s">
        <v>182</v>
      </c>
      <c r="H318" t="s">
        <v>183</v>
      </c>
      <c r="I318" s="1">
        <f t="shared" si="14"/>
        <v>39538</v>
      </c>
      <c r="J318" s="3">
        <v>471.07</v>
      </c>
      <c r="K318" s="3">
        <v>411.38</v>
      </c>
      <c r="L318" s="3">
        <v>59.69</v>
      </c>
      <c r="M318" s="3">
        <v>50</v>
      </c>
      <c r="N318" s="2">
        <v>20</v>
      </c>
      <c r="O318" s="2">
        <v>0</v>
      </c>
      <c r="P318" s="2">
        <v>2</v>
      </c>
      <c r="Q318" s="2">
        <v>212</v>
      </c>
      <c r="R318" s="1">
        <f t="shared" si="11"/>
        <v>45900</v>
      </c>
      <c r="S318" t="s">
        <v>27</v>
      </c>
      <c r="T318" t="s">
        <v>28</v>
      </c>
    </row>
    <row r="319" spans="1:20" ht="13.95" customHeight="1" x14ac:dyDescent="0.3">
      <c r="A319" t="s">
        <v>606</v>
      </c>
      <c r="B319" s="2">
        <v>1</v>
      </c>
      <c r="C319" t="s">
        <v>604</v>
      </c>
      <c r="D319" t="s">
        <v>22</v>
      </c>
      <c r="E319" t="s">
        <v>31</v>
      </c>
      <c r="F319" t="s">
        <v>69</v>
      </c>
      <c r="G319" t="s">
        <v>40</v>
      </c>
      <c r="H319" t="s">
        <v>41</v>
      </c>
      <c r="I319" s="1">
        <f t="shared" si="14"/>
        <v>39538</v>
      </c>
      <c r="J319" s="3">
        <v>471.07</v>
      </c>
      <c r="K319" s="3">
        <v>411.38</v>
      </c>
      <c r="L319" s="3">
        <v>59.69</v>
      </c>
      <c r="M319" s="3">
        <v>50</v>
      </c>
      <c r="N319" s="2">
        <v>20</v>
      </c>
      <c r="O319" s="2">
        <v>0</v>
      </c>
      <c r="P319" s="2">
        <v>2</v>
      </c>
      <c r="Q319" s="2">
        <v>212</v>
      </c>
      <c r="R319" s="1">
        <f t="shared" si="11"/>
        <v>45900</v>
      </c>
      <c r="S319" t="s">
        <v>27</v>
      </c>
      <c r="T319" t="s">
        <v>28</v>
      </c>
    </row>
    <row r="320" spans="1:20" ht="13.95" customHeight="1" x14ac:dyDescent="0.3">
      <c r="A320" t="s">
        <v>607</v>
      </c>
      <c r="B320" s="2">
        <v>1</v>
      </c>
      <c r="C320" t="s">
        <v>608</v>
      </c>
      <c r="D320" t="s">
        <v>22</v>
      </c>
      <c r="E320" t="s">
        <v>31</v>
      </c>
      <c r="F320" t="s">
        <v>354</v>
      </c>
      <c r="G320" t="s">
        <v>33</v>
      </c>
      <c r="H320" t="s">
        <v>34</v>
      </c>
      <c r="I320" s="1">
        <f t="shared" si="14"/>
        <v>39538</v>
      </c>
      <c r="J320" s="3">
        <v>226.33</v>
      </c>
      <c r="K320" s="3">
        <v>196.7</v>
      </c>
      <c r="L320" s="3">
        <v>29.63</v>
      </c>
      <c r="M320" s="3">
        <v>25</v>
      </c>
      <c r="N320" s="2">
        <v>20</v>
      </c>
      <c r="O320" s="2">
        <v>0</v>
      </c>
      <c r="P320" s="2">
        <v>2</v>
      </c>
      <c r="Q320" s="2">
        <v>212</v>
      </c>
      <c r="R320" s="1">
        <f t="shared" si="11"/>
        <v>45900</v>
      </c>
      <c r="S320" t="s">
        <v>27</v>
      </c>
      <c r="T320" t="s">
        <v>28</v>
      </c>
    </row>
    <row r="321" spans="1:20" ht="13.95" customHeight="1" x14ac:dyDescent="0.3">
      <c r="A321" t="s">
        <v>609</v>
      </c>
      <c r="B321" s="2">
        <v>1</v>
      </c>
      <c r="C321" t="s">
        <v>608</v>
      </c>
      <c r="D321" t="s">
        <v>22</v>
      </c>
      <c r="E321" t="s">
        <v>31</v>
      </c>
      <c r="F321" t="s">
        <v>354</v>
      </c>
      <c r="G321" t="s">
        <v>33</v>
      </c>
      <c r="H321" t="s">
        <v>34</v>
      </c>
      <c r="I321" s="1">
        <f t="shared" si="14"/>
        <v>39538</v>
      </c>
      <c r="J321" s="3">
        <v>226.33</v>
      </c>
      <c r="K321" s="3">
        <v>196.7</v>
      </c>
      <c r="L321" s="3">
        <v>29.63</v>
      </c>
      <c r="M321" s="3">
        <v>25</v>
      </c>
      <c r="N321" s="2">
        <v>20</v>
      </c>
      <c r="O321" s="2">
        <v>0</v>
      </c>
      <c r="P321" s="2">
        <v>2</v>
      </c>
      <c r="Q321" s="2">
        <v>212</v>
      </c>
      <c r="R321" s="1">
        <f t="shared" si="11"/>
        <v>45900</v>
      </c>
      <c r="S321" t="s">
        <v>27</v>
      </c>
      <c r="T321" t="s">
        <v>28</v>
      </c>
    </row>
    <row r="322" spans="1:20" ht="13.95" customHeight="1" x14ac:dyDescent="0.3">
      <c r="A322" t="s">
        <v>610</v>
      </c>
      <c r="B322" s="2">
        <v>1</v>
      </c>
      <c r="C322" t="s">
        <v>608</v>
      </c>
      <c r="D322" t="s">
        <v>22</v>
      </c>
      <c r="E322" t="s">
        <v>31</v>
      </c>
      <c r="F322" t="s">
        <v>354</v>
      </c>
      <c r="G322" t="s">
        <v>33</v>
      </c>
      <c r="H322" t="s">
        <v>34</v>
      </c>
      <c r="I322" s="1">
        <f t="shared" si="14"/>
        <v>39538</v>
      </c>
      <c r="J322" s="3">
        <v>226.33</v>
      </c>
      <c r="K322" s="3">
        <v>196.7</v>
      </c>
      <c r="L322" s="3">
        <v>29.63</v>
      </c>
      <c r="M322" s="3">
        <v>25</v>
      </c>
      <c r="N322" s="2">
        <v>20</v>
      </c>
      <c r="O322" s="2">
        <v>0</v>
      </c>
      <c r="P322" s="2">
        <v>2</v>
      </c>
      <c r="Q322" s="2">
        <v>212</v>
      </c>
      <c r="R322" s="1">
        <f t="shared" ref="R322:R385" si="15">DATE(2025,8,31)</f>
        <v>45900</v>
      </c>
      <c r="S322" t="s">
        <v>27</v>
      </c>
      <c r="T322" t="s">
        <v>28</v>
      </c>
    </row>
    <row r="323" spans="1:20" ht="13.95" customHeight="1" x14ac:dyDescent="0.3">
      <c r="A323" t="s">
        <v>611</v>
      </c>
      <c r="B323" s="2">
        <v>1</v>
      </c>
      <c r="C323" t="s">
        <v>608</v>
      </c>
      <c r="D323" t="s">
        <v>22</v>
      </c>
      <c r="E323" t="s">
        <v>31</v>
      </c>
      <c r="F323" t="s">
        <v>354</v>
      </c>
      <c r="G323" t="s">
        <v>33</v>
      </c>
      <c r="H323" t="s">
        <v>34</v>
      </c>
      <c r="I323" s="1">
        <f t="shared" si="14"/>
        <v>39538</v>
      </c>
      <c r="J323" s="3">
        <v>226.33</v>
      </c>
      <c r="K323" s="3">
        <v>196.7</v>
      </c>
      <c r="L323" s="3">
        <v>29.63</v>
      </c>
      <c r="M323" s="3">
        <v>25</v>
      </c>
      <c r="N323" s="2">
        <v>20</v>
      </c>
      <c r="O323" s="2">
        <v>0</v>
      </c>
      <c r="P323" s="2">
        <v>2</v>
      </c>
      <c r="Q323" s="2">
        <v>212</v>
      </c>
      <c r="R323" s="1">
        <f t="shared" si="15"/>
        <v>45900</v>
      </c>
      <c r="S323" t="s">
        <v>27</v>
      </c>
      <c r="T323" t="s">
        <v>28</v>
      </c>
    </row>
    <row r="324" spans="1:20" ht="13.95" customHeight="1" x14ac:dyDescent="0.3">
      <c r="A324" t="s">
        <v>612</v>
      </c>
      <c r="B324" s="2">
        <v>1</v>
      </c>
      <c r="C324" t="s">
        <v>608</v>
      </c>
      <c r="D324" t="s">
        <v>22</v>
      </c>
      <c r="E324" t="s">
        <v>31</v>
      </c>
      <c r="F324" t="s">
        <v>354</v>
      </c>
      <c r="G324" t="s">
        <v>33</v>
      </c>
      <c r="H324" t="s">
        <v>34</v>
      </c>
      <c r="I324" s="1">
        <f t="shared" si="14"/>
        <v>39538</v>
      </c>
      <c r="J324" s="3">
        <v>226.33</v>
      </c>
      <c r="K324" s="3">
        <v>196.7</v>
      </c>
      <c r="L324" s="3">
        <v>29.63</v>
      </c>
      <c r="M324" s="3">
        <v>25</v>
      </c>
      <c r="N324" s="2">
        <v>20</v>
      </c>
      <c r="O324" s="2">
        <v>0</v>
      </c>
      <c r="P324" s="2">
        <v>2</v>
      </c>
      <c r="Q324" s="2">
        <v>212</v>
      </c>
      <c r="R324" s="1">
        <f t="shared" si="15"/>
        <v>45900</v>
      </c>
      <c r="S324" t="s">
        <v>27</v>
      </c>
      <c r="T324" t="s">
        <v>28</v>
      </c>
    </row>
    <row r="325" spans="1:20" ht="13.95" customHeight="1" x14ac:dyDescent="0.3">
      <c r="A325" t="s">
        <v>613</v>
      </c>
      <c r="B325" s="2">
        <v>1</v>
      </c>
      <c r="C325" t="s">
        <v>614</v>
      </c>
      <c r="D325" t="s">
        <v>22</v>
      </c>
      <c r="E325" t="s">
        <v>31</v>
      </c>
      <c r="F325" t="s">
        <v>354</v>
      </c>
      <c r="G325" t="s">
        <v>33</v>
      </c>
      <c r="H325" t="s">
        <v>34</v>
      </c>
      <c r="I325" s="1">
        <f t="shared" si="14"/>
        <v>39538</v>
      </c>
      <c r="J325" s="3">
        <v>226.33</v>
      </c>
      <c r="K325" s="3">
        <v>196.7</v>
      </c>
      <c r="L325" s="3">
        <v>29.63</v>
      </c>
      <c r="M325" s="3">
        <v>25</v>
      </c>
      <c r="N325" s="2">
        <v>20</v>
      </c>
      <c r="O325" s="2">
        <v>0</v>
      </c>
      <c r="P325" s="2">
        <v>2</v>
      </c>
      <c r="Q325" s="2">
        <v>212</v>
      </c>
      <c r="R325" s="1">
        <f t="shared" si="15"/>
        <v>45900</v>
      </c>
      <c r="S325" t="s">
        <v>27</v>
      </c>
      <c r="T325" t="s">
        <v>28</v>
      </c>
    </row>
    <row r="326" spans="1:20" ht="13.95" customHeight="1" x14ac:dyDescent="0.3">
      <c r="A326" t="s">
        <v>615</v>
      </c>
      <c r="B326" s="2">
        <v>1</v>
      </c>
      <c r="C326" t="s">
        <v>614</v>
      </c>
      <c r="D326" t="s">
        <v>22</v>
      </c>
      <c r="E326" t="s">
        <v>31</v>
      </c>
      <c r="F326" t="s">
        <v>354</v>
      </c>
      <c r="G326" t="s">
        <v>33</v>
      </c>
      <c r="H326" t="s">
        <v>34</v>
      </c>
      <c r="I326" s="1">
        <f t="shared" si="14"/>
        <v>39538</v>
      </c>
      <c r="J326" s="3">
        <v>226.33</v>
      </c>
      <c r="K326" s="3">
        <v>196.7</v>
      </c>
      <c r="L326" s="3">
        <v>29.63</v>
      </c>
      <c r="M326" s="3">
        <v>25</v>
      </c>
      <c r="N326" s="2">
        <v>20</v>
      </c>
      <c r="O326" s="2">
        <v>0</v>
      </c>
      <c r="P326" s="2">
        <v>2</v>
      </c>
      <c r="Q326" s="2">
        <v>212</v>
      </c>
      <c r="R326" s="1">
        <f t="shared" si="15"/>
        <v>45900</v>
      </c>
      <c r="S326" t="s">
        <v>27</v>
      </c>
      <c r="T326" t="s">
        <v>28</v>
      </c>
    </row>
    <row r="327" spans="1:20" ht="13.95" customHeight="1" x14ac:dyDescent="0.3">
      <c r="A327" t="s">
        <v>616</v>
      </c>
      <c r="B327" s="2">
        <v>1</v>
      </c>
      <c r="C327" t="s">
        <v>96</v>
      </c>
      <c r="D327" t="s">
        <v>22</v>
      </c>
      <c r="E327" t="s">
        <v>31</v>
      </c>
      <c r="F327" t="s">
        <v>32</v>
      </c>
      <c r="G327" t="s">
        <v>33</v>
      </c>
      <c r="H327" t="s">
        <v>34</v>
      </c>
      <c r="I327" s="1">
        <f t="shared" si="14"/>
        <v>39538</v>
      </c>
      <c r="J327" s="3">
        <v>1909.94</v>
      </c>
      <c r="K327" s="3">
        <v>1680.4</v>
      </c>
      <c r="L327" s="3">
        <v>229.54</v>
      </c>
      <c r="M327" s="3">
        <v>190</v>
      </c>
      <c r="N327" s="2">
        <v>20</v>
      </c>
      <c r="O327" s="2">
        <v>0</v>
      </c>
      <c r="P327" s="2">
        <v>2</v>
      </c>
      <c r="Q327" s="2">
        <v>212</v>
      </c>
      <c r="R327" s="1">
        <f t="shared" si="15"/>
        <v>45900</v>
      </c>
      <c r="S327" t="s">
        <v>27</v>
      </c>
      <c r="T327" t="s">
        <v>28</v>
      </c>
    </row>
    <row r="328" spans="1:20" ht="13.95" customHeight="1" x14ac:dyDescent="0.3">
      <c r="A328" t="s">
        <v>617</v>
      </c>
      <c r="B328" s="2">
        <v>1</v>
      </c>
      <c r="C328" t="s">
        <v>96</v>
      </c>
      <c r="D328" t="s">
        <v>22</v>
      </c>
      <c r="E328" t="s">
        <v>31</v>
      </c>
      <c r="F328" t="s">
        <v>32</v>
      </c>
      <c r="G328" t="s">
        <v>33</v>
      </c>
      <c r="H328" t="s">
        <v>34</v>
      </c>
      <c r="I328" s="1">
        <f t="shared" si="14"/>
        <v>39538</v>
      </c>
      <c r="J328" s="3">
        <v>2688.32</v>
      </c>
      <c r="K328" s="3">
        <v>2372.4499999999998</v>
      </c>
      <c r="L328" s="3">
        <v>315.87</v>
      </c>
      <c r="M328" s="3">
        <v>260</v>
      </c>
      <c r="N328" s="2">
        <v>20</v>
      </c>
      <c r="O328" s="2">
        <v>0</v>
      </c>
      <c r="P328" s="2">
        <v>2</v>
      </c>
      <c r="Q328" s="2">
        <v>212</v>
      </c>
      <c r="R328" s="1">
        <f t="shared" si="15"/>
        <v>45900</v>
      </c>
      <c r="S328" t="s">
        <v>27</v>
      </c>
      <c r="T328" t="s">
        <v>28</v>
      </c>
    </row>
    <row r="329" spans="1:20" ht="13.95" customHeight="1" x14ac:dyDescent="0.3">
      <c r="A329" t="s">
        <v>618</v>
      </c>
      <c r="B329" s="2">
        <v>1</v>
      </c>
      <c r="C329" t="s">
        <v>619</v>
      </c>
      <c r="D329" t="s">
        <v>22</v>
      </c>
      <c r="E329" t="s">
        <v>31</v>
      </c>
      <c r="F329" t="s">
        <v>416</v>
      </c>
      <c r="G329" t="s">
        <v>367</v>
      </c>
      <c r="H329" t="s">
        <v>417</v>
      </c>
      <c r="I329" s="1">
        <f t="shared" si="14"/>
        <v>39538</v>
      </c>
      <c r="J329" s="3">
        <v>365.5</v>
      </c>
      <c r="K329" s="3">
        <v>308.24</v>
      </c>
      <c r="L329" s="3">
        <v>57.26</v>
      </c>
      <c r="M329" s="3">
        <v>50</v>
      </c>
      <c r="N329" s="2">
        <v>20</v>
      </c>
      <c r="O329" s="2">
        <v>0</v>
      </c>
      <c r="P329" s="2">
        <v>2</v>
      </c>
      <c r="Q329" s="2">
        <v>212</v>
      </c>
      <c r="R329" s="1">
        <f t="shared" si="15"/>
        <v>45900</v>
      </c>
      <c r="S329" t="s">
        <v>27</v>
      </c>
      <c r="T329" t="s">
        <v>28</v>
      </c>
    </row>
    <row r="330" spans="1:20" ht="13.95" customHeight="1" x14ac:dyDescent="0.3">
      <c r="A330" t="s">
        <v>620</v>
      </c>
      <c r="B330" s="2">
        <v>1</v>
      </c>
      <c r="C330" t="s">
        <v>621</v>
      </c>
      <c r="D330" t="s">
        <v>22</v>
      </c>
      <c r="E330" t="s">
        <v>180</v>
      </c>
      <c r="F330" t="s">
        <v>181</v>
      </c>
      <c r="G330" t="s">
        <v>182</v>
      </c>
      <c r="H330" t="s">
        <v>214</v>
      </c>
      <c r="I330" s="1">
        <f t="shared" ref="I330:I341" si="16">DATE(2008,6,24)</f>
        <v>39623</v>
      </c>
      <c r="J330" s="3">
        <v>2233.2600000000002</v>
      </c>
      <c r="K330" s="3">
        <v>1987.17</v>
      </c>
      <c r="L330" s="3">
        <v>246.09</v>
      </c>
      <c r="M330" s="3">
        <v>220</v>
      </c>
      <c r="N330" s="2">
        <v>19</v>
      </c>
      <c r="O330" s="2">
        <v>0</v>
      </c>
      <c r="P330" s="2">
        <v>1</v>
      </c>
      <c r="Q330" s="2">
        <v>296</v>
      </c>
      <c r="R330" s="1">
        <f t="shared" si="15"/>
        <v>45900</v>
      </c>
      <c r="S330" t="s">
        <v>27</v>
      </c>
      <c r="T330" t="s">
        <v>28</v>
      </c>
    </row>
    <row r="331" spans="1:20" ht="13.95" customHeight="1" x14ac:dyDescent="0.3">
      <c r="A331" t="s">
        <v>622</v>
      </c>
      <c r="B331" s="2">
        <v>1</v>
      </c>
      <c r="C331" t="s">
        <v>621</v>
      </c>
      <c r="D331" t="s">
        <v>22</v>
      </c>
      <c r="E331" t="s">
        <v>180</v>
      </c>
      <c r="F331" t="s">
        <v>181</v>
      </c>
      <c r="G331" t="s">
        <v>182</v>
      </c>
      <c r="H331" t="s">
        <v>623</v>
      </c>
      <c r="I331" s="1">
        <f t="shared" si="16"/>
        <v>39623</v>
      </c>
      <c r="J331" s="3">
        <v>2233.2600000000002</v>
      </c>
      <c r="K331" s="3">
        <v>1987.17</v>
      </c>
      <c r="L331" s="3">
        <v>246.09</v>
      </c>
      <c r="M331" s="3">
        <v>220</v>
      </c>
      <c r="N331" s="2">
        <v>19</v>
      </c>
      <c r="O331" s="2">
        <v>0</v>
      </c>
      <c r="P331" s="2">
        <v>1</v>
      </c>
      <c r="Q331" s="2">
        <v>296</v>
      </c>
      <c r="R331" s="1">
        <f t="shared" si="15"/>
        <v>45900</v>
      </c>
      <c r="S331" t="s">
        <v>27</v>
      </c>
      <c r="T331" t="s">
        <v>28</v>
      </c>
    </row>
    <row r="332" spans="1:20" ht="13.95" customHeight="1" x14ac:dyDescent="0.3">
      <c r="A332" t="s">
        <v>624</v>
      </c>
      <c r="B332" s="2">
        <v>1</v>
      </c>
      <c r="C332" t="s">
        <v>621</v>
      </c>
      <c r="D332" t="s">
        <v>22</v>
      </c>
      <c r="E332" t="s">
        <v>180</v>
      </c>
      <c r="F332" t="s">
        <v>208</v>
      </c>
      <c r="G332" t="s">
        <v>209</v>
      </c>
      <c r="H332" t="s">
        <v>429</v>
      </c>
      <c r="I332" s="1">
        <f t="shared" si="16"/>
        <v>39623</v>
      </c>
      <c r="J332" s="3">
        <v>2233.2600000000002</v>
      </c>
      <c r="K332" s="3">
        <v>1987.17</v>
      </c>
      <c r="L332" s="3">
        <v>246.09</v>
      </c>
      <c r="M332" s="3">
        <v>220</v>
      </c>
      <c r="N332" s="2">
        <v>19</v>
      </c>
      <c r="O332" s="2">
        <v>0</v>
      </c>
      <c r="P332" s="2">
        <v>1</v>
      </c>
      <c r="Q332" s="2">
        <v>296</v>
      </c>
      <c r="R332" s="1">
        <f t="shared" si="15"/>
        <v>45900</v>
      </c>
      <c r="S332" t="s">
        <v>27</v>
      </c>
      <c r="T332" t="s">
        <v>28</v>
      </c>
    </row>
    <row r="333" spans="1:20" ht="13.95" customHeight="1" x14ac:dyDescent="0.3">
      <c r="A333" t="s">
        <v>625</v>
      </c>
      <c r="B333" s="2">
        <v>1</v>
      </c>
      <c r="C333" t="s">
        <v>621</v>
      </c>
      <c r="D333" t="s">
        <v>22</v>
      </c>
      <c r="E333" t="s">
        <v>180</v>
      </c>
      <c r="F333" t="s">
        <v>626</v>
      </c>
      <c r="G333" t="s">
        <v>162</v>
      </c>
      <c r="H333" t="s">
        <v>627</v>
      </c>
      <c r="I333" s="1">
        <f t="shared" si="16"/>
        <v>39623</v>
      </c>
      <c r="J333" s="3">
        <v>2233.2600000000002</v>
      </c>
      <c r="K333" s="3">
        <v>1987.17</v>
      </c>
      <c r="L333" s="3">
        <v>246.09</v>
      </c>
      <c r="M333" s="3">
        <v>220</v>
      </c>
      <c r="N333" s="2">
        <v>19</v>
      </c>
      <c r="O333" s="2">
        <v>0</v>
      </c>
      <c r="P333" s="2">
        <v>1</v>
      </c>
      <c r="Q333" s="2">
        <v>296</v>
      </c>
      <c r="R333" s="1">
        <f t="shared" si="15"/>
        <v>45900</v>
      </c>
      <c r="S333" t="s">
        <v>27</v>
      </c>
      <c r="T333" t="s">
        <v>28</v>
      </c>
    </row>
    <row r="334" spans="1:20" ht="13.95" customHeight="1" x14ac:dyDescent="0.3">
      <c r="A334" t="s">
        <v>628</v>
      </c>
      <c r="B334" s="2">
        <v>1</v>
      </c>
      <c r="C334" t="s">
        <v>629</v>
      </c>
      <c r="D334" t="s">
        <v>22</v>
      </c>
      <c r="E334" t="s">
        <v>180</v>
      </c>
      <c r="F334" t="s">
        <v>340</v>
      </c>
      <c r="G334" t="s">
        <v>193</v>
      </c>
      <c r="H334" t="s">
        <v>341</v>
      </c>
      <c r="I334" s="1">
        <f t="shared" si="16"/>
        <v>39623</v>
      </c>
      <c r="J334" s="3">
        <v>1422.72</v>
      </c>
      <c r="K334" s="3">
        <v>1266.08</v>
      </c>
      <c r="L334" s="3">
        <v>156.63999999999999</v>
      </c>
      <c r="M334" s="3">
        <v>140</v>
      </c>
      <c r="N334" s="2">
        <v>19</v>
      </c>
      <c r="O334" s="2">
        <v>0</v>
      </c>
      <c r="P334" s="2">
        <v>1</v>
      </c>
      <c r="Q334" s="2">
        <v>296</v>
      </c>
      <c r="R334" s="1">
        <f t="shared" si="15"/>
        <v>45900</v>
      </c>
      <c r="S334" t="s">
        <v>27</v>
      </c>
      <c r="T334" t="s">
        <v>28</v>
      </c>
    </row>
    <row r="335" spans="1:20" ht="13.95" customHeight="1" x14ac:dyDescent="0.3">
      <c r="A335" t="s">
        <v>630</v>
      </c>
      <c r="B335" s="2">
        <v>1</v>
      </c>
      <c r="C335" t="s">
        <v>629</v>
      </c>
      <c r="D335" t="s">
        <v>22</v>
      </c>
      <c r="E335" t="s">
        <v>180</v>
      </c>
      <c r="F335" t="s">
        <v>181</v>
      </c>
      <c r="G335" t="s">
        <v>182</v>
      </c>
      <c r="H335" t="s">
        <v>214</v>
      </c>
      <c r="I335" s="1">
        <f t="shared" si="16"/>
        <v>39623</v>
      </c>
      <c r="J335" s="3">
        <v>1422.72</v>
      </c>
      <c r="K335" s="3">
        <v>1266.08</v>
      </c>
      <c r="L335" s="3">
        <v>156.63999999999999</v>
      </c>
      <c r="M335" s="3">
        <v>140</v>
      </c>
      <c r="N335" s="2">
        <v>19</v>
      </c>
      <c r="O335" s="2">
        <v>0</v>
      </c>
      <c r="P335" s="2">
        <v>1</v>
      </c>
      <c r="Q335" s="2">
        <v>296</v>
      </c>
      <c r="R335" s="1">
        <f t="shared" si="15"/>
        <v>45900</v>
      </c>
      <c r="S335" t="s">
        <v>27</v>
      </c>
      <c r="T335" t="s">
        <v>28</v>
      </c>
    </row>
    <row r="336" spans="1:20" ht="13.95" customHeight="1" x14ac:dyDescent="0.3">
      <c r="A336" t="s">
        <v>631</v>
      </c>
      <c r="B336" s="2">
        <v>1</v>
      </c>
      <c r="C336" t="s">
        <v>629</v>
      </c>
      <c r="D336" t="s">
        <v>22</v>
      </c>
      <c r="E336" t="s">
        <v>180</v>
      </c>
      <c r="F336" t="s">
        <v>632</v>
      </c>
      <c r="G336" t="s">
        <v>162</v>
      </c>
      <c r="H336" t="s">
        <v>633</v>
      </c>
      <c r="I336" s="1">
        <f t="shared" si="16"/>
        <v>39623</v>
      </c>
      <c r="J336" s="3">
        <v>1422.72</v>
      </c>
      <c r="K336" s="3">
        <v>1266.08</v>
      </c>
      <c r="L336" s="3">
        <v>156.63999999999999</v>
      </c>
      <c r="M336" s="3">
        <v>140</v>
      </c>
      <c r="N336" s="2">
        <v>19</v>
      </c>
      <c r="O336" s="2">
        <v>0</v>
      </c>
      <c r="P336" s="2">
        <v>1</v>
      </c>
      <c r="Q336" s="2">
        <v>296</v>
      </c>
      <c r="R336" s="1">
        <f t="shared" si="15"/>
        <v>45900</v>
      </c>
      <c r="S336" t="s">
        <v>27</v>
      </c>
      <c r="T336" t="s">
        <v>28</v>
      </c>
    </row>
    <row r="337" spans="1:20" ht="13.95" customHeight="1" x14ac:dyDescent="0.3">
      <c r="A337" t="s">
        <v>634</v>
      </c>
      <c r="B337" s="2">
        <v>1</v>
      </c>
      <c r="C337" t="s">
        <v>629</v>
      </c>
      <c r="D337" t="s">
        <v>22</v>
      </c>
      <c r="E337" t="s">
        <v>180</v>
      </c>
      <c r="F337" t="s">
        <v>632</v>
      </c>
      <c r="G337" t="s">
        <v>162</v>
      </c>
      <c r="H337" t="s">
        <v>633</v>
      </c>
      <c r="I337" s="1">
        <f t="shared" si="16"/>
        <v>39623</v>
      </c>
      <c r="J337" s="3">
        <v>1422.72</v>
      </c>
      <c r="K337" s="3">
        <v>1266.08</v>
      </c>
      <c r="L337" s="3">
        <v>156.63999999999999</v>
      </c>
      <c r="M337" s="3">
        <v>140</v>
      </c>
      <c r="N337" s="2">
        <v>19</v>
      </c>
      <c r="O337" s="2">
        <v>0</v>
      </c>
      <c r="P337" s="2">
        <v>1</v>
      </c>
      <c r="Q337" s="2">
        <v>296</v>
      </c>
      <c r="R337" s="1">
        <f t="shared" si="15"/>
        <v>45900</v>
      </c>
      <c r="S337" t="s">
        <v>27</v>
      </c>
      <c r="T337" t="s">
        <v>28</v>
      </c>
    </row>
    <row r="338" spans="1:20" ht="13.95" customHeight="1" x14ac:dyDescent="0.3">
      <c r="A338" t="s">
        <v>635</v>
      </c>
      <c r="B338" s="2">
        <v>1</v>
      </c>
      <c r="C338" t="s">
        <v>629</v>
      </c>
      <c r="D338" t="s">
        <v>22</v>
      </c>
      <c r="E338" t="s">
        <v>180</v>
      </c>
      <c r="F338" t="s">
        <v>636</v>
      </c>
      <c r="G338" t="s">
        <v>400</v>
      </c>
      <c r="H338" t="s">
        <v>637</v>
      </c>
      <c r="I338" s="1">
        <f t="shared" si="16"/>
        <v>39623</v>
      </c>
      <c r="J338" s="3">
        <v>1422.72</v>
      </c>
      <c r="K338" s="3">
        <v>1266.08</v>
      </c>
      <c r="L338" s="3">
        <v>156.63999999999999</v>
      </c>
      <c r="M338" s="3">
        <v>140</v>
      </c>
      <c r="N338" s="2">
        <v>19</v>
      </c>
      <c r="O338" s="2">
        <v>0</v>
      </c>
      <c r="P338" s="2">
        <v>1</v>
      </c>
      <c r="Q338" s="2">
        <v>296</v>
      </c>
      <c r="R338" s="1">
        <f t="shared" si="15"/>
        <v>45900</v>
      </c>
      <c r="S338" t="s">
        <v>27</v>
      </c>
      <c r="T338" t="s">
        <v>28</v>
      </c>
    </row>
    <row r="339" spans="1:20" ht="13.95" customHeight="1" x14ac:dyDescent="0.3">
      <c r="A339" t="s">
        <v>638</v>
      </c>
      <c r="B339" s="2">
        <v>1</v>
      </c>
      <c r="C339" t="s">
        <v>639</v>
      </c>
      <c r="D339" t="s">
        <v>22</v>
      </c>
      <c r="E339" t="s">
        <v>180</v>
      </c>
      <c r="F339" t="s">
        <v>340</v>
      </c>
      <c r="G339" t="s">
        <v>193</v>
      </c>
      <c r="H339" t="s">
        <v>341</v>
      </c>
      <c r="I339" s="1">
        <f t="shared" si="16"/>
        <v>39623</v>
      </c>
      <c r="J339" s="3">
        <v>361.38</v>
      </c>
      <c r="K339" s="3">
        <v>307.37</v>
      </c>
      <c r="L339" s="3">
        <v>54.01</v>
      </c>
      <c r="M339" s="3">
        <v>50</v>
      </c>
      <c r="N339" s="2">
        <v>19</v>
      </c>
      <c r="O339" s="2">
        <v>0</v>
      </c>
      <c r="P339" s="2">
        <v>1</v>
      </c>
      <c r="Q339" s="2">
        <v>296</v>
      </c>
      <c r="R339" s="1">
        <f t="shared" si="15"/>
        <v>45900</v>
      </c>
      <c r="S339" t="s">
        <v>27</v>
      </c>
      <c r="T339" t="s">
        <v>28</v>
      </c>
    </row>
    <row r="340" spans="1:20" ht="13.95" customHeight="1" x14ac:dyDescent="0.3">
      <c r="A340" t="s">
        <v>640</v>
      </c>
      <c r="B340" s="2">
        <v>1</v>
      </c>
      <c r="C340" t="s">
        <v>639</v>
      </c>
      <c r="D340" t="s">
        <v>22</v>
      </c>
      <c r="E340" t="s">
        <v>180</v>
      </c>
      <c r="F340" t="s">
        <v>340</v>
      </c>
      <c r="G340" t="s">
        <v>193</v>
      </c>
      <c r="H340" t="s">
        <v>341</v>
      </c>
      <c r="I340" s="1">
        <f t="shared" si="16"/>
        <v>39623</v>
      </c>
      <c r="J340" s="3">
        <v>361.38</v>
      </c>
      <c r="K340" s="3">
        <v>307.37</v>
      </c>
      <c r="L340" s="3">
        <v>54.01</v>
      </c>
      <c r="M340" s="3">
        <v>50</v>
      </c>
      <c r="N340" s="2">
        <v>19</v>
      </c>
      <c r="O340" s="2">
        <v>0</v>
      </c>
      <c r="P340" s="2">
        <v>1</v>
      </c>
      <c r="Q340" s="2">
        <v>296</v>
      </c>
      <c r="R340" s="1">
        <f t="shared" si="15"/>
        <v>45900</v>
      </c>
      <c r="S340" t="s">
        <v>27</v>
      </c>
      <c r="T340" t="s">
        <v>28</v>
      </c>
    </row>
    <row r="341" spans="1:20" ht="13.95" customHeight="1" x14ac:dyDescent="0.3">
      <c r="A341" t="s">
        <v>641</v>
      </c>
      <c r="B341" s="2">
        <v>1</v>
      </c>
      <c r="C341" t="s">
        <v>639</v>
      </c>
      <c r="D341" t="s">
        <v>22</v>
      </c>
      <c r="E341" t="s">
        <v>180</v>
      </c>
      <c r="F341" t="s">
        <v>340</v>
      </c>
      <c r="G341" t="s">
        <v>193</v>
      </c>
      <c r="H341" t="s">
        <v>341</v>
      </c>
      <c r="I341" s="1">
        <f t="shared" si="16"/>
        <v>39623</v>
      </c>
      <c r="J341" s="3">
        <v>361.38</v>
      </c>
      <c r="K341" s="3">
        <v>307.37</v>
      </c>
      <c r="L341" s="3">
        <v>54.01</v>
      </c>
      <c r="M341" s="3">
        <v>50</v>
      </c>
      <c r="N341" s="2">
        <v>19</v>
      </c>
      <c r="O341" s="2">
        <v>0</v>
      </c>
      <c r="P341" s="2">
        <v>1</v>
      </c>
      <c r="Q341" s="2">
        <v>296</v>
      </c>
      <c r="R341" s="1">
        <f t="shared" si="15"/>
        <v>45900</v>
      </c>
      <c r="S341" t="s">
        <v>27</v>
      </c>
      <c r="T341" t="s">
        <v>28</v>
      </c>
    </row>
    <row r="342" spans="1:20" ht="13.95" customHeight="1" x14ac:dyDescent="0.3">
      <c r="A342" t="s">
        <v>642</v>
      </c>
      <c r="B342" s="2">
        <v>1</v>
      </c>
      <c r="C342" t="s">
        <v>643</v>
      </c>
      <c r="D342" t="s">
        <v>22</v>
      </c>
      <c r="E342" t="s">
        <v>31</v>
      </c>
      <c r="F342" t="s">
        <v>591</v>
      </c>
      <c r="G342" t="s">
        <v>592</v>
      </c>
      <c r="H342" t="s">
        <v>644</v>
      </c>
      <c r="I342" s="1">
        <f>DATE(2005,4,1)</f>
        <v>38443</v>
      </c>
      <c r="J342" s="3">
        <v>700.6</v>
      </c>
      <c r="K342" s="3">
        <v>604.89</v>
      </c>
      <c r="L342" s="3">
        <v>95.71</v>
      </c>
      <c r="M342" s="3">
        <v>70</v>
      </c>
      <c r="N342" s="2">
        <v>23</v>
      </c>
      <c r="O342" s="2">
        <v>0</v>
      </c>
      <c r="P342" s="2">
        <v>2</v>
      </c>
      <c r="Q342" s="2">
        <v>213</v>
      </c>
      <c r="R342" s="1">
        <f t="shared" si="15"/>
        <v>45900</v>
      </c>
      <c r="S342" t="s">
        <v>27</v>
      </c>
      <c r="T342" t="s">
        <v>28</v>
      </c>
    </row>
    <row r="343" spans="1:20" ht="13.95" customHeight="1" x14ac:dyDescent="0.3">
      <c r="A343" t="s">
        <v>645</v>
      </c>
      <c r="B343" s="2">
        <v>1</v>
      </c>
      <c r="C343" t="s">
        <v>646</v>
      </c>
      <c r="D343" t="s">
        <v>22</v>
      </c>
      <c r="E343" t="s">
        <v>647</v>
      </c>
      <c r="F343" t="s">
        <v>151</v>
      </c>
      <c r="G343" t="s">
        <v>152</v>
      </c>
      <c r="H343" t="s">
        <v>397</v>
      </c>
      <c r="I343" s="1">
        <f>DATE(2007,11,15)</f>
        <v>39401</v>
      </c>
      <c r="J343" s="3">
        <v>6714.6</v>
      </c>
      <c r="K343" s="3">
        <v>5955.74</v>
      </c>
      <c r="L343" s="3">
        <v>758.86</v>
      </c>
      <c r="M343" s="3">
        <v>650</v>
      </c>
      <c r="N343" s="2">
        <v>20</v>
      </c>
      <c r="O343" s="2">
        <v>0</v>
      </c>
      <c r="P343" s="2">
        <v>2</v>
      </c>
      <c r="Q343" s="2">
        <v>75</v>
      </c>
      <c r="R343" s="1">
        <f t="shared" si="15"/>
        <v>45900</v>
      </c>
      <c r="S343" t="s">
        <v>27</v>
      </c>
      <c r="T343" t="s">
        <v>28</v>
      </c>
    </row>
    <row r="344" spans="1:20" ht="13.95" customHeight="1" x14ac:dyDescent="0.3">
      <c r="A344" t="s">
        <v>648</v>
      </c>
      <c r="B344" s="2">
        <v>1</v>
      </c>
      <c r="C344" t="s">
        <v>639</v>
      </c>
      <c r="D344" t="s">
        <v>22</v>
      </c>
      <c r="E344" t="s">
        <v>180</v>
      </c>
      <c r="F344" t="s">
        <v>340</v>
      </c>
      <c r="G344" t="s">
        <v>193</v>
      </c>
      <c r="H344" t="s">
        <v>341</v>
      </c>
      <c r="I344" s="1">
        <f>DATE(2008,6,24)</f>
        <v>39623</v>
      </c>
      <c r="J344" s="3">
        <v>361.38</v>
      </c>
      <c r="K344" s="3">
        <v>307.37</v>
      </c>
      <c r="L344" s="3">
        <v>54.01</v>
      </c>
      <c r="M344" s="3">
        <v>50</v>
      </c>
      <c r="N344" s="2">
        <v>19</v>
      </c>
      <c r="O344" s="2">
        <v>0</v>
      </c>
      <c r="P344" s="2">
        <v>1</v>
      </c>
      <c r="Q344" s="2">
        <v>296</v>
      </c>
      <c r="R344" s="1">
        <f t="shared" si="15"/>
        <v>45900</v>
      </c>
      <c r="S344" t="s">
        <v>27</v>
      </c>
      <c r="T344" t="s">
        <v>28</v>
      </c>
    </row>
    <row r="345" spans="1:20" ht="13.95" customHeight="1" x14ac:dyDescent="0.3">
      <c r="A345" t="s">
        <v>649</v>
      </c>
      <c r="B345" s="2">
        <v>1</v>
      </c>
      <c r="C345" t="s">
        <v>639</v>
      </c>
      <c r="D345" t="s">
        <v>22</v>
      </c>
      <c r="E345" t="s">
        <v>180</v>
      </c>
      <c r="F345" t="s">
        <v>340</v>
      </c>
      <c r="G345" t="s">
        <v>193</v>
      </c>
      <c r="H345" t="s">
        <v>341</v>
      </c>
      <c r="I345" s="1">
        <f>DATE(2008,6,24)</f>
        <v>39623</v>
      </c>
      <c r="J345" s="3">
        <v>361.38</v>
      </c>
      <c r="K345" s="3">
        <v>307.37</v>
      </c>
      <c r="L345" s="3">
        <v>54.01</v>
      </c>
      <c r="M345" s="3">
        <v>50</v>
      </c>
      <c r="N345" s="2">
        <v>19</v>
      </c>
      <c r="O345" s="2">
        <v>0</v>
      </c>
      <c r="P345" s="2">
        <v>1</v>
      </c>
      <c r="Q345" s="2">
        <v>296</v>
      </c>
      <c r="R345" s="1">
        <f t="shared" si="15"/>
        <v>45900</v>
      </c>
      <c r="S345" t="s">
        <v>27</v>
      </c>
      <c r="T345" t="s">
        <v>28</v>
      </c>
    </row>
    <row r="346" spans="1:20" ht="13.95" customHeight="1" x14ac:dyDescent="0.3">
      <c r="A346" t="s">
        <v>650</v>
      </c>
      <c r="B346" s="2">
        <v>1</v>
      </c>
      <c r="C346" t="s">
        <v>639</v>
      </c>
      <c r="D346" t="s">
        <v>22</v>
      </c>
      <c r="E346" t="s">
        <v>180</v>
      </c>
      <c r="F346" t="s">
        <v>192</v>
      </c>
      <c r="G346" t="s">
        <v>193</v>
      </c>
      <c r="H346" t="s">
        <v>394</v>
      </c>
      <c r="I346" s="1">
        <f>DATE(2008,6,24)</f>
        <v>39623</v>
      </c>
      <c r="J346" s="3">
        <v>361.38</v>
      </c>
      <c r="K346" s="3">
        <v>307.37</v>
      </c>
      <c r="L346" s="3">
        <v>54.01</v>
      </c>
      <c r="M346" s="3">
        <v>50</v>
      </c>
      <c r="N346" s="2">
        <v>19</v>
      </c>
      <c r="O346" s="2">
        <v>0</v>
      </c>
      <c r="P346" s="2">
        <v>1</v>
      </c>
      <c r="Q346" s="2">
        <v>296</v>
      </c>
      <c r="R346" s="1">
        <f t="shared" si="15"/>
        <v>45900</v>
      </c>
      <c r="S346" t="s">
        <v>27</v>
      </c>
      <c r="T346" t="s">
        <v>28</v>
      </c>
    </row>
    <row r="347" spans="1:20" ht="13.95" customHeight="1" x14ac:dyDescent="0.3">
      <c r="A347" t="s">
        <v>651</v>
      </c>
      <c r="B347" s="2">
        <v>1</v>
      </c>
      <c r="C347" t="s">
        <v>652</v>
      </c>
      <c r="D347" t="s">
        <v>22</v>
      </c>
      <c r="E347" t="s">
        <v>200</v>
      </c>
      <c r="F347" t="s">
        <v>399</v>
      </c>
      <c r="G347" t="s">
        <v>400</v>
      </c>
      <c r="H347" t="s">
        <v>586</v>
      </c>
      <c r="I347" s="1">
        <f>DATE(2007,8,13)</f>
        <v>39307</v>
      </c>
      <c r="J347" s="3">
        <v>13791.66</v>
      </c>
      <c r="K347" s="3">
        <v>12237.6</v>
      </c>
      <c r="L347" s="3">
        <v>1554.06</v>
      </c>
      <c r="M347" s="3">
        <v>1400</v>
      </c>
      <c r="N347" s="2">
        <v>20</v>
      </c>
      <c r="O347" s="2">
        <v>0</v>
      </c>
      <c r="P347" s="2">
        <v>1</v>
      </c>
      <c r="Q347" s="2">
        <v>346</v>
      </c>
      <c r="R347" s="1">
        <f t="shared" si="15"/>
        <v>45900</v>
      </c>
      <c r="S347" t="s">
        <v>27</v>
      </c>
      <c r="T347" t="s">
        <v>28</v>
      </c>
    </row>
    <row r="348" spans="1:20" ht="13.95" customHeight="1" x14ac:dyDescent="0.3">
      <c r="A348" t="s">
        <v>653</v>
      </c>
      <c r="B348" s="2">
        <v>1</v>
      </c>
      <c r="C348" t="s">
        <v>654</v>
      </c>
      <c r="D348" t="s">
        <v>22</v>
      </c>
      <c r="E348" t="s">
        <v>180</v>
      </c>
      <c r="F348" t="s">
        <v>340</v>
      </c>
      <c r="G348" t="s">
        <v>193</v>
      </c>
      <c r="H348" t="s">
        <v>341</v>
      </c>
      <c r="I348" s="1">
        <f>DATE(2008,6,24)</f>
        <v>39623</v>
      </c>
      <c r="J348" s="3">
        <v>1108.08</v>
      </c>
      <c r="K348" s="3">
        <v>985.12</v>
      </c>
      <c r="L348" s="3">
        <v>122.96</v>
      </c>
      <c r="M348" s="3">
        <v>110</v>
      </c>
      <c r="N348" s="2">
        <v>19</v>
      </c>
      <c r="O348" s="2">
        <v>0</v>
      </c>
      <c r="P348" s="2">
        <v>1</v>
      </c>
      <c r="Q348" s="2">
        <v>296</v>
      </c>
      <c r="R348" s="1">
        <f t="shared" si="15"/>
        <v>45900</v>
      </c>
      <c r="S348" t="s">
        <v>27</v>
      </c>
      <c r="T348" t="s">
        <v>28</v>
      </c>
    </row>
    <row r="349" spans="1:20" ht="13.95" customHeight="1" x14ac:dyDescent="0.3">
      <c r="A349" t="s">
        <v>655</v>
      </c>
      <c r="B349" s="2">
        <v>1</v>
      </c>
      <c r="C349" t="s">
        <v>656</v>
      </c>
      <c r="D349" t="s">
        <v>93</v>
      </c>
      <c r="E349" t="s">
        <v>657</v>
      </c>
      <c r="F349" t="s">
        <v>181</v>
      </c>
      <c r="G349" t="s">
        <v>182</v>
      </c>
      <c r="H349" t="s">
        <v>214</v>
      </c>
      <c r="I349" s="1">
        <f>DATE(2007,8,27)</f>
        <v>39321</v>
      </c>
      <c r="J349" s="3">
        <v>569</v>
      </c>
      <c r="K349" s="3">
        <v>543.39</v>
      </c>
      <c r="L349" s="3">
        <v>25.61</v>
      </c>
      <c r="M349" s="3">
        <v>10</v>
      </c>
      <c r="N349" s="2">
        <v>20</v>
      </c>
      <c r="O349" s="2">
        <v>0</v>
      </c>
      <c r="P349" s="2">
        <v>1</v>
      </c>
      <c r="Q349" s="2">
        <v>360</v>
      </c>
      <c r="R349" s="1">
        <f t="shared" si="15"/>
        <v>45900</v>
      </c>
      <c r="S349" t="s">
        <v>27</v>
      </c>
      <c r="T349" t="s">
        <v>28</v>
      </c>
    </row>
    <row r="350" spans="1:20" ht="13.95" customHeight="1" x14ac:dyDescent="0.3">
      <c r="A350" t="s">
        <v>658</v>
      </c>
      <c r="B350" s="2">
        <v>1</v>
      </c>
      <c r="C350" t="s">
        <v>71</v>
      </c>
      <c r="D350" t="s">
        <v>22</v>
      </c>
      <c r="E350" t="s">
        <v>659</v>
      </c>
      <c r="F350" t="s">
        <v>288</v>
      </c>
      <c r="G350" t="s">
        <v>40</v>
      </c>
      <c r="H350" t="s">
        <v>41</v>
      </c>
      <c r="I350" s="1">
        <f>DATE(2008,3,1)</f>
        <v>39508</v>
      </c>
      <c r="J350" s="3">
        <v>7099.29</v>
      </c>
      <c r="K350" s="3">
        <v>4013.58</v>
      </c>
      <c r="L350" s="3">
        <v>3085.71</v>
      </c>
      <c r="M350" s="3">
        <v>3000</v>
      </c>
      <c r="N350" s="2">
        <v>20</v>
      </c>
      <c r="O350" s="2">
        <v>0</v>
      </c>
      <c r="P350" s="2">
        <v>2</v>
      </c>
      <c r="Q350" s="2">
        <v>182</v>
      </c>
      <c r="R350" s="1">
        <f t="shared" si="15"/>
        <v>45900</v>
      </c>
      <c r="S350" t="s">
        <v>27</v>
      </c>
      <c r="T350" t="s">
        <v>28</v>
      </c>
    </row>
    <row r="351" spans="1:20" ht="13.95" customHeight="1" x14ac:dyDescent="0.3">
      <c r="A351" t="s">
        <v>660</v>
      </c>
      <c r="B351" s="2">
        <v>1</v>
      </c>
      <c r="C351" t="s">
        <v>646</v>
      </c>
      <c r="D351" t="s">
        <v>22</v>
      </c>
      <c r="E351" t="s">
        <v>659</v>
      </c>
      <c r="F351" t="s">
        <v>43</v>
      </c>
      <c r="G351" t="s">
        <v>40</v>
      </c>
      <c r="H351" t="s">
        <v>41</v>
      </c>
      <c r="I351" s="1">
        <f>DATE(2008,3,1)</f>
        <v>39508</v>
      </c>
      <c r="J351" s="3">
        <v>7099.29</v>
      </c>
      <c r="K351" s="3">
        <v>4013.58</v>
      </c>
      <c r="L351" s="3">
        <v>3085.71</v>
      </c>
      <c r="M351" s="3">
        <v>3000</v>
      </c>
      <c r="N351" s="2">
        <v>20</v>
      </c>
      <c r="O351" s="2">
        <v>0</v>
      </c>
      <c r="P351" s="2">
        <v>2</v>
      </c>
      <c r="Q351" s="2">
        <v>182</v>
      </c>
      <c r="R351" s="1">
        <f t="shared" si="15"/>
        <v>45900</v>
      </c>
      <c r="S351" t="s">
        <v>27</v>
      </c>
      <c r="T351" t="s">
        <v>28</v>
      </c>
    </row>
    <row r="352" spans="1:20" ht="13.95" customHeight="1" x14ac:dyDescent="0.3">
      <c r="A352" t="s">
        <v>661</v>
      </c>
      <c r="B352" s="2">
        <v>1</v>
      </c>
      <c r="C352" t="s">
        <v>266</v>
      </c>
      <c r="D352" t="s">
        <v>93</v>
      </c>
      <c r="E352" t="s">
        <v>267</v>
      </c>
      <c r="F352" t="s">
        <v>564</v>
      </c>
      <c r="G352" t="s">
        <v>565</v>
      </c>
      <c r="H352" t="s">
        <v>566</v>
      </c>
      <c r="I352" s="1">
        <f>DATE(2007,10,30)</f>
        <v>39385</v>
      </c>
      <c r="J352" s="3">
        <v>1299</v>
      </c>
      <c r="K352" s="3">
        <v>1081.42</v>
      </c>
      <c r="L352" s="3">
        <v>217.58</v>
      </c>
      <c r="M352" s="3">
        <v>180</v>
      </c>
      <c r="N352" s="2">
        <v>20</v>
      </c>
      <c r="O352" s="2">
        <v>0</v>
      </c>
      <c r="P352" s="2">
        <v>2</v>
      </c>
      <c r="Q352" s="2">
        <v>59</v>
      </c>
      <c r="R352" s="1">
        <f t="shared" si="15"/>
        <v>45900</v>
      </c>
      <c r="S352" t="s">
        <v>27</v>
      </c>
      <c r="T352" t="s">
        <v>28</v>
      </c>
    </row>
    <row r="353" spans="1:20" ht="13.95" customHeight="1" x14ac:dyDescent="0.3">
      <c r="A353" t="s">
        <v>662</v>
      </c>
      <c r="B353" s="2">
        <v>1</v>
      </c>
      <c r="C353" t="s">
        <v>663</v>
      </c>
      <c r="D353" t="s">
        <v>22</v>
      </c>
      <c r="E353" t="s">
        <v>664</v>
      </c>
      <c r="F353" t="s">
        <v>665</v>
      </c>
      <c r="G353" t="s">
        <v>193</v>
      </c>
      <c r="H353" t="s">
        <v>394</v>
      </c>
      <c r="I353" s="1">
        <f>DATE(2007,7,4)</f>
        <v>39267</v>
      </c>
      <c r="J353" s="3">
        <v>1367.82</v>
      </c>
      <c r="K353" s="3">
        <v>1215.0899999999999</v>
      </c>
      <c r="L353" s="3">
        <v>152.72999999999999</v>
      </c>
      <c r="M353" s="3">
        <v>140</v>
      </c>
      <c r="N353" s="2">
        <v>20</v>
      </c>
      <c r="O353" s="2">
        <v>0</v>
      </c>
      <c r="P353" s="2">
        <v>1</v>
      </c>
      <c r="Q353" s="2">
        <v>306</v>
      </c>
      <c r="R353" s="1">
        <f t="shared" si="15"/>
        <v>45900</v>
      </c>
      <c r="S353" t="s">
        <v>27</v>
      </c>
      <c r="T353" t="s">
        <v>28</v>
      </c>
    </row>
    <row r="354" spans="1:20" ht="13.95" customHeight="1" x14ac:dyDescent="0.3">
      <c r="A354" t="s">
        <v>666</v>
      </c>
      <c r="B354" s="2">
        <v>1</v>
      </c>
      <c r="C354" t="s">
        <v>663</v>
      </c>
      <c r="D354" t="s">
        <v>22</v>
      </c>
      <c r="E354" t="s">
        <v>664</v>
      </c>
      <c r="F354" t="s">
        <v>665</v>
      </c>
      <c r="G354" t="s">
        <v>193</v>
      </c>
      <c r="H354" t="s">
        <v>394</v>
      </c>
      <c r="I354" s="1">
        <f>DATE(2007,7,4)</f>
        <v>39267</v>
      </c>
      <c r="J354" s="3">
        <v>1367.82</v>
      </c>
      <c r="K354" s="3">
        <v>1215.0899999999999</v>
      </c>
      <c r="L354" s="3">
        <v>152.72999999999999</v>
      </c>
      <c r="M354" s="3">
        <v>140</v>
      </c>
      <c r="N354" s="2">
        <v>20</v>
      </c>
      <c r="O354" s="2">
        <v>0</v>
      </c>
      <c r="P354" s="2">
        <v>1</v>
      </c>
      <c r="Q354" s="2">
        <v>306</v>
      </c>
      <c r="R354" s="1">
        <f t="shared" si="15"/>
        <v>45900</v>
      </c>
      <c r="S354" t="s">
        <v>27</v>
      </c>
      <c r="T354" t="s">
        <v>28</v>
      </c>
    </row>
    <row r="355" spans="1:20" ht="13.95" customHeight="1" x14ac:dyDescent="0.3">
      <c r="A355" t="s">
        <v>667</v>
      </c>
      <c r="B355" s="2">
        <v>1</v>
      </c>
      <c r="C355" t="s">
        <v>668</v>
      </c>
      <c r="D355" t="s">
        <v>136</v>
      </c>
      <c r="E355" t="s">
        <v>669</v>
      </c>
      <c r="F355" t="s">
        <v>670</v>
      </c>
      <c r="G355" t="s">
        <v>233</v>
      </c>
      <c r="H355" t="s">
        <v>671</v>
      </c>
      <c r="I355" s="1">
        <f>DATE(2007,7,23)</f>
        <v>39286</v>
      </c>
      <c r="J355" s="3">
        <v>10659</v>
      </c>
      <c r="K355" s="3">
        <v>6029.05</v>
      </c>
      <c r="L355" s="3">
        <v>4629.95</v>
      </c>
      <c r="M355" s="3">
        <v>4000</v>
      </c>
      <c r="N355" s="2">
        <v>20</v>
      </c>
      <c r="O355" s="2">
        <v>0</v>
      </c>
      <c r="P355" s="2">
        <v>1</v>
      </c>
      <c r="Q355" s="2">
        <v>325</v>
      </c>
      <c r="R355" s="1">
        <f t="shared" si="15"/>
        <v>45900</v>
      </c>
      <c r="S355" t="s">
        <v>27</v>
      </c>
      <c r="T355" t="s">
        <v>28</v>
      </c>
    </row>
    <row r="356" spans="1:20" ht="13.95" customHeight="1" x14ac:dyDescent="0.3">
      <c r="A356" t="s">
        <v>672</v>
      </c>
      <c r="B356" s="2">
        <v>1</v>
      </c>
      <c r="C356" t="s">
        <v>652</v>
      </c>
      <c r="D356" t="s">
        <v>22</v>
      </c>
      <c r="E356" t="s">
        <v>200</v>
      </c>
      <c r="F356" t="s">
        <v>192</v>
      </c>
      <c r="G356" t="s">
        <v>193</v>
      </c>
      <c r="H356" t="s">
        <v>194</v>
      </c>
      <c r="I356" s="1">
        <f>DATE(2007,8,13)</f>
        <v>39307</v>
      </c>
      <c r="J356" s="3">
        <v>13791.66</v>
      </c>
      <c r="K356" s="3">
        <v>12237.6</v>
      </c>
      <c r="L356" s="3">
        <v>1554.06</v>
      </c>
      <c r="M356" s="3">
        <v>1400</v>
      </c>
      <c r="N356" s="2">
        <v>20</v>
      </c>
      <c r="O356" s="2">
        <v>0</v>
      </c>
      <c r="P356" s="2">
        <v>1</v>
      </c>
      <c r="Q356" s="2">
        <v>346</v>
      </c>
      <c r="R356" s="1">
        <f t="shared" si="15"/>
        <v>45900</v>
      </c>
      <c r="S356" t="s">
        <v>27</v>
      </c>
      <c r="T356" t="s">
        <v>28</v>
      </c>
    </row>
    <row r="357" spans="1:20" ht="13.95" customHeight="1" x14ac:dyDescent="0.3">
      <c r="A357" t="s">
        <v>673</v>
      </c>
      <c r="B357" s="2">
        <v>1</v>
      </c>
      <c r="C357" t="s">
        <v>652</v>
      </c>
      <c r="D357" t="s">
        <v>22</v>
      </c>
      <c r="E357" t="s">
        <v>200</v>
      </c>
      <c r="F357" t="s">
        <v>432</v>
      </c>
      <c r="G357" t="s">
        <v>377</v>
      </c>
      <c r="H357" t="s">
        <v>433</v>
      </c>
      <c r="I357" s="1">
        <f>DATE(2007,8,13)</f>
        <v>39307</v>
      </c>
      <c r="J357" s="3">
        <v>13791.66</v>
      </c>
      <c r="K357" s="3">
        <v>12237.6</v>
      </c>
      <c r="L357" s="3">
        <v>1554.06</v>
      </c>
      <c r="M357" s="3">
        <v>1400</v>
      </c>
      <c r="N357" s="2">
        <v>20</v>
      </c>
      <c r="O357" s="2">
        <v>0</v>
      </c>
      <c r="P357" s="2">
        <v>1</v>
      </c>
      <c r="Q357" s="2">
        <v>346</v>
      </c>
      <c r="R357" s="1">
        <f t="shared" si="15"/>
        <v>45900</v>
      </c>
      <c r="S357" t="s">
        <v>27</v>
      </c>
      <c r="T357" t="s">
        <v>28</v>
      </c>
    </row>
    <row r="358" spans="1:20" ht="13.95" customHeight="1" x14ac:dyDescent="0.3">
      <c r="A358" t="s">
        <v>674</v>
      </c>
      <c r="B358" s="2">
        <v>1</v>
      </c>
      <c r="C358" t="s">
        <v>652</v>
      </c>
      <c r="D358" t="s">
        <v>22</v>
      </c>
      <c r="E358" t="s">
        <v>200</v>
      </c>
      <c r="F358" t="s">
        <v>376</v>
      </c>
      <c r="G358" t="s">
        <v>377</v>
      </c>
      <c r="H358" t="s">
        <v>378</v>
      </c>
      <c r="I358" s="1">
        <f>DATE(2007,8,13)</f>
        <v>39307</v>
      </c>
      <c r="J358" s="3">
        <v>13791.66</v>
      </c>
      <c r="K358" s="3">
        <v>12237.6</v>
      </c>
      <c r="L358" s="3">
        <v>1554.06</v>
      </c>
      <c r="M358" s="3">
        <v>1400</v>
      </c>
      <c r="N358" s="2">
        <v>20</v>
      </c>
      <c r="O358" s="2">
        <v>0</v>
      </c>
      <c r="P358" s="2">
        <v>1</v>
      </c>
      <c r="Q358" s="2">
        <v>346</v>
      </c>
      <c r="R358" s="1">
        <f t="shared" si="15"/>
        <v>45900</v>
      </c>
      <c r="S358" t="s">
        <v>27</v>
      </c>
      <c r="T358" t="s">
        <v>28</v>
      </c>
    </row>
    <row r="359" spans="1:20" ht="13.95" customHeight="1" x14ac:dyDescent="0.3">
      <c r="A359" t="s">
        <v>675</v>
      </c>
      <c r="B359" s="2">
        <v>1</v>
      </c>
      <c r="C359" t="s">
        <v>676</v>
      </c>
      <c r="D359" t="s">
        <v>93</v>
      </c>
      <c r="E359" t="s">
        <v>677</v>
      </c>
      <c r="F359" t="s">
        <v>354</v>
      </c>
      <c r="G359" t="s">
        <v>33</v>
      </c>
      <c r="H359" t="s">
        <v>34</v>
      </c>
      <c r="I359" s="1">
        <f>DATE(2008,5,20)</f>
        <v>39588</v>
      </c>
      <c r="J359" s="3">
        <v>14364</v>
      </c>
      <c r="K359" s="3">
        <v>12610.66</v>
      </c>
      <c r="L359" s="3">
        <v>1753.34</v>
      </c>
      <c r="M359" s="3">
        <v>500</v>
      </c>
      <c r="N359" s="2">
        <v>19</v>
      </c>
      <c r="O359" s="2">
        <v>0</v>
      </c>
      <c r="P359" s="2">
        <v>1</v>
      </c>
      <c r="Q359" s="2">
        <v>261</v>
      </c>
      <c r="R359" s="1">
        <f t="shared" si="15"/>
        <v>45900</v>
      </c>
      <c r="S359" t="s">
        <v>27</v>
      </c>
      <c r="T359" t="s">
        <v>28</v>
      </c>
    </row>
    <row r="360" spans="1:20" ht="13.95" customHeight="1" x14ac:dyDescent="0.3">
      <c r="A360" t="s">
        <v>678</v>
      </c>
      <c r="B360" s="2">
        <v>1</v>
      </c>
      <c r="C360" t="s">
        <v>96</v>
      </c>
      <c r="D360" t="s">
        <v>22</v>
      </c>
      <c r="E360" t="s">
        <v>31</v>
      </c>
      <c r="F360" t="s">
        <v>32</v>
      </c>
      <c r="G360" t="s">
        <v>33</v>
      </c>
      <c r="H360" t="s">
        <v>34</v>
      </c>
      <c r="I360" s="1">
        <f>DATE(2008,3,31)</f>
        <v>39538</v>
      </c>
      <c r="J360" s="3">
        <v>1402.63</v>
      </c>
      <c r="K360" s="3">
        <v>1233.6099999999999</v>
      </c>
      <c r="L360" s="3">
        <v>169.02</v>
      </c>
      <c r="M360" s="3">
        <v>140</v>
      </c>
      <c r="N360" s="2">
        <v>20</v>
      </c>
      <c r="O360" s="2">
        <v>0</v>
      </c>
      <c r="P360" s="2">
        <v>2</v>
      </c>
      <c r="Q360" s="2">
        <v>212</v>
      </c>
      <c r="R360" s="1">
        <f t="shared" si="15"/>
        <v>45900</v>
      </c>
      <c r="S360" t="s">
        <v>27</v>
      </c>
      <c r="T360" t="s">
        <v>28</v>
      </c>
    </row>
    <row r="361" spans="1:20" ht="13.95" customHeight="1" x14ac:dyDescent="0.3">
      <c r="A361" t="s">
        <v>679</v>
      </c>
      <c r="B361" s="2">
        <v>1</v>
      </c>
      <c r="C361" t="s">
        <v>652</v>
      </c>
      <c r="D361" t="s">
        <v>22</v>
      </c>
      <c r="E361" t="s">
        <v>200</v>
      </c>
      <c r="F361" t="s">
        <v>432</v>
      </c>
      <c r="G361" t="s">
        <v>377</v>
      </c>
      <c r="H361" t="s">
        <v>433</v>
      </c>
      <c r="I361" s="1">
        <f>DATE(2007,8,13)</f>
        <v>39307</v>
      </c>
      <c r="J361" s="3">
        <v>13791.66</v>
      </c>
      <c r="K361" s="3">
        <v>12237.6</v>
      </c>
      <c r="L361" s="3">
        <v>1554.06</v>
      </c>
      <c r="M361" s="3">
        <v>1400</v>
      </c>
      <c r="N361" s="2">
        <v>20</v>
      </c>
      <c r="O361" s="2">
        <v>0</v>
      </c>
      <c r="P361" s="2">
        <v>1</v>
      </c>
      <c r="Q361" s="2">
        <v>346</v>
      </c>
      <c r="R361" s="1">
        <f t="shared" si="15"/>
        <v>45900</v>
      </c>
      <c r="S361" t="s">
        <v>27</v>
      </c>
      <c r="T361" t="s">
        <v>28</v>
      </c>
    </row>
    <row r="362" spans="1:20" ht="13.95" customHeight="1" x14ac:dyDescent="0.3">
      <c r="A362" t="s">
        <v>680</v>
      </c>
      <c r="B362" s="2">
        <v>1</v>
      </c>
      <c r="C362" t="s">
        <v>681</v>
      </c>
      <c r="D362" t="s">
        <v>22</v>
      </c>
      <c r="E362" t="s">
        <v>682</v>
      </c>
      <c r="F362" t="s">
        <v>432</v>
      </c>
      <c r="G362" t="s">
        <v>377</v>
      </c>
      <c r="H362" t="s">
        <v>433</v>
      </c>
      <c r="I362" s="1">
        <f>DATE(2007,9,1)</f>
        <v>39326</v>
      </c>
      <c r="J362" s="3">
        <v>1272.24</v>
      </c>
      <c r="K362" s="3">
        <v>1136.73</v>
      </c>
      <c r="L362" s="3">
        <v>135.51</v>
      </c>
      <c r="M362" s="3">
        <v>120</v>
      </c>
      <c r="N362" s="2">
        <v>20</v>
      </c>
      <c r="O362" s="2">
        <v>0</v>
      </c>
      <c r="P362" s="2">
        <v>2</v>
      </c>
      <c r="Q362" s="2">
        <v>0</v>
      </c>
      <c r="R362" s="1">
        <f t="shared" si="15"/>
        <v>45900</v>
      </c>
      <c r="S362" t="s">
        <v>27</v>
      </c>
      <c r="T362" t="s">
        <v>28</v>
      </c>
    </row>
    <row r="363" spans="1:20" ht="13.95" customHeight="1" x14ac:dyDescent="0.3">
      <c r="A363" t="s">
        <v>683</v>
      </c>
      <c r="B363" s="2">
        <v>1</v>
      </c>
      <c r="C363" t="s">
        <v>155</v>
      </c>
      <c r="D363" t="s">
        <v>22</v>
      </c>
      <c r="E363" t="s">
        <v>31</v>
      </c>
      <c r="F363" t="s">
        <v>32</v>
      </c>
      <c r="G363" t="s">
        <v>33</v>
      </c>
      <c r="H363" t="s">
        <v>34</v>
      </c>
      <c r="I363" s="1">
        <f>DATE(2008,3,31)</f>
        <v>39538</v>
      </c>
      <c r="J363" s="3">
        <v>2783.27</v>
      </c>
      <c r="K363" s="3">
        <v>2455.44</v>
      </c>
      <c r="L363" s="3">
        <v>327.83</v>
      </c>
      <c r="M363" s="3">
        <v>270</v>
      </c>
      <c r="N363" s="2">
        <v>20</v>
      </c>
      <c r="O363" s="2">
        <v>0</v>
      </c>
      <c r="P363" s="2">
        <v>2</v>
      </c>
      <c r="Q363" s="2">
        <v>212</v>
      </c>
      <c r="R363" s="1">
        <f t="shared" si="15"/>
        <v>45900</v>
      </c>
      <c r="S363" t="s">
        <v>27</v>
      </c>
      <c r="T363" t="s">
        <v>28</v>
      </c>
    </row>
    <row r="364" spans="1:20" ht="13.95" customHeight="1" x14ac:dyDescent="0.3">
      <c r="A364" t="s">
        <v>684</v>
      </c>
      <c r="B364" s="2">
        <v>1</v>
      </c>
      <c r="C364" t="s">
        <v>266</v>
      </c>
      <c r="D364" t="s">
        <v>93</v>
      </c>
      <c r="E364" t="s">
        <v>267</v>
      </c>
      <c r="F364" t="s">
        <v>428</v>
      </c>
      <c r="G364" t="s">
        <v>209</v>
      </c>
      <c r="H364" t="s">
        <v>429</v>
      </c>
      <c r="I364" s="1">
        <f>DATE(2007,10,30)</f>
        <v>39385</v>
      </c>
      <c r="J364" s="3">
        <v>1299</v>
      </c>
      <c r="K364" s="3">
        <v>1081.42</v>
      </c>
      <c r="L364" s="3">
        <v>217.58</v>
      </c>
      <c r="M364" s="3">
        <v>180</v>
      </c>
      <c r="N364" s="2">
        <v>20</v>
      </c>
      <c r="O364" s="2">
        <v>0</v>
      </c>
      <c r="P364" s="2">
        <v>2</v>
      </c>
      <c r="Q364" s="2">
        <v>59</v>
      </c>
      <c r="R364" s="1">
        <f t="shared" si="15"/>
        <v>45900</v>
      </c>
      <c r="S364" t="s">
        <v>27</v>
      </c>
      <c r="T364" t="s">
        <v>28</v>
      </c>
    </row>
    <row r="365" spans="1:20" ht="13.95" customHeight="1" x14ac:dyDescent="0.3">
      <c r="A365" t="s">
        <v>685</v>
      </c>
      <c r="B365" s="2">
        <v>1</v>
      </c>
      <c r="C365" t="s">
        <v>652</v>
      </c>
      <c r="D365" t="s">
        <v>22</v>
      </c>
      <c r="E365" t="s">
        <v>200</v>
      </c>
      <c r="F365" t="s">
        <v>461</v>
      </c>
      <c r="G365" t="s">
        <v>377</v>
      </c>
      <c r="H365" t="s">
        <v>462</v>
      </c>
      <c r="I365" s="1">
        <f>DATE(2007,8,13)</f>
        <v>39307</v>
      </c>
      <c r="J365" s="3">
        <v>13791.66</v>
      </c>
      <c r="K365" s="3">
        <v>12237.6</v>
      </c>
      <c r="L365" s="3">
        <v>1554.06</v>
      </c>
      <c r="M365" s="3">
        <v>1400</v>
      </c>
      <c r="N365" s="2">
        <v>20</v>
      </c>
      <c r="O365" s="2">
        <v>0</v>
      </c>
      <c r="P365" s="2">
        <v>1</v>
      </c>
      <c r="Q365" s="2">
        <v>346</v>
      </c>
      <c r="R365" s="1">
        <f t="shared" si="15"/>
        <v>45900</v>
      </c>
      <c r="S365" t="s">
        <v>27</v>
      </c>
      <c r="T365" t="s">
        <v>28</v>
      </c>
    </row>
    <row r="366" spans="1:20" ht="13.95" customHeight="1" x14ac:dyDescent="0.3">
      <c r="A366" t="s">
        <v>686</v>
      </c>
      <c r="B366" s="2">
        <v>1</v>
      </c>
      <c r="C366" t="s">
        <v>30</v>
      </c>
      <c r="D366" t="s">
        <v>22</v>
      </c>
      <c r="E366" t="s">
        <v>200</v>
      </c>
      <c r="F366" t="s">
        <v>461</v>
      </c>
      <c r="G366" t="s">
        <v>377</v>
      </c>
      <c r="H366" t="s">
        <v>687</v>
      </c>
      <c r="I366" s="1">
        <f>DATE(2007,8,13)</f>
        <v>39307</v>
      </c>
      <c r="J366" s="3">
        <v>13791.66</v>
      </c>
      <c r="K366" s="3">
        <v>12237.6</v>
      </c>
      <c r="L366" s="3">
        <v>1554.06</v>
      </c>
      <c r="M366" s="3">
        <v>1400</v>
      </c>
      <c r="N366" s="2">
        <v>20</v>
      </c>
      <c r="O366" s="2">
        <v>0</v>
      </c>
      <c r="P366" s="2">
        <v>1</v>
      </c>
      <c r="Q366" s="2">
        <v>346</v>
      </c>
      <c r="R366" s="1">
        <f t="shared" si="15"/>
        <v>45900</v>
      </c>
      <c r="S366" t="s">
        <v>27</v>
      </c>
      <c r="T366" t="s">
        <v>28</v>
      </c>
    </row>
    <row r="367" spans="1:20" ht="13.95" customHeight="1" x14ac:dyDescent="0.3">
      <c r="A367" t="s">
        <v>688</v>
      </c>
      <c r="B367" s="2">
        <v>1</v>
      </c>
      <c r="C367" t="s">
        <v>652</v>
      </c>
      <c r="D367" t="s">
        <v>22</v>
      </c>
      <c r="E367" t="s">
        <v>200</v>
      </c>
      <c r="F367" t="s">
        <v>337</v>
      </c>
      <c r="G367" t="s">
        <v>282</v>
      </c>
      <c r="H367" t="s">
        <v>338</v>
      </c>
      <c r="I367" s="1">
        <f>DATE(2007,8,13)</f>
        <v>39307</v>
      </c>
      <c r="J367" s="3">
        <v>13791.74</v>
      </c>
      <c r="K367" s="3">
        <v>12237.67</v>
      </c>
      <c r="L367" s="3">
        <v>1554.07</v>
      </c>
      <c r="M367" s="3">
        <v>1400</v>
      </c>
      <c r="N367" s="2">
        <v>20</v>
      </c>
      <c r="O367" s="2">
        <v>0</v>
      </c>
      <c r="P367" s="2">
        <v>1</v>
      </c>
      <c r="Q367" s="2">
        <v>346</v>
      </c>
      <c r="R367" s="1">
        <f t="shared" si="15"/>
        <v>45900</v>
      </c>
      <c r="S367" t="s">
        <v>27</v>
      </c>
      <c r="T367" t="s">
        <v>28</v>
      </c>
    </row>
    <row r="368" spans="1:20" ht="13.95" customHeight="1" x14ac:dyDescent="0.3">
      <c r="A368" t="s">
        <v>689</v>
      </c>
      <c r="B368" s="2">
        <v>1</v>
      </c>
      <c r="C368" t="s">
        <v>690</v>
      </c>
      <c r="D368" t="s">
        <v>22</v>
      </c>
      <c r="E368" t="s">
        <v>31</v>
      </c>
      <c r="F368" t="s">
        <v>340</v>
      </c>
      <c r="G368" t="s">
        <v>193</v>
      </c>
      <c r="H368" t="s">
        <v>341</v>
      </c>
      <c r="I368" s="1">
        <f>DATE(2007,6,26)</f>
        <v>39259</v>
      </c>
      <c r="J368" s="3">
        <v>22000</v>
      </c>
      <c r="K368" s="3">
        <v>19602.22</v>
      </c>
      <c r="L368" s="3">
        <v>2397.7800000000002</v>
      </c>
      <c r="M368" s="3">
        <v>2200</v>
      </c>
      <c r="N368" s="2">
        <v>20</v>
      </c>
      <c r="O368" s="2">
        <v>0</v>
      </c>
      <c r="P368" s="2">
        <v>1</v>
      </c>
      <c r="Q368" s="2">
        <v>298</v>
      </c>
      <c r="R368" s="1">
        <f t="shared" si="15"/>
        <v>45900</v>
      </c>
      <c r="S368" t="s">
        <v>27</v>
      </c>
      <c r="T368" t="s">
        <v>28</v>
      </c>
    </row>
    <row r="369" spans="1:20" ht="13.95" customHeight="1" x14ac:dyDescent="0.3">
      <c r="A369" t="s">
        <v>691</v>
      </c>
      <c r="B369" s="2">
        <v>1</v>
      </c>
      <c r="C369" t="s">
        <v>96</v>
      </c>
      <c r="D369" t="s">
        <v>22</v>
      </c>
      <c r="E369" t="s">
        <v>31</v>
      </c>
      <c r="F369" t="s">
        <v>52</v>
      </c>
      <c r="G369" t="s">
        <v>33</v>
      </c>
      <c r="H369" t="s">
        <v>34</v>
      </c>
      <c r="I369" s="1">
        <f>DATE(2008,3,31)</f>
        <v>39538</v>
      </c>
      <c r="J369" s="3">
        <v>1402.63</v>
      </c>
      <c r="K369" s="3">
        <v>1233.6099999999999</v>
      </c>
      <c r="L369" s="3">
        <v>169.02</v>
      </c>
      <c r="M369" s="3">
        <v>140</v>
      </c>
      <c r="N369" s="2">
        <v>20</v>
      </c>
      <c r="O369" s="2">
        <v>0</v>
      </c>
      <c r="P369" s="2">
        <v>2</v>
      </c>
      <c r="Q369" s="2">
        <v>212</v>
      </c>
      <c r="R369" s="1">
        <f t="shared" si="15"/>
        <v>45900</v>
      </c>
      <c r="S369" t="s">
        <v>27</v>
      </c>
      <c r="T369" t="s">
        <v>28</v>
      </c>
    </row>
    <row r="370" spans="1:20" ht="13.95" customHeight="1" x14ac:dyDescent="0.3">
      <c r="A370" t="s">
        <v>692</v>
      </c>
      <c r="B370" s="2">
        <v>1</v>
      </c>
      <c r="C370" t="s">
        <v>36</v>
      </c>
      <c r="D370" t="s">
        <v>22</v>
      </c>
      <c r="E370" t="s">
        <v>31</v>
      </c>
      <c r="F370" t="s">
        <v>693</v>
      </c>
      <c r="G370" t="s">
        <v>233</v>
      </c>
      <c r="H370" t="s">
        <v>239</v>
      </c>
      <c r="I370" s="1">
        <f>DATE(2001,4,1)</f>
        <v>36982</v>
      </c>
      <c r="J370" s="3">
        <v>691</v>
      </c>
      <c r="K370" s="3">
        <v>667.7</v>
      </c>
      <c r="L370" s="3">
        <v>23.3</v>
      </c>
      <c r="M370" s="3">
        <v>0</v>
      </c>
      <c r="N370" s="2">
        <v>27</v>
      </c>
      <c r="O370" s="2">
        <v>0</v>
      </c>
      <c r="P370" s="2">
        <v>2</v>
      </c>
      <c r="Q370" s="2">
        <v>213</v>
      </c>
      <c r="R370" s="1">
        <f t="shared" si="15"/>
        <v>45900</v>
      </c>
      <c r="S370" t="s">
        <v>27</v>
      </c>
      <c r="T370" t="s">
        <v>28</v>
      </c>
    </row>
    <row r="371" spans="1:20" ht="13.95" customHeight="1" x14ac:dyDescent="0.3">
      <c r="A371" t="s">
        <v>694</v>
      </c>
      <c r="B371" s="2">
        <v>1</v>
      </c>
      <c r="C371" t="s">
        <v>695</v>
      </c>
      <c r="D371" t="s">
        <v>93</v>
      </c>
      <c r="E371" t="s">
        <v>31</v>
      </c>
      <c r="F371" t="s">
        <v>244</v>
      </c>
      <c r="G371" t="s">
        <v>233</v>
      </c>
      <c r="H371" t="s">
        <v>239</v>
      </c>
      <c r="I371" s="1">
        <f>DATE(2006,4,1)</f>
        <v>38808</v>
      </c>
      <c r="J371" s="3">
        <v>4015.32</v>
      </c>
      <c r="K371" s="3">
        <v>3323.15</v>
      </c>
      <c r="L371" s="3">
        <v>692.17</v>
      </c>
      <c r="M371" s="3">
        <v>250</v>
      </c>
      <c r="N371" s="2">
        <v>22</v>
      </c>
      <c r="O371" s="2">
        <v>0</v>
      </c>
      <c r="P371" s="2">
        <v>2</v>
      </c>
      <c r="Q371" s="2">
        <v>213</v>
      </c>
      <c r="R371" s="1">
        <f t="shared" si="15"/>
        <v>45900</v>
      </c>
      <c r="S371" t="s">
        <v>27</v>
      </c>
      <c r="T371" t="s">
        <v>28</v>
      </c>
    </row>
    <row r="372" spans="1:20" ht="13.95" customHeight="1" x14ac:dyDescent="0.3">
      <c r="A372" t="s">
        <v>696</v>
      </c>
      <c r="B372" s="2">
        <v>1</v>
      </c>
      <c r="C372" t="s">
        <v>149</v>
      </c>
      <c r="D372" t="s">
        <v>22</v>
      </c>
      <c r="E372" t="s">
        <v>31</v>
      </c>
      <c r="F372" t="s">
        <v>340</v>
      </c>
      <c r="G372" t="s">
        <v>193</v>
      </c>
      <c r="H372" t="s">
        <v>341</v>
      </c>
      <c r="I372" s="1">
        <f>DATE(2008,3,31)</f>
        <v>39538</v>
      </c>
      <c r="J372" s="3">
        <v>13142.55</v>
      </c>
      <c r="K372" s="3">
        <v>11570.17</v>
      </c>
      <c r="L372" s="3">
        <v>1572.38</v>
      </c>
      <c r="M372" s="3">
        <v>1300</v>
      </c>
      <c r="N372" s="2">
        <v>20</v>
      </c>
      <c r="O372" s="2">
        <v>0</v>
      </c>
      <c r="P372" s="2">
        <v>2</v>
      </c>
      <c r="Q372" s="2">
        <v>212</v>
      </c>
      <c r="R372" s="1">
        <f t="shared" si="15"/>
        <v>45900</v>
      </c>
      <c r="S372" t="s">
        <v>27</v>
      </c>
      <c r="T372" t="s">
        <v>28</v>
      </c>
    </row>
    <row r="373" spans="1:20" ht="13.95" customHeight="1" x14ac:dyDescent="0.3">
      <c r="A373" t="s">
        <v>697</v>
      </c>
      <c r="B373" s="2">
        <v>1</v>
      </c>
      <c r="C373" t="s">
        <v>698</v>
      </c>
      <c r="D373" t="s">
        <v>22</v>
      </c>
      <c r="E373" t="s">
        <v>31</v>
      </c>
      <c r="F373" t="s">
        <v>192</v>
      </c>
      <c r="G373" t="s">
        <v>193</v>
      </c>
      <c r="H373" t="s">
        <v>394</v>
      </c>
      <c r="I373" s="1">
        <f>DATE(2008,3,31)</f>
        <v>39538</v>
      </c>
      <c r="J373" s="3">
        <v>5457.87</v>
      </c>
      <c r="K373" s="3">
        <v>4814.54</v>
      </c>
      <c r="L373" s="3">
        <v>643.33000000000004</v>
      </c>
      <c r="M373" s="3">
        <v>530</v>
      </c>
      <c r="N373" s="2">
        <v>20</v>
      </c>
      <c r="O373" s="2">
        <v>0</v>
      </c>
      <c r="P373" s="2">
        <v>2</v>
      </c>
      <c r="Q373" s="2">
        <v>212</v>
      </c>
      <c r="R373" s="1">
        <f t="shared" si="15"/>
        <v>45900</v>
      </c>
      <c r="S373" t="s">
        <v>27</v>
      </c>
      <c r="T373" t="s">
        <v>28</v>
      </c>
    </row>
    <row r="374" spans="1:20" ht="13.95" customHeight="1" x14ac:dyDescent="0.3">
      <c r="A374" t="s">
        <v>699</v>
      </c>
      <c r="B374" s="2">
        <v>1</v>
      </c>
      <c r="C374" t="s">
        <v>700</v>
      </c>
      <c r="D374" t="s">
        <v>22</v>
      </c>
      <c r="E374" t="s">
        <v>31</v>
      </c>
      <c r="F374" t="s">
        <v>665</v>
      </c>
      <c r="G374" t="s">
        <v>193</v>
      </c>
      <c r="H374" t="s">
        <v>394</v>
      </c>
      <c r="I374" s="1">
        <f>DATE(2007,6,26)</f>
        <v>39259</v>
      </c>
      <c r="J374" s="3">
        <v>1000</v>
      </c>
      <c r="K374" s="3">
        <v>891.01</v>
      </c>
      <c r="L374" s="3">
        <v>108.99</v>
      </c>
      <c r="M374" s="3">
        <v>100</v>
      </c>
      <c r="N374" s="2">
        <v>20</v>
      </c>
      <c r="O374" s="2">
        <v>0</v>
      </c>
      <c r="P374" s="2">
        <v>1</v>
      </c>
      <c r="Q374" s="2">
        <v>298</v>
      </c>
      <c r="R374" s="1">
        <f t="shared" si="15"/>
        <v>45900</v>
      </c>
      <c r="S374" t="s">
        <v>27</v>
      </c>
      <c r="T374" t="s">
        <v>28</v>
      </c>
    </row>
    <row r="375" spans="1:20" ht="13.95" customHeight="1" x14ac:dyDescent="0.3">
      <c r="A375" t="s">
        <v>701</v>
      </c>
      <c r="B375" s="2">
        <v>1</v>
      </c>
      <c r="C375" t="s">
        <v>700</v>
      </c>
      <c r="D375" t="s">
        <v>22</v>
      </c>
      <c r="E375" t="s">
        <v>31</v>
      </c>
      <c r="F375" t="s">
        <v>665</v>
      </c>
      <c r="G375" t="s">
        <v>193</v>
      </c>
      <c r="H375" t="s">
        <v>394</v>
      </c>
      <c r="I375" s="1">
        <f>DATE(2007,6,26)</f>
        <v>39259</v>
      </c>
      <c r="J375" s="3">
        <v>1000</v>
      </c>
      <c r="K375" s="3">
        <v>891.01</v>
      </c>
      <c r="L375" s="3">
        <v>108.99</v>
      </c>
      <c r="M375" s="3">
        <v>100</v>
      </c>
      <c r="N375" s="2">
        <v>20</v>
      </c>
      <c r="O375" s="2">
        <v>0</v>
      </c>
      <c r="P375" s="2">
        <v>1</v>
      </c>
      <c r="Q375" s="2">
        <v>298</v>
      </c>
      <c r="R375" s="1">
        <f t="shared" si="15"/>
        <v>45900</v>
      </c>
      <c r="S375" t="s">
        <v>27</v>
      </c>
      <c r="T375" t="s">
        <v>28</v>
      </c>
    </row>
    <row r="376" spans="1:20" ht="13.95" customHeight="1" x14ac:dyDescent="0.3">
      <c r="A376" t="s">
        <v>702</v>
      </c>
      <c r="B376" s="2">
        <v>1</v>
      </c>
      <c r="C376" t="s">
        <v>703</v>
      </c>
      <c r="D376" t="s">
        <v>93</v>
      </c>
      <c r="E376" t="s">
        <v>704</v>
      </c>
      <c r="F376" t="s">
        <v>151</v>
      </c>
      <c r="G376" t="s">
        <v>152</v>
      </c>
      <c r="H376" t="s">
        <v>397</v>
      </c>
      <c r="I376" s="1">
        <f>DATE(2008,5,30)</f>
        <v>39598</v>
      </c>
      <c r="J376" s="3">
        <v>6797</v>
      </c>
      <c r="K376" s="3">
        <v>6157.28</v>
      </c>
      <c r="L376" s="3">
        <v>639.72</v>
      </c>
      <c r="M376" s="3">
        <v>500</v>
      </c>
      <c r="N376" s="2">
        <v>19</v>
      </c>
      <c r="O376" s="2">
        <v>0</v>
      </c>
      <c r="P376" s="2">
        <v>1</v>
      </c>
      <c r="Q376" s="2">
        <v>271</v>
      </c>
      <c r="R376" s="1">
        <f t="shared" si="15"/>
        <v>45900</v>
      </c>
      <c r="S376" t="s">
        <v>27</v>
      </c>
      <c r="T376" t="s">
        <v>28</v>
      </c>
    </row>
    <row r="377" spans="1:20" ht="13.95" customHeight="1" x14ac:dyDescent="0.3">
      <c r="A377" t="s">
        <v>705</v>
      </c>
      <c r="B377" s="2">
        <v>1</v>
      </c>
      <c r="C377" t="s">
        <v>706</v>
      </c>
      <c r="D377" t="s">
        <v>22</v>
      </c>
      <c r="E377" t="s">
        <v>180</v>
      </c>
      <c r="F377" t="s">
        <v>491</v>
      </c>
      <c r="G377" t="s">
        <v>202</v>
      </c>
      <c r="H377" t="s">
        <v>707</v>
      </c>
      <c r="I377" s="1">
        <f>DATE(2008,6,24)</f>
        <v>39623</v>
      </c>
      <c r="J377" s="3">
        <v>4035.6</v>
      </c>
      <c r="K377" s="3">
        <v>3588.51</v>
      </c>
      <c r="L377" s="3">
        <v>447.09</v>
      </c>
      <c r="M377" s="3">
        <v>400</v>
      </c>
      <c r="N377" s="2">
        <v>19</v>
      </c>
      <c r="O377" s="2">
        <v>0</v>
      </c>
      <c r="P377" s="2">
        <v>1</v>
      </c>
      <c r="Q377" s="2">
        <v>296</v>
      </c>
      <c r="R377" s="1">
        <f t="shared" si="15"/>
        <v>45900</v>
      </c>
      <c r="S377" t="s">
        <v>27</v>
      </c>
      <c r="T377" t="s">
        <v>28</v>
      </c>
    </row>
    <row r="378" spans="1:20" ht="13.95" customHeight="1" x14ac:dyDescent="0.3">
      <c r="A378" t="s">
        <v>708</v>
      </c>
      <c r="B378" s="2">
        <v>1</v>
      </c>
      <c r="C378" t="s">
        <v>706</v>
      </c>
      <c r="D378" t="s">
        <v>22</v>
      </c>
      <c r="E378" t="s">
        <v>180</v>
      </c>
      <c r="F378" t="s">
        <v>216</v>
      </c>
      <c r="G378" t="s">
        <v>162</v>
      </c>
      <c r="H378" t="s">
        <v>217</v>
      </c>
      <c r="I378" s="1">
        <f>DATE(2008,6,24)</f>
        <v>39623</v>
      </c>
      <c r="J378" s="3">
        <v>4035.6</v>
      </c>
      <c r="K378" s="3">
        <v>3588.51</v>
      </c>
      <c r="L378" s="3">
        <v>447.09</v>
      </c>
      <c r="M378" s="3">
        <v>400</v>
      </c>
      <c r="N378" s="2">
        <v>19</v>
      </c>
      <c r="O378" s="2">
        <v>0</v>
      </c>
      <c r="P378" s="2">
        <v>1</v>
      </c>
      <c r="Q378" s="2">
        <v>296</v>
      </c>
      <c r="R378" s="1">
        <f t="shared" si="15"/>
        <v>45900</v>
      </c>
      <c r="S378" t="s">
        <v>27</v>
      </c>
      <c r="T378" t="s">
        <v>28</v>
      </c>
    </row>
    <row r="379" spans="1:20" ht="13.95" customHeight="1" x14ac:dyDescent="0.3">
      <c r="A379" t="s">
        <v>709</v>
      </c>
      <c r="B379" s="2">
        <v>1</v>
      </c>
      <c r="C379" t="s">
        <v>710</v>
      </c>
      <c r="D379" t="s">
        <v>22</v>
      </c>
      <c r="E379" t="s">
        <v>711</v>
      </c>
      <c r="F379" t="s">
        <v>142</v>
      </c>
      <c r="G379" t="s">
        <v>25</v>
      </c>
      <c r="H379" t="s">
        <v>26</v>
      </c>
      <c r="I379" s="1">
        <f>DATE(2008,7,15)</f>
        <v>39644</v>
      </c>
      <c r="J379" s="3">
        <v>6794.4</v>
      </c>
      <c r="K379" s="3">
        <v>6056.82</v>
      </c>
      <c r="L379" s="3">
        <v>737.58</v>
      </c>
      <c r="M379" s="3">
        <v>650</v>
      </c>
      <c r="N379" s="2">
        <v>19</v>
      </c>
      <c r="O379" s="2">
        <v>0</v>
      </c>
      <c r="P379" s="2">
        <v>1</v>
      </c>
      <c r="Q379" s="2">
        <v>317</v>
      </c>
      <c r="R379" s="1">
        <f t="shared" si="15"/>
        <v>45900</v>
      </c>
      <c r="S379" t="s">
        <v>27</v>
      </c>
      <c r="T379" t="s">
        <v>28</v>
      </c>
    </row>
    <row r="380" spans="1:20" ht="13.95" customHeight="1" x14ac:dyDescent="0.3">
      <c r="A380" t="s">
        <v>712</v>
      </c>
      <c r="B380" s="2">
        <v>1</v>
      </c>
      <c r="C380" t="s">
        <v>710</v>
      </c>
      <c r="D380" t="s">
        <v>22</v>
      </c>
      <c r="E380" t="s">
        <v>711</v>
      </c>
      <c r="F380" t="s">
        <v>358</v>
      </c>
      <c r="G380" t="s">
        <v>25</v>
      </c>
      <c r="H380" t="s">
        <v>26</v>
      </c>
      <c r="I380" s="1">
        <f>DATE(2008,7,15)</f>
        <v>39644</v>
      </c>
      <c r="J380" s="3">
        <v>6794.4</v>
      </c>
      <c r="K380" s="3">
        <v>6056.82</v>
      </c>
      <c r="L380" s="3">
        <v>737.58</v>
      </c>
      <c r="M380" s="3">
        <v>650</v>
      </c>
      <c r="N380" s="2">
        <v>19</v>
      </c>
      <c r="O380" s="2">
        <v>0</v>
      </c>
      <c r="P380" s="2">
        <v>1</v>
      </c>
      <c r="Q380" s="2">
        <v>317</v>
      </c>
      <c r="R380" s="1">
        <f t="shared" si="15"/>
        <v>45900</v>
      </c>
      <c r="S380" t="s">
        <v>27</v>
      </c>
      <c r="T380" t="s">
        <v>28</v>
      </c>
    </row>
    <row r="381" spans="1:20" ht="13.95" customHeight="1" x14ac:dyDescent="0.3">
      <c r="A381" t="s">
        <v>713</v>
      </c>
      <c r="B381" s="2">
        <v>1</v>
      </c>
      <c r="C381" t="s">
        <v>710</v>
      </c>
      <c r="D381" t="s">
        <v>22</v>
      </c>
      <c r="E381" t="s">
        <v>711</v>
      </c>
      <c r="F381" t="s">
        <v>358</v>
      </c>
      <c r="G381" t="s">
        <v>25</v>
      </c>
      <c r="H381" t="s">
        <v>26</v>
      </c>
      <c r="I381" s="1">
        <f>DATE(2008,7,15)</f>
        <v>39644</v>
      </c>
      <c r="J381" s="3">
        <v>6794.4</v>
      </c>
      <c r="K381" s="3">
        <v>6056.82</v>
      </c>
      <c r="L381" s="3">
        <v>737.58</v>
      </c>
      <c r="M381" s="3">
        <v>650</v>
      </c>
      <c r="N381" s="2">
        <v>19</v>
      </c>
      <c r="O381" s="2">
        <v>0</v>
      </c>
      <c r="P381" s="2">
        <v>1</v>
      </c>
      <c r="Q381" s="2">
        <v>317</v>
      </c>
      <c r="R381" s="1">
        <f t="shared" si="15"/>
        <v>45900</v>
      </c>
      <c r="S381" t="s">
        <v>27</v>
      </c>
      <c r="T381" t="s">
        <v>28</v>
      </c>
    </row>
    <row r="382" spans="1:20" ht="13.95" customHeight="1" x14ac:dyDescent="0.3">
      <c r="A382" t="s">
        <v>714</v>
      </c>
      <c r="B382" s="2">
        <v>1</v>
      </c>
      <c r="C382" t="s">
        <v>715</v>
      </c>
      <c r="D382" t="s">
        <v>22</v>
      </c>
      <c r="E382" t="s">
        <v>31</v>
      </c>
      <c r="F382" t="s">
        <v>358</v>
      </c>
      <c r="G382" t="s">
        <v>25</v>
      </c>
      <c r="H382" t="s">
        <v>26</v>
      </c>
      <c r="I382" s="1">
        <f>DATE(2008,3,31)</f>
        <v>39538</v>
      </c>
      <c r="J382" s="3">
        <v>3568.13</v>
      </c>
      <c r="K382" s="3">
        <v>3144.12</v>
      </c>
      <c r="L382" s="3">
        <v>424.01</v>
      </c>
      <c r="M382" s="3">
        <v>350</v>
      </c>
      <c r="N382" s="2">
        <v>20</v>
      </c>
      <c r="O382" s="2">
        <v>0</v>
      </c>
      <c r="P382" s="2">
        <v>2</v>
      </c>
      <c r="Q382" s="2">
        <v>212</v>
      </c>
      <c r="R382" s="1">
        <f t="shared" si="15"/>
        <v>45900</v>
      </c>
      <c r="S382" t="s">
        <v>27</v>
      </c>
      <c r="T382" t="s">
        <v>28</v>
      </c>
    </row>
    <row r="383" spans="1:20" ht="13.95" customHeight="1" x14ac:dyDescent="0.3">
      <c r="A383" t="s">
        <v>716</v>
      </c>
      <c r="B383" s="2">
        <v>1</v>
      </c>
      <c r="C383" t="s">
        <v>717</v>
      </c>
      <c r="D383" t="s">
        <v>93</v>
      </c>
      <c r="E383" t="s">
        <v>31</v>
      </c>
      <c r="F383" t="s">
        <v>151</v>
      </c>
      <c r="G383" t="s">
        <v>152</v>
      </c>
      <c r="H383" t="s">
        <v>397</v>
      </c>
      <c r="I383" s="1">
        <f>DATE(2008,8,1)</f>
        <v>39661</v>
      </c>
      <c r="J383" s="3">
        <v>2278.86</v>
      </c>
      <c r="K383" s="3">
        <v>2021.63</v>
      </c>
      <c r="L383" s="3">
        <v>257.23</v>
      </c>
      <c r="M383" s="3">
        <v>200</v>
      </c>
      <c r="N383" s="2">
        <v>19</v>
      </c>
      <c r="O383" s="2">
        <v>0</v>
      </c>
      <c r="P383" s="2">
        <v>1</v>
      </c>
      <c r="Q383" s="2">
        <v>334</v>
      </c>
      <c r="R383" s="1">
        <f t="shared" si="15"/>
        <v>45900</v>
      </c>
      <c r="S383" t="s">
        <v>27</v>
      </c>
      <c r="T383" t="s">
        <v>28</v>
      </c>
    </row>
    <row r="384" spans="1:20" ht="13.95" customHeight="1" x14ac:dyDescent="0.3">
      <c r="A384" t="s">
        <v>718</v>
      </c>
      <c r="B384" s="2">
        <v>1</v>
      </c>
      <c r="C384" t="s">
        <v>719</v>
      </c>
      <c r="D384" t="s">
        <v>22</v>
      </c>
      <c r="E384" t="s">
        <v>141</v>
      </c>
      <c r="F384" t="s">
        <v>720</v>
      </c>
      <c r="G384" t="s">
        <v>124</v>
      </c>
      <c r="H384" t="s">
        <v>188</v>
      </c>
      <c r="I384" s="1">
        <f>DATE(2008,11,30)</f>
        <v>39782</v>
      </c>
      <c r="J384" s="3">
        <v>8196.6</v>
      </c>
      <c r="K384" s="3">
        <v>7386.06</v>
      </c>
      <c r="L384" s="3">
        <v>810.54</v>
      </c>
      <c r="M384" s="3">
        <v>800</v>
      </c>
      <c r="N384" s="2">
        <v>19</v>
      </c>
      <c r="O384" s="2">
        <v>0</v>
      </c>
      <c r="P384" s="2">
        <v>2</v>
      </c>
      <c r="Q384" s="2">
        <v>90</v>
      </c>
      <c r="R384" s="1">
        <f t="shared" si="15"/>
        <v>45900</v>
      </c>
      <c r="S384" t="s">
        <v>27</v>
      </c>
      <c r="T384" t="s">
        <v>28</v>
      </c>
    </row>
    <row r="385" spans="1:20" ht="13.95" customHeight="1" x14ac:dyDescent="0.3">
      <c r="A385" t="s">
        <v>721</v>
      </c>
      <c r="B385" s="2">
        <v>1</v>
      </c>
      <c r="C385" t="s">
        <v>722</v>
      </c>
      <c r="D385" t="s">
        <v>22</v>
      </c>
      <c r="E385" t="s">
        <v>180</v>
      </c>
      <c r="F385" t="s">
        <v>428</v>
      </c>
      <c r="G385" t="s">
        <v>209</v>
      </c>
      <c r="H385" t="s">
        <v>429</v>
      </c>
      <c r="I385" s="1">
        <f>DATE(2008,6,24)</f>
        <v>39623</v>
      </c>
      <c r="J385" s="3">
        <v>1741.92</v>
      </c>
      <c r="K385" s="3">
        <v>1541.68</v>
      </c>
      <c r="L385" s="3">
        <v>200.24</v>
      </c>
      <c r="M385" s="3">
        <v>180</v>
      </c>
      <c r="N385" s="2">
        <v>19</v>
      </c>
      <c r="O385" s="2">
        <v>0</v>
      </c>
      <c r="P385" s="2">
        <v>1</v>
      </c>
      <c r="Q385" s="2">
        <v>296</v>
      </c>
      <c r="R385" s="1">
        <f t="shared" si="15"/>
        <v>45900</v>
      </c>
      <c r="S385" t="s">
        <v>27</v>
      </c>
      <c r="T385" t="s">
        <v>28</v>
      </c>
    </row>
    <row r="386" spans="1:20" ht="13.95" customHeight="1" x14ac:dyDescent="0.3">
      <c r="A386" t="s">
        <v>723</v>
      </c>
      <c r="B386" s="2">
        <v>1</v>
      </c>
      <c r="C386" t="s">
        <v>722</v>
      </c>
      <c r="D386" t="s">
        <v>22</v>
      </c>
      <c r="E386" t="s">
        <v>180</v>
      </c>
      <c r="F386" t="s">
        <v>208</v>
      </c>
      <c r="G386" t="s">
        <v>209</v>
      </c>
      <c r="H386" t="s">
        <v>429</v>
      </c>
      <c r="I386" s="1">
        <f>DATE(2008,6,24)</f>
        <v>39623</v>
      </c>
      <c r="J386" s="3">
        <v>1741.92</v>
      </c>
      <c r="K386" s="3">
        <v>1541.68</v>
      </c>
      <c r="L386" s="3">
        <v>200.24</v>
      </c>
      <c r="M386" s="3">
        <v>180</v>
      </c>
      <c r="N386" s="2">
        <v>19</v>
      </c>
      <c r="O386" s="2">
        <v>0</v>
      </c>
      <c r="P386" s="2">
        <v>1</v>
      </c>
      <c r="Q386" s="2">
        <v>296</v>
      </c>
      <c r="R386" s="1">
        <f t="shared" ref="R386:R449" si="17">DATE(2025,8,31)</f>
        <v>45900</v>
      </c>
      <c r="S386" t="s">
        <v>27</v>
      </c>
      <c r="T386" t="s">
        <v>28</v>
      </c>
    </row>
    <row r="387" spans="1:20" ht="13.95" customHeight="1" x14ac:dyDescent="0.3">
      <c r="A387" t="s">
        <v>724</v>
      </c>
      <c r="B387" s="2">
        <v>1</v>
      </c>
      <c r="C387" t="s">
        <v>725</v>
      </c>
      <c r="D387" t="s">
        <v>93</v>
      </c>
      <c r="E387" t="s">
        <v>726</v>
      </c>
      <c r="F387" t="s">
        <v>354</v>
      </c>
      <c r="G387" t="s">
        <v>33</v>
      </c>
      <c r="H387" t="s">
        <v>34</v>
      </c>
      <c r="I387" s="1">
        <f>DATE(2008,8,1)</f>
        <v>39661</v>
      </c>
      <c r="J387" s="3">
        <v>899.99</v>
      </c>
      <c r="K387" s="3">
        <v>777.97</v>
      </c>
      <c r="L387" s="3">
        <v>122.02</v>
      </c>
      <c r="M387" s="3">
        <v>100</v>
      </c>
      <c r="N387" s="2">
        <v>19</v>
      </c>
      <c r="O387" s="2">
        <v>0</v>
      </c>
      <c r="P387" s="2">
        <v>1</v>
      </c>
      <c r="Q387" s="2">
        <v>334</v>
      </c>
      <c r="R387" s="1">
        <f t="shared" si="17"/>
        <v>45900</v>
      </c>
      <c r="S387" t="s">
        <v>27</v>
      </c>
      <c r="T387" t="s">
        <v>28</v>
      </c>
    </row>
    <row r="388" spans="1:20" ht="13.95" customHeight="1" x14ac:dyDescent="0.3">
      <c r="A388" t="s">
        <v>727</v>
      </c>
      <c r="B388" s="2">
        <v>1</v>
      </c>
      <c r="C388" t="s">
        <v>155</v>
      </c>
      <c r="D388" t="s">
        <v>22</v>
      </c>
      <c r="E388" t="s">
        <v>31</v>
      </c>
      <c r="F388" t="s">
        <v>399</v>
      </c>
      <c r="G388" t="s">
        <v>400</v>
      </c>
      <c r="H388" t="s">
        <v>401</v>
      </c>
      <c r="I388" s="1">
        <f>DATE(2008,8,1)</f>
        <v>39661</v>
      </c>
      <c r="J388" s="3">
        <v>2919.31</v>
      </c>
      <c r="K388" s="3">
        <v>2579.14</v>
      </c>
      <c r="L388" s="3">
        <v>340.17</v>
      </c>
      <c r="M388" s="3">
        <v>300</v>
      </c>
      <c r="N388" s="2">
        <v>19</v>
      </c>
      <c r="O388" s="2">
        <v>0</v>
      </c>
      <c r="P388" s="2">
        <v>1</v>
      </c>
      <c r="Q388" s="2">
        <v>334</v>
      </c>
      <c r="R388" s="1">
        <f t="shared" si="17"/>
        <v>45900</v>
      </c>
      <c r="S388" t="s">
        <v>27</v>
      </c>
      <c r="T388" t="s">
        <v>28</v>
      </c>
    </row>
    <row r="389" spans="1:20" ht="13.95" customHeight="1" x14ac:dyDescent="0.3">
      <c r="A389" t="s">
        <v>728</v>
      </c>
      <c r="B389" s="2">
        <v>1</v>
      </c>
      <c r="C389" t="s">
        <v>155</v>
      </c>
      <c r="D389" t="s">
        <v>22</v>
      </c>
      <c r="E389" t="s">
        <v>31</v>
      </c>
      <c r="F389" t="s">
        <v>720</v>
      </c>
      <c r="G389" t="s">
        <v>124</v>
      </c>
      <c r="H389" t="s">
        <v>188</v>
      </c>
      <c r="I389" s="1">
        <f>DATE(2008,8,1)</f>
        <v>39661</v>
      </c>
      <c r="J389" s="3">
        <v>741.46</v>
      </c>
      <c r="K389" s="3">
        <v>661.16</v>
      </c>
      <c r="L389" s="3">
        <v>80.3</v>
      </c>
      <c r="M389" s="3">
        <v>70</v>
      </c>
      <c r="N389" s="2">
        <v>19</v>
      </c>
      <c r="O389" s="2">
        <v>0</v>
      </c>
      <c r="P389" s="2">
        <v>1</v>
      </c>
      <c r="Q389" s="2">
        <v>334</v>
      </c>
      <c r="R389" s="1">
        <f t="shared" si="17"/>
        <v>45900</v>
      </c>
      <c r="S389" t="s">
        <v>27</v>
      </c>
      <c r="T389" t="s">
        <v>28</v>
      </c>
    </row>
    <row r="390" spans="1:20" ht="13.95" customHeight="1" x14ac:dyDescent="0.3">
      <c r="A390" t="s">
        <v>729</v>
      </c>
      <c r="B390" s="2">
        <v>1</v>
      </c>
      <c r="C390" t="s">
        <v>155</v>
      </c>
      <c r="D390" t="s">
        <v>22</v>
      </c>
      <c r="E390" t="s">
        <v>31</v>
      </c>
      <c r="F390" t="s">
        <v>144</v>
      </c>
      <c r="G390" t="s">
        <v>124</v>
      </c>
      <c r="H390" t="s">
        <v>145</v>
      </c>
      <c r="I390" s="1">
        <f>DATE(2008,8,1)</f>
        <v>39661</v>
      </c>
      <c r="J390" s="3">
        <v>741.46</v>
      </c>
      <c r="K390" s="3">
        <v>661.16</v>
      </c>
      <c r="L390" s="3">
        <v>80.3</v>
      </c>
      <c r="M390" s="3">
        <v>70</v>
      </c>
      <c r="N390" s="2">
        <v>19</v>
      </c>
      <c r="O390" s="2">
        <v>0</v>
      </c>
      <c r="P390" s="2">
        <v>1</v>
      </c>
      <c r="Q390" s="2">
        <v>334</v>
      </c>
      <c r="R390" s="1">
        <f t="shared" si="17"/>
        <v>45900</v>
      </c>
      <c r="S390" t="s">
        <v>27</v>
      </c>
      <c r="T390" t="s">
        <v>28</v>
      </c>
    </row>
    <row r="391" spans="1:20" ht="13.95" customHeight="1" x14ac:dyDescent="0.3">
      <c r="A391" t="s">
        <v>730</v>
      </c>
      <c r="B391" s="2">
        <v>1</v>
      </c>
      <c r="C391" t="s">
        <v>291</v>
      </c>
      <c r="D391" t="s">
        <v>22</v>
      </c>
      <c r="E391" t="s">
        <v>31</v>
      </c>
      <c r="F391" t="s">
        <v>238</v>
      </c>
      <c r="G391" t="s">
        <v>233</v>
      </c>
      <c r="H391" t="s">
        <v>239</v>
      </c>
      <c r="I391" s="1">
        <f>DATE(2001,4,1)</f>
        <v>36982</v>
      </c>
      <c r="J391" s="3">
        <v>847.94</v>
      </c>
      <c r="K391" s="3">
        <v>819.39</v>
      </c>
      <c r="L391" s="3">
        <v>28.55</v>
      </c>
      <c r="M391" s="3">
        <v>0</v>
      </c>
      <c r="N391" s="2">
        <v>27</v>
      </c>
      <c r="O391" s="2">
        <v>0</v>
      </c>
      <c r="P391" s="2">
        <v>2</v>
      </c>
      <c r="Q391" s="2">
        <v>213</v>
      </c>
      <c r="R391" s="1">
        <f t="shared" si="17"/>
        <v>45900</v>
      </c>
      <c r="S391" t="s">
        <v>27</v>
      </c>
      <c r="T391" t="s">
        <v>28</v>
      </c>
    </row>
    <row r="392" spans="1:20" ht="13.95" customHeight="1" x14ac:dyDescent="0.3">
      <c r="A392" t="s">
        <v>731</v>
      </c>
      <c r="B392" s="2">
        <v>1</v>
      </c>
      <c r="C392" t="s">
        <v>30</v>
      </c>
      <c r="D392" t="s">
        <v>22</v>
      </c>
      <c r="E392" t="s">
        <v>31</v>
      </c>
      <c r="F392" t="s">
        <v>732</v>
      </c>
      <c r="G392" t="s">
        <v>233</v>
      </c>
      <c r="H392" t="s">
        <v>239</v>
      </c>
      <c r="I392" s="1">
        <f>DATE(2005,4,1)</f>
        <v>38443</v>
      </c>
      <c r="J392" s="3">
        <v>700.6</v>
      </c>
      <c r="K392" s="3">
        <v>604.89</v>
      </c>
      <c r="L392" s="3">
        <v>95.71</v>
      </c>
      <c r="M392" s="3">
        <v>70</v>
      </c>
      <c r="N392" s="2">
        <v>23</v>
      </c>
      <c r="O392" s="2">
        <v>0</v>
      </c>
      <c r="P392" s="2">
        <v>2</v>
      </c>
      <c r="Q392" s="2">
        <v>213</v>
      </c>
      <c r="R392" s="1">
        <f t="shared" si="17"/>
        <v>45900</v>
      </c>
      <c r="S392" t="s">
        <v>27</v>
      </c>
      <c r="T392" t="s">
        <v>28</v>
      </c>
    </row>
    <row r="393" spans="1:20" ht="13.95" customHeight="1" x14ac:dyDescent="0.3">
      <c r="A393" t="s">
        <v>733</v>
      </c>
      <c r="B393" s="2">
        <v>1</v>
      </c>
      <c r="C393" t="s">
        <v>155</v>
      </c>
      <c r="D393" t="s">
        <v>22</v>
      </c>
      <c r="E393" t="s">
        <v>31</v>
      </c>
      <c r="F393" t="s">
        <v>252</v>
      </c>
      <c r="G393" t="s">
        <v>233</v>
      </c>
      <c r="H393" t="s">
        <v>239</v>
      </c>
      <c r="I393" s="1">
        <f>DATE(2006,12,19)</f>
        <v>39070</v>
      </c>
      <c r="J393" s="3">
        <v>1800.25</v>
      </c>
      <c r="K393" s="3">
        <v>1561.9</v>
      </c>
      <c r="L393" s="3">
        <v>238.35</v>
      </c>
      <c r="M393" s="3">
        <v>180</v>
      </c>
      <c r="N393" s="2">
        <v>21</v>
      </c>
      <c r="O393" s="2">
        <v>0</v>
      </c>
      <c r="P393" s="2">
        <v>2</v>
      </c>
      <c r="Q393" s="2">
        <v>109</v>
      </c>
      <c r="R393" s="1">
        <f t="shared" si="17"/>
        <v>45900</v>
      </c>
      <c r="S393" t="s">
        <v>27</v>
      </c>
      <c r="T393" t="s">
        <v>28</v>
      </c>
    </row>
    <row r="394" spans="1:20" ht="13.95" customHeight="1" x14ac:dyDescent="0.3">
      <c r="A394" t="s">
        <v>734</v>
      </c>
      <c r="B394" s="2">
        <v>1</v>
      </c>
      <c r="C394" t="s">
        <v>71</v>
      </c>
      <c r="D394" t="s">
        <v>22</v>
      </c>
      <c r="E394" t="s">
        <v>31</v>
      </c>
      <c r="F394" t="s">
        <v>735</v>
      </c>
      <c r="G394" t="s">
        <v>233</v>
      </c>
      <c r="H394" t="s">
        <v>239</v>
      </c>
      <c r="I394" s="1">
        <f>DATE(2001,4,1)</f>
        <v>36982</v>
      </c>
      <c r="J394" s="3">
        <v>4351</v>
      </c>
      <c r="K394" s="3">
        <v>4204.38</v>
      </c>
      <c r="L394" s="3">
        <v>146.62</v>
      </c>
      <c r="M394" s="3">
        <v>0</v>
      </c>
      <c r="N394" s="2">
        <v>27</v>
      </c>
      <c r="O394" s="2">
        <v>0</v>
      </c>
      <c r="P394" s="2">
        <v>2</v>
      </c>
      <c r="Q394" s="2">
        <v>213</v>
      </c>
      <c r="R394" s="1">
        <f t="shared" si="17"/>
        <v>45900</v>
      </c>
      <c r="S394" t="s">
        <v>27</v>
      </c>
      <c r="T394" t="s">
        <v>28</v>
      </c>
    </row>
    <row r="395" spans="1:20" ht="13.95" customHeight="1" x14ac:dyDescent="0.3">
      <c r="A395" t="s">
        <v>736</v>
      </c>
      <c r="B395" s="2">
        <v>1</v>
      </c>
      <c r="C395" t="s">
        <v>61</v>
      </c>
      <c r="D395" t="s">
        <v>22</v>
      </c>
      <c r="E395" t="s">
        <v>31</v>
      </c>
      <c r="F395" t="s">
        <v>737</v>
      </c>
      <c r="G395" t="s">
        <v>233</v>
      </c>
      <c r="H395" t="s">
        <v>239</v>
      </c>
      <c r="I395" s="1">
        <f>DATE(2001,4,1)</f>
        <v>36982</v>
      </c>
      <c r="J395" s="3">
        <v>1215</v>
      </c>
      <c r="K395" s="3">
        <v>1174.0899999999999</v>
      </c>
      <c r="L395" s="3">
        <v>40.909999999999997</v>
      </c>
      <c r="M395" s="3">
        <v>0</v>
      </c>
      <c r="N395" s="2">
        <v>27</v>
      </c>
      <c r="O395" s="2">
        <v>0</v>
      </c>
      <c r="P395" s="2">
        <v>2</v>
      </c>
      <c r="Q395" s="2">
        <v>213</v>
      </c>
      <c r="R395" s="1">
        <f t="shared" si="17"/>
        <v>45900</v>
      </c>
      <c r="S395" t="s">
        <v>27</v>
      </c>
      <c r="T395" t="s">
        <v>28</v>
      </c>
    </row>
    <row r="396" spans="1:20" ht="13.95" customHeight="1" x14ac:dyDescent="0.3">
      <c r="A396" t="s">
        <v>738</v>
      </c>
      <c r="B396" s="2">
        <v>1</v>
      </c>
      <c r="C396" t="s">
        <v>71</v>
      </c>
      <c r="D396" t="s">
        <v>22</v>
      </c>
      <c r="E396" t="s">
        <v>31</v>
      </c>
      <c r="F396" t="s">
        <v>238</v>
      </c>
      <c r="G396" t="s">
        <v>233</v>
      </c>
      <c r="H396" t="s">
        <v>241</v>
      </c>
      <c r="I396" s="1">
        <f>DATE(2001,4,1)</f>
        <v>36982</v>
      </c>
      <c r="J396" s="3">
        <v>4351</v>
      </c>
      <c r="K396" s="3">
        <v>4204.38</v>
      </c>
      <c r="L396" s="3">
        <v>146.62</v>
      </c>
      <c r="M396" s="3">
        <v>0</v>
      </c>
      <c r="N396" s="2">
        <v>27</v>
      </c>
      <c r="O396" s="2">
        <v>0</v>
      </c>
      <c r="P396" s="2">
        <v>2</v>
      </c>
      <c r="Q396" s="2">
        <v>213</v>
      </c>
      <c r="R396" s="1">
        <f t="shared" si="17"/>
        <v>45900</v>
      </c>
      <c r="S396" t="s">
        <v>27</v>
      </c>
      <c r="T396" t="s">
        <v>28</v>
      </c>
    </row>
    <row r="397" spans="1:20" ht="13.95" customHeight="1" x14ac:dyDescent="0.3">
      <c r="A397" t="s">
        <v>739</v>
      </c>
      <c r="B397" s="2">
        <v>1</v>
      </c>
      <c r="C397" t="s">
        <v>155</v>
      </c>
      <c r="D397" t="s">
        <v>22</v>
      </c>
      <c r="E397" t="s">
        <v>31</v>
      </c>
      <c r="F397" t="s">
        <v>737</v>
      </c>
      <c r="G397" t="s">
        <v>233</v>
      </c>
      <c r="H397" t="s">
        <v>239</v>
      </c>
      <c r="I397" s="1">
        <f>DATE(2006,5,1)</f>
        <v>38838</v>
      </c>
      <c r="J397" s="3">
        <v>2914</v>
      </c>
      <c r="K397" s="3">
        <v>2568.14</v>
      </c>
      <c r="L397" s="3">
        <v>345.86</v>
      </c>
      <c r="M397" s="3">
        <v>300</v>
      </c>
      <c r="N397" s="2">
        <v>21</v>
      </c>
      <c r="O397" s="2">
        <v>0</v>
      </c>
      <c r="P397" s="2">
        <v>1</v>
      </c>
      <c r="Q397" s="2">
        <v>242</v>
      </c>
      <c r="R397" s="1">
        <f t="shared" si="17"/>
        <v>45900</v>
      </c>
      <c r="S397" t="s">
        <v>27</v>
      </c>
      <c r="T397" t="s">
        <v>28</v>
      </c>
    </row>
    <row r="398" spans="1:20" ht="13.95" customHeight="1" x14ac:dyDescent="0.3">
      <c r="A398" t="s">
        <v>740</v>
      </c>
      <c r="B398" s="2">
        <v>1</v>
      </c>
      <c r="C398" t="s">
        <v>71</v>
      </c>
      <c r="D398" t="s">
        <v>22</v>
      </c>
      <c r="E398" t="s">
        <v>31</v>
      </c>
      <c r="F398" t="s">
        <v>735</v>
      </c>
      <c r="G398" t="s">
        <v>233</v>
      </c>
      <c r="H398" t="s">
        <v>239</v>
      </c>
      <c r="I398" s="1">
        <f>DATE(2001,4,1)</f>
        <v>36982</v>
      </c>
      <c r="J398" s="3">
        <v>4351</v>
      </c>
      <c r="K398" s="3">
        <v>4204.38</v>
      </c>
      <c r="L398" s="3">
        <v>146.62</v>
      </c>
      <c r="M398" s="3">
        <v>0</v>
      </c>
      <c r="N398" s="2">
        <v>27</v>
      </c>
      <c r="O398" s="2">
        <v>0</v>
      </c>
      <c r="P398" s="2">
        <v>2</v>
      </c>
      <c r="Q398" s="2">
        <v>213</v>
      </c>
      <c r="R398" s="1">
        <f t="shared" si="17"/>
        <v>45900</v>
      </c>
      <c r="S398" t="s">
        <v>27</v>
      </c>
      <c r="T398" t="s">
        <v>28</v>
      </c>
    </row>
    <row r="399" spans="1:20" ht="13.95" customHeight="1" x14ac:dyDescent="0.3">
      <c r="A399" t="s">
        <v>741</v>
      </c>
      <c r="B399" s="2">
        <v>1</v>
      </c>
      <c r="C399" t="s">
        <v>155</v>
      </c>
      <c r="D399" t="s">
        <v>22</v>
      </c>
      <c r="E399" t="s">
        <v>31</v>
      </c>
      <c r="F399" t="s">
        <v>252</v>
      </c>
      <c r="G399" t="s">
        <v>233</v>
      </c>
      <c r="H399" t="s">
        <v>239</v>
      </c>
      <c r="I399" s="1">
        <f>DATE(2006,12,19)</f>
        <v>39070</v>
      </c>
      <c r="J399" s="3">
        <v>1050.1400000000001</v>
      </c>
      <c r="K399" s="3">
        <v>915.93</v>
      </c>
      <c r="L399" s="3">
        <v>134.21</v>
      </c>
      <c r="M399" s="3">
        <v>100</v>
      </c>
      <c r="N399" s="2">
        <v>21</v>
      </c>
      <c r="O399" s="2">
        <v>0</v>
      </c>
      <c r="P399" s="2">
        <v>2</v>
      </c>
      <c r="Q399" s="2">
        <v>109</v>
      </c>
      <c r="R399" s="1">
        <f t="shared" si="17"/>
        <v>45900</v>
      </c>
      <c r="S399" t="s">
        <v>27</v>
      </c>
      <c r="T399" t="s">
        <v>28</v>
      </c>
    </row>
    <row r="400" spans="1:20" ht="13.95" customHeight="1" x14ac:dyDescent="0.3">
      <c r="A400" t="s">
        <v>742</v>
      </c>
      <c r="B400" s="2">
        <v>1</v>
      </c>
      <c r="C400" t="s">
        <v>71</v>
      </c>
      <c r="D400" t="s">
        <v>22</v>
      </c>
      <c r="E400" t="s">
        <v>31</v>
      </c>
      <c r="F400" t="s">
        <v>252</v>
      </c>
      <c r="G400" t="s">
        <v>233</v>
      </c>
      <c r="H400" t="s">
        <v>239</v>
      </c>
      <c r="I400" s="1">
        <f>DATE(2001,4,1)</f>
        <v>36982</v>
      </c>
      <c r="J400" s="3">
        <v>4351</v>
      </c>
      <c r="K400" s="3">
        <v>4204.38</v>
      </c>
      <c r="L400" s="3">
        <v>146.62</v>
      </c>
      <c r="M400" s="3">
        <v>0</v>
      </c>
      <c r="N400" s="2">
        <v>27</v>
      </c>
      <c r="O400" s="2">
        <v>0</v>
      </c>
      <c r="P400" s="2">
        <v>2</v>
      </c>
      <c r="Q400" s="2">
        <v>213</v>
      </c>
      <c r="R400" s="1">
        <f t="shared" si="17"/>
        <v>45900</v>
      </c>
      <c r="S400" t="s">
        <v>27</v>
      </c>
      <c r="T400" t="s">
        <v>28</v>
      </c>
    </row>
    <row r="401" spans="1:20" ht="13.95" customHeight="1" x14ac:dyDescent="0.3">
      <c r="A401" t="s">
        <v>743</v>
      </c>
      <c r="B401" s="2">
        <v>1</v>
      </c>
      <c r="C401" t="s">
        <v>30</v>
      </c>
      <c r="D401" t="s">
        <v>22</v>
      </c>
      <c r="E401" t="s">
        <v>31</v>
      </c>
      <c r="F401" t="s">
        <v>744</v>
      </c>
      <c r="G401" t="s">
        <v>233</v>
      </c>
      <c r="H401" t="s">
        <v>239</v>
      </c>
      <c r="I401" s="1">
        <f>DATE(2006,5,1)</f>
        <v>38838</v>
      </c>
      <c r="J401" s="3">
        <v>885.99</v>
      </c>
      <c r="K401" s="3">
        <v>801.7</v>
      </c>
      <c r="L401" s="3">
        <v>84.29</v>
      </c>
      <c r="M401" s="3">
        <v>70</v>
      </c>
      <c r="N401" s="2">
        <v>21</v>
      </c>
      <c r="O401" s="2">
        <v>0</v>
      </c>
      <c r="P401" s="2">
        <v>1</v>
      </c>
      <c r="Q401" s="2">
        <v>242</v>
      </c>
      <c r="R401" s="1">
        <f t="shared" si="17"/>
        <v>45900</v>
      </c>
      <c r="S401" t="s">
        <v>27</v>
      </c>
      <c r="T401" t="s">
        <v>28</v>
      </c>
    </row>
    <row r="402" spans="1:20" ht="13.95" customHeight="1" x14ac:dyDescent="0.3">
      <c r="A402" t="s">
        <v>745</v>
      </c>
      <c r="B402" s="2">
        <v>1</v>
      </c>
      <c r="C402" t="s">
        <v>71</v>
      </c>
      <c r="D402" t="s">
        <v>22</v>
      </c>
      <c r="E402" t="s">
        <v>31</v>
      </c>
      <c r="F402" t="s">
        <v>746</v>
      </c>
      <c r="G402" t="s">
        <v>233</v>
      </c>
      <c r="H402" t="s">
        <v>239</v>
      </c>
      <c r="I402" s="1">
        <f>DATE(2001,4,1)</f>
        <v>36982</v>
      </c>
      <c r="J402" s="3">
        <v>4351</v>
      </c>
      <c r="K402" s="3">
        <v>4204.38</v>
      </c>
      <c r="L402" s="3">
        <v>146.62</v>
      </c>
      <c r="M402" s="3">
        <v>0</v>
      </c>
      <c r="N402" s="2">
        <v>27</v>
      </c>
      <c r="O402" s="2">
        <v>0</v>
      </c>
      <c r="P402" s="2">
        <v>2</v>
      </c>
      <c r="Q402" s="2">
        <v>213</v>
      </c>
      <c r="R402" s="1">
        <f t="shared" si="17"/>
        <v>45900</v>
      </c>
      <c r="S402" t="s">
        <v>27</v>
      </c>
      <c r="T402" t="s">
        <v>28</v>
      </c>
    </row>
    <row r="403" spans="1:20" ht="13.95" customHeight="1" x14ac:dyDescent="0.3">
      <c r="A403" t="s">
        <v>747</v>
      </c>
      <c r="B403" s="2">
        <v>1</v>
      </c>
      <c r="C403" t="s">
        <v>61</v>
      </c>
      <c r="D403" t="s">
        <v>22</v>
      </c>
      <c r="E403" t="s">
        <v>31</v>
      </c>
      <c r="F403" t="s">
        <v>252</v>
      </c>
      <c r="G403" t="s">
        <v>233</v>
      </c>
      <c r="H403" t="s">
        <v>239</v>
      </c>
      <c r="I403" s="1">
        <f>DATE(2006,5,1)</f>
        <v>38838</v>
      </c>
      <c r="J403" s="3">
        <v>2496.9899999999998</v>
      </c>
      <c r="K403" s="3">
        <v>2207.59</v>
      </c>
      <c r="L403" s="3">
        <v>289.39999999999998</v>
      </c>
      <c r="M403" s="3">
        <v>250</v>
      </c>
      <c r="N403" s="2">
        <v>21</v>
      </c>
      <c r="O403" s="2">
        <v>0</v>
      </c>
      <c r="P403" s="2">
        <v>1</v>
      </c>
      <c r="Q403" s="2">
        <v>242</v>
      </c>
      <c r="R403" s="1">
        <f t="shared" si="17"/>
        <v>45900</v>
      </c>
      <c r="S403" t="s">
        <v>27</v>
      </c>
      <c r="T403" t="s">
        <v>28</v>
      </c>
    </row>
    <row r="404" spans="1:20" ht="13.95" customHeight="1" x14ac:dyDescent="0.3">
      <c r="A404" t="s">
        <v>748</v>
      </c>
      <c r="B404" s="2">
        <v>1</v>
      </c>
      <c r="C404" t="s">
        <v>71</v>
      </c>
      <c r="D404" t="s">
        <v>22</v>
      </c>
      <c r="E404" t="s">
        <v>31</v>
      </c>
      <c r="F404" t="s">
        <v>737</v>
      </c>
      <c r="G404" t="s">
        <v>233</v>
      </c>
      <c r="H404" t="s">
        <v>239</v>
      </c>
      <c r="I404" s="1">
        <f>DATE(2001,4,1)</f>
        <v>36982</v>
      </c>
      <c r="J404" s="3">
        <v>4351</v>
      </c>
      <c r="K404" s="3">
        <v>4204.38</v>
      </c>
      <c r="L404" s="3">
        <v>146.62</v>
      </c>
      <c r="M404" s="3">
        <v>0</v>
      </c>
      <c r="N404" s="2">
        <v>27</v>
      </c>
      <c r="O404" s="2">
        <v>0</v>
      </c>
      <c r="P404" s="2">
        <v>2</v>
      </c>
      <c r="Q404" s="2">
        <v>213</v>
      </c>
      <c r="R404" s="1">
        <f t="shared" si="17"/>
        <v>45900</v>
      </c>
      <c r="S404" t="s">
        <v>27</v>
      </c>
      <c r="T404" t="s">
        <v>28</v>
      </c>
    </row>
    <row r="405" spans="1:20" ht="13.95" customHeight="1" x14ac:dyDescent="0.3">
      <c r="A405" t="s">
        <v>749</v>
      </c>
      <c r="B405" s="2">
        <v>1</v>
      </c>
      <c r="C405" t="s">
        <v>30</v>
      </c>
      <c r="D405" t="s">
        <v>22</v>
      </c>
      <c r="E405" t="s">
        <v>31</v>
      </c>
      <c r="F405" t="s">
        <v>737</v>
      </c>
      <c r="G405" t="s">
        <v>233</v>
      </c>
      <c r="H405" t="s">
        <v>239</v>
      </c>
      <c r="I405" s="1">
        <f>DATE(2004,9,15)</f>
        <v>38245</v>
      </c>
      <c r="J405" s="3">
        <v>302</v>
      </c>
      <c r="K405" s="3">
        <v>293.5</v>
      </c>
      <c r="L405" s="3">
        <v>8.5</v>
      </c>
      <c r="M405" s="3">
        <v>1</v>
      </c>
      <c r="N405" s="2">
        <v>23</v>
      </c>
      <c r="O405" s="2">
        <v>0</v>
      </c>
      <c r="P405" s="2">
        <v>2</v>
      </c>
      <c r="Q405" s="2">
        <v>14</v>
      </c>
      <c r="R405" s="1">
        <f t="shared" si="17"/>
        <v>45900</v>
      </c>
      <c r="S405" t="s">
        <v>27</v>
      </c>
      <c r="T405" t="s">
        <v>28</v>
      </c>
    </row>
    <row r="406" spans="1:20" ht="13.95" customHeight="1" x14ac:dyDescent="0.3">
      <c r="A406" t="s">
        <v>750</v>
      </c>
      <c r="B406" s="2">
        <v>1</v>
      </c>
      <c r="C406" t="s">
        <v>155</v>
      </c>
      <c r="D406" t="s">
        <v>22</v>
      </c>
      <c r="E406" t="s">
        <v>31</v>
      </c>
      <c r="F406" t="s">
        <v>252</v>
      </c>
      <c r="G406" t="s">
        <v>233</v>
      </c>
      <c r="H406" t="s">
        <v>239</v>
      </c>
      <c r="I406" s="1">
        <f>DATE(2006,5,1)</f>
        <v>38838</v>
      </c>
      <c r="J406" s="3">
        <v>747.65</v>
      </c>
      <c r="K406" s="3">
        <v>665.74</v>
      </c>
      <c r="L406" s="3">
        <v>81.91</v>
      </c>
      <c r="M406" s="3">
        <v>70</v>
      </c>
      <c r="N406" s="2">
        <v>21</v>
      </c>
      <c r="O406" s="2">
        <v>0</v>
      </c>
      <c r="P406" s="2">
        <v>1</v>
      </c>
      <c r="Q406" s="2">
        <v>242</v>
      </c>
      <c r="R406" s="1">
        <f t="shared" si="17"/>
        <v>45900</v>
      </c>
      <c r="S406" t="s">
        <v>27</v>
      </c>
      <c r="T406" t="s">
        <v>28</v>
      </c>
    </row>
    <row r="407" spans="1:20" ht="13.95" customHeight="1" x14ac:dyDescent="0.3">
      <c r="A407" t="s">
        <v>751</v>
      </c>
      <c r="B407" s="2">
        <v>1</v>
      </c>
      <c r="C407" t="s">
        <v>30</v>
      </c>
      <c r="D407" t="s">
        <v>22</v>
      </c>
      <c r="E407" t="s">
        <v>31</v>
      </c>
      <c r="F407" t="s">
        <v>252</v>
      </c>
      <c r="G407" t="s">
        <v>233</v>
      </c>
      <c r="H407" t="s">
        <v>239</v>
      </c>
      <c r="I407" s="1">
        <f>DATE(2006,12,19)</f>
        <v>39070</v>
      </c>
      <c r="J407" s="3">
        <v>859.85</v>
      </c>
      <c r="K407" s="3">
        <v>684.32</v>
      </c>
      <c r="L407" s="3">
        <v>175.53</v>
      </c>
      <c r="M407" s="3">
        <v>150</v>
      </c>
      <c r="N407" s="2">
        <v>21</v>
      </c>
      <c r="O407" s="2">
        <v>0</v>
      </c>
      <c r="P407" s="2">
        <v>2</v>
      </c>
      <c r="Q407" s="2">
        <v>109</v>
      </c>
      <c r="R407" s="1">
        <f t="shared" si="17"/>
        <v>45900</v>
      </c>
      <c r="S407" t="s">
        <v>27</v>
      </c>
      <c r="T407" t="s">
        <v>28</v>
      </c>
    </row>
    <row r="408" spans="1:20" ht="13.95" customHeight="1" x14ac:dyDescent="0.3">
      <c r="A408" t="s">
        <v>752</v>
      </c>
      <c r="B408" s="2">
        <v>1</v>
      </c>
      <c r="C408" t="s">
        <v>30</v>
      </c>
      <c r="D408" t="s">
        <v>22</v>
      </c>
      <c r="E408" t="s">
        <v>31</v>
      </c>
      <c r="F408" t="s">
        <v>238</v>
      </c>
      <c r="G408" t="s">
        <v>233</v>
      </c>
      <c r="H408" t="s">
        <v>239</v>
      </c>
      <c r="I408" s="1">
        <f>DATE(2001,4,1)</f>
        <v>36982</v>
      </c>
      <c r="J408" s="3">
        <v>554.85</v>
      </c>
      <c r="K408" s="3">
        <v>536.12</v>
      </c>
      <c r="L408" s="3">
        <v>18.73</v>
      </c>
      <c r="M408" s="3">
        <v>0</v>
      </c>
      <c r="N408" s="2">
        <v>27</v>
      </c>
      <c r="O408" s="2">
        <v>0</v>
      </c>
      <c r="P408" s="2">
        <v>2</v>
      </c>
      <c r="Q408" s="2">
        <v>213</v>
      </c>
      <c r="R408" s="1">
        <f t="shared" si="17"/>
        <v>45900</v>
      </c>
      <c r="S408" t="s">
        <v>27</v>
      </c>
      <c r="T408" t="s">
        <v>28</v>
      </c>
    </row>
    <row r="409" spans="1:20" ht="13.95" customHeight="1" x14ac:dyDescent="0.3">
      <c r="A409" t="s">
        <v>753</v>
      </c>
      <c r="B409" s="2">
        <v>1</v>
      </c>
      <c r="C409" t="s">
        <v>71</v>
      </c>
      <c r="D409" t="s">
        <v>22</v>
      </c>
      <c r="E409" t="s">
        <v>31</v>
      </c>
      <c r="F409" t="s">
        <v>754</v>
      </c>
      <c r="G409" t="s">
        <v>233</v>
      </c>
      <c r="H409" t="s">
        <v>239</v>
      </c>
      <c r="I409" s="1">
        <f>DATE(2001,4,1)</f>
        <v>36982</v>
      </c>
      <c r="J409" s="3">
        <v>4351</v>
      </c>
      <c r="K409" s="3">
        <v>4204.38</v>
      </c>
      <c r="L409" s="3">
        <v>146.62</v>
      </c>
      <c r="M409" s="3">
        <v>0</v>
      </c>
      <c r="N409" s="2">
        <v>27</v>
      </c>
      <c r="O409" s="2">
        <v>0</v>
      </c>
      <c r="P409" s="2">
        <v>2</v>
      </c>
      <c r="Q409" s="2">
        <v>213</v>
      </c>
      <c r="R409" s="1">
        <f t="shared" si="17"/>
        <v>45900</v>
      </c>
      <c r="S409" t="s">
        <v>27</v>
      </c>
      <c r="T409" t="s">
        <v>28</v>
      </c>
    </row>
    <row r="410" spans="1:20" ht="13.95" customHeight="1" x14ac:dyDescent="0.3">
      <c r="A410" t="s">
        <v>755</v>
      </c>
      <c r="B410" s="2">
        <v>1</v>
      </c>
      <c r="C410" t="s">
        <v>291</v>
      </c>
      <c r="D410" t="s">
        <v>22</v>
      </c>
      <c r="E410" t="s">
        <v>31</v>
      </c>
      <c r="F410" t="s">
        <v>232</v>
      </c>
      <c r="G410" t="s">
        <v>233</v>
      </c>
      <c r="H410" t="s">
        <v>239</v>
      </c>
      <c r="I410" s="1">
        <f>DATE(2005,4,1)</f>
        <v>38443</v>
      </c>
      <c r="J410" s="3">
        <v>3879.8</v>
      </c>
      <c r="K410" s="3">
        <v>3357.07</v>
      </c>
      <c r="L410" s="3">
        <v>522.73</v>
      </c>
      <c r="M410" s="3">
        <v>380</v>
      </c>
      <c r="N410" s="2">
        <v>23</v>
      </c>
      <c r="O410" s="2">
        <v>0</v>
      </c>
      <c r="P410" s="2">
        <v>2</v>
      </c>
      <c r="Q410" s="2">
        <v>213</v>
      </c>
      <c r="R410" s="1">
        <f t="shared" si="17"/>
        <v>45900</v>
      </c>
      <c r="S410" t="s">
        <v>27</v>
      </c>
      <c r="T410" t="s">
        <v>28</v>
      </c>
    </row>
    <row r="411" spans="1:20" ht="13.95" customHeight="1" x14ac:dyDescent="0.3">
      <c r="A411" t="s">
        <v>756</v>
      </c>
      <c r="B411" s="2">
        <v>1</v>
      </c>
      <c r="C411" t="s">
        <v>71</v>
      </c>
      <c r="D411" t="s">
        <v>22</v>
      </c>
      <c r="E411" t="s">
        <v>31</v>
      </c>
      <c r="F411" t="s">
        <v>244</v>
      </c>
      <c r="G411" t="s">
        <v>233</v>
      </c>
      <c r="H411" t="s">
        <v>239</v>
      </c>
      <c r="I411" s="1">
        <f>DATE(2005,4,1)</f>
        <v>38443</v>
      </c>
      <c r="J411" s="3">
        <v>5493.91</v>
      </c>
      <c r="K411" s="3">
        <v>4761.46</v>
      </c>
      <c r="L411" s="3">
        <v>732.45</v>
      </c>
      <c r="M411" s="3">
        <v>530</v>
      </c>
      <c r="N411" s="2">
        <v>23</v>
      </c>
      <c r="O411" s="2">
        <v>0</v>
      </c>
      <c r="P411" s="2">
        <v>2</v>
      </c>
      <c r="Q411" s="2">
        <v>213</v>
      </c>
      <c r="R411" s="1">
        <f t="shared" si="17"/>
        <v>45900</v>
      </c>
      <c r="S411" t="s">
        <v>27</v>
      </c>
      <c r="T411" t="s">
        <v>28</v>
      </c>
    </row>
    <row r="412" spans="1:20" ht="13.95" customHeight="1" x14ac:dyDescent="0.3">
      <c r="A412" t="s">
        <v>757</v>
      </c>
      <c r="B412" s="2">
        <v>1</v>
      </c>
      <c r="C412" t="s">
        <v>71</v>
      </c>
      <c r="D412" t="s">
        <v>22</v>
      </c>
      <c r="E412" t="s">
        <v>31</v>
      </c>
      <c r="F412" t="s">
        <v>737</v>
      </c>
      <c r="G412" t="s">
        <v>233</v>
      </c>
      <c r="H412" t="s">
        <v>239</v>
      </c>
      <c r="I412" s="1">
        <f>DATE(2001,4,1)</f>
        <v>36982</v>
      </c>
      <c r="J412" s="3">
        <v>769.16</v>
      </c>
      <c r="K412" s="3">
        <v>743.26</v>
      </c>
      <c r="L412" s="3">
        <v>25.9</v>
      </c>
      <c r="M412" s="3">
        <v>0</v>
      </c>
      <c r="N412" s="2">
        <v>27</v>
      </c>
      <c r="O412" s="2">
        <v>0</v>
      </c>
      <c r="P412" s="2">
        <v>2</v>
      </c>
      <c r="Q412" s="2">
        <v>213</v>
      </c>
      <c r="R412" s="1">
        <f t="shared" si="17"/>
        <v>45900</v>
      </c>
      <c r="S412" t="s">
        <v>27</v>
      </c>
      <c r="T412" t="s">
        <v>28</v>
      </c>
    </row>
    <row r="413" spans="1:20" ht="13.95" customHeight="1" x14ac:dyDescent="0.3">
      <c r="A413" t="s">
        <v>758</v>
      </c>
      <c r="B413" s="2">
        <v>1</v>
      </c>
      <c r="C413" t="s">
        <v>36</v>
      </c>
      <c r="D413" t="s">
        <v>22</v>
      </c>
      <c r="E413" t="s">
        <v>31</v>
      </c>
      <c r="F413" t="s">
        <v>759</v>
      </c>
      <c r="G413" t="s">
        <v>233</v>
      </c>
      <c r="H413" t="s">
        <v>239</v>
      </c>
      <c r="I413" s="1">
        <f>DATE(2004,9,15)</f>
        <v>38245</v>
      </c>
      <c r="J413" s="3">
        <v>2170</v>
      </c>
      <c r="K413" s="3">
        <v>2115.86</v>
      </c>
      <c r="L413" s="3">
        <v>54.14</v>
      </c>
      <c r="M413" s="3">
        <v>0</v>
      </c>
      <c r="N413" s="2">
        <v>23</v>
      </c>
      <c r="O413" s="2">
        <v>0</v>
      </c>
      <c r="P413" s="2">
        <v>2</v>
      </c>
      <c r="Q413" s="2">
        <v>14</v>
      </c>
      <c r="R413" s="1">
        <f t="shared" si="17"/>
        <v>45900</v>
      </c>
      <c r="S413" t="s">
        <v>27</v>
      </c>
      <c r="T413" t="s">
        <v>28</v>
      </c>
    </row>
    <row r="414" spans="1:20" ht="13.95" customHeight="1" x14ac:dyDescent="0.3">
      <c r="A414" t="s">
        <v>760</v>
      </c>
      <c r="B414" s="2">
        <v>1</v>
      </c>
      <c r="C414" t="s">
        <v>71</v>
      </c>
      <c r="D414" t="s">
        <v>22</v>
      </c>
      <c r="E414" t="s">
        <v>31</v>
      </c>
      <c r="F414" t="s">
        <v>252</v>
      </c>
      <c r="G414" t="s">
        <v>233</v>
      </c>
      <c r="H414" t="s">
        <v>239</v>
      </c>
      <c r="I414" s="1">
        <f>DATE(2005,4,1)</f>
        <v>38443</v>
      </c>
      <c r="J414" s="3">
        <v>5493.91</v>
      </c>
      <c r="K414" s="3">
        <v>4761.46</v>
      </c>
      <c r="L414" s="3">
        <v>732.45</v>
      </c>
      <c r="M414" s="3">
        <v>530</v>
      </c>
      <c r="N414" s="2">
        <v>23</v>
      </c>
      <c r="O414" s="2">
        <v>0</v>
      </c>
      <c r="P414" s="2">
        <v>2</v>
      </c>
      <c r="Q414" s="2">
        <v>213</v>
      </c>
      <c r="R414" s="1">
        <f t="shared" si="17"/>
        <v>45900</v>
      </c>
      <c r="S414" t="s">
        <v>27</v>
      </c>
      <c r="T414" t="s">
        <v>28</v>
      </c>
    </row>
    <row r="415" spans="1:20" ht="13.95" customHeight="1" x14ac:dyDescent="0.3">
      <c r="A415" t="s">
        <v>761</v>
      </c>
      <c r="B415" s="2">
        <v>1</v>
      </c>
      <c r="C415" t="s">
        <v>36</v>
      </c>
      <c r="D415" t="s">
        <v>22</v>
      </c>
      <c r="E415" t="s">
        <v>31</v>
      </c>
      <c r="F415" t="s">
        <v>358</v>
      </c>
      <c r="G415" t="s">
        <v>25</v>
      </c>
      <c r="H415" t="s">
        <v>26</v>
      </c>
      <c r="I415" s="1">
        <f>DATE(2006,12,19)</f>
        <v>39070</v>
      </c>
      <c r="J415" s="3">
        <v>2653.52</v>
      </c>
      <c r="K415" s="3">
        <v>2307.35</v>
      </c>
      <c r="L415" s="3">
        <v>346.17</v>
      </c>
      <c r="M415" s="3">
        <v>260</v>
      </c>
      <c r="N415" s="2">
        <v>21</v>
      </c>
      <c r="O415" s="2">
        <v>0</v>
      </c>
      <c r="P415" s="2">
        <v>2</v>
      </c>
      <c r="Q415" s="2">
        <v>109</v>
      </c>
      <c r="R415" s="1">
        <f t="shared" si="17"/>
        <v>45900</v>
      </c>
      <c r="S415" t="s">
        <v>27</v>
      </c>
      <c r="T415" t="s">
        <v>28</v>
      </c>
    </row>
    <row r="416" spans="1:20" ht="13.95" customHeight="1" x14ac:dyDescent="0.3">
      <c r="A416" t="s">
        <v>762</v>
      </c>
      <c r="B416" s="2">
        <v>1</v>
      </c>
      <c r="C416" t="s">
        <v>36</v>
      </c>
      <c r="D416" t="s">
        <v>22</v>
      </c>
      <c r="E416" t="s">
        <v>31</v>
      </c>
      <c r="F416" t="s">
        <v>246</v>
      </c>
      <c r="G416" t="s">
        <v>233</v>
      </c>
      <c r="H416" t="s">
        <v>239</v>
      </c>
      <c r="I416" s="1">
        <f>DATE(2002,4,1)</f>
        <v>37347</v>
      </c>
      <c r="J416" s="3">
        <v>4210.32</v>
      </c>
      <c r="K416" s="3">
        <v>4062.05</v>
      </c>
      <c r="L416" s="3">
        <v>148.27000000000001</v>
      </c>
      <c r="M416" s="3">
        <v>0</v>
      </c>
      <c r="N416" s="2">
        <v>26</v>
      </c>
      <c r="O416" s="2">
        <v>0</v>
      </c>
      <c r="P416" s="2">
        <v>2</v>
      </c>
      <c r="Q416" s="2">
        <v>213</v>
      </c>
      <c r="R416" s="1">
        <f t="shared" si="17"/>
        <v>45900</v>
      </c>
      <c r="S416" t="s">
        <v>27</v>
      </c>
      <c r="T416" t="s">
        <v>28</v>
      </c>
    </row>
    <row r="417" spans="1:20" ht="13.95" customHeight="1" x14ac:dyDescent="0.3">
      <c r="A417" t="s">
        <v>763</v>
      </c>
      <c r="B417" s="2">
        <v>1</v>
      </c>
      <c r="C417" t="s">
        <v>30</v>
      </c>
      <c r="D417" t="s">
        <v>22</v>
      </c>
      <c r="E417" t="s">
        <v>31</v>
      </c>
      <c r="F417" t="s">
        <v>252</v>
      </c>
      <c r="G417" t="s">
        <v>233</v>
      </c>
      <c r="H417" t="s">
        <v>239</v>
      </c>
      <c r="I417" s="1">
        <f>DATE(2004,9,15)</f>
        <v>38245</v>
      </c>
      <c r="J417" s="3">
        <v>302</v>
      </c>
      <c r="K417" s="3">
        <v>293.5</v>
      </c>
      <c r="L417" s="3">
        <v>8.5</v>
      </c>
      <c r="M417" s="3">
        <v>1</v>
      </c>
      <c r="N417" s="2">
        <v>23</v>
      </c>
      <c r="O417" s="2">
        <v>0</v>
      </c>
      <c r="P417" s="2">
        <v>2</v>
      </c>
      <c r="Q417" s="2">
        <v>14</v>
      </c>
      <c r="R417" s="1">
        <f t="shared" si="17"/>
        <v>45900</v>
      </c>
      <c r="S417" t="s">
        <v>27</v>
      </c>
      <c r="T417" t="s">
        <v>28</v>
      </c>
    </row>
    <row r="418" spans="1:20" ht="13.95" customHeight="1" x14ac:dyDescent="0.3">
      <c r="A418" t="s">
        <v>764</v>
      </c>
      <c r="B418" s="2">
        <v>1</v>
      </c>
      <c r="C418" t="s">
        <v>155</v>
      </c>
      <c r="D418" t="s">
        <v>22</v>
      </c>
      <c r="E418" t="s">
        <v>31</v>
      </c>
      <c r="F418" t="s">
        <v>735</v>
      </c>
      <c r="G418" t="s">
        <v>233</v>
      </c>
      <c r="H418" t="s">
        <v>239</v>
      </c>
      <c r="I418" s="1">
        <f>DATE(2001,4,1)</f>
        <v>36982</v>
      </c>
      <c r="J418" s="3">
        <v>2151</v>
      </c>
      <c r="K418" s="3">
        <v>2078.5500000000002</v>
      </c>
      <c r="L418" s="3">
        <v>72.45</v>
      </c>
      <c r="M418" s="3">
        <v>0</v>
      </c>
      <c r="N418" s="2">
        <v>27</v>
      </c>
      <c r="O418" s="2">
        <v>0</v>
      </c>
      <c r="P418" s="2">
        <v>2</v>
      </c>
      <c r="Q418" s="2">
        <v>213</v>
      </c>
      <c r="R418" s="1">
        <f t="shared" si="17"/>
        <v>45900</v>
      </c>
      <c r="S418" t="s">
        <v>27</v>
      </c>
      <c r="T418" t="s">
        <v>28</v>
      </c>
    </row>
    <row r="419" spans="1:20" ht="13.95" customHeight="1" x14ac:dyDescent="0.3">
      <c r="A419" t="s">
        <v>765</v>
      </c>
      <c r="B419" s="2">
        <v>1</v>
      </c>
      <c r="C419" t="s">
        <v>71</v>
      </c>
      <c r="D419" t="s">
        <v>22</v>
      </c>
      <c r="E419" t="s">
        <v>31</v>
      </c>
      <c r="F419" t="s">
        <v>744</v>
      </c>
      <c r="G419" t="s">
        <v>233</v>
      </c>
      <c r="H419" t="s">
        <v>239</v>
      </c>
      <c r="I419" s="1">
        <f>DATE(2001,4,1)</f>
        <v>36982</v>
      </c>
      <c r="J419" s="3">
        <v>4351</v>
      </c>
      <c r="K419" s="3">
        <v>4204.38</v>
      </c>
      <c r="L419" s="3">
        <v>146.62</v>
      </c>
      <c r="M419" s="3">
        <v>0</v>
      </c>
      <c r="N419" s="2">
        <v>27</v>
      </c>
      <c r="O419" s="2">
        <v>0</v>
      </c>
      <c r="P419" s="2">
        <v>2</v>
      </c>
      <c r="Q419" s="2">
        <v>213</v>
      </c>
      <c r="R419" s="1">
        <f t="shared" si="17"/>
        <v>45900</v>
      </c>
      <c r="S419" t="s">
        <v>27</v>
      </c>
      <c r="T419" t="s">
        <v>28</v>
      </c>
    </row>
    <row r="420" spans="1:20" ht="13.95" customHeight="1" x14ac:dyDescent="0.3">
      <c r="A420" t="s">
        <v>766</v>
      </c>
      <c r="B420" s="2">
        <v>1</v>
      </c>
      <c r="C420" t="s">
        <v>71</v>
      </c>
      <c r="D420" t="s">
        <v>22</v>
      </c>
      <c r="E420" t="s">
        <v>31</v>
      </c>
      <c r="F420" t="s">
        <v>232</v>
      </c>
      <c r="G420" t="s">
        <v>233</v>
      </c>
      <c r="H420" t="s">
        <v>234</v>
      </c>
      <c r="I420" s="1">
        <f>DATE(2005,4,1)</f>
        <v>38443</v>
      </c>
      <c r="J420" s="3">
        <v>5493.91</v>
      </c>
      <c r="K420" s="3">
        <v>4761.46</v>
      </c>
      <c r="L420" s="3">
        <v>732.45</v>
      </c>
      <c r="M420" s="3">
        <v>530</v>
      </c>
      <c r="N420" s="2">
        <v>23</v>
      </c>
      <c r="O420" s="2">
        <v>0</v>
      </c>
      <c r="P420" s="2">
        <v>2</v>
      </c>
      <c r="Q420" s="2">
        <v>213</v>
      </c>
      <c r="R420" s="1">
        <f t="shared" si="17"/>
        <v>45900</v>
      </c>
      <c r="S420" t="s">
        <v>27</v>
      </c>
      <c r="T420" t="s">
        <v>28</v>
      </c>
    </row>
    <row r="421" spans="1:20" ht="13.95" customHeight="1" x14ac:dyDescent="0.3">
      <c r="A421" t="s">
        <v>767</v>
      </c>
      <c r="B421" s="2">
        <v>1</v>
      </c>
      <c r="C421" t="s">
        <v>71</v>
      </c>
      <c r="D421" t="s">
        <v>22</v>
      </c>
      <c r="E421" t="s">
        <v>31</v>
      </c>
      <c r="F421" t="s">
        <v>238</v>
      </c>
      <c r="G421" t="s">
        <v>233</v>
      </c>
      <c r="H421" t="s">
        <v>241</v>
      </c>
      <c r="I421" s="1">
        <f>DATE(2001,4,1)</f>
        <v>36982</v>
      </c>
      <c r="J421" s="3">
        <v>4351</v>
      </c>
      <c r="K421" s="3">
        <v>4204.38</v>
      </c>
      <c r="L421" s="3">
        <v>146.62</v>
      </c>
      <c r="M421" s="3">
        <v>0</v>
      </c>
      <c r="N421" s="2">
        <v>27</v>
      </c>
      <c r="O421" s="2">
        <v>0</v>
      </c>
      <c r="P421" s="2">
        <v>2</v>
      </c>
      <c r="Q421" s="2">
        <v>213</v>
      </c>
      <c r="R421" s="1">
        <f t="shared" si="17"/>
        <v>45900</v>
      </c>
      <c r="S421" t="s">
        <v>27</v>
      </c>
      <c r="T421" t="s">
        <v>28</v>
      </c>
    </row>
    <row r="422" spans="1:20" ht="13.95" customHeight="1" x14ac:dyDescent="0.3">
      <c r="A422" t="s">
        <v>768</v>
      </c>
      <c r="B422" s="2">
        <v>1</v>
      </c>
      <c r="C422" t="s">
        <v>30</v>
      </c>
      <c r="D422" t="s">
        <v>22</v>
      </c>
      <c r="E422" t="s">
        <v>31</v>
      </c>
      <c r="F422" t="s">
        <v>232</v>
      </c>
      <c r="G422" t="s">
        <v>233</v>
      </c>
      <c r="H422" t="s">
        <v>234</v>
      </c>
      <c r="I422" s="1">
        <f>DATE(2004,9,15)</f>
        <v>38245</v>
      </c>
      <c r="J422" s="3">
        <v>302</v>
      </c>
      <c r="K422" s="3">
        <v>293.5</v>
      </c>
      <c r="L422" s="3">
        <v>8.5</v>
      </c>
      <c r="M422" s="3">
        <v>1</v>
      </c>
      <c r="N422" s="2">
        <v>23</v>
      </c>
      <c r="O422" s="2">
        <v>0</v>
      </c>
      <c r="P422" s="2">
        <v>2</v>
      </c>
      <c r="Q422" s="2">
        <v>14</v>
      </c>
      <c r="R422" s="1">
        <f t="shared" si="17"/>
        <v>45900</v>
      </c>
      <c r="S422" t="s">
        <v>27</v>
      </c>
      <c r="T422" t="s">
        <v>28</v>
      </c>
    </row>
    <row r="423" spans="1:20" ht="13.95" customHeight="1" x14ac:dyDescent="0.3">
      <c r="A423" t="s">
        <v>769</v>
      </c>
      <c r="B423" s="2">
        <v>1</v>
      </c>
      <c r="C423" t="s">
        <v>96</v>
      </c>
      <c r="D423" t="s">
        <v>22</v>
      </c>
      <c r="E423" t="s">
        <v>31</v>
      </c>
      <c r="F423" t="s">
        <v>238</v>
      </c>
      <c r="G423" t="s">
        <v>233</v>
      </c>
      <c r="H423" t="s">
        <v>241</v>
      </c>
      <c r="I423" s="1">
        <f>DATE(2001,4,1)</f>
        <v>36982</v>
      </c>
      <c r="J423" s="3">
        <v>1084</v>
      </c>
      <c r="K423" s="3">
        <v>1047.49</v>
      </c>
      <c r="L423" s="3">
        <v>36.51</v>
      </c>
      <c r="M423" s="3">
        <v>0</v>
      </c>
      <c r="N423" s="2">
        <v>27</v>
      </c>
      <c r="O423" s="2">
        <v>0</v>
      </c>
      <c r="P423" s="2">
        <v>2</v>
      </c>
      <c r="Q423" s="2">
        <v>213</v>
      </c>
      <c r="R423" s="1">
        <f t="shared" si="17"/>
        <v>45900</v>
      </c>
      <c r="S423" t="s">
        <v>27</v>
      </c>
      <c r="T423" t="s">
        <v>28</v>
      </c>
    </row>
    <row r="424" spans="1:20" ht="13.95" customHeight="1" x14ac:dyDescent="0.3">
      <c r="A424" t="s">
        <v>770</v>
      </c>
      <c r="B424" s="2">
        <v>1</v>
      </c>
      <c r="C424" t="s">
        <v>30</v>
      </c>
      <c r="D424" t="s">
        <v>22</v>
      </c>
      <c r="E424" t="s">
        <v>31</v>
      </c>
      <c r="F424" t="s">
        <v>238</v>
      </c>
      <c r="G424" t="s">
        <v>233</v>
      </c>
      <c r="H424" t="s">
        <v>239</v>
      </c>
      <c r="I424" s="1">
        <f>DATE(2001,4,1)</f>
        <v>36982</v>
      </c>
      <c r="J424" s="3">
        <v>554.85</v>
      </c>
      <c r="K424" s="3">
        <v>536.12</v>
      </c>
      <c r="L424" s="3">
        <v>18.73</v>
      </c>
      <c r="M424" s="3">
        <v>0</v>
      </c>
      <c r="N424" s="2">
        <v>27</v>
      </c>
      <c r="O424" s="2">
        <v>0</v>
      </c>
      <c r="P424" s="2">
        <v>2</v>
      </c>
      <c r="Q424" s="2">
        <v>213</v>
      </c>
      <c r="R424" s="1">
        <f t="shared" si="17"/>
        <v>45900</v>
      </c>
      <c r="S424" t="s">
        <v>27</v>
      </c>
      <c r="T424" t="s">
        <v>28</v>
      </c>
    </row>
    <row r="425" spans="1:20" ht="13.95" customHeight="1" x14ac:dyDescent="0.3">
      <c r="A425" t="s">
        <v>771</v>
      </c>
      <c r="B425" s="2">
        <v>1</v>
      </c>
      <c r="C425" t="s">
        <v>36</v>
      </c>
      <c r="D425" t="s">
        <v>22</v>
      </c>
      <c r="E425" t="s">
        <v>31</v>
      </c>
      <c r="F425" t="s">
        <v>232</v>
      </c>
      <c r="G425" t="s">
        <v>233</v>
      </c>
      <c r="H425" t="s">
        <v>234</v>
      </c>
      <c r="I425" s="1">
        <f>DATE(2004,9,15)</f>
        <v>38245</v>
      </c>
      <c r="J425" s="3">
        <v>1975</v>
      </c>
      <c r="K425" s="3">
        <v>1925.72</v>
      </c>
      <c r="L425" s="3">
        <v>49.28</v>
      </c>
      <c r="M425" s="3">
        <v>0</v>
      </c>
      <c r="N425" s="2">
        <v>23</v>
      </c>
      <c r="O425" s="2">
        <v>0</v>
      </c>
      <c r="P425" s="2">
        <v>2</v>
      </c>
      <c r="Q425" s="2">
        <v>14</v>
      </c>
      <c r="R425" s="1">
        <f t="shared" si="17"/>
        <v>45900</v>
      </c>
      <c r="S425" t="s">
        <v>27</v>
      </c>
      <c r="T425" t="s">
        <v>28</v>
      </c>
    </row>
    <row r="426" spans="1:20" ht="13.95" customHeight="1" x14ac:dyDescent="0.3">
      <c r="A426" t="s">
        <v>772</v>
      </c>
      <c r="B426" s="2">
        <v>1</v>
      </c>
      <c r="C426" t="s">
        <v>155</v>
      </c>
      <c r="D426" t="s">
        <v>22</v>
      </c>
      <c r="E426" t="s">
        <v>31</v>
      </c>
      <c r="F426" t="s">
        <v>632</v>
      </c>
      <c r="G426" t="s">
        <v>162</v>
      </c>
      <c r="H426" t="s">
        <v>633</v>
      </c>
      <c r="I426" s="1">
        <f>DATE(2006,5,1)</f>
        <v>38838</v>
      </c>
      <c r="J426" s="3">
        <v>1153.25</v>
      </c>
      <c r="K426" s="3">
        <v>985.65</v>
      </c>
      <c r="L426" s="3">
        <v>167.6</v>
      </c>
      <c r="M426" s="3">
        <v>150</v>
      </c>
      <c r="N426" s="2">
        <v>21</v>
      </c>
      <c r="O426" s="2">
        <v>0</v>
      </c>
      <c r="P426" s="2">
        <v>1</v>
      </c>
      <c r="Q426" s="2">
        <v>242</v>
      </c>
      <c r="R426" s="1">
        <f t="shared" si="17"/>
        <v>45900</v>
      </c>
      <c r="S426" t="s">
        <v>27</v>
      </c>
      <c r="T426" t="s">
        <v>28</v>
      </c>
    </row>
    <row r="427" spans="1:20" ht="13.95" customHeight="1" x14ac:dyDescent="0.3">
      <c r="A427" t="s">
        <v>773</v>
      </c>
      <c r="B427" s="2">
        <v>1</v>
      </c>
      <c r="C427" t="s">
        <v>155</v>
      </c>
      <c r="D427" t="s">
        <v>22</v>
      </c>
      <c r="E427" t="s">
        <v>31</v>
      </c>
      <c r="F427" t="s">
        <v>232</v>
      </c>
      <c r="G427" t="s">
        <v>233</v>
      </c>
      <c r="H427" t="s">
        <v>234</v>
      </c>
      <c r="I427" s="1">
        <f>DATE(2001,4,1)</f>
        <v>36982</v>
      </c>
      <c r="J427" s="3">
        <v>2151</v>
      </c>
      <c r="K427" s="3">
        <v>2078.5500000000002</v>
      </c>
      <c r="L427" s="3">
        <v>72.45</v>
      </c>
      <c r="M427" s="3">
        <v>0</v>
      </c>
      <c r="N427" s="2">
        <v>27</v>
      </c>
      <c r="O427" s="2">
        <v>0</v>
      </c>
      <c r="P427" s="2">
        <v>2</v>
      </c>
      <c r="Q427" s="2">
        <v>213</v>
      </c>
      <c r="R427" s="1">
        <f t="shared" si="17"/>
        <v>45900</v>
      </c>
      <c r="S427" t="s">
        <v>27</v>
      </c>
      <c r="T427" t="s">
        <v>28</v>
      </c>
    </row>
    <row r="428" spans="1:20" ht="13.95" customHeight="1" x14ac:dyDescent="0.3">
      <c r="A428" t="s">
        <v>774</v>
      </c>
      <c r="B428" s="2">
        <v>1</v>
      </c>
      <c r="C428" t="s">
        <v>775</v>
      </c>
      <c r="D428" t="s">
        <v>22</v>
      </c>
      <c r="E428" t="s">
        <v>31</v>
      </c>
      <c r="F428" t="s">
        <v>744</v>
      </c>
      <c r="G428" t="s">
        <v>233</v>
      </c>
      <c r="H428" t="s">
        <v>239</v>
      </c>
      <c r="I428" s="1">
        <f>DATE(2005,4,1)</f>
        <v>38443</v>
      </c>
      <c r="J428" s="3">
        <v>5155.5200000000004</v>
      </c>
      <c r="K428" s="3">
        <v>4465.68</v>
      </c>
      <c r="L428" s="3">
        <v>689.84</v>
      </c>
      <c r="M428" s="3">
        <v>500</v>
      </c>
      <c r="N428" s="2">
        <v>23</v>
      </c>
      <c r="O428" s="2">
        <v>0</v>
      </c>
      <c r="P428" s="2">
        <v>2</v>
      </c>
      <c r="Q428" s="2">
        <v>213</v>
      </c>
      <c r="R428" s="1">
        <f t="shared" si="17"/>
        <v>45900</v>
      </c>
      <c r="S428" t="s">
        <v>27</v>
      </c>
      <c r="T428" t="s">
        <v>28</v>
      </c>
    </row>
    <row r="429" spans="1:20" ht="13.95" customHeight="1" x14ac:dyDescent="0.3">
      <c r="A429" t="s">
        <v>776</v>
      </c>
      <c r="B429" s="2">
        <v>1</v>
      </c>
      <c r="C429" t="s">
        <v>30</v>
      </c>
      <c r="D429" t="s">
        <v>22</v>
      </c>
      <c r="E429" t="s">
        <v>31</v>
      </c>
      <c r="F429" t="s">
        <v>670</v>
      </c>
      <c r="G429" t="s">
        <v>233</v>
      </c>
      <c r="H429" t="s">
        <v>671</v>
      </c>
      <c r="I429" s="1">
        <f>DATE(2006,5,1)</f>
        <v>38838</v>
      </c>
      <c r="J429" s="3">
        <v>553</v>
      </c>
      <c r="K429" s="3">
        <v>494.18</v>
      </c>
      <c r="L429" s="3">
        <v>58.82</v>
      </c>
      <c r="M429" s="3">
        <v>50</v>
      </c>
      <c r="N429" s="2">
        <v>21</v>
      </c>
      <c r="O429" s="2">
        <v>0</v>
      </c>
      <c r="P429" s="2">
        <v>1</v>
      </c>
      <c r="Q429" s="2">
        <v>242</v>
      </c>
      <c r="R429" s="1">
        <f t="shared" si="17"/>
        <v>45900</v>
      </c>
      <c r="S429" t="s">
        <v>27</v>
      </c>
      <c r="T429" t="s">
        <v>28</v>
      </c>
    </row>
    <row r="430" spans="1:20" ht="13.95" customHeight="1" x14ac:dyDescent="0.3">
      <c r="A430" t="s">
        <v>777</v>
      </c>
      <c r="B430" s="2">
        <v>1</v>
      </c>
      <c r="C430" t="s">
        <v>36</v>
      </c>
      <c r="D430" t="s">
        <v>22</v>
      </c>
      <c r="E430" t="s">
        <v>31</v>
      </c>
      <c r="F430" t="s">
        <v>116</v>
      </c>
      <c r="G430" t="s">
        <v>112</v>
      </c>
      <c r="H430" t="s">
        <v>117</v>
      </c>
      <c r="I430" s="1">
        <f>DATE(2001,4,1)</f>
        <v>36982</v>
      </c>
      <c r="J430" s="3">
        <v>554.85</v>
      </c>
      <c r="K430" s="3">
        <v>536.12</v>
      </c>
      <c r="L430" s="3">
        <v>18.73</v>
      </c>
      <c r="M430" s="3">
        <v>0</v>
      </c>
      <c r="N430" s="2">
        <v>27</v>
      </c>
      <c r="O430" s="2">
        <v>0</v>
      </c>
      <c r="P430" s="2">
        <v>2</v>
      </c>
      <c r="Q430" s="2">
        <v>213</v>
      </c>
      <c r="R430" s="1">
        <f t="shared" si="17"/>
        <v>45900</v>
      </c>
      <c r="S430" t="s">
        <v>27</v>
      </c>
      <c r="T430" t="s">
        <v>28</v>
      </c>
    </row>
    <row r="431" spans="1:20" ht="13.95" customHeight="1" x14ac:dyDescent="0.3">
      <c r="A431" t="s">
        <v>778</v>
      </c>
      <c r="B431" s="2">
        <v>1</v>
      </c>
      <c r="C431" t="s">
        <v>779</v>
      </c>
      <c r="D431" t="s">
        <v>22</v>
      </c>
      <c r="E431" t="s">
        <v>31</v>
      </c>
      <c r="F431" t="s">
        <v>32</v>
      </c>
      <c r="G431" t="s">
        <v>33</v>
      </c>
      <c r="H431" t="s">
        <v>34</v>
      </c>
      <c r="I431" s="1">
        <f>DATE(2005,4,1)</f>
        <v>38443</v>
      </c>
      <c r="J431" s="3">
        <v>1747.55</v>
      </c>
      <c r="K431" s="3">
        <v>1503.61</v>
      </c>
      <c r="L431" s="3">
        <v>243.94</v>
      </c>
      <c r="M431" s="3">
        <v>180</v>
      </c>
      <c r="N431" s="2">
        <v>23</v>
      </c>
      <c r="O431" s="2">
        <v>0</v>
      </c>
      <c r="P431" s="2">
        <v>2</v>
      </c>
      <c r="Q431" s="2">
        <v>213</v>
      </c>
      <c r="R431" s="1">
        <f t="shared" si="17"/>
        <v>45900</v>
      </c>
      <c r="S431" t="s">
        <v>27</v>
      </c>
      <c r="T431" t="s">
        <v>28</v>
      </c>
    </row>
    <row r="432" spans="1:20" ht="13.95" customHeight="1" x14ac:dyDescent="0.3">
      <c r="A432" t="s">
        <v>780</v>
      </c>
      <c r="B432" s="2">
        <v>1</v>
      </c>
      <c r="C432" t="s">
        <v>781</v>
      </c>
      <c r="D432" t="s">
        <v>22</v>
      </c>
      <c r="E432" t="s">
        <v>782</v>
      </c>
      <c r="F432" t="s">
        <v>783</v>
      </c>
      <c r="G432" t="s">
        <v>520</v>
      </c>
      <c r="H432" t="s">
        <v>784</v>
      </c>
      <c r="I432" s="1">
        <f t="shared" ref="I432:I453" si="18">DATE(2009,2,19)</f>
        <v>39863</v>
      </c>
      <c r="J432" s="3">
        <v>5494.8</v>
      </c>
      <c r="K432" s="3">
        <v>4945.08</v>
      </c>
      <c r="L432" s="3">
        <v>549.72</v>
      </c>
      <c r="M432" s="3">
        <v>530</v>
      </c>
      <c r="N432" s="2">
        <v>19</v>
      </c>
      <c r="O432" s="2">
        <v>0</v>
      </c>
      <c r="P432" s="2">
        <v>2</v>
      </c>
      <c r="Q432" s="2">
        <v>171</v>
      </c>
      <c r="R432" s="1">
        <f t="shared" si="17"/>
        <v>45900</v>
      </c>
      <c r="S432" t="s">
        <v>27</v>
      </c>
      <c r="T432" t="s">
        <v>28</v>
      </c>
    </row>
    <row r="433" spans="1:20" ht="13.95" customHeight="1" x14ac:dyDescent="0.3">
      <c r="A433" t="s">
        <v>785</v>
      </c>
      <c r="B433" s="2">
        <v>1</v>
      </c>
      <c r="C433" t="s">
        <v>781</v>
      </c>
      <c r="D433" t="s">
        <v>22</v>
      </c>
      <c r="E433" t="s">
        <v>782</v>
      </c>
      <c r="F433" t="s">
        <v>519</v>
      </c>
      <c r="G433" t="s">
        <v>520</v>
      </c>
      <c r="H433" t="s">
        <v>521</v>
      </c>
      <c r="I433" s="1">
        <f t="shared" si="18"/>
        <v>39863</v>
      </c>
      <c r="J433" s="3">
        <v>5494.8</v>
      </c>
      <c r="K433" s="3">
        <v>4945.08</v>
      </c>
      <c r="L433" s="3">
        <v>549.72</v>
      </c>
      <c r="M433" s="3">
        <v>530</v>
      </c>
      <c r="N433" s="2">
        <v>19</v>
      </c>
      <c r="O433" s="2">
        <v>0</v>
      </c>
      <c r="P433" s="2">
        <v>2</v>
      </c>
      <c r="Q433" s="2">
        <v>171</v>
      </c>
      <c r="R433" s="1">
        <f t="shared" si="17"/>
        <v>45900</v>
      </c>
      <c r="S433" t="s">
        <v>27</v>
      </c>
      <c r="T433" t="s">
        <v>28</v>
      </c>
    </row>
    <row r="434" spans="1:20" ht="13.95" customHeight="1" x14ac:dyDescent="0.3">
      <c r="A434" t="s">
        <v>786</v>
      </c>
      <c r="B434" s="2">
        <v>1</v>
      </c>
      <c r="C434" t="s">
        <v>781</v>
      </c>
      <c r="D434" t="s">
        <v>22</v>
      </c>
      <c r="E434" t="s">
        <v>782</v>
      </c>
      <c r="F434" t="s">
        <v>787</v>
      </c>
      <c r="G434" t="s">
        <v>520</v>
      </c>
      <c r="H434" t="s">
        <v>784</v>
      </c>
      <c r="I434" s="1">
        <f t="shared" si="18"/>
        <v>39863</v>
      </c>
      <c r="J434" s="3">
        <v>5494.8</v>
      </c>
      <c r="K434" s="3">
        <v>4945.08</v>
      </c>
      <c r="L434" s="3">
        <v>549.72</v>
      </c>
      <c r="M434" s="3">
        <v>530</v>
      </c>
      <c r="N434" s="2">
        <v>19</v>
      </c>
      <c r="O434" s="2">
        <v>0</v>
      </c>
      <c r="P434" s="2">
        <v>2</v>
      </c>
      <c r="Q434" s="2">
        <v>171</v>
      </c>
      <c r="R434" s="1">
        <f t="shared" si="17"/>
        <v>45900</v>
      </c>
      <c r="S434" t="s">
        <v>27</v>
      </c>
      <c r="T434" t="s">
        <v>28</v>
      </c>
    </row>
    <row r="435" spans="1:20" ht="13.95" customHeight="1" x14ac:dyDescent="0.3">
      <c r="A435" t="s">
        <v>788</v>
      </c>
      <c r="B435" s="2">
        <v>1</v>
      </c>
      <c r="C435" t="s">
        <v>155</v>
      </c>
      <c r="D435" t="s">
        <v>22</v>
      </c>
      <c r="E435" t="s">
        <v>782</v>
      </c>
      <c r="F435" t="s">
        <v>519</v>
      </c>
      <c r="G435" t="s">
        <v>520</v>
      </c>
      <c r="H435" t="s">
        <v>789</v>
      </c>
      <c r="I435" s="1">
        <f t="shared" si="18"/>
        <v>39863</v>
      </c>
      <c r="J435" s="3">
        <v>592.79999999999995</v>
      </c>
      <c r="K435" s="3">
        <v>530.82000000000005</v>
      </c>
      <c r="L435" s="3">
        <v>61.98</v>
      </c>
      <c r="M435" s="3">
        <v>60</v>
      </c>
      <c r="N435" s="2">
        <v>19</v>
      </c>
      <c r="O435" s="2">
        <v>0</v>
      </c>
      <c r="P435" s="2">
        <v>2</v>
      </c>
      <c r="Q435" s="2">
        <v>171</v>
      </c>
      <c r="R435" s="1">
        <f t="shared" si="17"/>
        <v>45900</v>
      </c>
      <c r="S435" t="s">
        <v>27</v>
      </c>
      <c r="T435" t="s">
        <v>28</v>
      </c>
    </row>
    <row r="436" spans="1:20" ht="13.95" customHeight="1" x14ac:dyDescent="0.3">
      <c r="A436" t="s">
        <v>790</v>
      </c>
      <c r="B436" s="2">
        <v>1</v>
      </c>
      <c r="C436" t="s">
        <v>791</v>
      </c>
      <c r="D436" t="s">
        <v>22</v>
      </c>
      <c r="E436" t="s">
        <v>782</v>
      </c>
      <c r="F436" t="s">
        <v>519</v>
      </c>
      <c r="G436" t="s">
        <v>520</v>
      </c>
      <c r="H436" t="s">
        <v>521</v>
      </c>
      <c r="I436" s="1">
        <f t="shared" si="18"/>
        <v>39863</v>
      </c>
      <c r="J436" s="3">
        <v>592.79999999999995</v>
      </c>
      <c r="K436" s="3">
        <v>530.82000000000005</v>
      </c>
      <c r="L436" s="3">
        <v>61.98</v>
      </c>
      <c r="M436" s="3">
        <v>60</v>
      </c>
      <c r="N436" s="2">
        <v>19</v>
      </c>
      <c r="O436" s="2">
        <v>0</v>
      </c>
      <c r="P436" s="2">
        <v>2</v>
      </c>
      <c r="Q436" s="2">
        <v>171</v>
      </c>
      <c r="R436" s="1">
        <f t="shared" si="17"/>
        <v>45900</v>
      </c>
      <c r="S436" t="s">
        <v>27</v>
      </c>
      <c r="T436" t="s">
        <v>28</v>
      </c>
    </row>
    <row r="437" spans="1:20" ht="13.95" customHeight="1" x14ac:dyDescent="0.3">
      <c r="A437" t="s">
        <v>792</v>
      </c>
      <c r="B437" s="2">
        <v>1</v>
      </c>
      <c r="C437" t="s">
        <v>793</v>
      </c>
      <c r="D437" t="s">
        <v>22</v>
      </c>
      <c r="E437" t="s">
        <v>782</v>
      </c>
      <c r="F437" t="s">
        <v>783</v>
      </c>
      <c r="G437" t="s">
        <v>520</v>
      </c>
      <c r="H437" t="s">
        <v>784</v>
      </c>
      <c r="I437" s="1">
        <f t="shared" si="18"/>
        <v>39863</v>
      </c>
      <c r="J437" s="3">
        <v>1219.23</v>
      </c>
      <c r="K437" s="3">
        <v>1094.95</v>
      </c>
      <c r="L437" s="3">
        <v>124.28</v>
      </c>
      <c r="M437" s="3">
        <v>120</v>
      </c>
      <c r="N437" s="2">
        <v>19</v>
      </c>
      <c r="O437" s="2">
        <v>0</v>
      </c>
      <c r="P437" s="2">
        <v>2</v>
      </c>
      <c r="Q437" s="2">
        <v>171</v>
      </c>
      <c r="R437" s="1">
        <f t="shared" si="17"/>
        <v>45900</v>
      </c>
      <c r="S437" t="s">
        <v>27</v>
      </c>
      <c r="T437" t="s">
        <v>28</v>
      </c>
    </row>
    <row r="438" spans="1:20" ht="13.95" customHeight="1" x14ac:dyDescent="0.3">
      <c r="A438" t="s">
        <v>794</v>
      </c>
      <c r="B438" s="2">
        <v>1</v>
      </c>
      <c r="C438" t="s">
        <v>795</v>
      </c>
      <c r="D438" t="s">
        <v>22</v>
      </c>
      <c r="E438" t="s">
        <v>782</v>
      </c>
      <c r="F438" t="s">
        <v>787</v>
      </c>
      <c r="G438" t="s">
        <v>520</v>
      </c>
      <c r="H438" t="s">
        <v>796</v>
      </c>
      <c r="I438" s="1">
        <f t="shared" si="18"/>
        <v>39863</v>
      </c>
      <c r="J438" s="3">
        <v>1219.23</v>
      </c>
      <c r="K438" s="3">
        <v>1094.95</v>
      </c>
      <c r="L438" s="3">
        <v>124.28</v>
      </c>
      <c r="M438" s="3">
        <v>120</v>
      </c>
      <c r="N438" s="2">
        <v>19</v>
      </c>
      <c r="O438" s="2">
        <v>0</v>
      </c>
      <c r="P438" s="2">
        <v>2</v>
      </c>
      <c r="Q438" s="2">
        <v>171</v>
      </c>
      <c r="R438" s="1">
        <f t="shared" si="17"/>
        <v>45900</v>
      </c>
      <c r="S438" t="s">
        <v>27</v>
      </c>
      <c r="T438" t="s">
        <v>28</v>
      </c>
    </row>
    <row r="439" spans="1:20" ht="13.95" customHeight="1" x14ac:dyDescent="0.3">
      <c r="A439" t="s">
        <v>797</v>
      </c>
      <c r="B439" s="2">
        <v>1</v>
      </c>
      <c r="C439" t="s">
        <v>793</v>
      </c>
      <c r="D439" t="s">
        <v>22</v>
      </c>
      <c r="E439" t="s">
        <v>782</v>
      </c>
      <c r="F439" t="s">
        <v>787</v>
      </c>
      <c r="G439" t="s">
        <v>520</v>
      </c>
      <c r="H439" t="s">
        <v>796</v>
      </c>
      <c r="I439" s="1">
        <f t="shared" si="18"/>
        <v>39863</v>
      </c>
      <c r="J439" s="3">
        <v>1219.23</v>
      </c>
      <c r="K439" s="3">
        <v>1094.95</v>
      </c>
      <c r="L439" s="3">
        <v>124.28</v>
      </c>
      <c r="M439" s="3">
        <v>120</v>
      </c>
      <c r="N439" s="2">
        <v>19</v>
      </c>
      <c r="O439" s="2">
        <v>0</v>
      </c>
      <c r="P439" s="2">
        <v>2</v>
      </c>
      <c r="Q439" s="2">
        <v>171</v>
      </c>
      <c r="R439" s="1">
        <f t="shared" si="17"/>
        <v>45900</v>
      </c>
      <c r="S439" t="s">
        <v>27</v>
      </c>
      <c r="T439" t="s">
        <v>28</v>
      </c>
    </row>
    <row r="440" spans="1:20" ht="13.95" customHeight="1" x14ac:dyDescent="0.3">
      <c r="A440" t="s">
        <v>798</v>
      </c>
      <c r="B440" s="2">
        <v>1</v>
      </c>
      <c r="C440" t="s">
        <v>799</v>
      </c>
      <c r="D440" t="s">
        <v>22</v>
      </c>
      <c r="E440" t="s">
        <v>782</v>
      </c>
      <c r="F440" t="s">
        <v>519</v>
      </c>
      <c r="G440" t="s">
        <v>520</v>
      </c>
      <c r="H440" t="s">
        <v>521</v>
      </c>
      <c r="I440" s="1">
        <f t="shared" si="18"/>
        <v>39863</v>
      </c>
      <c r="J440" s="3">
        <v>2000.13</v>
      </c>
      <c r="K440" s="3">
        <v>1793.27</v>
      </c>
      <c r="L440" s="3">
        <v>206.86</v>
      </c>
      <c r="M440" s="3">
        <v>200</v>
      </c>
      <c r="N440" s="2">
        <v>19</v>
      </c>
      <c r="O440" s="2">
        <v>0</v>
      </c>
      <c r="P440" s="2">
        <v>2</v>
      </c>
      <c r="Q440" s="2">
        <v>171</v>
      </c>
      <c r="R440" s="1">
        <f t="shared" si="17"/>
        <v>45900</v>
      </c>
      <c r="S440" t="s">
        <v>27</v>
      </c>
      <c r="T440" t="s">
        <v>28</v>
      </c>
    </row>
    <row r="441" spans="1:20" ht="13.95" customHeight="1" x14ac:dyDescent="0.3">
      <c r="A441" t="s">
        <v>800</v>
      </c>
      <c r="B441" s="2">
        <v>1</v>
      </c>
      <c r="C441" t="s">
        <v>155</v>
      </c>
      <c r="D441" t="s">
        <v>22</v>
      </c>
      <c r="E441" t="s">
        <v>782</v>
      </c>
      <c r="F441" t="s">
        <v>432</v>
      </c>
      <c r="G441" t="s">
        <v>377</v>
      </c>
      <c r="H441" t="s">
        <v>433</v>
      </c>
      <c r="I441" s="1">
        <f t="shared" si="18"/>
        <v>39863</v>
      </c>
      <c r="J441" s="3">
        <v>6410.79</v>
      </c>
      <c r="K441" s="3">
        <v>5739.22</v>
      </c>
      <c r="L441" s="3">
        <v>671.57</v>
      </c>
      <c r="M441" s="3">
        <v>650</v>
      </c>
      <c r="N441" s="2">
        <v>19</v>
      </c>
      <c r="O441" s="2">
        <v>0</v>
      </c>
      <c r="P441" s="2">
        <v>2</v>
      </c>
      <c r="Q441" s="2">
        <v>171</v>
      </c>
      <c r="R441" s="1">
        <f t="shared" si="17"/>
        <v>45900</v>
      </c>
      <c r="S441" t="s">
        <v>27</v>
      </c>
      <c r="T441" t="s">
        <v>28</v>
      </c>
    </row>
    <row r="442" spans="1:20" ht="13.95" customHeight="1" x14ac:dyDescent="0.3">
      <c r="A442" t="s">
        <v>801</v>
      </c>
      <c r="B442" s="2">
        <v>1</v>
      </c>
      <c r="C442" t="s">
        <v>802</v>
      </c>
      <c r="D442" t="s">
        <v>22</v>
      </c>
      <c r="E442" t="s">
        <v>782</v>
      </c>
      <c r="F442" t="s">
        <v>519</v>
      </c>
      <c r="G442" t="s">
        <v>520</v>
      </c>
      <c r="H442" t="s">
        <v>521</v>
      </c>
      <c r="I442" s="1">
        <f t="shared" si="18"/>
        <v>39863</v>
      </c>
      <c r="J442" s="3">
        <v>2407.6799999999998</v>
      </c>
      <c r="K442" s="3">
        <v>2149.81</v>
      </c>
      <c r="L442" s="3">
        <v>257.87</v>
      </c>
      <c r="M442" s="3">
        <v>250</v>
      </c>
      <c r="N442" s="2">
        <v>19</v>
      </c>
      <c r="O442" s="2">
        <v>0</v>
      </c>
      <c r="P442" s="2">
        <v>2</v>
      </c>
      <c r="Q442" s="2">
        <v>171</v>
      </c>
      <c r="R442" s="1">
        <f t="shared" si="17"/>
        <v>45900</v>
      </c>
      <c r="S442" t="s">
        <v>27</v>
      </c>
      <c r="T442" t="s">
        <v>28</v>
      </c>
    </row>
    <row r="443" spans="1:20" ht="13.95" customHeight="1" x14ac:dyDescent="0.3">
      <c r="A443" t="s">
        <v>803</v>
      </c>
      <c r="B443" s="2">
        <v>1</v>
      </c>
      <c r="C443" t="s">
        <v>629</v>
      </c>
      <c r="D443" t="s">
        <v>22</v>
      </c>
      <c r="E443" t="s">
        <v>782</v>
      </c>
      <c r="F443" t="s">
        <v>787</v>
      </c>
      <c r="G443" t="s">
        <v>520</v>
      </c>
      <c r="H443" t="s">
        <v>796</v>
      </c>
      <c r="I443" s="1">
        <f t="shared" si="18"/>
        <v>39863</v>
      </c>
      <c r="J443" s="3">
        <v>526.67999999999995</v>
      </c>
      <c r="K443" s="3">
        <v>474.74</v>
      </c>
      <c r="L443" s="3">
        <v>51.94</v>
      </c>
      <c r="M443" s="3">
        <v>50</v>
      </c>
      <c r="N443" s="2">
        <v>19</v>
      </c>
      <c r="O443" s="2">
        <v>0</v>
      </c>
      <c r="P443" s="2">
        <v>2</v>
      </c>
      <c r="Q443" s="2">
        <v>171</v>
      </c>
      <c r="R443" s="1">
        <f t="shared" si="17"/>
        <v>45900</v>
      </c>
      <c r="S443" t="s">
        <v>27</v>
      </c>
      <c r="T443" t="s">
        <v>28</v>
      </c>
    </row>
    <row r="444" spans="1:20" ht="13.95" customHeight="1" x14ac:dyDescent="0.3">
      <c r="A444" t="s">
        <v>804</v>
      </c>
      <c r="B444" s="2">
        <v>1</v>
      </c>
      <c r="C444" t="s">
        <v>629</v>
      </c>
      <c r="D444" t="s">
        <v>22</v>
      </c>
      <c r="E444" t="s">
        <v>782</v>
      </c>
      <c r="F444" t="s">
        <v>783</v>
      </c>
      <c r="G444" t="s">
        <v>520</v>
      </c>
      <c r="H444" t="s">
        <v>784</v>
      </c>
      <c r="I444" s="1">
        <f t="shared" si="18"/>
        <v>39863</v>
      </c>
      <c r="J444" s="3">
        <v>526.67999999999995</v>
      </c>
      <c r="K444" s="3">
        <v>474.74</v>
      </c>
      <c r="L444" s="3">
        <v>51.94</v>
      </c>
      <c r="M444" s="3">
        <v>50</v>
      </c>
      <c r="N444" s="2">
        <v>19</v>
      </c>
      <c r="O444" s="2">
        <v>0</v>
      </c>
      <c r="P444" s="2">
        <v>2</v>
      </c>
      <c r="Q444" s="2">
        <v>171</v>
      </c>
      <c r="R444" s="1">
        <f t="shared" si="17"/>
        <v>45900</v>
      </c>
      <c r="S444" t="s">
        <v>27</v>
      </c>
      <c r="T444" t="s">
        <v>28</v>
      </c>
    </row>
    <row r="445" spans="1:20" ht="13.95" customHeight="1" x14ac:dyDescent="0.3">
      <c r="A445" t="s">
        <v>805</v>
      </c>
      <c r="B445" s="2">
        <v>1</v>
      </c>
      <c r="C445" t="s">
        <v>629</v>
      </c>
      <c r="D445" t="s">
        <v>22</v>
      </c>
      <c r="E445" t="s">
        <v>782</v>
      </c>
      <c r="F445" t="s">
        <v>519</v>
      </c>
      <c r="G445" t="s">
        <v>520</v>
      </c>
      <c r="H445" t="s">
        <v>521</v>
      </c>
      <c r="I445" s="1">
        <f t="shared" si="18"/>
        <v>39863</v>
      </c>
      <c r="J445" s="3">
        <v>526.67999999999995</v>
      </c>
      <c r="K445" s="3">
        <v>474.74</v>
      </c>
      <c r="L445" s="3">
        <v>51.94</v>
      </c>
      <c r="M445" s="3">
        <v>50</v>
      </c>
      <c r="N445" s="2">
        <v>19</v>
      </c>
      <c r="O445" s="2">
        <v>0</v>
      </c>
      <c r="P445" s="2">
        <v>2</v>
      </c>
      <c r="Q445" s="2">
        <v>171</v>
      </c>
      <c r="R445" s="1">
        <f t="shared" si="17"/>
        <v>45900</v>
      </c>
      <c r="S445" t="s">
        <v>27</v>
      </c>
      <c r="T445" t="s">
        <v>28</v>
      </c>
    </row>
    <row r="446" spans="1:20" ht="13.95" customHeight="1" x14ac:dyDescent="0.3">
      <c r="A446" t="s">
        <v>806</v>
      </c>
      <c r="B446" s="2">
        <v>1</v>
      </c>
      <c r="C446" t="s">
        <v>629</v>
      </c>
      <c r="D446" t="s">
        <v>22</v>
      </c>
      <c r="E446" t="s">
        <v>782</v>
      </c>
      <c r="F446" t="s">
        <v>783</v>
      </c>
      <c r="G446" t="s">
        <v>520</v>
      </c>
      <c r="H446" t="s">
        <v>784</v>
      </c>
      <c r="I446" s="1">
        <f t="shared" si="18"/>
        <v>39863</v>
      </c>
      <c r="J446" s="3">
        <v>526.67999999999995</v>
      </c>
      <c r="K446" s="3">
        <v>474.74</v>
      </c>
      <c r="L446" s="3">
        <v>51.94</v>
      </c>
      <c r="M446" s="3">
        <v>50</v>
      </c>
      <c r="N446" s="2">
        <v>19</v>
      </c>
      <c r="O446" s="2">
        <v>0</v>
      </c>
      <c r="P446" s="2">
        <v>2</v>
      </c>
      <c r="Q446" s="2">
        <v>171</v>
      </c>
      <c r="R446" s="1">
        <f t="shared" si="17"/>
        <v>45900</v>
      </c>
      <c r="S446" t="s">
        <v>27</v>
      </c>
      <c r="T446" t="s">
        <v>28</v>
      </c>
    </row>
    <row r="447" spans="1:20" ht="13.95" customHeight="1" x14ac:dyDescent="0.3">
      <c r="A447" t="s">
        <v>807</v>
      </c>
      <c r="B447" s="2">
        <v>1</v>
      </c>
      <c r="C447" t="s">
        <v>629</v>
      </c>
      <c r="D447" t="s">
        <v>22</v>
      </c>
      <c r="E447" t="s">
        <v>782</v>
      </c>
      <c r="F447" t="s">
        <v>519</v>
      </c>
      <c r="G447" t="s">
        <v>520</v>
      </c>
      <c r="H447" t="s">
        <v>521</v>
      </c>
      <c r="I447" s="1">
        <f t="shared" si="18"/>
        <v>39863</v>
      </c>
      <c r="J447" s="3">
        <v>526.67999999999995</v>
      </c>
      <c r="K447" s="3">
        <v>474.74</v>
      </c>
      <c r="L447" s="3">
        <v>51.94</v>
      </c>
      <c r="M447" s="3">
        <v>50</v>
      </c>
      <c r="N447" s="2">
        <v>19</v>
      </c>
      <c r="O447" s="2">
        <v>0</v>
      </c>
      <c r="P447" s="2">
        <v>2</v>
      </c>
      <c r="Q447" s="2">
        <v>171</v>
      </c>
      <c r="R447" s="1">
        <f t="shared" si="17"/>
        <v>45900</v>
      </c>
      <c r="S447" t="s">
        <v>27</v>
      </c>
      <c r="T447" t="s">
        <v>28</v>
      </c>
    </row>
    <row r="448" spans="1:20" ht="13.95" customHeight="1" x14ac:dyDescent="0.3">
      <c r="A448" t="s">
        <v>808</v>
      </c>
      <c r="B448" s="2">
        <v>1</v>
      </c>
      <c r="C448" t="s">
        <v>629</v>
      </c>
      <c r="D448" t="s">
        <v>22</v>
      </c>
      <c r="E448" t="s">
        <v>782</v>
      </c>
      <c r="F448" t="s">
        <v>783</v>
      </c>
      <c r="G448" t="s">
        <v>520</v>
      </c>
      <c r="H448" t="s">
        <v>784</v>
      </c>
      <c r="I448" s="1">
        <f t="shared" si="18"/>
        <v>39863</v>
      </c>
      <c r="J448" s="3">
        <v>526.67999999999995</v>
      </c>
      <c r="K448" s="3">
        <v>474.74</v>
      </c>
      <c r="L448" s="3">
        <v>51.94</v>
      </c>
      <c r="M448" s="3">
        <v>50</v>
      </c>
      <c r="N448" s="2">
        <v>19</v>
      </c>
      <c r="O448" s="2">
        <v>0</v>
      </c>
      <c r="P448" s="2">
        <v>2</v>
      </c>
      <c r="Q448" s="2">
        <v>171</v>
      </c>
      <c r="R448" s="1">
        <f t="shared" si="17"/>
        <v>45900</v>
      </c>
      <c r="S448" t="s">
        <v>27</v>
      </c>
      <c r="T448" t="s">
        <v>28</v>
      </c>
    </row>
    <row r="449" spans="1:20" ht="13.95" customHeight="1" x14ac:dyDescent="0.3">
      <c r="A449" t="s">
        <v>809</v>
      </c>
      <c r="B449" s="2">
        <v>1</v>
      </c>
      <c r="C449" t="s">
        <v>799</v>
      </c>
      <c r="D449" t="s">
        <v>22</v>
      </c>
      <c r="E449" t="s">
        <v>782</v>
      </c>
      <c r="F449" t="s">
        <v>358</v>
      </c>
      <c r="G449" t="s">
        <v>25</v>
      </c>
      <c r="H449" t="s">
        <v>26</v>
      </c>
      <c r="I449" s="1">
        <f t="shared" si="18"/>
        <v>39863</v>
      </c>
      <c r="J449" s="3">
        <v>2094.1799999999998</v>
      </c>
      <c r="K449" s="3">
        <v>1886.61</v>
      </c>
      <c r="L449" s="3">
        <v>207.57</v>
      </c>
      <c r="M449" s="3">
        <v>200</v>
      </c>
      <c r="N449" s="2">
        <v>19</v>
      </c>
      <c r="O449" s="2">
        <v>0</v>
      </c>
      <c r="P449" s="2">
        <v>2</v>
      </c>
      <c r="Q449" s="2">
        <v>171</v>
      </c>
      <c r="R449" s="1">
        <f t="shared" si="17"/>
        <v>45900</v>
      </c>
      <c r="S449" t="s">
        <v>27</v>
      </c>
      <c r="T449" t="s">
        <v>28</v>
      </c>
    </row>
    <row r="450" spans="1:20" ht="13.95" customHeight="1" x14ac:dyDescent="0.3">
      <c r="A450" t="s">
        <v>810</v>
      </c>
      <c r="B450" s="2">
        <v>1</v>
      </c>
      <c r="C450" t="s">
        <v>811</v>
      </c>
      <c r="D450" t="s">
        <v>22</v>
      </c>
      <c r="E450" t="s">
        <v>180</v>
      </c>
      <c r="F450" t="s">
        <v>358</v>
      </c>
      <c r="G450" t="s">
        <v>25</v>
      </c>
      <c r="H450" t="s">
        <v>26</v>
      </c>
      <c r="I450" s="1">
        <f t="shared" si="18"/>
        <v>39863</v>
      </c>
      <c r="J450" s="3">
        <v>3051.78</v>
      </c>
      <c r="K450" s="3">
        <v>2741.09</v>
      </c>
      <c r="L450" s="3">
        <v>310.69</v>
      </c>
      <c r="M450" s="3">
        <v>300</v>
      </c>
      <c r="N450" s="2">
        <v>19</v>
      </c>
      <c r="O450" s="2">
        <v>0</v>
      </c>
      <c r="P450" s="2">
        <v>2</v>
      </c>
      <c r="Q450" s="2">
        <v>171</v>
      </c>
      <c r="R450" s="1">
        <f t="shared" ref="R450:R513" si="19">DATE(2025,8,31)</f>
        <v>45900</v>
      </c>
      <c r="S450" t="s">
        <v>27</v>
      </c>
      <c r="T450" t="s">
        <v>28</v>
      </c>
    </row>
    <row r="451" spans="1:20" ht="13.95" customHeight="1" x14ac:dyDescent="0.3">
      <c r="A451" t="s">
        <v>812</v>
      </c>
      <c r="B451" s="2">
        <v>1</v>
      </c>
      <c r="C451" t="s">
        <v>811</v>
      </c>
      <c r="D451" t="s">
        <v>22</v>
      </c>
      <c r="E451" t="s">
        <v>180</v>
      </c>
      <c r="F451" t="s">
        <v>181</v>
      </c>
      <c r="G451" t="s">
        <v>182</v>
      </c>
      <c r="H451" t="s">
        <v>183</v>
      </c>
      <c r="I451" s="1">
        <f t="shared" si="18"/>
        <v>39863</v>
      </c>
      <c r="J451" s="3">
        <v>3051.78</v>
      </c>
      <c r="K451" s="3">
        <v>2741.09</v>
      </c>
      <c r="L451" s="3">
        <v>310.69</v>
      </c>
      <c r="M451" s="3">
        <v>300</v>
      </c>
      <c r="N451" s="2">
        <v>19</v>
      </c>
      <c r="O451" s="2">
        <v>0</v>
      </c>
      <c r="P451" s="2">
        <v>2</v>
      </c>
      <c r="Q451" s="2">
        <v>171</v>
      </c>
      <c r="R451" s="1">
        <f t="shared" si="19"/>
        <v>45900</v>
      </c>
      <c r="S451" t="s">
        <v>27</v>
      </c>
      <c r="T451" t="s">
        <v>28</v>
      </c>
    </row>
    <row r="452" spans="1:20" ht="13.95" customHeight="1" x14ac:dyDescent="0.3">
      <c r="A452" t="s">
        <v>813</v>
      </c>
      <c r="B452" s="2">
        <v>1</v>
      </c>
      <c r="C452" t="s">
        <v>811</v>
      </c>
      <c r="D452" t="s">
        <v>22</v>
      </c>
      <c r="E452" t="s">
        <v>180</v>
      </c>
      <c r="F452" t="s">
        <v>123</v>
      </c>
      <c r="G452" t="s">
        <v>124</v>
      </c>
      <c r="H452" t="s">
        <v>125</v>
      </c>
      <c r="I452" s="1">
        <f t="shared" si="18"/>
        <v>39863</v>
      </c>
      <c r="J452" s="3">
        <v>3051.78</v>
      </c>
      <c r="K452" s="3">
        <v>2741.09</v>
      </c>
      <c r="L452" s="3">
        <v>310.69</v>
      </c>
      <c r="M452" s="3">
        <v>300</v>
      </c>
      <c r="N452" s="2">
        <v>19</v>
      </c>
      <c r="O452" s="2">
        <v>0</v>
      </c>
      <c r="P452" s="2">
        <v>2</v>
      </c>
      <c r="Q452" s="2">
        <v>171</v>
      </c>
      <c r="R452" s="1">
        <f t="shared" si="19"/>
        <v>45900</v>
      </c>
      <c r="S452" t="s">
        <v>27</v>
      </c>
      <c r="T452" t="s">
        <v>28</v>
      </c>
    </row>
    <row r="453" spans="1:20" ht="13.95" customHeight="1" x14ac:dyDescent="0.3">
      <c r="A453" t="s">
        <v>814</v>
      </c>
      <c r="B453" s="2">
        <v>1</v>
      </c>
      <c r="C453" t="s">
        <v>815</v>
      </c>
      <c r="D453" t="s">
        <v>22</v>
      </c>
      <c r="E453" t="s">
        <v>180</v>
      </c>
      <c r="F453" t="s">
        <v>264</v>
      </c>
      <c r="G453" t="s">
        <v>40</v>
      </c>
      <c r="H453" t="s">
        <v>41</v>
      </c>
      <c r="I453" s="1">
        <f t="shared" si="18"/>
        <v>39863</v>
      </c>
      <c r="J453" s="3">
        <v>801.42</v>
      </c>
      <c r="K453" s="3">
        <v>718.65</v>
      </c>
      <c r="L453" s="3">
        <v>82.77</v>
      </c>
      <c r="M453" s="3">
        <v>80</v>
      </c>
      <c r="N453" s="2">
        <v>19</v>
      </c>
      <c r="O453" s="2">
        <v>0</v>
      </c>
      <c r="P453" s="2">
        <v>2</v>
      </c>
      <c r="Q453" s="2">
        <v>171</v>
      </c>
      <c r="R453" s="1">
        <f t="shared" si="19"/>
        <v>45900</v>
      </c>
      <c r="S453" t="s">
        <v>27</v>
      </c>
      <c r="T453" t="s">
        <v>28</v>
      </c>
    </row>
    <row r="454" spans="1:20" ht="13.95" customHeight="1" x14ac:dyDescent="0.3">
      <c r="A454" t="s">
        <v>816</v>
      </c>
      <c r="B454" s="2">
        <v>1</v>
      </c>
      <c r="C454" t="s">
        <v>817</v>
      </c>
      <c r="D454" t="s">
        <v>136</v>
      </c>
      <c r="E454" t="s">
        <v>180</v>
      </c>
      <c r="F454" t="s">
        <v>32</v>
      </c>
      <c r="G454" t="s">
        <v>33</v>
      </c>
      <c r="H454" t="s">
        <v>34</v>
      </c>
      <c r="I454" s="1">
        <f>DATE(2009,2,26)</f>
        <v>39870</v>
      </c>
      <c r="J454" s="3">
        <v>3051.78</v>
      </c>
      <c r="K454" s="3">
        <v>2762.57</v>
      </c>
      <c r="L454" s="3">
        <v>289.20999999999998</v>
      </c>
      <c r="M454" s="3">
        <v>150</v>
      </c>
      <c r="N454" s="2">
        <v>19</v>
      </c>
      <c r="O454" s="2">
        <v>0</v>
      </c>
      <c r="P454" s="2">
        <v>2</v>
      </c>
      <c r="Q454" s="2">
        <v>178</v>
      </c>
      <c r="R454" s="1">
        <f t="shared" si="19"/>
        <v>45900</v>
      </c>
      <c r="S454" t="s">
        <v>27</v>
      </c>
      <c r="T454" t="s">
        <v>28</v>
      </c>
    </row>
    <row r="455" spans="1:20" ht="13.95" customHeight="1" x14ac:dyDescent="0.3">
      <c r="A455" t="s">
        <v>818</v>
      </c>
      <c r="B455" s="2">
        <v>1</v>
      </c>
      <c r="C455" t="s">
        <v>819</v>
      </c>
      <c r="D455" t="s">
        <v>22</v>
      </c>
      <c r="E455" t="s">
        <v>820</v>
      </c>
      <c r="F455" t="s">
        <v>821</v>
      </c>
      <c r="G455" t="s">
        <v>112</v>
      </c>
      <c r="H455" t="s">
        <v>113</v>
      </c>
      <c r="I455" s="1">
        <f>DATE(2009,3,31)</f>
        <v>39903</v>
      </c>
      <c r="J455" s="3">
        <v>2052</v>
      </c>
      <c r="K455" s="3">
        <v>1841.9</v>
      </c>
      <c r="L455" s="3">
        <v>210.1</v>
      </c>
      <c r="M455" s="3">
        <v>200</v>
      </c>
      <c r="N455" s="2">
        <v>19</v>
      </c>
      <c r="O455" s="2">
        <v>0</v>
      </c>
      <c r="P455" s="2">
        <v>2</v>
      </c>
      <c r="Q455" s="2">
        <v>212</v>
      </c>
      <c r="R455" s="1">
        <f t="shared" si="19"/>
        <v>45900</v>
      </c>
      <c r="S455" t="s">
        <v>27</v>
      </c>
      <c r="T455" t="s">
        <v>28</v>
      </c>
    </row>
    <row r="456" spans="1:20" ht="13.95" customHeight="1" x14ac:dyDescent="0.3">
      <c r="A456" t="s">
        <v>822</v>
      </c>
      <c r="B456" s="2">
        <v>1</v>
      </c>
      <c r="C456" t="s">
        <v>823</v>
      </c>
      <c r="D456" t="s">
        <v>22</v>
      </c>
      <c r="E456" t="s">
        <v>180</v>
      </c>
      <c r="F456" t="s">
        <v>151</v>
      </c>
      <c r="G456" t="s">
        <v>152</v>
      </c>
      <c r="H456" t="s">
        <v>824</v>
      </c>
      <c r="I456" s="1">
        <f>DATE(2009,2,19)</f>
        <v>39863</v>
      </c>
      <c r="J456" s="3">
        <v>2667.6</v>
      </c>
      <c r="K456" s="3">
        <v>2398.16</v>
      </c>
      <c r="L456" s="3">
        <v>269.44</v>
      </c>
      <c r="M456" s="3">
        <v>260</v>
      </c>
      <c r="N456" s="2">
        <v>19</v>
      </c>
      <c r="O456" s="2">
        <v>0</v>
      </c>
      <c r="P456" s="2">
        <v>2</v>
      </c>
      <c r="Q456" s="2">
        <v>171</v>
      </c>
      <c r="R456" s="1">
        <f t="shared" si="19"/>
        <v>45900</v>
      </c>
      <c r="S456" t="s">
        <v>27</v>
      </c>
      <c r="T456" t="s">
        <v>28</v>
      </c>
    </row>
    <row r="457" spans="1:20" ht="13.95" customHeight="1" x14ac:dyDescent="0.3">
      <c r="A457" t="s">
        <v>825</v>
      </c>
      <c r="B457" s="2">
        <v>1</v>
      </c>
      <c r="C457" t="s">
        <v>155</v>
      </c>
      <c r="D457" t="s">
        <v>22</v>
      </c>
      <c r="E457" t="s">
        <v>180</v>
      </c>
      <c r="F457" t="s">
        <v>746</v>
      </c>
      <c r="G457" t="s">
        <v>233</v>
      </c>
      <c r="H457" t="s">
        <v>239</v>
      </c>
      <c r="I457" s="1">
        <f>DATE(2009,2,26)</f>
        <v>39870</v>
      </c>
      <c r="J457" s="3">
        <v>2667.6</v>
      </c>
      <c r="K457" s="3">
        <v>2397.5700000000002</v>
      </c>
      <c r="L457" s="3">
        <v>270.02999999999997</v>
      </c>
      <c r="M457" s="3">
        <v>260</v>
      </c>
      <c r="N457" s="2">
        <v>19</v>
      </c>
      <c r="O457" s="2">
        <v>0</v>
      </c>
      <c r="P457" s="2">
        <v>2</v>
      </c>
      <c r="Q457" s="2">
        <v>178</v>
      </c>
      <c r="R457" s="1">
        <f t="shared" si="19"/>
        <v>45900</v>
      </c>
      <c r="S457" t="s">
        <v>27</v>
      </c>
      <c r="T457" t="s">
        <v>28</v>
      </c>
    </row>
    <row r="458" spans="1:20" ht="13.95" customHeight="1" x14ac:dyDescent="0.3">
      <c r="A458" t="s">
        <v>826</v>
      </c>
      <c r="B458" s="2">
        <v>1</v>
      </c>
      <c r="C458" t="s">
        <v>827</v>
      </c>
      <c r="D458" t="s">
        <v>22</v>
      </c>
      <c r="E458" t="s">
        <v>180</v>
      </c>
      <c r="F458" t="s">
        <v>340</v>
      </c>
      <c r="G458" t="s">
        <v>193</v>
      </c>
      <c r="H458" t="s">
        <v>341</v>
      </c>
      <c r="I458" s="1">
        <f>DATE(2009,2,19)</f>
        <v>39863</v>
      </c>
      <c r="J458" s="3">
        <v>957.6</v>
      </c>
      <c r="K458" s="3">
        <v>864.07</v>
      </c>
      <c r="L458" s="3">
        <v>93.53</v>
      </c>
      <c r="M458" s="3">
        <v>90</v>
      </c>
      <c r="N458" s="2">
        <v>19</v>
      </c>
      <c r="O458" s="2">
        <v>0</v>
      </c>
      <c r="P458" s="2">
        <v>2</v>
      </c>
      <c r="Q458" s="2">
        <v>171</v>
      </c>
      <c r="R458" s="1">
        <f t="shared" si="19"/>
        <v>45900</v>
      </c>
      <c r="S458" t="s">
        <v>27</v>
      </c>
      <c r="T458" t="s">
        <v>28</v>
      </c>
    </row>
    <row r="459" spans="1:20" ht="13.95" customHeight="1" x14ac:dyDescent="0.3">
      <c r="A459" t="s">
        <v>828</v>
      </c>
      <c r="B459" s="2">
        <v>1</v>
      </c>
      <c r="C459" t="s">
        <v>829</v>
      </c>
      <c r="D459" t="s">
        <v>22</v>
      </c>
      <c r="E459" t="s">
        <v>180</v>
      </c>
      <c r="F459" t="s">
        <v>69</v>
      </c>
      <c r="G459" t="s">
        <v>40</v>
      </c>
      <c r="H459" t="s">
        <v>41</v>
      </c>
      <c r="I459" s="1">
        <f>DATE(2009,2,19)</f>
        <v>39863</v>
      </c>
      <c r="J459" s="3">
        <v>957.6</v>
      </c>
      <c r="K459" s="3">
        <v>864.07</v>
      </c>
      <c r="L459" s="3">
        <v>93.53</v>
      </c>
      <c r="M459" s="3">
        <v>90</v>
      </c>
      <c r="N459" s="2">
        <v>19</v>
      </c>
      <c r="O459" s="2">
        <v>0</v>
      </c>
      <c r="P459" s="2">
        <v>2</v>
      </c>
      <c r="Q459" s="2">
        <v>171</v>
      </c>
      <c r="R459" s="1">
        <f t="shared" si="19"/>
        <v>45900</v>
      </c>
      <c r="S459" t="s">
        <v>27</v>
      </c>
      <c r="T459" t="s">
        <v>28</v>
      </c>
    </row>
    <row r="460" spans="1:20" ht="13.95" customHeight="1" x14ac:dyDescent="0.3">
      <c r="A460" t="s">
        <v>830</v>
      </c>
      <c r="B460" s="2">
        <v>1</v>
      </c>
      <c r="C460" t="s">
        <v>795</v>
      </c>
      <c r="D460" t="s">
        <v>22</v>
      </c>
      <c r="E460" t="s">
        <v>180</v>
      </c>
      <c r="F460" t="s">
        <v>491</v>
      </c>
      <c r="G460" t="s">
        <v>202</v>
      </c>
      <c r="H460" t="s">
        <v>492</v>
      </c>
      <c r="I460" s="1">
        <f>DATE(2009,2,26)</f>
        <v>39870</v>
      </c>
      <c r="J460" s="3">
        <v>801.42</v>
      </c>
      <c r="K460" s="3">
        <v>718.49</v>
      </c>
      <c r="L460" s="3">
        <v>82.93</v>
      </c>
      <c r="M460" s="3">
        <v>80</v>
      </c>
      <c r="N460" s="2">
        <v>19</v>
      </c>
      <c r="O460" s="2">
        <v>0</v>
      </c>
      <c r="P460" s="2">
        <v>2</v>
      </c>
      <c r="Q460" s="2">
        <v>178</v>
      </c>
      <c r="R460" s="1">
        <f t="shared" si="19"/>
        <v>45900</v>
      </c>
      <c r="S460" t="s">
        <v>27</v>
      </c>
      <c r="T460" t="s">
        <v>28</v>
      </c>
    </row>
    <row r="461" spans="1:20" ht="13.95" customHeight="1" x14ac:dyDescent="0.3">
      <c r="A461" t="s">
        <v>831</v>
      </c>
      <c r="B461" s="2">
        <v>1</v>
      </c>
      <c r="C461" t="s">
        <v>629</v>
      </c>
      <c r="D461" t="s">
        <v>22</v>
      </c>
      <c r="E461" t="s">
        <v>832</v>
      </c>
      <c r="F461" t="s">
        <v>833</v>
      </c>
      <c r="G461" t="s">
        <v>323</v>
      </c>
      <c r="H461" t="s">
        <v>363</v>
      </c>
      <c r="I461" s="1">
        <f t="shared" ref="I461:I471" si="20">DATE(2009,2,1)</f>
        <v>39845</v>
      </c>
      <c r="J461" s="3">
        <v>2049.73</v>
      </c>
      <c r="K461" s="3">
        <v>1843.64</v>
      </c>
      <c r="L461" s="3">
        <v>206.09</v>
      </c>
      <c r="M461" s="3">
        <v>200</v>
      </c>
      <c r="N461" s="2">
        <v>19</v>
      </c>
      <c r="O461" s="2">
        <v>0</v>
      </c>
      <c r="P461" s="2">
        <v>2</v>
      </c>
      <c r="Q461" s="2">
        <v>153</v>
      </c>
      <c r="R461" s="1">
        <f t="shared" si="19"/>
        <v>45900</v>
      </c>
      <c r="S461" t="s">
        <v>27</v>
      </c>
      <c r="T461" t="s">
        <v>28</v>
      </c>
    </row>
    <row r="462" spans="1:20" ht="13.95" customHeight="1" x14ac:dyDescent="0.3">
      <c r="A462" t="s">
        <v>834</v>
      </c>
      <c r="B462" s="2">
        <v>1</v>
      </c>
      <c r="C462" t="s">
        <v>629</v>
      </c>
      <c r="D462" t="s">
        <v>22</v>
      </c>
      <c r="E462" t="s">
        <v>832</v>
      </c>
      <c r="F462" t="s">
        <v>835</v>
      </c>
      <c r="G462" t="s">
        <v>323</v>
      </c>
      <c r="H462" t="s">
        <v>836</v>
      </c>
      <c r="I462" s="1">
        <f t="shared" si="20"/>
        <v>39845</v>
      </c>
      <c r="J462" s="3">
        <v>2049.73</v>
      </c>
      <c r="K462" s="3">
        <v>1843.64</v>
      </c>
      <c r="L462" s="3">
        <v>206.09</v>
      </c>
      <c r="M462" s="3">
        <v>200</v>
      </c>
      <c r="N462" s="2">
        <v>19</v>
      </c>
      <c r="O462" s="2">
        <v>0</v>
      </c>
      <c r="P462" s="2">
        <v>2</v>
      </c>
      <c r="Q462" s="2">
        <v>153</v>
      </c>
      <c r="R462" s="1">
        <f t="shared" si="19"/>
        <v>45900</v>
      </c>
      <c r="S462" t="s">
        <v>27</v>
      </c>
      <c r="T462" t="s">
        <v>28</v>
      </c>
    </row>
    <row r="463" spans="1:20" ht="13.95" customHeight="1" x14ac:dyDescent="0.3">
      <c r="A463" t="s">
        <v>837</v>
      </c>
      <c r="B463" s="2">
        <v>1</v>
      </c>
      <c r="C463" t="s">
        <v>629</v>
      </c>
      <c r="D463" t="s">
        <v>22</v>
      </c>
      <c r="E463" t="s">
        <v>832</v>
      </c>
      <c r="F463" t="s">
        <v>366</v>
      </c>
      <c r="G463" t="s">
        <v>367</v>
      </c>
      <c r="H463" t="s">
        <v>368</v>
      </c>
      <c r="I463" s="1">
        <f t="shared" si="20"/>
        <v>39845</v>
      </c>
      <c r="J463" s="3">
        <v>2049.73</v>
      </c>
      <c r="K463" s="3">
        <v>1843.64</v>
      </c>
      <c r="L463" s="3">
        <v>206.09</v>
      </c>
      <c r="M463" s="3">
        <v>200</v>
      </c>
      <c r="N463" s="2">
        <v>19</v>
      </c>
      <c r="O463" s="2">
        <v>0</v>
      </c>
      <c r="P463" s="2">
        <v>2</v>
      </c>
      <c r="Q463" s="2">
        <v>153</v>
      </c>
      <c r="R463" s="1">
        <f t="shared" si="19"/>
        <v>45900</v>
      </c>
      <c r="S463" t="s">
        <v>27</v>
      </c>
      <c r="T463" t="s">
        <v>28</v>
      </c>
    </row>
    <row r="464" spans="1:20" ht="13.95" customHeight="1" x14ac:dyDescent="0.3">
      <c r="A464" t="s">
        <v>838</v>
      </c>
      <c r="B464" s="2">
        <v>1</v>
      </c>
      <c r="C464" t="s">
        <v>629</v>
      </c>
      <c r="D464" t="s">
        <v>22</v>
      </c>
      <c r="E464" t="s">
        <v>832</v>
      </c>
      <c r="F464" t="s">
        <v>196</v>
      </c>
      <c r="G464" t="s">
        <v>197</v>
      </c>
      <c r="H464" t="s">
        <v>198</v>
      </c>
      <c r="I464" s="1">
        <f t="shared" si="20"/>
        <v>39845</v>
      </c>
      <c r="J464" s="3">
        <v>2049.73</v>
      </c>
      <c r="K464" s="3">
        <v>1843.64</v>
      </c>
      <c r="L464" s="3">
        <v>206.09</v>
      </c>
      <c r="M464" s="3">
        <v>200</v>
      </c>
      <c r="N464" s="2">
        <v>19</v>
      </c>
      <c r="O464" s="2">
        <v>0</v>
      </c>
      <c r="P464" s="2">
        <v>2</v>
      </c>
      <c r="Q464" s="2">
        <v>153</v>
      </c>
      <c r="R464" s="1">
        <f t="shared" si="19"/>
        <v>45900</v>
      </c>
      <c r="S464" t="s">
        <v>27</v>
      </c>
      <c r="T464" t="s">
        <v>28</v>
      </c>
    </row>
    <row r="465" spans="1:20" ht="13.95" customHeight="1" x14ac:dyDescent="0.3">
      <c r="A465" t="s">
        <v>839</v>
      </c>
      <c r="B465" s="2">
        <v>1</v>
      </c>
      <c r="C465" t="s">
        <v>629</v>
      </c>
      <c r="D465" t="s">
        <v>22</v>
      </c>
      <c r="E465" t="s">
        <v>832</v>
      </c>
      <c r="F465" t="s">
        <v>192</v>
      </c>
      <c r="G465" t="s">
        <v>193</v>
      </c>
      <c r="H465" t="s">
        <v>394</v>
      </c>
      <c r="I465" s="1">
        <f t="shared" si="20"/>
        <v>39845</v>
      </c>
      <c r="J465" s="3">
        <v>2049.73</v>
      </c>
      <c r="K465" s="3">
        <v>1843.64</v>
      </c>
      <c r="L465" s="3">
        <v>206.09</v>
      </c>
      <c r="M465" s="3">
        <v>200</v>
      </c>
      <c r="N465" s="2">
        <v>19</v>
      </c>
      <c r="O465" s="2">
        <v>0</v>
      </c>
      <c r="P465" s="2">
        <v>2</v>
      </c>
      <c r="Q465" s="2">
        <v>153</v>
      </c>
      <c r="R465" s="1">
        <f t="shared" si="19"/>
        <v>45900</v>
      </c>
      <c r="S465" t="s">
        <v>27</v>
      </c>
      <c r="T465" t="s">
        <v>28</v>
      </c>
    </row>
    <row r="466" spans="1:20" ht="13.95" customHeight="1" x14ac:dyDescent="0.3">
      <c r="A466" t="s">
        <v>840</v>
      </c>
      <c r="B466" s="2">
        <v>1</v>
      </c>
      <c r="C466" t="s">
        <v>629</v>
      </c>
      <c r="D466" t="s">
        <v>22</v>
      </c>
      <c r="E466" t="s">
        <v>832</v>
      </c>
      <c r="F466" t="s">
        <v>366</v>
      </c>
      <c r="G466" t="s">
        <v>367</v>
      </c>
      <c r="H466" t="s">
        <v>368</v>
      </c>
      <c r="I466" s="1">
        <f t="shared" si="20"/>
        <v>39845</v>
      </c>
      <c r="J466" s="3">
        <v>2049.73</v>
      </c>
      <c r="K466" s="3">
        <v>1843.64</v>
      </c>
      <c r="L466" s="3">
        <v>206.09</v>
      </c>
      <c r="M466" s="3">
        <v>200</v>
      </c>
      <c r="N466" s="2">
        <v>19</v>
      </c>
      <c r="O466" s="2">
        <v>0</v>
      </c>
      <c r="P466" s="2">
        <v>2</v>
      </c>
      <c r="Q466" s="2">
        <v>153</v>
      </c>
      <c r="R466" s="1">
        <f t="shared" si="19"/>
        <v>45900</v>
      </c>
      <c r="S466" t="s">
        <v>27</v>
      </c>
      <c r="T466" t="s">
        <v>28</v>
      </c>
    </row>
    <row r="467" spans="1:20" ht="13.95" customHeight="1" x14ac:dyDescent="0.3">
      <c r="A467" t="s">
        <v>841</v>
      </c>
      <c r="B467" s="2">
        <v>1</v>
      </c>
      <c r="C467" t="s">
        <v>629</v>
      </c>
      <c r="D467" t="s">
        <v>22</v>
      </c>
      <c r="E467" t="s">
        <v>832</v>
      </c>
      <c r="F467" t="s">
        <v>366</v>
      </c>
      <c r="G467" t="s">
        <v>367</v>
      </c>
      <c r="H467" t="s">
        <v>368</v>
      </c>
      <c r="I467" s="1">
        <f t="shared" si="20"/>
        <v>39845</v>
      </c>
      <c r="J467" s="3">
        <v>2049.73</v>
      </c>
      <c r="K467" s="3">
        <v>1843.64</v>
      </c>
      <c r="L467" s="3">
        <v>206.09</v>
      </c>
      <c r="M467" s="3">
        <v>200</v>
      </c>
      <c r="N467" s="2">
        <v>19</v>
      </c>
      <c r="O467" s="2">
        <v>0</v>
      </c>
      <c r="P467" s="2">
        <v>2</v>
      </c>
      <c r="Q467" s="2">
        <v>153</v>
      </c>
      <c r="R467" s="1">
        <f t="shared" si="19"/>
        <v>45900</v>
      </c>
      <c r="S467" t="s">
        <v>27</v>
      </c>
      <c r="T467" t="s">
        <v>28</v>
      </c>
    </row>
    <row r="468" spans="1:20" ht="13.95" customHeight="1" x14ac:dyDescent="0.3">
      <c r="A468" t="s">
        <v>842</v>
      </c>
      <c r="B468" s="2">
        <v>1</v>
      </c>
      <c r="C468" t="s">
        <v>843</v>
      </c>
      <c r="D468" t="s">
        <v>22</v>
      </c>
      <c r="E468" t="s">
        <v>832</v>
      </c>
      <c r="F468" t="s">
        <v>366</v>
      </c>
      <c r="G468" t="s">
        <v>367</v>
      </c>
      <c r="H468" t="s">
        <v>368</v>
      </c>
      <c r="I468" s="1">
        <f t="shared" si="20"/>
        <v>39845</v>
      </c>
      <c r="J468" s="3">
        <v>14250</v>
      </c>
      <c r="K468" s="3">
        <v>12808.04</v>
      </c>
      <c r="L468" s="3">
        <v>1441.96</v>
      </c>
      <c r="M468" s="3">
        <v>1400</v>
      </c>
      <c r="N468" s="2">
        <v>19</v>
      </c>
      <c r="O468" s="2">
        <v>0</v>
      </c>
      <c r="P468" s="2">
        <v>2</v>
      </c>
      <c r="Q468" s="2">
        <v>153</v>
      </c>
      <c r="R468" s="1">
        <f t="shared" si="19"/>
        <v>45900</v>
      </c>
      <c r="S468" t="s">
        <v>27</v>
      </c>
      <c r="T468" t="s">
        <v>28</v>
      </c>
    </row>
    <row r="469" spans="1:20" ht="13.95" customHeight="1" x14ac:dyDescent="0.3">
      <c r="A469" t="s">
        <v>844</v>
      </c>
      <c r="B469" s="2">
        <v>1</v>
      </c>
      <c r="C469" t="s">
        <v>30</v>
      </c>
      <c r="D469" t="s">
        <v>22</v>
      </c>
      <c r="E469" t="s">
        <v>832</v>
      </c>
      <c r="F469" t="s">
        <v>340</v>
      </c>
      <c r="G469" t="s">
        <v>193</v>
      </c>
      <c r="H469" t="s">
        <v>341</v>
      </c>
      <c r="I469" s="1">
        <f t="shared" si="20"/>
        <v>39845</v>
      </c>
      <c r="J469" s="3">
        <v>3705</v>
      </c>
      <c r="K469" s="3">
        <v>3314.76</v>
      </c>
      <c r="L469" s="3">
        <v>390.24</v>
      </c>
      <c r="M469" s="3">
        <v>380</v>
      </c>
      <c r="N469" s="2">
        <v>19</v>
      </c>
      <c r="O469" s="2">
        <v>0</v>
      </c>
      <c r="P469" s="2">
        <v>2</v>
      </c>
      <c r="Q469" s="2">
        <v>153</v>
      </c>
      <c r="R469" s="1">
        <f t="shared" si="19"/>
        <v>45900</v>
      </c>
      <c r="S469" t="s">
        <v>27</v>
      </c>
      <c r="T469" t="s">
        <v>28</v>
      </c>
    </row>
    <row r="470" spans="1:20" ht="13.95" customHeight="1" x14ac:dyDescent="0.3">
      <c r="A470" t="s">
        <v>845</v>
      </c>
      <c r="B470" s="2">
        <v>1</v>
      </c>
      <c r="C470" t="s">
        <v>846</v>
      </c>
      <c r="D470" t="s">
        <v>22</v>
      </c>
      <c r="E470" t="s">
        <v>832</v>
      </c>
      <c r="F470" t="s">
        <v>366</v>
      </c>
      <c r="G470" t="s">
        <v>367</v>
      </c>
      <c r="H470" t="s">
        <v>368</v>
      </c>
      <c r="I470" s="1">
        <f t="shared" si="20"/>
        <v>39845</v>
      </c>
      <c r="J470" s="3">
        <v>8265</v>
      </c>
      <c r="K470" s="3">
        <v>7440.14</v>
      </c>
      <c r="L470" s="3">
        <v>824.86</v>
      </c>
      <c r="M470" s="3">
        <v>800</v>
      </c>
      <c r="N470" s="2">
        <v>19</v>
      </c>
      <c r="O470" s="2">
        <v>0</v>
      </c>
      <c r="P470" s="2">
        <v>2</v>
      </c>
      <c r="Q470" s="2">
        <v>153</v>
      </c>
      <c r="R470" s="1">
        <f t="shared" si="19"/>
        <v>45900</v>
      </c>
      <c r="S470" t="s">
        <v>27</v>
      </c>
      <c r="T470" t="s">
        <v>28</v>
      </c>
    </row>
    <row r="471" spans="1:20" ht="13.95" customHeight="1" x14ac:dyDescent="0.3">
      <c r="A471" t="s">
        <v>847</v>
      </c>
      <c r="B471" s="2">
        <v>1</v>
      </c>
      <c r="C471" t="s">
        <v>848</v>
      </c>
      <c r="D471" t="s">
        <v>22</v>
      </c>
      <c r="E471" t="s">
        <v>832</v>
      </c>
      <c r="F471" t="s">
        <v>340</v>
      </c>
      <c r="G471" t="s">
        <v>193</v>
      </c>
      <c r="H471" t="s">
        <v>341</v>
      </c>
      <c r="I471" s="1">
        <f t="shared" si="20"/>
        <v>39845</v>
      </c>
      <c r="J471" s="3">
        <v>106165</v>
      </c>
      <c r="K471" s="3">
        <v>95579.88</v>
      </c>
      <c r="L471" s="3">
        <v>10585.12</v>
      </c>
      <c r="M471" s="3">
        <v>10000</v>
      </c>
      <c r="N471" s="2">
        <v>19</v>
      </c>
      <c r="O471" s="2">
        <v>0</v>
      </c>
      <c r="P471" s="2">
        <v>2</v>
      </c>
      <c r="Q471" s="2">
        <v>153</v>
      </c>
      <c r="R471" s="1">
        <f t="shared" si="19"/>
        <v>45900</v>
      </c>
      <c r="S471" t="s">
        <v>27</v>
      </c>
      <c r="T471" t="s">
        <v>28</v>
      </c>
    </row>
    <row r="472" spans="1:20" ht="13.95" customHeight="1" x14ac:dyDescent="0.3">
      <c r="A472" t="s">
        <v>849</v>
      </c>
      <c r="B472" s="2">
        <v>1</v>
      </c>
      <c r="C472" t="s">
        <v>578</v>
      </c>
      <c r="D472" t="s">
        <v>22</v>
      </c>
      <c r="E472" t="s">
        <v>820</v>
      </c>
      <c r="F472" t="s">
        <v>340</v>
      </c>
      <c r="G472" t="s">
        <v>193</v>
      </c>
      <c r="H472" t="s">
        <v>341</v>
      </c>
      <c r="I472" s="1">
        <f>DATE(2009,3,31)</f>
        <v>39903</v>
      </c>
      <c r="J472" s="3">
        <v>2052</v>
      </c>
      <c r="K472" s="3">
        <v>1841.9</v>
      </c>
      <c r="L472" s="3">
        <v>210.1</v>
      </c>
      <c r="M472" s="3">
        <v>200</v>
      </c>
      <c r="N472" s="2">
        <v>19</v>
      </c>
      <c r="O472" s="2">
        <v>0</v>
      </c>
      <c r="P472" s="2">
        <v>2</v>
      </c>
      <c r="Q472" s="2">
        <v>212</v>
      </c>
      <c r="R472" s="1">
        <f t="shared" si="19"/>
        <v>45900</v>
      </c>
      <c r="S472" t="s">
        <v>27</v>
      </c>
      <c r="T472" t="s">
        <v>28</v>
      </c>
    </row>
    <row r="473" spans="1:20" ht="13.95" customHeight="1" x14ac:dyDescent="0.3">
      <c r="A473" t="s">
        <v>850</v>
      </c>
      <c r="B473" s="2">
        <v>1</v>
      </c>
      <c r="C473" t="s">
        <v>851</v>
      </c>
      <c r="D473" t="s">
        <v>22</v>
      </c>
      <c r="E473" t="s">
        <v>852</v>
      </c>
      <c r="F473" t="s">
        <v>399</v>
      </c>
      <c r="G473" t="s">
        <v>400</v>
      </c>
      <c r="H473" t="s">
        <v>401</v>
      </c>
      <c r="I473" s="1">
        <f>DATE(2009,10,21)</f>
        <v>40107</v>
      </c>
      <c r="J473" s="3">
        <v>9194.92</v>
      </c>
      <c r="K473" s="3">
        <v>8222.67</v>
      </c>
      <c r="L473" s="3">
        <v>972.25</v>
      </c>
      <c r="M473" s="3">
        <v>900</v>
      </c>
      <c r="N473" s="2">
        <v>18</v>
      </c>
      <c r="O473" s="2">
        <v>0</v>
      </c>
      <c r="P473" s="2">
        <v>2</v>
      </c>
      <c r="Q473" s="2">
        <v>50</v>
      </c>
      <c r="R473" s="1">
        <f t="shared" si="19"/>
        <v>45900</v>
      </c>
      <c r="S473" t="s">
        <v>27</v>
      </c>
      <c r="T473" t="s">
        <v>28</v>
      </c>
    </row>
    <row r="474" spans="1:20" ht="13.95" customHeight="1" x14ac:dyDescent="0.3">
      <c r="A474" t="s">
        <v>853</v>
      </c>
      <c r="B474" s="2">
        <v>1</v>
      </c>
      <c r="C474" t="s">
        <v>854</v>
      </c>
      <c r="D474" t="s">
        <v>22</v>
      </c>
      <c r="E474" t="s">
        <v>852</v>
      </c>
      <c r="F474" t="s">
        <v>358</v>
      </c>
      <c r="G474" t="s">
        <v>25</v>
      </c>
      <c r="H474" t="s">
        <v>26</v>
      </c>
      <c r="I474" s="1">
        <f>DATE(2009,10,21)</f>
        <v>40107</v>
      </c>
      <c r="J474" s="3">
        <v>1470.6</v>
      </c>
      <c r="K474" s="3">
        <v>1318.93</v>
      </c>
      <c r="L474" s="3">
        <v>151.66999999999999</v>
      </c>
      <c r="M474" s="3">
        <v>140</v>
      </c>
      <c r="N474" s="2">
        <v>18</v>
      </c>
      <c r="O474" s="2">
        <v>0</v>
      </c>
      <c r="P474" s="2">
        <v>2</v>
      </c>
      <c r="Q474" s="2">
        <v>50</v>
      </c>
      <c r="R474" s="1">
        <f t="shared" si="19"/>
        <v>45900</v>
      </c>
      <c r="S474" t="s">
        <v>27</v>
      </c>
      <c r="T474" t="s">
        <v>28</v>
      </c>
    </row>
    <row r="475" spans="1:20" ht="13.95" customHeight="1" x14ac:dyDescent="0.3">
      <c r="A475" t="s">
        <v>855</v>
      </c>
      <c r="B475" s="2">
        <v>1</v>
      </c>
      <c r="C475" t="s">
        <v>856</v>
      </c>
      <c r="D475" t="s">
        <v>22</v>
      </c>
      <c r="E475" t="s">
        <v>857</v>
      </c>
      <c r="F475" t="s">
        <v>632</v>
      </c>
      <c r="G475" t="s">
        <v>162</v>
      </c>
      <c r="H475" t="s">
        <v>633</v>
      </c>
      <c r="I475" s="1">
        <f t="shared" ref="I475:I519" si="21">DATE(2009,6,30)</f>
        <v>39994</v>
      </c>
      <c r="J475" s="3">
        <v>4564.5600000000004</v>
      </c>
      <c r="K475" s="3">
        <v>4096.88</v>
      </c>
      <c r="L475" s="3">
        <v>467.68</v>
      </c>
      <c r="M475" s="3">
        <v>450</v>
      </c>
      <c r="N475" s="2">
        <v>18</v>
      </c>
      <c r="O475" s="2">
        <v>0</v>
      </c>
      <c r="P475" s="2">
        <v>1</v>
      </c>
      <c r="Q475" s="2">
        <v>302</v>
      </c>
      <c r="R475" s="1">
        <f t="shared" si="19"/>
        <v>45900</v>
      </c>
      <c r="S475" t="s">
        <v>27</v>
      </c>
      <c r="T475" t="s">
        <v>28</v>
      </c>
    </row>
    <row r="476" spans="1:20" ht="13.95" customHeight="1" x14ac:dyDescent="0.3">
      <c r="A476" t="s">
        <v>858</v>
      </c>
      <c r="B476" s="2">
        <v>1</v>
      </c>
      <c r="C476" t="s">
        <v>859</v>
      </c>
      <c r="D476" t="s">
        <v>22</v>
      </c>
      <c r="E476" t="s">
        <v>857</v>
      </c>
      <c r="F476" t="s">
        <v>181</v>
      </c>
      <c r="G476" t="s">
        <v>182</v>
      </c>
      <c r="H476" t="s">
        <v>212</v>
      </c>
      <c r="I476" s="1">
        <f t="shared" si="21"/>
        <v>39994</v>
      </c>
      <c r="J476" s="3">
        <v>4339.9799999999996</v>
      </c>
      <c r="K476" s="3">
        <v>3902.97</v>
      </c>
      <c r="L476" s="3">
        <v>437.01</v>
      </c>
      <c r="M476" s="3">
        <v>420</v>
      </c>
      <c r="N476" s="2">
        <v>18</v>
      </c>
      <c r="O476" s="2">
        <v>0</v>
      </c>
      <c r="P476" s="2">
        <v>1</v>
      </c>
      <c r="Q476" s="2">
        <v>302</v>
      </c>
      <c r="R476" s="1">
        <f t="shared" si="19"/>
        <v>45900</v>
      </c>
      <c r="S476" t="s">
        <v>27</v>
      </c>
      <c r="T476" t="s">
        <v>28</v>
      </c>
    </row>
    <row r="477" spans="1:20" ht="13.95" customHeight="1" x14ac:dyDescent="0.3">
      <c r="A477" t="s">
        <v>860</v>
      </c>
      <c r="B477" s="2">
        <v>1</v>
      </c>
      <c r="C477" t="s">
        <v>861</v>
      </c>
      <c r="D477" t="s">
        <v>22</v>
      </c>
      <c r="E477" t="s">
        <v>857</v>
      </c>
      <c r="F477" t="s">
        <v>626</v>
      </c>
      <c r="G477" t="s">
        <v>162</v>
      </c>
      <c r="H477" t="s">
        <v>627</v>
      </c>
      <c r="I477" s="1">
        <f t="shared" si="21"/>
        <v>39994</v>
      </c>
      <c r="J477" s="3">
        <v>6104.7</v>
      </c>
      <c r="K477" s="3">
        <v>5481.04</v>
      </c>
      <c r="L477" s="3">
        <v>623.66</v>
      </c>
      <c r="M477" s="3">
        <v>600</v>
      </c>
      <c r="N477" s="2">
        <v>18</v>
      </c>
      <c r="O477" s="2">
        <v>0</v>
      </c>
      <c r="P477" s="2">
        <v>1</v>
      </c>
      <c r="Q477" s="2">
        <v>302</v>
      </c>
      <c r="R477" s="1">
        <f t="shared" si="19"/>
        <v>45900</v>
      </c>
      <c r="S477" t="s">
        <v>27</v>
      </c>
      <c r="T477" t="s">
        <v>28</v>
      </c>
    </row>
    <row r="478" spans="1:20" ht="13.95" customHeight="1" x14ac:dyDescent="0.3">
      <c r="A478" t="s">
        <v>862</v>
      </c>
      <c r="B478" s="2">
        <v>1</v>
      </c>
      <c r="C478" t="s">
        <v>861</v>
      </c>
      <c r="D478" t="s">
        <v>22</v>
      </c>
      <c r="E478" t="s">
        <v>857</v>
      </c>
      <c r="F478" t="s">
        <v>261</v>
      </c>
      <c r="G478" t="s">
        <v>40</v>
      </c>
      <c r="H478" t="s">
        <v>41</v>
      </c>
      <c r="I478" s="1">
        <f t="shared" si="21"/>
        <v>39994</v>
      </c>
      <c r="J478" s="3">
        <v>6104.7</v>
      </c>
      <c r="K478" s="3">
        <v>5481.04</v>
      </c>
      <c r="L478" s="3">
        <v>623.66</v>
      </c>
      <c r="M478" s="3">
        <v>600</v>
      </c>
      <c r="N478" s="2">
        <v>18</v>
      </c>
      <c r="O478" s="2">
        <v>0</v>
      </c>
      <c r="P478" s="2">
        <v>1</v>
      </c>
      <c r="Q478" s="2">
        <v>302</v>
      </c>
      <c r="R478" s="1">
        <f t="shared" si="19"/>
        <v>45900</v>
      </c>
      <c r="S478" t="s">
        <v>27</v>
      </c>
      <c r="T478" t="s">
        <v>28</v>
      </c>
    </row>
    <row r="479" spans="1:20" ht="13.95" customHeight="1" x14ac:dyDescent="0.3">
      <c r="A479" t="s">
        <v>863</v>
      </c>
      <c r="B479" s="2">
        <v>1</v>
      </c>
      <c r="C479" t="s">
        <v>50</v>
      </c>
      <c r="D479" t="s">
        <v>22</v>
      </c>
      <c r="E479" t="s">
        <v>857</v>
      </c>
      <c r="F479" t="s">
        <v>181</v>
      </c>
      <c r="G479" t="s">
        <v>182</v>
      </c>
      <c r="H479" t="s">
        <v>212</v>
      </c>
      <c r="I479" s="1">
        <f t="shared" si="21"/>
        <v>39994</v>
      </c>
      <c r="J479" s="3">
        <v>6056.82</v>
      </c>
      <c r="K479" s="3">
        <v>5433.44</v>
      </c>
      <c r="L479" s="3">
        <v>623.38</v>
      </c>
      <c r="M479" s="3">
        <v>600</v>
      </c>
      <c r="N479" s="2">
        <v>18</v>
      </c>
      <c r="O479" s="2">
        <v>0</v>
      </c>
      <c r="P479" s="2">
        <v>1</v>
      </c>
      <c r="Q479" s="2">
        <v>302</v>
      </c>
      <c r="R479" s="1">
        <f t="shared" si="19"/>
        <v>45900</v>
      </c>
      <c r="S479" t="s">
        <v>27</v>
      </c>
      <c r="T479" t="s">
        <v>28</v>
      </c>
    </row>
    <row r="480" spans="1:20" ht="13.95" customHeight="1" x14ac:dyDescent="0.3">
      <c r="A480" t="s">
        <v>864</v>
      </c>
      <c r="B480" s="2">
        <v>1</v>
      </c>
      <c r="C480" t="s">
        <v>865</v>
      </c>
      <c r="D480" t="s">
        <v>22</v>
      </c>
      <c r="E480" t="s">
        <v>857</v>
      </c>
      <c r="F480" t="s">
        <v>181</v>
      </c>
      <c r="G480" t="s">
        <v>182</v>
      </c>
      <c r="H480" t="s">
        <v>183</v>
      </c>
      <c r="I480" s="1">
        <f t="shared" si="21"/>
        <v>39994</v>
      </c>
      <c r="J480" s="3">
        <v>1149.1199999999999</v>
      </c>
      <c r="K480" s="3">
        <v>1034.6099999999999</v>
      </c>
      <c r="L480" s="3">
        <v>114.51</v>
      </c>
      <c r="M480" s="3">
        <v>110</v>
      </c>
      <c r="N480" s="2">
        <v>18</v>
      </c>
      <c r="O480" s="2">
        <v>0</v>
      </c>
      <c r="P480" s="2">
        <v>1</v>
      </c>
      <c r="Q480" s="2">
        <v>302</v>
      </c>
      <c r="R480" s="1">
        <f t="shared" si="19"/>
        <v>45900</v>
      </c>
      <c r="S480" t="s">
        <v>27</v>
      </c>
      <c r="T480" t="s">
        <v>28</v>
      </c>
    </row>
    <row r="481" spans="1:20" ht="13.95" customHeight="1" x14ac:dyDescent="0.3">
      <c r="A481" t="s">
        <v>866</v>
      </c>
      <c r="B481" s="2">
        <v>1</v>
      </c>
      <c r="C481" t="s">
        <v>859</v>
      </c>
      <c r="D481" t="s">
        <v>22</v>
      </c>
      <c r="E481" t="s">
        <v>857</v>
      </c>
      <c r="F481" t="s">
        <v>181</v>
      </c>
      <c r="G481" t="s">
        <v>182</v>
      </c>
      <c r="H481" t="s">
        <v>183</v>
      </c>
      <c r="I481" s="1">
        <f t="shared" si="21"/>
        <v>39994</v>
      </c>
      <c r="J481" s="3">
        <v>4339.9799999999996</v>
      </c>
      <c r="K481" s="3">
        <v>3902.97</v>
      </c>
      <c r="L481" s="3">
        <v>437.01</v>
      </c>
      <c r="M481" s="3">
        <v>420</v>
      </c>
      <c r="N481" s="2">
        <v>18</v>
      </c>
      <c r="O481" s="2">
        <v>0</v>
      </c>
      <c r="P481" s="2">
        <v>1</v>
      </c>
      <c r="Q481" s="2">
        <v>302</v>
      </c>
      <c r="R481" s="1">
        <f t="shared" si="19"/>
        <v>45900</v>
      </c>
      <c r="S481" t="s">
        <v>27</v>
      </c>
      <c r="T481" t="s">
        <v>28</v>
      </c>
    </row>
    <row r="482" spans="1:20" ht="13.95" customHeight="1" x14ac:dyDescent="0.3">
      <c r="A482" t="s">
        <v>867</v>
      </c>
      <c r="B482" s="2">
        <v>1</v>
      </c>
      <c r="C482" t="s">
        <v>868</v>
      </c>
      <c r="D482" t="s">
        <v>22</v>
      </c>
      <c r="E482" t="s">
        <v>857</v>
      </c>
      <c r="F482" t="s">
        <v>181</v>
      </c>
      <c r="G482" t="s">
        <v>182</v>
      </c>
      <c r="H482" t="s">
        <v>623</v>
      </c>
      <c r="I482" s="1">
        <f t="shared" si="21"/>
        <v>39994</v>
      </c>
      <c r="J482" s="3">
        <v>4483.6899999999996</v>
      </c>
      <c r="K482" s="3">
        <v>4016.54</v>
      </c>
      <c r="L482" s="3">
        <v>467.15</v>
      </c>
      <c r="M482" s="3">
        <v>450</v>
      </c>
      <c r="N482" s="2">
        <v>18</v>
      </c>
      <c r="O482" s="2">
        <v>0</v>
      </c>
      <c r="P482" s="2">
        <v>1</v>
      </c>
      <c r="Q482" s="2">
        <v>302</v>
      </c>
      <c r="R482" s="1">
        <f t="shared" si="19"/>
        <v>45900</v>
      </c>
      <c r="S482" t="s">
        <v>27</v>
      </c>
      <c r="T482" t="s">
        <v>28</v>
      </c>
    </row>
    <row r="483" spans="1:20" ht="13.95" customHeight="1" x14ac:dyDescent="0.3">
      <c r="A483" t="s">
        <v>869</v>
      </c>
      <c r="B483" s="2">
        <v>1</v>
      </c>
      <c r="C483" t="s">
        <v>155</v>
      </c>
      <c r="D483" t="s">
        <v>22</v>
      </c>
      <c r="E483" t="s">
        <v>857</v>
      </c>
      <c r="F483" t="s">
        <v>151</v>
      </c>
      <c r="G483" t="s">
        <v>152</v>
      </c>
      <c r="H483" t="s">
        <v>206</v>
      </c>
      <c r="I483" s="1">
        <f t="shared" si="21"/>
        <v>39994</v>
      </c>
      <c r="J483" s="3">
        <v>4483.6899999999996</v>
      </c>
      <c r="K483" s="3">
        <v>4016.54</v>
      </c>
      <c r="L483" s="3">
        <v>467.15</v>
      </c>
      <c r="M483" s="3">
        <v>450</v>
      </c>
      <c r="N483" s="2">
        <v>18</v>
      </c>
      <c r="O483" s="2">
        <v>0</v>
      </c>
      <c r="P483" s="2">
        <v>1</v>
      </c>
      <c r="Q483" s="2">
        <v>302</v>
      </c>
      <c r="R483" s="1">
        <f t="shared" si="19"/>
        <v>45900</v>
      </c>
      <c r="S483" t="s">
        <v>27</v>
      </c>
      <c r="T483" t="s">
        <v>28</v>
      </c>
    </row>
    <row r="484" spans="1:20" ht="13.95" customHeight="1" x14ac:dyDescent="0.3">
      <c r="A484" t="s">
        <v>870</v>
      </c>
      <c r="B484" s="2">
        <v>1</v>
      </c>
      <c r="C484" t="s">
        <v>868</v>
      </c>
      <c r="D484" t="s">
        <v>22</v>
      </c>
      <c r="E484" t="s">
        <v>857</v>
      </c>
      <c r="F484" t="s">
        <v>181</v>
      </c>
      <c r="G484" t="s">
        <v>182</v>
      </c>
      <c r="H484" t="s">
        <v>212</v>
      </c>
      <c r="I484" s="1">
        <f t="shared" si="21"/>
        <v>39994</v>
      </c>
      <c r="J484" s="3">
        <v>4483.6899999999996</v>
      </c>
      <c r="K484" s="3">
        <v>4016.54</v>
      </c>
      <c r="L484" s="3">
        <v>467.15</v>
      </c>
      <c r="M484" s="3">
        <v>450</v>
      </c>
      <c r="N484" s="2">
        <v>18</v>
      </c>
      <c r="O484" s="2">
        <v>0</v>
      </c>
      <c r="P484" s="2">
        <v>1</v>
      </c>
      <c r="Q484" s="2">
        <v>302</v>
      </c>
      <c r="R484" s="1">
        <f t="shared" si="19"/>
        <v>45900</v>
      </c>
      <c r="S484" t="s">
        <v>27</v>
      </c>
      <c r="T484" t="s">
        <v>28</v>
      </c>
    </row>
    <row r="485" spans="1:20" ht="13.95" customHeight="1" x14ac:dyDescent="0.3">
      <c r="A485" t="s">
        <v>871</v>
      </c>
      <c r="B485" s="2">
        <v>1</v>
      </c>
      <c r="C485" t="s">
        <v>868</v>
      </c>
      <c r="D485" t="s">
        <v>22</v>
      </c>
      <c r="E485" t="s">
        <v>857</v>
      </c>
      <c r="F485" t="s">
        <v>461</v>
      </c>
      <c r="G485" t="s">
        <v>377</v>
      </c>
      <c r="H485" t="s">
        <v>872</v>
      </c>
      <c r="I485" s="1">
        <f t="shared" si="21"/>
        <v>39994</v>
      </c>
      <c r="J485" s="3">
        <v>4483.6899999999996</v>
      </c>
      <c r="K485" s="3">
        <v>4016.54</v>
      </c>
      <c r="L485" s="3">
        <v>467.15</v>
      </c>
      <c r="M485" s="3">
        <v>450</v>
      </c>
      <c r="N485" s="2">
        <v>18</v>
      </c>
      <c r="O485" s="2">
        <v>0</v>
      </c>
      <c r="P485" s="2">
        <v>1</v>
      </c>
      <c r="Q485" s="2">
        <v>302</v>
      </c>
      <c r="R485" s="1">
        <f t="shared" si="19"/>
        <v>45900</v>
      </c>
      <c r="S485" t="s">
        <v>27</v>
      </c>
      <c r="T485" t="s">
        <v>28</v>
      </c>
    </row>
    <row r="486" spans="1:20" ht="13.95" customHeight="1" x14ac:dyDescent="0.3">
      <c r="A486" t="s">
        <v>873</v>
      </c>
      <c r="B486" s="2">
        <v>1</v>
      </c>
      <c r="C486" t="s">
        <v>621</v>
      </c>
      <c r="D486" t="s">
        <v>22</v>
      </c>
      <c r="E486" t="s">
        <v>857</v>
      </c>
      <c r="F486" t="s">
        <v>216</v>
      </c>
      <c r="G486" t="s">
        <v>162</v>
      </c>
      <c r="H486" t="s">
        <v>217</v>
      </c>
      <c r="I486" s="1">
        <f t="shared" si="21"/>
        <v>39994</v>
      </c>
      <c r="J486" s="3">
        <v>1901.52</v>
      </c>
      <c r="K486" s="3">
        <v>1704.22</v>
      </c>
      <c r="L486" s="3">
        <v>197.3</v>
      </c>
      <c r="M486" s="3">
        <v>190</v>
      </c>
      <c r="N486" s="2">
        <v>18</v>
      </c>
      <c r="O486" s="2">
        <v>0</v>
      </c>
      <c r="P486" s="2">
        <v>1</v>
      </c>
      <c r="Q486" s="2">
        <v>302</v>
      </c>
      <c r="R486" s="1">
        <f t="shared" si="19"/>
        <v>45900</v>
      </c>
      <c r="S486" t="s">
        <v>27</v>
      </c>
      <c r="T486" t="s">
        <v>28</v>
      </c>
    </row>
    <row r="487" spans="1:20" ht="13.95" customHeight="1" x14ac:dyDescent="0.3">
      <c r="A487" t="s">
        <v>874</v>
      </c>
      <c r="B487" s="2">
        <v>1</v>
      </c>
      <c r="C487" t="s">
        <v>875</v>
      </c>
      <c r="D487" t="s">
        <v>22</v>
      </c>
      <c r="E487" t="s">
        <v>857</v>
      </c>
      <c r="F487" t="s">
        <v>181</v>
      </c>
      <c r="G487" t="s">
        <v>182</v>
      </c>
      <c r="H487" t="s">
        <v>214</v>
      </c>
      <c r="I487" s="1">
        <f t="shared" si="21"/>
        <v>39994</v>
      </c>
      <c r="J487" s="3">
        <v>6056.82</v>
      </c>
      <c r="K487" s="3">
        <v>5433.44</v>
      </c>
      <c r="L487" s="3">
        <v>623.38</v>
      </c>
      <c r="M487" s="3">
        <v>600</v>
      </c>
      <c r="N487" s="2">
        <v>18</v>
      </c>
      <c r="O487" s="2">
        <v>0</v>
      </c>
      <c r="P487" s="2">
        <v>1</v>
      </c>
      <c r="Q487" s="2">
        <v>302</v>
      </c>
      <c r="R487" s="1">
        <f t="shared" si="19"/>
        <v>45900</v>
      </c>
      <c r="S487" t="s">
        <v>27</v>
      </c>
      <c r="T487" t="s">
        <v>28</v>
      </c>
    </row>
    <row r="488" spans="1:20" ht="13.95" customHeight="1" x14ac:dyDescent="0.3">
      <c r="A488" t="s">
        <v>876</v>
      </c>
      <c r="B488" s="2">
        <v>1</v>
      </c>
      <c r="C488" t="s">
        <v>861</v>
      </c>
      <c r="D488" t="s">
        <v>22</v>
      </c>
      <c r="E488" t="s">
        <v>857</v>
      </c>
      <c r="F488" t="s">
        <v>181</v>
      </c>
      <c r="G488" t="s">
        <v>182</v>
      </c>
      <c r="H488" t="s">
        <v>214</v>
      </c>
      <c r="I488" s="1">
        <f t="shared" si="21"/>
        <v>39994</v>
      </c>
      <c r="J488" s="3">
        <v>6104.7</v>
      </c>
      <c r="K488" s="3">
        <v>5481.04</v>
      </c>
      <c r="L488" s="3">
        <v>623.66</v>
      </c>
      <c r="M488" s="3">
        <v>600</v>
      </c>
      <c r="N488" s="2">
        <v>18</v>
      </c>
      <c r="O488" s="2">
        <v>0</v>
      </c>
      <c r="P488" s="2">
        <v>1</v>
      </c>
      <c r="Q488" s="2">
        <v>302</v>
      </c>
      <c r="R488" s="1">
        <f t="shared" si="19"/>
        <v>45900</v>
      </c>
      <c r="S488" t="s">
        <v>27</v>
      </c>
      <c r="T488" t="s">
        <v>28</v>
      </c>
    </row>
    <row r="489" spans="1:20" ht="13.95" customHeight="1" x14ac:dyDescent="0.3">
      <c r="A489" t="s">
        <v>877</v>
      </c>
      <c r="B489" s="2">
        <v>1</v>
      </c>
      <c r="C489" t="s">
        <v>155</v>
      </c>
      <c r="D489" t="s">
        <v>22</v>
      </c>
      <c r="E489" t="s">
        <v>180</v>
      </c>
      <c r="F489" t="s">
        <v>111</v>
      </c>
      <c r="G489" t="s">
        <v>112</v>
      </c>
      <c r="H489" t="s">
        <v>113</v>
      </c>
      <c r="I489" s="1">
        <f t="shared" si="21"/>
        <v>39994</v>
      </c>
      <c r="J489" s="3">
        <v>443.46</v>
      </c>
      <c r="K489" s="3">
        <v>391.9</v>
      </c>
      <c r="L489" s="3">
        <v>51.56</v>
      </c>
      <c r="M489" s="3">
        <v>50</v>
      </c>
      <c r="N489" s="2">
        <v>18</v>
      </c>
      <c r="O489" s="2">
        <v>0</v>
      </c>
      <c r="P489" s="2">
        <v>1</v>
      </c>
      <c r="Q489" s="2">
        <v>302</v>
      </c>
      <c r="R489" s="1">
        <f t="shared" si="19"/>
        <v>45900</v>
      </c>
      <c r="S489" t="s">
        <v>27</v>
      </c>
      <c r="T489" t="s">
        <v>28</v>
      </c>
    </row>
    <row r="490" spans="1:20" ht="13.95" customHeight="1" x14ac:dyDescent="0.3">
      <c r="A490" t="s">
        <v>878</v>
      </c>
      <c r="B490" s="2">
        <v>1</v>
      </c>
      <c r="C490" t="s">
        <v>155</v>
      </c>
      <c r="D490" t="s">
        <v>22</v>
      </c>
      <c r="E490" t="s">
        <v>180</v>
      </c>
      <c r="F490" t="s">
        <v>111</v>
      </c>
      <c r="G490" t="s">
        <v>112</v>
      </c>
      <c r="H490" t="s">
        <v>113</v>
      </c>
      <c r="I490" s="1">
        <f t="shared" si="21"/>
        <v>39994</v>
      </c>
      <c r="J490" s="3">
        <v>443.46</v>
      </c>
      <c r="K490" s="3">
        <v>391.9</v>
      </c>
      <c r="L490" s="3">
        <v>51.56</v>
      </c>
      <c r="M490" s="3">
        <v>50</v>
      </c>
      <c r="N490" s="2">
        <v>18</v>
      </c>
      <c r="O490" s="2">
        <v>0</v>
      </c>
      <c r="P490" s="2">
        <v>1</v>
      </c>
      <c r="Q490" s="2">
        <v>302</v>
      </c>
      <c r="R490" s="1">
        <f t="shared" si="19"/>
        <v>45900</v>
      </c>
      <c r="S490" t="s">
        <v>27</v>
      </c>
      <c r="T490" t="s">
        <v>28</v>
      </c>
    </row>
    <row r="491" spans="1:20" ht="13.95" customHeight="1" x14ac:dyDescent="0.3">
      <c r="A491" t="s">
        <v>879</v>
      </c>
      <c r="B491" s="2">
        <v>1</v>
      </c>
      <c r="C491" t="s">
        <v>155</v>
      </c>
      <c r="D491" t="s">
        <v>22</v>
      </c>
      <c r="E491" t="s">
        <v>180</v>
      </c>
      <c r="F491" t="s">
        <v>111</v>
      </c>
      <c r="G491" t="s">
        <v>112</v>
      </c>
      <c r="H491" t="s">
        <v>113</v>
      </c>
      <c r="I491" s="1">
        <f t="shared" si="21"/>
        <v>39994</v>
      </c>
      <c r="J491" s="3">
        <v>3353.5</v>
      </c>
      <c r="K491" s="3">
        <v>3020.23</v>
      </c>
      <c r="L491" s="3">
        <v>333.27</v>
      </c>
      <c r="M491" s="3">
        <v>320</v>
      </c>
      <c r="N491" s="2">
        <v>18</v>
      </c>
      <c r="O491" s="2">
        <v>0</v>
      </c>
      <c r="P491" s="2">
        <v>1</v>
      </c>
      <c r="Q491" s="2">
        <v>302</v>
      </c>
      <c r="R491" s="1">
        <f t="shared" si="19"/>
        <v>45900</v>
      </c>
      <c r="S491" t="s">
        <v>27</v>
      </c>
      <c r="T491" t="s">
        <v>28</v>
      </c>
    </row>
    <row r="492" spans="1:20" ht="13.95" customHeight="1" x14ac:dyDescent="0.3">
      <c r="A492" t="s">
        <v>880</v>
      </c>
      <c r="B492" s="2">
        <v>1</v>
      </c>
      <c r="C492" t="s">
        <v>71</v>
      </c>
      <c r="D492" t="s">
        <v>22</v>
      </c>
      <c r="E492" t="s">
        <v>180</v>
      </c>
      <c r="F492" t="s">
        <v>116</v>
      </c>
      <c r="G492" t="s">
        <v>112</v>
      </c>
      <c r="H492" t="s">
        <v>113</v>
      </c>
      <c r="I492" s="1">
        <f t="shared" si="21"/>
        <v>39994</v>
      </c>
      <c r="J492" s="3">
        <v>808.26</v>
      </c>
      <c r="K492" s="3">
        <v>725.13</v>
      </c>
      <c r="L492" s="3">
        <v>83.13</v>
      </c>
      <c r="M492" s="3">
        <v>80</v>
      </c>
      <c r="N492" s="2">
        <v>18</v>
      </c>
      <c r="O492" s="2">
        <v>0</v>
      </c>
      <c r="P492" s="2">
        <v>1</v>
      </c>
      <c r="Q492" s="2">
        <v>302</v>
      </c>
      <c r="R492" s="1">
        <f t="shared" si="19"/>
        <v>45900</v>
      </c>
      <c r="S492" t="s">
        <v>27</v>
      </c>
      <c r="T492" t="s">
        <v>28</v>
      </c>
    </row>
    <row r="493" spans="1:20" ht="13.95" customHeight="1" x14ac:dyDescent="0.3">
      <c r="A493" t="s">
        <v>881</v>
      </c>
      <c r="B493" s="2">
        <v>1</v>
      </c>
      <c r="C493" t="s">
        <v>882</v>
      </c>
      <c r="D493" t="s">
        <v>22</v>
      </c>
      <c r="E493" t="s">
        <v>180</v>
      </c>
      <c r="F493" t="s">
        <v>883</v>
      </c>
      <c r="G493" t="s">
        <v>112</v>
      </c>
      <c r="H493" t="s">
        <v>113</v>
      </c>
      <c r="I493" s="1">
        <f t="shared" si="21"/>
        <v>39994</v>
      </c>
      <c r="J493" s="3">
        <v>957.6</v>
      </c>
      <c r="K493" s="3">
        <v>863.77</v>
      </c>
      <c r="L493" s="3">
        <v>93.83</v>
      </c>
      <c r="M493" s="3">
        <v>90</v>
      </c>
      <c r="N493" s="2">
        <v>18</v>
      </c>
      <c r="O493" s="2">
        <v>0</v>
      </c>
      <c r="P493" s="2">
        <v>1</v>
      </c>
      <c r="Q493" s="2">
        <v>302</v>
      </c>
      <c r="R493" s="1">
        <f t="shared" si="19"/>
        <v>45900</v>
      </c>
      <c r="S493" t="s">
        <v>27</v>
      </c>
      <c r="T493" t="s">
        <v>28</v>
      </c>
    </row>
    <row r="494" spans="1:20" ht="13.95" customHeight="1" x14ac:dyDescent="0.3">
      <c r="A494" t="s">
        <v>884</v>
      </c>
      <c r="B494" s="2">
        <v>1</v>
      </c>
      <c r="C494" t="s">
        <v>819</v>
      </c>
      <c r="D494" t="s">
        <v>22</v>
      </c>
      <c r="E494" t="s">
        <v>180</v>
      </c>
      <c r="F494" t="s">
        <v>111</v>
      </c>
      <c r="G494" t="s">
        <v>112</v>
      </c>
      <c r="H494" t="s">
        <v>113</v>
      </c>
      <c r="I494" s="1">
        <f t="shared" si="21"/>
        <v>39994</v>
      </c>
      <c r="J494" s="3">
        <v>1122.9000000000001</v>
      </c>
      <c r="K494" s="3">
        <v>1008.54</v>
      </c>
      <c r="L494" s="3">
        <v>114.36</v>
      </c>
      <c r="M494" s="3">
        <v>110</v>
      </c>
      <c r="N494" s="2">
        <v>18</v>
      </c>
      <c r="O494" s="2">
        <v>0</v>
      </c>
      <c r="P494" s="2">
        <v>1</v>
      </c>
      <c r="Q494" s="2">
        <v>302</v>
      </c>
      <c r="R494" s="1">
        <f t="shared" si="19"/>
        <v>45900</v>
      </c>
      <c r="S494" t="s">
        <v>27</v>
      </c>
      <c r="T494" t="s">
        <v>28</v>
      </c>
    </row>
    <row r="495" spans="1:20" ht="13.95" customHeight="1" x14ac:dyDescent="0.3">
      <c r="A495" t="s">
        <v>885</v>
      </c>
      <c r="B495" s="2">
        <v>1</v>
      </c>
      <c r="C495" t="s">
        <v>886</v>
      </c>
      <c r="D495" t="s">
        <v>22</v>
      </c>
      <c r="E495" t="s">
        <v>180</v>
      </c>
      <c r="F495" t="s">
        <v>883</v>
      </c>
      <c r="G495" t="s">
        <v>112</v>
      </c>
      <c r="H495" t="s">
        <v>113</v>
      </c>
      <c r="I495" s="1">
        <f t="shared" si="21"/>
        <v>39994</v>
      </c>
      <c r="J495" s="3">
        <v>443.46</v>
      </c>
      <c r="K495" s="3">
        <v>391.9</v>
      </c>
      <c r="L495" s="3">
        <v>51.56</v>
      </c>
      <c r="M495" s="3">
        <v>50</v>
      </c>
      <c r="N495" s="2">
        <v>18</v>
      </c>
      <c r="O495" s="2">
        <v>0</v>
      </c>
      <c r="P495" s="2">
        <v>1</v>
      </c>
      <c r="Q495" s="2">
        <v>302</v>
      </c>
      <c r="R495" s="1">
        <f t="shared" si="19"/>
        <v>45900</v>
      </c>
      <c r="S495" t="s">
        <v>27</v>
      </c>
      <c r="T495" t="s">
        <v>28</v>
      </c>
    </row>
    <row r="496" spans="1:20" ht="13.95" customHeight="1" x14ac:dyDescent="0.3">
      <c r="A496" t="s">
        <v>887</v>
      </c>
      <c r="B496" s="2">
        <v>1</v>
      </c>
      <c r="C496" t="s">
        <v>639</v>
      </c>
      <c r="D496" t="s">
        <v>22</v>
      </c>
      <c r="E496" t="s">
        <v>180</v>
      </c>
      <c r="F496" t="s">
        <v>888</v>
      </c>
      <c r="G496" t="s">
        <v>112</v>
      </c>
      <c r="H496" t="s">
        <v>113</v>
      </c>
      <c r="I496" s="1">
        <f t="shared" si="21"/>
        <v>39994</v>
      </c>
      <c r="J496" s="3">
        <v>1241.46</v>
      </c>
      <c r="K496" s="3">
        <v>1116.5899999999999</v>
      </c>
      <c r="L496" s="3">
        <v>124.87</v>
      </c>
      <c r="M496" s="3">
        <v>120</v>
      </c>
      <c r="N496" s="2">
        <v>18</v>
      </c>
      <c r="O496" s="2">
        <v>0</v>
      </c>
      <c r="P496" s="2">
        <v>1</v>
      </c>
      <c r="Q496" s="2">
        <v>302</v>
      </c>
      <c r="R496" s="1">
        <f t="shared" si="19"/>
        <v>45900</v>
      </c>
      <c r="S496" t="s">
        <v>27</v>
      </c>
      <c r="T496" t="s">
        <v>28</v>
      </c>
    </row>
    <row r="497" spans="1:20" ht="13.95" customHeight="1" x14ac:dyDescent="0.3">
      <c r="A497" t="s">
        <v>889</v>
      </c>
      <c r="B497" s="2">
        <v>1</v>
      </c>
      <c r="C497" t="s">
        <v>639</v>
      </c>
      <c r="D497" t="s">
        <v>22</v>
      </c>
      <c r="E497" t="s">
        <v>180</v>
      </c>
      <c r="F497" t="s">
        <v>888</v>
      </c>
      <c r="G497" t="s">
        <v>112</v>
      </c>
      <c r="H497" t="s">
        <v>113</v>
      </c>
      <c r="I497" s="1">
        <f t="shared" si="21"/>
        <v>39994</v>
      </c>
      <c r="J497" s="3">
        <v>1207.26</v>
      </c>
      <c r="K497" s="3">
        <v>1082.6099999999999</v>
      </c>
      <c r="L497" s="3">
        <v>124.65</v>
      </c>
      <c r="M497" s="3">
        <v>120</v>
      </c>
      <c r="N497" s="2">
        <v>18</v>
      </c>
      <c r="O497" s="2">
        <v>0</v>
      </c>
      <c r="P497" s="2">
        <v>1</v>
      </c>
      <c r="Q497" s="2">
        <v>302</v>
      </c>
      <c r="R497" s="1">
        <f t="shared" si="19"/>
        <v>45900</v>
      </c>
      <c r="S497" t="s">
        <v>27</v>
      </c>
      <c r="T497" t="s">
        <v>28</v>
      </c>
    </row>
    <row r="498" spans="1:20" ht="13.95" customHeight="1" x14ac:dyDescent="0.3">
      <c r="A498" t="s">
        <v>890</v>
      </c>
      <c r="B498" s="2">
        <v>1</v>
      </c>
      <c r="C498" t="s">
        <v>30</v>
      </c>
      <c r="D498" t="s">
        <v>22</v>
      </c>
      <c r="E498" t="s">
        <v>180</v>
      </c>
      <c r="F498" t="s">
        <v>111</v>
      </c>
      <c r="G498" t="s">
        <v>112</v>
      </c>
      <c r="H498" t="s">
        <v>113</v>
      </c>
      <c r="I498" s="1">
        <f t="shared" si="21"/>
        <v>39994</v>
      </c>
      <c r="J498" s="3">
        <v>1122.9000000000001</v>
      </c>
      <c r="K498" s="3">
        <v>1008.54</v>
      </c>
      <c r="L498" s="3">
        <v>114.36</v>
      </c>
      <c r="M498" s="3">
        <v>110</v>
      </c>
      <c r="N498" s="2">
        <v>18</v>
      </c>
      <c r="O498" s="2">
        <v>0</v>
      </c>
      <c r="P498" s="2">
        <v>1</v>
      </c>
      <c r="Q498" s="2">
        <v>302</v>
      </c>
      <c r="R498" s="1">
        <f t="shared" si="19"/>
        <v>45900</v>
      </c>
      <c r="S498" t="s">
        <v>27</v>
      </c>
      <c r="T498" t="s">
        <v>28</v>
      </c>
    </row>
    <row r="499" spans="1:20" ht="13.95" customHeight="1" x14ac:dyDescent="0.3">
      <c r="A499" t="s">
        <v>891</v>
      </c>
      <c r="B499" s="2">
        <v>1</v>
      </c>
      <c r="C499" t="s">
        <v>155</v>
      </c>
      <c r="D499" t="s">
        <v>22</v>
      </c>
      <c r="E499" t="s">
        <v>180</v>
      </c>
      <c r="F499" t="s">
        <v>892</v>
      </c>
      <c r="G499" t="s">
        <v>112</v>
      </c>
      <c r="H499" t="s">
        <v>113</v>
      </c>
      <c r="I499" s="1">
        <f t="shared" si="21"/>
        <v>39994</v>
      </c>
      <c r="J499" s="3">
        <v>1207.26</v>
      </c>
      <c r="K499" s="3">
        <v>1082.6099999999999</v>
      </c>
      <c r="L499" s="3">
        <v>124.65</v>
      </c>
      <c r="M499" s="3">
        <v>120</v>
      </c>
      <c r="N499" s="2">
        <v>18</v>
      </c>
      <c r="O499" s="2">
        <v>0</v>
      </c>
      <c r="P499" s="2">
        <v>1</v>
      </c>
      <c r="Q499" s="2">
        <v>302</v>
      </c>
      <c r="R499" s="1">
        <f t="shared" si="19"/>
        <v>45900</v>
      </c>
      <c r="S499" t="s">
        <v>27</v>
      </c>
      <c r="T499" t="s">
        <v>28</v>
      </c>
    </row>
    <row r="500" spans="1:20" ht="13.95" customHeight="1" x14ac:dyDescent="0.3">
      <c r="A500" t="s">
        <v>893</v>
      </c>
      <c r="B500" s="2">
        <v>1</v>
      </c>
      <c r="C500" t="s">
        <v>894</v>
      </c>
      <c r="D500" t="s">
        <v>22</v>
      </c>
      <c r="E500" t="s">
        <v>180</v>
      </c>
      <c r="F500" t="s">
        <v>111</v>
      </c>
      <c r="G500" t="s">
        <v>112</v>
      </c>
      <c r="H500" t="s">
        <v>113</v>
      </c>
      <c r="I500" s="1">
        <f t="shared" si="21"/>
        <v>39994</v>
      </c>
      <c r="J500" s="3">
        <v>299.82</v>
      </c>
      <c r="K500" s="3">
        <v>268.66000000000003</v>
      </c>
      <c r="L500" s="3">
        <v>31.16</v>
      </c>
      <c r="M500" s="3">
        <v>30</v>
      </c>
      <c r="N500" s="2">
        <v>18</v>
      </c>
      <c r="O500" s="2">
        <v>0</v>
      </c>
      <c r="P500" s="2">
        <v>1</v>
      </c>
      <c r="Q500" s="2">
        <v>302</v>
      </c>
      <c r="R500" s="1">
        <f t="shared" si="19"/>
        <v>45900</v>
      </c>
      <c r="S500" t="s">
        <v>27</v>
      </c>
      <c r="T500" t="s">
        <v>28</v>
      </c>
    </row>
    <row r="501" spans="1:20" ht="13.95" customHeight="1" x14ac:dyDescent="0.3">
      <c r="A501" t="s">
        <v>895</v>
      </c>
      <c r="B501" s="2">
        <v>1</v>
      </c>
      <c r="C501" t="s">
        <v>886</v>
      </c>
      <c r="D501" t="s">
        <v>22</v>
      </c>
      <c r="E501" t="s">
        <v>180</v>
      </c>
      <c r="F501" t="s">
        <v>896</v>
      </c>
      <c r="G501" t="s">
        <v>112</v>
      </c>
      <c r="H501" t="s">
        <v>113</v>
      </c>
      <c r="I501" s="1">
        <f t="shared" si="21"/>
        <v>39994</v>
      </c>
      <c r="J501" s="3">
        <v>808.26</v>
      </c>
      <c r="K501" s="3">
        <v>725.13</v>
      </c>
      <c r="L501" s="3">
        <v>83.13</v>
      </c>
      <c r="M501" s="3">
        <v>80</v>
      </c>
      <c r="N501" s="2">
        <v>18</v>
      </c>
      <c r="O501" s="2">
        <v>0</v>
      </c>
      <c r="P501" s="2">
        <v>1</v>
      </c>
      <c r="Q501" s="2">
        <v>302</v>
      </c>
      <c r="R501" s="1">
        <f t="shared" si="19"/>
        <v>45900</v>
      </c>
      <c r="S501" t="s">
        <v>27</v>
      </c>
      <c r="T501" t="s">
        <v>28</v>
      </c>
    </row>
    <row r="502" spans="1:20" ht="13.95" customHeight="1" x14ac:dyDescent="0.3">
      <c r="A502" t="s">
        <v>897</v>
      </c>
      <c r="B502" s="2">
        <v>1</v>
      </c>
      <c r="C502" t="s">
        <v>639</v>
      </c>
      <c r="D502" t="s">
        <v>22</v>
      </c>
      <c r="E502" t="s">
        <v>180</v>
      </c>
      <c r="F502" t="s">
        <v>888</v>
      </c>
      <c r="G502" t="s">
        <v>112</v>
      </c>
      <c r="H502" t="s">
        <v>113</v>
      </c>
      <c r="I502" s="1">
        <f t="shared" si="21"/>
        <v>39994</v>
      </c>
      <c r="J502" s="3">
        <v>299.82</v>
      </c>
      <c r="K502" s="3">
        <v>268.66000000000003</v>
      </c>
      <c r="L502" s="3">
        <v>31.16</v>
      </c>
      <c r="M502" s="3">
        <v>30</v>
      </c>
      <c r="N502" s="2">
        <v>18</v>
      </c>
      <c r="O502" s="2">
        <v>0</v>
      </c>
      <c r="P502" s="2">
        <v>1</v>
      </c>
      <c r="Q502" s="2">
        <v>302</v>
      </c>
      <c r="R502" s="1">
        <f t="shared" si="19"/>
        <v>45900</v>
      </c>
      <c r="S502" t="s">
        <v>27</v>
      </c>
      <c r="T502" t="s">
        <v>28</v>
      </c>
    </row>
    <row r="503" spans="1:20" ht="13.95" customHeight="1" x14ac:dyDescent="0.3">
      <c r="A503" t="s">
        <v>898</v>
      </c>
      <c r="B503" s="2">
        <v>1</v>
      </c>
      <c r="C503" t="s">
        <v>654</v>
      </c>
      <c r="D503" t="s">
        <v>22</v>
      </c>
      <c r="E503" t="s">
        <v>180</v>
      </c>
      <c r="F503" t="s">
        <v>481</v>
      </c>
      <c r="G503" t="s">
        <v>112</v>
      </c>
      <c r="H503" t="s">
        <v>113</v>
      </c>
      <c r="I503" s="1">
        <f t="shared" si="21"/>
        <v>39994</v>
      </c>
      <c r="J503" s="3">
        <v>808.26</v>
      </c>
      <c r="K503" s="3">
        <v>725.13</v>
      </c>
      <c r="L503" s="3">
        <v>83.13</v>
      </c>
      <c r="M503" s="3">
        <v>80</v>
      </c>
      <c r="N503" s="2">
        <v>18</v>
      </c>
      <c r="O503" s="2">
        <v>0</v>
      </c>
      <c r="P503" s="2">
        <v>1</v>
      </c>
      <c r="Q503" s="2">
        <v>302</v>
      </c>
      <c r="R503" s="1">
        <f t="shared" si="19"/>
        <v>45900</v>
      </c>
      <c r="S503" t="s">
        <v>27</v>
      </c>
      <c r="T503" t="s">
        <v>28</v>
      </c>
    </row>
    <row r="504" spans="1:20" ht="13.95" customHeight="1" x14ac:dyDescent="0.3">
      <c r="A504" t="s">
        <v>899</v>
      </c>
      <c r="B504" s="2">
        <v>1</v>
      </c>
      <c r="C504" t="s">
        <v>639</v>
      </c>
      <c r="D504" t="s">
        <v>22</v>
      </c>
      <c r="E504" t="s">
        <v>180</v>
      </c>
      <c r="F504" t="s">
        <v>883</v>
      </c>
      <c r="G504" t="s">
        <v>112</v>
      </c>
      <c r="H504" t="s">
        <v>113</v>
      </c>
      <c r="I504" s="1">
        <f t="shared" si="21"/>
        <v>39994</v>
      </c>
      <c r="J504" s="3">
        <v>443.46</v>
      </c>
      <c r="K504" s="3">
        <v>391.9</v>
      </c>
      <c r="L504" s="3">
        <v>51.56</v>
      </c>
      <c r="M504" s="3">
        <v>50</v>
      </c>
      <c r="N504" s="2">
        <v>18</v>
      </c>
      <c r="O504" s="2">
        <v>0</v>
      </c>
      <c r="P504" s="2">
        <v>1</v>
      </c>
      <c r="Q504" s="2">
        <v>302</v>
      </c>
      <c r="R504" s="1">
        <f t="shared" si="19"/>
        <v>45900</v>
      </c>
      <c r="S504" t="s">
        <v>27</v>
      </c>
      <c r="T504" t="s">
        <v>28</v>
      </c>
    </row>
    <row r="505" spans="1:20" ht="13.95" customHeight="1" x14ac:dyDescent="0.3">
      <c r="A505" t="s">
        <v>900</v>
      </c>
      <c r="B505" s="2">
        <v>1</v>
      </c>
      <c r="C505" t="s">
        <v>901</v>
      </c>
      <c r="D505" t="s">
        <v>22</v>
      </c>
      <c r="E505" t="s">
        <v>180</v>
      </c>
      <c r="F505" t="s">
        <v>111</v>
      </c>
      <c r="G505" t="s">
        <v>112</v>
      </c>
      <c r="H505" t="s">
        <v>113</v>
      </c>
      <c r="I505" s="1">
        <f t="shared" si="21"/>
        <v>39994</v>
      </c>
      <c r="J505" s="3">
        <v>808.26</v>
      </c>
      <c r="K505" s="3">
        <v>725.13</v>
      </c>
      <c r="L505" s="3">
        <v>83.13</v>
      </c>
      <c r="M505" s="3">
        <v>80</v>
      </c>
      <c r="N505" s="2">
        <v>18</v>
      </c>
      <c r="O505" s="2">
        <v>0</v>
      </c>
      <c r="P505" s="2">
        <v>1</v>
      </c>
      <c r="Q505" s="2">
        <v>302</v>
      </c>
      <c r="R505" s="1">
        <f t="shared" si="19"/>
        <v>45900</v>
      </c>
      <c r="S505" t="s">
        <v>27</v>
      </c>
      <c r="T505" t="s">
        <v>28</v>
      </c>
    </row>
    <row r="506" spans="1:20" ht="13.95" customHeight="1" x14ac:dyDescent="0.3">
      <c r="A506" t="s">
        <v>902</v>
      </c>
      <c r="B506" s="2">
        <v>1</v>
      </c>
      <c r="C506" t="s">
        <v>901</v>
      </c>
      <c r="D506" t="s">
        <v>22</v>
      </c>
      <c r="E506" t="s">
        <v>180</v>
      </c>
      <c r="F506" t="s">
        <v>111</v>
      </c>
      <c r="G506" t="s">
        <v>112</v>
      </c>
      <c r="H506" t="s">
        <v>113</v>
      </c>
      <c r="I506" s="1">
        <f t="shared" si="21"/>
        <v>39994</v>
      </c>
      <c r="J506" s="3">
        <v>808.26</v>
      </c>
      <c r="K506" s="3">
        <v>725.13</v>
      </c>
      <c r="L506" s="3">
        <v>83.13</v>
      </c>
      <c r="M506" s="3">
        <v>80</v>
      </c>
      <c r="N506" s="2">
        <v>18</v>
      </c>
      <c r="O506" s="2">
        <v>0</v>
      </c>
      <c r="P506" s="2">
        <v>1</v>
      </c>
      <c r="Q506" s="2">
        <v>302</v>
      </c>
      <c r="R506" s="1">
        <f t="shared" si="19"/>
        <v>45900</v>
      </c>
      <c r="S506" t="s">
        <v>27</v>
      </c>
      <c r="T506" t="s">
        <v>28</v>
      </c>
    </row>
    <row r="507" spans="1:20" ht="13.95" customHeight="1" x14ac:dyDescent="0.3">
      <c r="A507" t="s">
        <v>903</v>
      </c>
      <c r="B507" s="2">
        <v>1</v>
      </c>
      <c r="C507" t="s">
        <v>882</v>
      </c>
      <c r="D507" t="s">
        <v>22</v>
      </c>
      <c r="E507" t="s">
        <v>180</v>
      </c>
      <c r="F507" t="s">
        <v>883</v>
      </c>
      <c r="G507" t="s">
        <v>112</v>
      </c>
      <c r="H507" t="s">
        <v>113</v>
      </c>
      <c r="I507" s="1">
        <f t="shared" si="21"/>
        <v>39994</v>
      </c>
      <c r="J507" s="3">
        <v>957.6</v>
      </c>
      <c r="K507" s="3">
        <v>863.77</v>
      </c>
      <c r="L507" s="3">
        <v>93.83</v>
      </c>
      <c r="M507" s="3">
        <v>90</v>
      </c>
      <c r="N507" s="2">
        <v>18</v>
      </c>
      <c r="O507" s="2">
        <v>0</v>
      </c>
      <c r="P507" s="2">
        <v>1</v>
      </c>
      <c r="Q507" s="2">
        <v>302</v>
      </c>
      <c r="R507" s="1">
        <f t="shared" si="19"/>
        <v>45900</v>
      </c>
      <c r="S507" t="s">
        <v>27</v>
      </c>
      <c r="T507" t="s">
        <v>28</v>
      </c>
    </row>
    <row r="508" spans="1:20" ht="13.95" customHeight="1" x14ac:dyDescent="0.3">
      <c r="A508" t="s">
        <v>904</v>
      </c>
      <c r="B508" s="2">
        <v>1</v>
      </c>
      <c r="C508" t="s">
        <v>639</v>
      </c>
      <c r="D508" t="s">
        <v>22</v>
      </c>
      <c r="E508" t="s">
        <v>180</v>
      </c>
      <c r="F508" t="s">
        <v>888</v>
      </c>
      <c r="G508" t="s">
        <v>112</v>
      </c>
      <c r="H508" t="s">
        <v>113</v>
      </c>
      <c r="I508" s="1">
        <f t="shared" si="21"/>
        <v>39994</v>
      </c>
      <c r="J508" s="3">
        <v>299.82</v>
      </c>
      <c r="K508" s="3">
        <v>268.66000000000003</v>
      </c>
      <c r="L508" s="3">
        <v>31.16</v>
      </c>
      <c r="M508" s="3">
        <v>30</v>
      </c>
      <c r="N508" s="2">
        <v>18</v>
      </c>
      <c r="O508" s="2">
        <v>0</v>
      </c>
      <c r="P508" s="2">
        <v>1</v>
      </c>
      <c r="Q508" s="2">
        <v>302</v>
      </c>
      <c r="R508" s="1">
        <f t="shared" si="19"/>
        <v>45900</v>
      </c>
      <c r="S508" t="s">
        <v>27</v>
      </c>
      <c r="T508" t="s">
        <v>28</v>
      </c>
    </row>
    <row r="509" spans="1:20" ht="13.95" customHeight="1" x14ac:dyDescent="0.3">
      <c r="A509" t="s">
        <v>905</v>
      </c>
      <c r="B509" s="2">
        <v>1</v>
      </c>
      <c r="C509" t="s">
        <v>654</v>
      </c>
      <c r="D509" t="s">
        <v>22</v>
      </c>
      <c r="E509" t="s">
        <v>180</v>
      </c>
      <c r="F509" t="s">
        <v>883</v>
      </c>
      <c r="G509" t="s">
        <v>112</v>
      </c>
      <c r="H509" t="s">
        <v>113</v>
      </c>
      <c r="I509" s="1">
        <f t="shared" si="21"/>
        <v>39994</v>
      </c>
      <c r="J509" s="3">
        <v>957.6</v>
      </c>
      <c r="K509" s="3">
        <v>863.77</v>
      </c>
      <c r="L509" s="3">
        <v>93.83</v>
      </c>
      <c r="M509" s="3">
        <v>90</v>
      </c>
      <c r="N509" s="2">
        <v>18</v>
      </c>
      <c r="O509" s="2">
        <v>0</v>
      </c>
      <c r="P509" s="2">
        <v>1</v>
      </c>
      <c r="Q509" s="2">
        <v>302</v>
      </c>
      <c r="R509" s="1">
        <f t="shared" si="19"/>
        <v>45900</v>
      </c>
      <c r="S509" t="s">
        <v>27</v>
      </c>
      <c r="T509" t="s">
        <v>28</v>
      </c>
    </row>
    <row r="510" spans="1:20" ht="13.95" customHeight="1" x14ac:dyDescent="0.3">
      <c r="A510" t="s">
        <v>906</v>
      </c>
      <c r="B510" s="2">
        <v>1</v>
      </c>
      <c r="C510" t="s">
        <v>907</v>
      </c>
      <c r="D510" t="s">
        <v>22</v>
      </c>
      <c r="E510" t="s">
        <v>180</v>
      </c>
      <c r="F510" t="s">
        <v>111</v>
      </c>
      <c r="G510" t="s">
        <v>112</v>
      </c>
      <c r="H510" t="s">
        <v>113</v>
      </c>
      <c r="I510" s="1">
        <f t="shared" si="21"/>
        <v>39994</v>
      </c>
      <c r="J510" s="3">
        <v>1241.46</v>
      </c>
      <c r="K510" s="3">
        <v>1116.5899999999999</v>
      </c>
      <c r="L510" s="3">
        <v>124.87</v>
      </c>
      <c r="M510" s="3">
        <v>120</v>
      </c>
      <c r="N510" s="2">
        <v>18</v>
      </c>
      <c r="O510" s="2">
        <v>0</v>
      </c>
      <c r="P510" s="2">
        <v>1</v>
      </c>
      <c r="Q510" s="2">
        <v>302</v>
      </c>
      <c r="R510" s="1">
        <f t="shared" si="19"/>
        <v>45900</v>
      </c>
      <c r="S510" t="s">
        <v>27</v>
      </c>
      <c r="T510" t="s">
        <v>28</v>
      </c>
    </row>
    <row r="511" spans="1:20" ht="13.95" customHeight="1" x14ac:dyDescent="0.3">
      <c r="A511" t="s">
        <v>908</v>
      </c>
      <c r="B511" s="2">
        <v>1</v>
      </c>
      <c r="C511" t="s">
        <v>909</v>
      </c>
      <c r="D511" t="s">
        <v>22</v>
      </c>
      <c r="E511" t="s">
        <v>180</v>
      </c>
      <c r="F511" t="s">
        <v>888</v>
      </c>
      <c r="G511" t="s">
        <v>112</v>
      </c>
      <c r="H511" t="s">
        <v>113</v>
      </c>
      <c r="I511" s="1">
        <f t="shared" si="21"/>
        <v>39994</v>
      </c>
      <c r="J511" s="3">
        <v>3353.5</v>
      </c>
      <c r="K511" s="3">
        <v>3020.23</v>
      </c>
      <c r="L511" s="3">
        <v>333.27</v>
      </c>
      <c r="M511" s="3">
        <v>320</v>
      </c>
      <c r="N511" s="2">
        <v>18</v>
      </c>
      <c r="O511" s="2">
        <v>0</v>
      </c>
      <c r="P511" s="2">
        <v>1</v>
      </c>
      <c r="Q511" s="2">
        <v>302</v>
      </c>
      <c r="R511" s="1">
        <f t="shared" si="19"/>
        <v>45900</v>
      </c>
      <c r="S511" t="s">
        <v>27</v>
      </c>
      <c r="T511" t="s">
        <v>28</v>
      </c>
    </row>
    <row r="512" spans="1:20" ht="13.95" customHeight="1" x14ac:dyDescent="0.3">
      <c r="A512" t="s">
        <v>910</v>
      </c>
      <c r="B512" s="2">
        <v>1</v>
      </c>
      <c r="C512" t="s">
        <v>795</v>
      </c>
      <c r="D512" t="s">
        <v>22</v>
      </c>
      <c r="E512" t="s">
        <v>180</v>
      </c>
      <c r="F512" t="s">
        <v>111</v>
      </c>
      <c r="G512" t="s">
        <v>112</v>
      </c>
      <c r="H512" t="s">
        <v>113</v>
      </c>
      <c r="I512" s="1">
        <f t="shared" si="21"/>
        <v>39994</v>
      </c>
      <c r="J512" s="3">
        <v>5538.12</v>
      </c>
      <c r="K512" s="3">
        <v>4986.25</v>
      </c>
      <c r="L512" s="3">
        <v>551.87</v>
      </c>
      <c r="M512" s="3">
        <v>530</v>
      </c>
      <c r="N512" s="2">
        <v>18</v>
      </c>
      <c r="O512" s="2">
        <v>0</v>
      </c>
      <c r="P512" s="2">
        <v>1</v>
      </c>
      <c r="Q512" s="2">
        <v>302</v>
      </c>
      <c r="R512" s="1">
        <f t="shared" si="19"/>
        <v>45900</v>
      </c>
      <c r="S512" t="s">
        <v>27</v>
      </c>
      <c r="T512" t="s">
        <v>28</v>
      </c>
    </row>
    <row r="513" spans="1:20" ht="13.95" customHeight="1" x14ac:dyDescent="0.3">
      <c r="A513" t="s">
        <v>911</v>
      </c>
      <c r="B513" s="2">
        <v>1</v>
      </c>
      <c r="C513" t="s">
        <v>909</v>
      </c>
      <c r="D513" t="s">
        <v>22</v>
      </c>
      <c r="E513" t="s">
        <v>180</v>
      </c>
      <c r="F513" t="s">
        <v>111</v>
      </c>
      <c r="G513" t="s">
        <v>112</v>
      </c>
      <c r="H513" t="s">
        <v>113</v>
      </c>
      <c r="I513" s="1">
        <f t="shared" si="21"/>
        <v>39994</v>
      </c>
      <c r="J513" s="3">
        <v>3353.5</v>
      </c>
      <c r="K513" s="3">
        <v>3020.23</v>
      </c>
      <c r="L513" s="3">
        <v>333.27</v>
      </c>
      <c r="M513" s="3">
        <v>320</v>
      </c>
      <c r="N513" s="2">
        <v>18</v>
      </c>
      <c r="O513" s="2">
        <v>0</v>
      </c>
      <c r="P513" s="2">
        <v>1</v>
      </c>
      <c r="Q513" s="2">
        <v>302</v>
      </c>
      <c r="R513" s="1">
        <f t="shared" si="19"/>
        <v>45900</v>
      </c>
      <c r="S513" t="s">
        <v>27</v>
      </c>
      <c r="T513" t="s">
        <v>28</v>
      </c>
    </row>
    <row r="514" spans="1:20" ht="13.95" customHeight="1" x14ac:dyDescent="0.3">
      <c r="A514" t="s">
        <v>912</v>
      </c>
      <c r="B514" s="2">
        <v>1</v>
      </c>
      <c r="C514" t="s">
        <v>913</v>
      </c>
      <c r="D514" t="s">
        <v>22</v>
      </c>
      <c r="E514" t="s">
        <v>180</v>
      </c>
      <c r="F514" t="s">
        <v>914</v>
      </c>
      <c r="G514" t="s">
        <v>112</v>
      </c>
      <c r="H514" t="s">
        <v>113</v>
      </c>
      <c r="I514" s="1">
        <f t="shared" si="21"/>
        <v>39994</v>
      </c>
      <c r="J514" s="3">
        <v>1122.9000000000001</v>
      </c>
      <c r="K514" s="3">
        <v>1008.54</v>
      </c>
      <c r="L514" s="3">
        <v>114.36</v>
      </c>
      <c r="M514" s="3">
        <v>110</v>
      </c>
      <c r="N514" s="2">
        <v>18</v>
      </c>
      <c r="O514" s="2">
        <v>0</v>
      </c>
      <c r="P514" s="2">
        <v>1</v>
      </c>
      <c r="Q514" s="2">
        <v>302</v>
      </c>
      <c r="R514" s="1">
        <f t="shared" ref="R514:R577" si="22">DATE(2025,8,31)</f>
        <v>45900</v>
      </c>
      <c r="S514" t="s">
        <v>27</v>
      </c>
      <c r="T514" t="s">
        <v>28</v>
      </c>
    </row>
    <row r="515" spans="1:20" ht="13.95" customHeight="1" x14ac:dyDescent="0.3">
      <c r="A515" t="s">
        <v>915</v>
      </c>
      <c r="B515" s="2">
        <v>1</v>
      </c>
      <c r="C515" t="s">
        <v>916</v>
      </c>
      <c r="D515" t="s">
        <v>22</v>
      </c>
      <c r="E515" t="s">
        <v>180</v>
      </c>
      <c r="F515" t="s">
        <v>459</v>
      </c>
      <c r="G515" t="s">
        <v>112</v>
      </c>
      <c r="H515" t="s">
        <v>113</v>
      </c>
      <c r="I515" s="1">
        <f t="shared" si="21"/>
        <v>39994</v>
      </c>
      <c r="J515" s="3">
        <v>3604.68</v>
      </c>
      <c r="K515" s="3">
        <v>3240.59</v>
      </c>
      <c r="L515" s="3">
        <v>364.09</v>
      </c>
      <c r="M515" s="3">
        <v>350</v>
      </c>
      <c r="N515" s="2">
        <v>18</v>
      </c>
      <c r="O515" s="2">
        <v>0</v>
      </c>
      <c r="P515" s="2">
        <v>1</v>
      </c>
      <c r="Q515" s="2">
        <v>302</v>
      </c>
      <c r="R515" s="1">
        <f t="shared" si="22"/>
        <v>45900</v>
      </c>
      <c r="S515" t="s">
        <v>27</v>
      </c>
      <c r="T515" t="s">
        <v>28</v>
      </c>
    </row>
    <row r="516" spans="1:20" ht="13.95" customHeight="1" x14ac:dyDescent="0.3">
      <c r="A516" t="s">
        <v>917</v>
      </c>
      <c r="B516" s="2">
        <v>1</v>
      </c>
      <c r="C516" t="s">
        <v>155</v>
      </c>
      <c r="D516" t="s">
        <v>22</v>
      </c>
      <c r="E516" t="s">
        <v>180</v>
      </c>
      <c r="F516" t="s">
        <v>459</v>
      </c>
      <c r="G516" t="s">
        <v>112</v>
      </c>
      <c r="H516" t="s">
        <v>113</v>
      </c>
      <c r="I516" s="1">
        <f t="shared" si="21"/>
        <v>39994</v>
      </c>
      <c r="J516" s="3">
        <v>3604.68</v>
      </c>
      <c r="K516" s="3">
        <v>3240.59</v>
      </c>
      <c r="L516" s="3">
        <v>364.09</v>
      </c>
      <c r="M516" s="3">
        <v>350</v>
      </c>
      <c r="N516" s="2">
        <v>18</v>
      </c>
      <c r="O516" s="2">
        <v>0</v>
      </c>
      <c r="P516" s="2">
        <v>1</v>
      </c>
      <c r="Q516" s="2">
        <v>302</v>
      </c>
      <c r="R516" s="1">
        <f t="shared" si="22"/>
        <v>45900</v>
      </c>
      <c r="S516" t="s">
        <v>27</v>
      </c>
      <c r="T516" t="s">
        <v>28</v>
      </c>
    </row>
    <row r="517" spans="1:20" ht="13.95" customHeight="1" x14ac:dyDescent="0.3">
      <c r="A517" t="s">
        <v>918</v>
      </c>
      <c r="B517" s="2">
        <v>1</v>
      </c>
      <c r="C517" t="s">
        <v>639</v>
      </c>
      <c r="D517" t="s">
        <v>22</v>
      </c>
      <c r="E517" t="s">
        <v>180</v>
      </c>
      <c r="F517" t="s">
        <v>888</v>
      </c>
      <c r="G517" t="s">
        <v>112</v>
      </c>
      <c r="H517" t="s">
        <v>113</v>
      </c>
      <c r="I517" s="1">
        <f t="shared" si="21"/>
        <v>39994</v>
      </c>
      <c r="J517" s="3">
        <v>3353.88</v>
      </c>
      <c r="K517" s="3">
        <v>3020.61</v>
      </c>
      <c r="L517" s="3">
        <v>333.27</v>
      </c>
      <c r="M517" s="3">
        <v>320</v>
      </c>
      <c r="N517" s="2">
        <v>18</v>
      </c>
      <c r="O517" s="2">
        <v>0</v>
      </c>
      <c r="P517" s="2">
        <v>1</v>
      </c>
      <c r="Q517" s="2">
        <v>302</v>
      </c>
      <c r="R517" s="1">
        <f t="shared" si="22"/>
        <v>45900</v>
      </c>
      <c r="S517" t="s">
        <v>27</v>
      </c>
      <c r="T517" t="s">
        <v>28</v>
      </c>
    </row>
    <row r="518" spans="1:20" ht="13.95" customHeight="1" x14ac:dyDescent="0.3">
      <c r="A518" t="s">
        <v>919</v>
      </c>
      <c r="B518" s="2">
        <v>1</v>
      </c>
      <c r="C518" t="s">
        <v>639</v>
      </c>
      <c r="D518" t="s">
        <v>22</v>
      </c>
      <c r="E518" t="s">
        <v>180</v>
      </c>
      <c r="F518" t="s">
        <v>888</v>
      </c>
      <c r="G518" t="s">
        <v>112</v>
      </c>
      <c r="H518" t="s">
        <v>113</v>
      </c>
      <c r="I518" s="1">
        <f t="shared" si="21"/>
        <v>39994</v>
      </c>
      <c r="J518" s="3">
        <v>299.82</v>
      </c>
      <c r="K518" s="3">
        <v>268.66000000000003</v>
      </c>
      <c r="L518" s="3">
        <v>31.16</v>
      </c>
      <c r="M518" s="3">
        <v>30</v>
      </c>
      <c r="N518" s="2">
        <v>18</v>
      </c>
      <c r="O518" s="2">
        <v>0</v>
      </c>
      <c r="P518" s="2">
        <v>1</v>
      </c>
      <c r="Q518" s="2">
        <v>302</v>
      </c>
      <c r="R518" s="1">
        <f t="shared" si="22"/>
        <v>45900</v>
      </c>
      <c r="S518" t="s">
        <v>27</v>
      </c>
      <c r="T518" t="s">
        <v>28</v>
      </c>
    </row>
    <row r="519" spans="1:20" ht="13.95" customHeight="1" x14ac:dyDescent="0.3">
      <c r="A519" t="s">
        <v>920</v>
      </c>
      <c r="B519" s="2">
        <v>1</v>
      </c>
      <c r="C519" t="s">
        <v>909</v>
      </c>
      <c r="D519" t="s">
        <v>22</v>
      </c>
      <c r="E519" t="s">
        <v>180</v>
      </c>
      <c r="F519" t="s">
        <v>116</v>
      </c>
      <c r="G519" t="s">
        <v>112</v>
      </c>
      <c r="H519" t="s">
        <v>117</v>
      </c>
      <c r="I519" s="1">
        <f t="shared" si="21"/>
        <v>39994</v>
      </c>
      <c r="J519" s="3">
        <v>3353.5</v>
      </c>
      <c r="K519" s="3">
        <v>3020.23</v>
      </c>
      <c r="L519" s="3">
        <v>333.27</v>
      </c>
      <c r="M519" s="3">
        <v>320</v>
      </c>
      <c r="N519" s="2">
        <v>18</v>
      </c>
      <c r="O519" s="2">
        <v>0</v>
      </c>
      <c r="P519" s="2">
        <v>1</v>
      </c>
      <c r="Q519" s="2">
        <v>302</v>
      </c>
      <c r="R519" s="1">
        <f t="shared" si="22"/>
        <v>45900</v>
      </c>
      <c r="S519" t="s">
        <v>27</v>
      </c>
      <c r="T519" t="s">
        <v>28</v>
      </c>
    </row>
    <row r="520" spans="1:20" ht="13.95" customHeight="1" x14ac:dyDescent="0.3">
      <c r="A520" t="s">
        <v>921</v>
      </c>
      <c r="B520" s="2">
        <v>1</v>
      </c>
      <c r="C520" t="s">
        <v>149</v>
      </c>
      <c r="D520" t="s">
        <v>22</v>
      </c>
      <c r="E520" t="s">
        <v>922</v>
      </c>
      <c r="F520" t="s">
        <v>366</v>
      </c>
      <c r="G520" t="s">
        <v>367</v>
      </c>
      <c r="H520" t="s">
        <v>368</v>
      </c>
      <c r="I520" s="1">
        <f>DATE(2009,3,31)</f>
        <v>39903</v>
      </c>
      <c r="J520" s="3">
        <v>134497.20000000001</v>
      </c>
      <c r="K520" s="3">
        <v>123104.78</v>
      </c>
      <c r="L520" s="3">
        <v>11392.42</v>
      </c>
      <c r="M520" s="3">
        <v>11000</v>
      </c>
      <c r="N520" s="2">
        <v>19</v>
      </c>
      <c r="O520" s="2">
        <v>0</v>
      </c>
      <c r="P520" s="2">
        <v>2</v>
      </c>
      <c r="Q520" s="2">
        <v>212</v>
      </c>
      <c r="R520" s="1">
        <f t="shared" si="22"/>
        <v>45900</v>
      </c>
      <c r="S520" t="s">
        <v>27</v>
      </c>
      <c r="T520" t="s">
        <v>28</v>
      </c>
    </row>
    <row r="521" spans="1:20" ht="13.95" customHeight="1" x14ac:dyDescent="0.3">
      <c r="A521" t="s">
        <v>923</v>
      </c>
      <c r="B521" s="2">
        <v>1</v>
      </c>
      <c r="C521" t="s">
        <v>96</v>
      </c>
      <c r="D521" t="s">
        <v>22</v>
      </c>
      <c r="E521" t="s">
        <v>659</v>
      </c>
      <c r="F521" t="s">
        <v>192</v>
      </c>
      <c r="G521" t="s">
        <v>193</v>
      </c>
      <c r="H521" t="s">
        <v>924</v>
      </c>
      <c r="I521" s="1">
        <f>DATE(2009,3,31)</f>
        <v>39903</v>
      </c>
      <c r="J521" s="3">
        <v>15276</v>
      </c>
      <c r="K521" s="3">
        <v>13300.46</v>
      </c>
      <c r="L521" s="3">
        <v>1975.54</v>
      </c>
      <c r="M521" s="3">
        <v>1500</v>
      </c>
      <c r="N521" s="2">
        <v>19</v>
      </c>
      <c r="O521" s="2">
        <v>0</v>
      </c>
      <c r="P521" s="2">
        <v>2</v>
      </c>
      <c r="Q521" s="2">
        <v>212</v>
      </c>
      <c r="R521" s="1">
        <f t="shared" si="22"/>
        <v>45900</v>
      </c>
      <c r="S521" t="s">
        <v>27</v>
      </c>
      <c r="T521" t="s">
        <v>28</v>
      </c>
    </row>
    <row r="522" spans="1:20" ht="13.95" customHeight="1" x14ac:dyDescent="0.3">
      <c r="A522" t="s">
        <v>925</v>
      </c>
      <c r="B522" s="2">
        <v>1</v>
      </c>
      <c r="C522" t="s">
        <v>926</v>
      </c>
      <c r="D522" t="s">
        <v>22</v>
      </c>
      <c r="E522" t="s">
        <v>927</v>
      </c>
      <c r="F522" t="s">
        <v>123</v>
      </c>
      <c r="G522" t="s">
        <v>124</v>
      </c>
      <c r="H522" t="s">
        <v>125</v>
      </c>
      <c r="I522" s="1">
        <f>DATE(2009,11,19)</f>
        <v>40136</v>
      </c>
      <c r="J522" s="3">
        <v>1000</v>
      </c>
      <c r="K522" s="3">
        <v>890.96</v>
      </c>
      <c r="L522" s="3">
        <v>109.04</v>
      </c>
      <c r="M522" s="3">
        <v>100</v>
      </c>
      <c r="N522" s="2">
        <v>18</v>
      </c>
      <c r="O522" s="2">
        <v>0</v>
      </c>
      <c r="P522" s="2">
        <v>2</v>
      </c>
      <c r="Q522" s="2">
        <v>79</v>
      </c>
      <c r="R522" s="1">
        <f t="shared" si="22"/>
        <v>45900</v>
      </c>
      <c r="S522" t="s">
        <v>27</v>
      </c>
      <c r="T522" t="s">
        <v>28</v>
      </c>
    </row>
    <row r="523" spans="1:20" ht="13.95" customHeight="1" x14ac:dyDescent="0.3">
      <c r="A523" t="s">
        <v>928</v>
      </c>
      <c r="B523" s="2">
        <v>1</v>
      </c>
      <c r="C523" t="s">
        <v>929</v>
      </c>
      <c r="D523" t="s">
        <v>22</v>
      </c>
      <c r="E523" t="s">
        <v>782</v>
      </c>
      <c r="F523" t="s">
        <v>358</v>
      </c>
      <c r="G523" t="s">
        <v>25</v>
      </c>
      <c r="H523" t="s">
        <v>26</v>
      </c>
      <c r="I523" s="1">
        <f>DATE(2009,4,30)</f>
        <v>39933</v>
      </c>
      <c r="J523" s="3">
        <v>2394</v>
      </c>
      <c r="K523" s="3">
        <v>2158.2399999999998</v>
      </c>
      <c r="L523" s="3">
        <v>235.76</v>
      </c>
      <c r="M523" s="3">
        <v>230</v>
      </c>
      <c r="N523" s="2">
        <v>18</v>
      </c>
      <c r="O523" s="2">
        <v>0</v>
      </c>
      <c r="P523" s="2">
        <v>1</v>
      </c>
      <c r="Q523" s="2">
        <v>241</v>
      </c>
      <c r="R523" s="1">
        <f t="shared" si="22"/>
        <v>45900</v>
      </c>
      <c r="S523" t="s">
        <v>27</v>
      </c>
      <c r="T523" t="s">
        <v>28</v>
      </c>
    </row>
    <row r="524" spans="1:20" ht="13.95" customHeight="1" x14ac:dyDescent="0.3">
      <c r="A524" t="s">
        <v>930</v>
      </c>
      <c r="B524" s="2">
        <v>1</v>
      </c>
      <c r="C524" t="s">
        <v>578</v>
      </c>
      <c r="D524" t="s">
        <v>22</v>
      </c>
      <c r="E524" t="s">
        <v>820</v>
      </c>
      <c r="F524" t="s">
        <v>931</v>
      </c>
      <c r="G524" t="s">
        <v>367</v>
      </c>
      <c r="H524" t="s">
        <v>417</v>
      </c>
      <c r="I524" s="1">
        <f>DATE(2009,3,31)</f>
        <v>39903</v>
      </c>
      <c r="J524" s="3">
        <v>2052</v>
      </c>
      <c r="K524" s="3">
        <v>1841.9</v>
      </c>
      <c r="L524" s="3">
        <v>210.1</v>
      </c>
      <c r="M524" s="3">
        <v>200</v>
      </c>
      <c r="N524" s="2">
        <v>19</v>
      </c>
      <c r="O524" s="2">
        <v>0</v>
      </c>
      <c r="P524" s="2">
        <v>2</v>
      </c>
      <c r="Q524" s="2">
        <v>212</v>
      </c>
      <c r="R524" s="1">
        <f t="shared" si="22"/>
        <v>45900</v>
      </c>
      <c r="S524" t="s">
        <v>27</v>
      </c>
      <c r="T524" t="s">
        <v>28</v>
      </c>
    </row>
    <row r="525" spans="1:20" ht="13.95" customHeight="1" x14ac:dyDescent="0.3">
      <c r="A525" t="s">
        <v>932</v>
      </c>
      <c r="B525" s="2">
        <v>1</v>
      </c>
      <c r="C525" t="s">
        <v>578</v>
      </c>
      <c r="D525" t="s">
        <v>22</v>
      </c>
      <c r="E525" t="s">
        <v>820</v>
      </c>
      <c r="F525" t="s">
        <v>192</v>
      </c>
      <c r="G525" t="s">
        <v>193</v>
      </c>
      <c r="H525" t="s">
        <v>394</v>
      </c>
      <c r="I525" s="1">
        <f>DATE(2009,3,31)</f>
        <v>39903</v>
      </c>
      <c r="J525" s="3">
        <v>2052</v>
      </c>
      <c r="K525" s="3">
        <v>1841.9</v>
      </c>
      <c r="L525" s="3">
        <v>210.1</v>
      </c>
      <c r="M525" s="3">
        <v>200</v>
      </c>
      <c r="N525" s="2">
        <v>19</v>
      </c>
      <c r="O525" s="2">
        <v>0</v>
      </c>
      <c r="P525" s="2">
        <v>2</v>
      </c>
      <c r="Q525" s="2">
        <v>212</v>
      </c>
      <c r="R525" s="1">
        <f t="shared" si="22"/>
        <v>45900</v>
      </c>
      <c r="S525" t="s">
        <v>27</v>
      </c>
      <c r="T525" t="s">
        <v>28</v>
      </c>
    </row>
    <row r="526" spans="1:20" ht="13.95" customHeight="1" x14ac:dyDescent="0.3">
      <c r="A526" t="s">
        <v>933</v>
      </c>
      <c r="B526" s="2">
        <v>1</v>
      </c>
      <c r="C526" t="s">
        <v>578</v>
      </c>
      <c r="D526" t="s">
        <v>22</v>
      </c>
      <c r="E526" t="s">
        <v>820</v>
      </c>
      <c r="F526" t="s">
        <v>931</v>
      </c>
      <c r="G526" t="s">
        <v>367</v>
      </c>
      <c r="H526" t="s">
        <v>417</v>
      </c>
      <c r="I526" s="1">
        <f>DATE(2009,3,31)</f>
        <v>39903</v>
      </c>
      <c r="J526" s="3">
        <v>2052</v>
      </c>
      <c r="K526" s="3">
        <v>1841.9</v>
      </c>
      <c r="L526" s="3">
        <v>210.1</v>
      </c>
      <c r="M526" s="3">
        <v>200</v>
      </c>
      <c r="N526" s="2">
        <v>19</v>
      </c>
      <c r="O526" s="2">
        <v>0</v>
      </c>
      <c r="P526" s="2">
        <v>2</v>
      </c>
      <c r="Q526" s="2">
        <v>212</v>
      </c>
      <c r="R526" s="1">
        <f t="shared" si="22"/>
        <v>45900</v>
      </c>
      <c r="S526" t="s">
        <v>27</v>
      </c>
      <c r="T526" t="s">
        <v>28</v>
      </c>
    </row>
    <row r="527" spans="1:20" ht="13.95" customHeight="1" x14ac:dyDescent="0.3">
      <c r="A527" t="s">
        <v>934</v>
      </c>
      <c r="B527" s="2">
        <v>1</v>
      </c>
      <c r="C527" t="s">
        <v>578</v>
      </c>
      <c r="D527" t="s">
        <v>22</v>
      </c>
      <c r="E527" t="s">
        <v>820</v>
      </c>
      <c r="F527" t="s">
        <v>340</v>
      </c>
      <c r="G527" t="s">
        <v>193</v>
      </c>
      <c r="H527" t="s">
        <v>341</v>
      </c>
      <c r="I527" s="1">
        <f>DATE(2009,3,31)</f>
        <v>39903</v>
      </c>
      <c r="J527" s="3">
        <v>2052</v>
      </c>
      <c r="K527" s="3">
        <v>1841.9</v>
      </c>
      <c r="L527" s="3">
        <v>210.1</v>
      </c>
      <c r="M527" s="3">
        <v>200</v>
      </c>
      <c r="N527" s="2">
        <v>19</v>
      </c>
      <c r="O527" s="2">
        <v>0</v>
      </c>
      <c r="P527" s="2">
        <v>2</v>
      </c>
      <c r="Q527" s="2">
        <v>212</v>
      </c>
      <c r="R527" s="1">
        <f t="shared" si="22"/>
        <v>45900</v>
      </c>
      <c r="S527" t="s">
        <v>27</v>
      </c>
      <c r="T527" t="s">
        <v>28</v>
      </c>
    </row>
    <row r="528" spans="1:20" ht="13.95" customHeight="1" x14ac:dyDescent="0.3">
      <c r="A528" t="s">
        <v>935</v>
      </c>
      <c r="B528" s="2">
        <v>1</v>
      </c>
      <c r="C528" t="s">
        <v>936</v>
      </c>
      <c r="D528" t="s">
        <v>22</v>
      </c>
      <c r="E528" t="s">
        <v>937</v>
      </c>
      <c r="F528" t="s">
        <v>161</v>
      </c>
      <c r="G528" t="s">
        <v>162</v>
      </c>
      <c r="H528" t="s">
        <v>163</v>
      </c>
      <c r="I528" s="1">
        <f>DATE(2010,1,31)</f>
        <v>40209</v>
      </c>
      <c r="J528" s="3">
        <v>888.25</v>
      </c>
      <c r="K528" s="3">
        <v>787.08</v>
      </c>
      <c r="L528" s="3">
        <v>101.17</v>
      </c>
      <c r="M528" s="3">
        <v>90</v>
      </c>
      <c r="N528" s="2">
        <v>18</v>
      </c>
      <c r="O528" s="2">
        <v>0</v>
      </c>
      <c r="P528" s="2">
        <v>2</v>
      </c>
      <c r="Q528" s="2">
        <v>152</v>
      </c>
      <c r="R528" s="1">
        <f t="shared" si="22"/>
        <v>45900</v>
      </c>
      <c r="S528" t="s">
        <v>27</v>
      </c>
      <c r="T528" t="s">
        <v>28</v>
      </c>
    </row>
    <row r="529" spans="1:20" ht="13.95" customHeight="1" x14ac:dyDescent="0.3">
      <c r="A529" t="s">
        <v>938</v>
      </c>
      <c r="B529" s="2">
        <v>1</v>
      </c>
      <c r="C529" t="s">
        <v>578</v>
      </c>
      <c r="D529" t="s">
        <v>22</v>
      </c>
      <c r="E529" t="s">
        <v>820</v>
      </c>
      <c r="F529" t="s">
        <v>340</v>
      </c>
      <c r="G529" t="s">
        <v>193</v>
      </c>
      <c r="H529" t="s">
        <v>341</v>
      </c>
      <c r="I529" s="1">
        <f>DATE(2009,3,31)</f>
        <v>39903</v>
      </c>
      <c r="J529" s="3">
        <v>2052</v>
      </c>
      <c r="K529" s="3">
        <v>1841.9</v>
      </c>
      <c r="L529" s="3">
        <v>210.1</v>
      </c>
      <c r="M529" s="3">
        <v>200</v>
      </c>
      <c r="N529" s="2">
        <v>19</v>
      </c>
      <c r="O529" s="2">
        <v>0</v>
      </c>
      <c r="P529" s="2">
        <v>2</v>
      </c>
      <c r="Q529" s="2">
        <v>212</v>
      </c>
      <c r="R529" s="1">
        <f t="shared" si="22"/>
        <v>45900</v>
      </c>
      <c r="S529" t="s">
        <v>27</v>
      </c>
      <c r="T529" t="s">
        <v>28</v>
      </c>
    </row>
    <row r="530" spans="1:20" ht="13.95" customHeight="1" x14ac:dyDescent="0.3">
      <c r="A530" t="s">
        <v>939</v>
      </c>
      <c r="B530" s="2">
        <v>1</v>
      </c>
      <c r="C530" t="s">
        <v>30</v>
      </c>
      <c r="D530" t="s">
        <v>22</v>
      </c>
      <c r="E530" t="s">
        <v>782</v>
      </c>
      <c r="F530" t="s">
        <v>370</v>
      </c>
      <c r="G530" t="s">
        <v>282</v>
      </c>
      <c r="H530" t="s">
        <v>283</v>
      </c>
      <c r="I530" s="1">
        <f>DATE(2009,4,30)</f>
        <v>39933</v>
      </c>
      <c r="J530" s="3">
        <v>1710</v>
      </c>
      <c r="K530" s="3">
        <v>1526.2</v>
      </c>
      <c r="L530" s="3">
        <v>183.8</v>
      </c>
      <c r="M530" s="3">
        <v>180</v>
      </c>
      <c r="N530" s="2">
        <v>18</v>
      </c>
      <c r="O530" s="2">
        <v>0</v>
      </c>
      <c r="P530" s="2">
        <v>1</v>
      </c>
      <c r="Q530" s="2">
        <v>241</v>
      </c>
      <c r="R530" s="1">
        <f t="shared" si="22"/>
        <v>45900</v>
      </c>
      <c r="S530" t="s">
        <v>27</v>
      </c>
      <c r="T530" t="s">
        <v>28</v>
      </c>
    </row>
    <row r="531" spans="1:20" ht="13.95" customHeight="1" x14ac:dyDescent="0.3">
      <c r="A531" t="s">
        <v>940</v>
      </c>
      <c r="B531" s="2">
        <v>1</v>
      </c>
      <c r="C531" t="s">
        <v>30</v>
      </c>
      <c r="D531" t="s">
        <v>22</v>
      </c>
      <c r="E531" t="s">
        <v>782</v>
      </c>
      <c r="F531" t="s">
        <v>268</v>
      </c>
      <c r="G531" t="s">
        <v>269</v>
      </c>
      <c r="H531" t="s">
        <v>270</v>
      </c>
      <c r="I531" s="1">
        <f>DATE(2009,4,30)</f>
        <v>39933</v>
      </c>
      <c r="J531" s="3">
        <v>1943.7</v>
      </c>
      <c r="K531" s="3">
        <v>1749.08</v>
      </c>
      <c r="L531" s="3">
        <v>194.62</v>
      </c>
      <c r="M531" s="3">
        <v>190</v>
      </c>
      <c r="N531" s="2">
        <v>18</v>
      </c>
      <c r="O531" s="2">
        <v>0</v>
      </c>
      <c r="P531" s="2">
        <v>1</v>
      </c>
      <c r="Q531" s="2">
        <v>241</v>
      </c>
      <c r="R531" s="1">
        <f t="shared" si="22"/>
        <v>45900</v>
      </c>
      <c r="S531" t="s">
        <v>27</v>
      </c>
      <c r="T531" t="s">
        <v>28</v>
      </c>
    </row>
    <row r="532" spans="1:20" ht="13.95" customHeight="1" x14ac:dyDescent="0.3">
      <c r="A532" t="s">
        <v>941</v>
      </c>
      <c r="B532" s="2">
        <v>1</v>
      </c>
      <c r="C532" t="s">
        <v>578</v>
      </c>
      <c r="D532" t="s">
        <v>22</v>
      </c>
      <c r="E532" t="s">
        <v>820</v>
      </c>
      <c r="F532" t="s">
        <v>340</v>
      </c>
      <c r="G532" t="s">
        <v>193</v>
      </c>
      <c r="H532" t="s">
        <v>341</v>
      </c>
      <c r="I532" s="1">
        <f>DATE(2009,3,31)</f>
        <v>39903</v>
      </c>
      <c r="J532" s="3">
        <v>2052</v>
      </c>
      <c r="K532" s="3">
        <v>1841.9</v>
      </c>
      <c r="L532" s="3">
        <v>210.1</v>
      </c>
      <c r="M532" s="3">
        <v>200</v>
      </c>
      <c r="N532" s="2">
        <v>19</v>
      </c>
      <c r="O532" s="2">
        <v>0</v>
      </c>
      <c r="P532" s="2">
        <v>2</v>
      </c>
      <c r="Q532" s="2">
        <v>212</v>
      </c>
      <c r="R532" s="1">
        <f t="shared" si="22"/>
        <v>45900</v>
      </c>
      <c r="S532" t="s">
        <v>27</v>
      </c>
      <c r="T532" t="s">
        <v>28</v>
      </c>
    </row>
    <row r="533" spans="1:20" ht="13.95" customHeight="1" x14ac:dyDescent="0.3">
      <c r="A533" t="s">
        <v>942</v>
      </c>
      <c r="B533" s="2">
        <v>1</v>
      </c>
      <c r="C533" t="s">
        <v>578</v>
      </c>
      <c r="D533" t="s">
        <v>22</v>
      </c>
      <c r="E533" t="s">
        <v>820</v>
      </c>
      <c r="F533" t="s">
        <v>931</v>
      </c>
      <c r="G533" t="s">
        <v>367</v>
      </c>
      <c r="H533" t="s">
        <v>417</v>
      </c>
      <c r="I533" s="1">
        <f>DATE(2009,3,31)</f>
        <v>39903</v>
      </c>
      <c r="J533" s="3">
        <v>2052</v>
      </c>
      <c r="K533" s="3">
        <v>1841.9</v>
      </c>
      <c r="L533" s="3">
        <v>210.1</v>
      </c>
      <c r="M533" s="3">
        <v>200</v>
      </c>
      <c r="N533" s="2">
        <v>19</v>
      </c>
      <c r="O533" s="2">
        <v>0</v>
      </c>
      <c r="P533" s="2">
        <v>2</v>
      </c>
      <c r="Q533" s="2">
        <v>212</v>
      </c>
      <c r="R533" s="1">
        <f t="shared" si="22"/>
        <v>45900</v>
      </c>
      <c r="S533" t="s">
        <v>27</v>
      </c>
      <c r="T533" t="s">
        <v>28</v>
      </c>
    </row>
    <row r="534" spans="1:20" ht="13.95" customHeight="1" x14ac:dyDescent="0.3">
      <c r="A534" t="s">
        <v>943</v>
      </c>
      <c r="B534" s="2">
        <v>1</v>
      </c>
      <c r="C534" t="s">
        <v>578</v>
      </c>
      <c r="D534" t="s">
        <v>22</v>
      </c>
      <c r="E534" t="s">
        <v>820</v>
      </c>
      <c r="F534" t="s">
        <v>931</v>
      </c>
      <c r="G534" t="s">
        <v>367</v>
      </c>
      <c r="H534" t="s">
        <v>417</v>
      </c>
      <c r="I534" s="1">
        <f>DATE(2009,3,31)</f>
        <v>39903</v>
      </c>
      <c r="J534" s="3">
        <v>2052</v>
      </c>
      <c r="K534" s="3">
        <v>1841.9</v>
      </c>
      <c r="L534" s="3">
        <v>210.1</v>
      </c>
      <c r="M534" s="3">
        <v>200</v>
      </c>
      <c r="N534" s="2">
        <v>19</v>
      </c>
      <c r="O534" s="2">
        <v>0</v>
      </c>
      <c r="P534" s="2">
        <v>2</v>
      </c>
      <c r="Q534" s="2">
        <v>212</v>
      </c>
      <c r="R534" s="1">
        <f t="shared" si="22"/>
        <v>45900</v>
      </c>
      <c r="S534" t="s">
        <v>27</v>
      </c>
      <c r="T534" t="s">
        <v>28</v>
      </c>
    </row>
    <row r="535" spans="1:20" ht="13.95" customHeight="1" x14ac:dyDescent="0.3">
      <c r="A535" t="s">
        <v>944</v>
      </c>
      <c r="B535" s="2">
        <v>1</v>
      </c>
      <c r="C535" t="s">
        <v>578</v>
      </c>
      <c r="D535" t="s">
        <v>22</v>
      </c>
      <c r="E535" t="s">
        <v>820</v>
      </c>
      <c r="F535" t="s">
        <v>192</v>
      </c>
      <c r="G535" t="s">
        <v>193</v>
      </c>
      <c r="H535" t="s">
        <v>194</v>
      </c>
      <c r="I535" s="1">
        <f>DATE(2009,3,31)</f>
        <v>39903</v>
      </c>
      <c r="J535" s="3">
        <v>2052</v>
      </c>
      <c r="K535" s="3">
        <v>1841.9</v>
      </c>
      <c r="L535" s="3">
        <v>210.1</v>
      </c>
      <c r="M535" s="3">
        <v>200</v>
      </c>
      <c r="N535" s="2">
        <v>19</v>
      </c>
      <c r="O535" s="2">
        <v>0</v>
      </c>
      <c r="P535" s="2">
        <v>2</v>
      </c>
      <c r="Q535" s="2">
        <v>212</v>
      </c>
      <c r="R535" s="1">
        <f t="shared" si="22"/>
        <v>45900</v>
      </c>
      <c r="S535" t="s">
        <v>27</v>
      </c>
      <c r="T535" t="s">
        <v>28</v>
      </c>
    </row>
    <row r="536" spans="1:20" ht="13.95" customHeight="1" x14ac:dyDescent="0.3">
      <c r="A536" t="s">
        <v>945</v>
      </c>
      <c r="B536" s="2">
        <v>1</v>
      </c>
      <c r="C536" t="s">
        <v>578</v>
      </c>
      <c r="D536" t="s">
        <v>22</v>
      </c>
      <c r="E536" t="s">
        <v>946</v>
      </c>
      <c r="F536" t="s">
        <v>931</v>
      </c>
      <c r="G536" t="s">
        <v>367</v>
      </c>
      <c r="H536" t="s">
        <v>417</v>
      </c>
      <c r="I536" s="1">
        <f>DATE(2009,3,31)</f>
        <v>39903</v>
      </c>
      <c r="J536" s="3">
        <v>2052</v>
      </c>
      <c r="K536" s="3">
        <v>1841.9</v>
      </c>
      <c r="L536" s="3">
        <v>210.1</v>
      </c>
      <c r="M536" s="3">
        <v>200</v>
      </c>
      <c r="N536" s="2">
        <v>19</v>
      </c>
      <c r="O536" s="2">
        <v>0</v>
      </c>
      <c r="P536" s="2">
        <v>2</v>
      </c>
      <c r="Q536" s="2">
        <v>212</v>
      </c>
      <c r="R536" s="1">
        <f t="shared" si="22"/>
        <v>45900</v>
      </c>
      <c r="S536" t="s">
        <v>27</v>
      </c>
      <c r="T536" t="s">
        <v>28</v>
      </c>
    </row>
    <row r="537" spans="1:20" ht="13.95" customHeight="1" x14ac:dyDescent="0.3">
      <c r="A537" t="s">
        <v>947</v>
      </c>
      <c r="B537" s="2">
        <v>1</v>
      </c>
      <c r="C537" t="s">
        <v>929</v>
      </c>
      <c r="D537" t="s">
        <v>22</v>
      </c>
      <c r="E537" t="s">
        <v>782</v>
      </c>
      <c r="F537" t="s">
        <v>358</v>
      </c>
      <c r="G537" t="s">
        <v>25</v>
      </c>
      <c r="H537" t="s">
        <v>26</v>
      </c>
      <c r="I537" s="1">
        <f>DATE(2009,4,30)</f>
        <v>39933</v>
      </c>
      <c r="J537" s="3">
        <v>2394</v>
      </c>
      <c r="K537" s="3">
        <v>2158.2399999999998</v>
      </c>
      <c r="L537" s="3">
        <v>235.76</v>
      </c>
      <c r="M537" s="3">
        <v>230</v>
      </c>
      <c r="N537" s="2">
        <v>18</v>
      </c>
      <c r="O537" s="2">
        <v>0</v>
      </c>
      <c r="P537" s="2">
        <v>1</v>
      </c>
      <c r="Q537" s="2">
        <v>241</v>
      </c>
      <c r="R537" s="1">
        <f t="shared" si="22"/>
        <v>45900</v>
      </c>
      <c r="S537" t="s">
        <v>27</v>
      </c>
      <c r="T537" t="s">
        <v>28</v>
      </c>
    </row>
    <row r="538" spans="1:20" ht="13.95" customHeight="1" x14ac:dyDescent="0.3">
      <c r="A538" t="s">
        <v>948</v>
      </c>
      <c r="B538" s="2">
        <v>1</v>
      </c>
      <c r="C538" t="s">
        <v>578</v>
      </c>
      <c r="D538" t="s">
        <v>22</v>
      </c>
      <c r="E538" t="s">
        <v>820</v>
      </c>
      <c r="F538" t="s">
        <v>340</v>
      </c>
      <c r="G538" t="s">
        <v>193</v>
      </c>
      <c r="H538" t="s">
        <v>341</v>
      </c>
      <c r="I538" s="1">
        <f>DATE(2009,3,31)</f>
        <v>39903</v>
      </c>
      <c r="J538" s="3">
        <v>2052</v>
      </c>
      <c r="K538" s="3">
        <v>1841.9</v>
      </c>
      <c r="L538" s="3">
        <v>210.1</v>
      </c>
      <c r="M538" s="3">
        <v>200</v>
      </c>
      <c r="N538" s="2">
        <v>19</v>
      </c>
      <c r="O538" s="2">
        <v>0</v>
      </c>
      <c r="P538" s="2">
        <v>2</v>
      </c>
      <c r="Q538" s="2">
        <v>212</v>
      </c>
      <c r="R538" s="1">
        <f t="shared" si="22"/>
        <v>45900</v>
      </c>
      <c r="S538" t="s">
        <v>27</v>
      </c>
      <c r="T538" t="s">
        <v>28</v>
      </c>
    </row>
    <row r="539" spans="1:20" ht="13.95" customHeight="1" x14ac:dyDescent="0.3">
      <c r="A539" t="s">
        <v>949</v>
      </c>
      <c r="B539" s="2">
        <v>1</v>
      </c>
      <c r="C539" t="s">
        <v>950</v>
      </c>
      <c r="D539" t="s">
        <v>22</v>
      </c>
      <c r="E539" t="s">
        <v>782</v>
      </c>
      <c r="F539" t="s">
        <v>366</v>
      </c>
      <c r="G539" t="s">
        <v>367</v>
      </c>
      <c r="H539" t="s">
        <v>368</v>
      </c>
      <c r="I539" s="1">
        <f>DATE(2009,4,30)</f>
        <v>39933</v>
      </c>
      <c r="J539" s="3">
        <v>3511.2</v>
      </c>
      <c r="K539" s="3">
        <v>3153.01</v>
      </c>
      <c r="L539" s="3">
        <v>358.19</v>
      </c>
      <c r="M539" s="3">
        <v>350</v>
      </c>
      <c r="N539" s="2">
        <v>18</v>
      </c>
      <c r="O539" s="2">
        <v>0</v>
      </c>
      <c r="P539" s="2">
        <v>1</v>
      </c>
      <c r="Q539" s="2">
        <v>241</v>
      </c>
      <c r="R539" s="1">
        <f t="shared" si="22"/>
        <v>45900</v>
      </c>
      <c r="S539" t="s">
        <v>27</v>
      </c>
      <c r="T539" t="s">
        <v>28</v>
      </c>
    </row>
    <row r="540" spans="1:20" ht="13.95" customHeight="1" x14ac:dyDescent="0.3">
      <c r="A540" t="s">
        <v>951</v>
      </c>
      <c r="B540" s="2">
        <v>1</v>
      </c>
      <c r="C540" t="s">
        <v>952</v>
      </c>
      <c r="D540" t="s">
        <v>22</v>
      </c>
      <c r="E540" t="s">
        <v>820</v>
      </c>
      <c r="F540" t="s">
        <v>931</v>
      </c>
      <c r="G540" t="s">
        <v>367</v>
      </c>
      <c r="H540" t="s">
        <v>417</v>
      </c>
      <c r="I540" s="1">
        <f t="shared" ref="I540:I556" si="23">DATE(2009,3,31)</f>
        <v>39903</v>
      </c>
      <c r="J540" s="3">
        <v>1995</v>
      </c>
      <c r="K540" s="3">
        <v>1785.44</v>
      </c>
      <c r="L540" s="3">
        <v>209.56</v>
      </c>
      <c r="M540" s="3">
        <v>200</v>
      </c>
      <c r="N540" s="2">
        <v>19</v>
      </c>
      <c r="O540" s="2">
        <v>0</v>
      </c>
      <c r="P540" s="2">
        <v>2</v>
      </c>
      <c r="Q540" s="2">
        <v>212</v>
      </c>
      <c r="R540" s="1">
        <f t="shared" si="22"/>
        <v>45900</v>
      </c>
      <c r="S540" t="s">
        <v>27</v>
      </c>
      <c r="T540" t="s">
        <v>28</v>
      </c>
    </row>
    <row r="541" spans="1:20" ht="13.95" customHeight="1" x14ac:dyDescent="0.3">
      <c r="A541" t="s">
        <v>953</v>
      </c>
      <c r="B541" s="2">
        <v>1</v>
      </c>
      <c r="C541" t="s">
        <v>954</v>
      </c>
      <c r="D541" t="s">
        <v>22</v>
      </c>
      <c r="E541" t="s">
        <v>820</v>
      </c>
      <c r="F541" t="s">
        <v>268</v>
      </c>
      <c r="G541" t="s">
        <v>269</v>
      </c>
      <c r="H541" t="s">
        <v>270</v>
      </c>
      <c r="I541" s="1">
        <f t="shared" si="23"/>
        <v>39903</v>
      </c>
      <c r="J541" s="3">
        <v>2451</v>
      </c>
      <c r="K541" s="3">
        <v>2189.4499999999998</v>
      </c>
      <c r="L541" s="3">
        <v>261.55</v>
      </c>
      <c r="M541" s="3">
        <v>250</v>
      </c>
      <c r="N541" s="2">
        <v>19</v>
      </c>
      <c r="O541" s="2">
        <v>0</v>
      </c>
      <c r="P541" s="2">
        <v>2</v>
      </c>
      <c r="Q541" s="2">
        <v>212</v>
      </c>
      <c r="R541" s="1">
        <f t="shared" si="22"/>
        <v>45900</v>
      </c>
      <c r="S541" t="s">
        <v>27</v>
      </c>
      <c r="T541" t="s">
        <v>28</v>
      </c>
    </row>
    <row r="542" spans="1:20" ht="13.95" customHeight="1" x14ac:dyDescent="0.3">
      <c r="A542" t="s">
        <v>955</v>
      </c>
      <c r="B542" s="2">
        <v>1</v>
      </c>
      <c r="C542" t="s">
        <v>578</v>
      </c>
      <c r="D542" t="s">
        <v>22</v>
      </c>
      <c r="E542" t="s">
        <v>820</v>
      </c>
      <c r="F542" t="s">
        <v>931</v>
      </c>
      <c r="G542" t="s">
        <v>367</v>
      </c>
      <c r="H542" t="s">
        <v>417</v>
      </c>
      <c r="I542" s="1">
        <f t="shared" si="23"/>
        <v>39903</v>
      </c>
      <c r="J542" s="3">
        <v>2052</v>
      </c>
      <c r="K542" s="3">
        <v>1841.9</v>
      </c>
      <c r="L542" s="3">
        <v>210.1</v>
      </c>
      <c r="M542" s="3">
        <v>200</v>
      </c>
      <c r="N542" s="2">
        <v>19</v>
      </c>
      <c r="O542" s="2">
        <v>0</v>
      </c>
      <c r="P542" s="2">
        <v>2</v>
      </c>
      <c r="Q542" s="2">
        <v>212</v>
      </c>
      <c r="R542" s="1">
        <f t="shared" si="22"/>
        <v>45900</v>
      </c>
      <c r="S542" t="s">
        <v>27</v>
      </c>
      <c r="T542" t="s">
        <v>28</v>
      </c>
    </row>
    <row r="543" spans="1:20" ht="13.95" customHeight="1" x14ac:dyDescent="0.3">
      <c r="A543" t="s">
        <v>956</v>
      </c>
      <c r="B543" s="2">
        <v>1</v>
      </c>
      <c r="C543" t="s">
        <v>578</v>
      </c>
      <c r="D543" t="s">
        <v>22</v>
      </c>
      <c r="E543" t="s">
        <v>820</v>
      </c>
      <c r="F543" t="s">
        <v>340</v>
      </c>
      <c r="G543" t="s">
        <v>193</v>
      </c>
      <c r="H543" t="s">
        <v>341</v>
      </c>
      <c r="I543" s="1">
        <f t="shared" si="23"/>
        <v>39903</v>
      </c>
      <c r="J543" s="3">
        <v>2052</v>
      </c>
      <c r="K543" s="3">
        <v>1841.9</v>
      </c>
      <c r="L543" s="3">
        <v>210.1</v>
      </c>
      <c r="M543" s="3">
        <v>200</v>
      </c>
      <c r="N543" s="2">
        <v>19</v>
      </c>
      <c r="O543" s="2">
        <v>0</v>
      </c>
      <c r="P543" s="2">
        <v>2</v>
      </c>
      <c r="Q543" s="2">
        <v>212</v>
      </c>
      <c r="R543" s="1">
        <f t="shared" si="22"/>
        <v>45900</v>
      </c>
      <c r="S543" t="s">
        <v>27</v>
      </c>
      <c r="T543" t="s">
        <v>28</v>
      </c>
    </row>
    <row r="544" spans="1:20" ht="13.95" customHeight="1" x14ac:dyDescent="0.3">
      <c r="A544" t="s">
        <v>957</v>
      </c>
      <c r="B544" s="2">
        <v>1</v>
      </c>
      <c r="C544" t="s">
        <v>578</v>
      </c>
      <c r="D544" t="s">
        <v>22</v>
      </c>
      <c r="E544" t="s">
        <v>820</v>
      </c>
      <c r="F544" t="s">
        <v>192</v>
      </c>
      <c r="G544" t="s">
        <v>193</v>
      </c>
      <c r="H544" t="s">
        <v>194</v>
      </c>
      <c r="I544" s="1">
        <f t="shared" si="23"/>
        <v>39903</v>
      </c>
      <c r="J544" s="3">
        <v>2052</v>
      </c>
      <c r="K544" s="3">
        <v>1841.9</v>
      </c>
      <c r="L544" s="3">
        <v>210.1</v>
      </c>
      <c r="M544" s="3">
        <v>200</v>
      </c>
      <c r="N544" s="2">
        <v>19</v>
      </c>
      <c r="O544" s="2">
        <v>0</v>
      </c>
      <c r="P544" s="2">
        <v>2</v>
      </c>
      <c r="Q544" s="2">
        <v>212</v>
      </c>
      <c r="R544" s="1">
        <f t="shared" si="22"/>
        <v>45900</v>
      </c>
      <c r="S544" t="s">
        <v>27</v>
      </c>
      <c r="T544" t="s">
        <v>28</v>
      </c>
    </row>
    <row r="545" spans="1:20" ht="13.95" customHeight="1" x14ac:dyDescent="0.3">
      <c r="A545" t="s">
        <v>958</v>
      </c>
      <c r="B545" s="2">
        <v>1</v>
      </c>
      <c r="C545" t="s">
        <v>578</v>
      </c>
      <c r="D545" t="s">
        <v>22</v>
      </c>
      <c r="E545" t="s">
        <v>820</v>
      </c>
      <c r="F545" t="s">
        <v>931</v>
      </c>
      <c r="G545" t="s">
        <v>367</v>
      </c>
      <c r="H545" t="s">
        <v>417</v>
      </c>
      <c r="I545" s="1">
        <f t="shared" si="23"/>
        <v>39903</v>
      </c>
      <c r="J545" s="3">
        <v>2052</v>
      </c>
      <c r="K545" s="3">
        <v>1841.9</v>
      </c>
      <c r="L545" s="3">
        <v>210.1</v>
      </c>
      <c r="M545" s="3">
        <v>200</v>
      </c>
      <c r="N545" s="2">
        <v>19</v>
      </c>
      <c r="O545" s="2">
        <v>0</v>
      </c>
      <c r="P545" s="2">
        <v>2</v>
      </c>
      <c r="Q545" s="2">
        <v>212</v>
      </c>
      <c r="R545" s="1">
        <f t="shared" si="22"/>
        <v>45900</v>
      </c>
      <c r="S545" t="s">
        <v>27</v>
      </c>
      <c r="T545" t="s">
        <v>28</v>
      </c>
    </row>
    <row r="546" spans="1:20" ht="13.95" customHeight="1" x14ac:dyDescent="0.3">
      <c r="A546" t="s">
        <v>959</v>
      </c>
      <c r="B546" s="2">
        <v>1</v>
      </c>
      <c r="C546" t="s">
        <v>578</v>
      </c>
      <c r="D546" t="s">
        <v>22</v>
      </c>
      <c r="E546" t="s">
        <v>820</v>
      </c>
      <c r="F546" t="s">
        <v>931</v>
      </c>
      <c r="G546" t="s">
        <v>367</v>
      </c>
      <c r="H546" t="s">
        <v>417</v>
      </c>
      <c r="I546" s="1">
        <f t="shared" si="23"/>
        <v>39903</v>
      </c>
      <c r="J546" s="3">
        <v>2052</v>
      </c>
      <c r="K546" s="3">
        <v>1841.9</v>
      </c>
      <c r="L546" s="3">
        <v>210.1</v>
      </c>
      <c r="M546" s="3">
        <v>200</v>
      </c>
      <c r="N546" s="2">
        <v>19</v>
      </c>
      <c r="O546" s="2">
        <v>0</v>
      </c>
      <c r="P546" s="2">
        <v>2</v>
      </c>
      <c r="Q546" s="2">
        <v>212</v>
      </c>
      <c r="R546" s="1">
        <f t="shared" si="22"/>
        <v>45900</v>
      </c>
      <c r="S546" t="s">
        <v>27</v>
      </c>
      <c r="T546" t="s">
        <v>28</v>
      </c>
    </row>
    <row r="547" spans="1:20" ht="13.95" customHeight="1" x14ac:dyDescent="0.3">
      <c r="A547" t="s">
        <v>960</v>
      </c>
      <c r="B547" s="2">
        <v>1</v>
      </c>
      <c r="C547" t="s">
        <v>578</v>
      </c>
      <c r="D547" t="s">
        <v>22</v>
      </c>
      <c r="E547" t="s">
        <v>820</v>
      </c>
      <c r="F547" t="s">
        <v>340</v>
      </c>
      <c r="G547" t="s">
        <v>193</v>
      </c>
      <c r="H547" t="s">
        <v>341</v>
      </c>
      <c r="I547" s="1">
        <f t="shared" si="23"/>
        <v>39903</v>
      </c>
      <c r="J547" s="3">
        <v>2052</v>
      </c>
      <c r="K547" s="3">
        <v>1841.9</v>
      </c>
      <c r="L547" s="3">
        <v>210.1</v>
      </c>
      <c r="M547" s="3">
        <v>200</v>
      </c>
      <c r="N547" s="2">
        <v>19</v>
      </c>
      <c r="O547" s="2">
        <v>0</v>
      </c>
      <c r="P547" s="2">
        <v>2</v>
      </c>
      <c r="Q547" s="2">
        <v>212</v>
      </c>
      <c r="R547" s="1">
        <f t="shared" si="22"/>
        <v>45900</v>
      </c>
      <c r="S547" t="s">
        <v>27</v>
      </c>
      <c r="T547" t="s">
        <v>28</v>
      </c>
    </row>
    <row r="548" spans="1:20" ht="13.95" customHeight="1" x14ac:dyDescent="0.3">
      <c r="A548" t="s">
        <v>961</v>
      </c>
      <c r="B548" s="2">
        <v>1</v>
      </c>
      <c r="C548" t="s">
        <v>578</v>
      </c>
      <c r="D548" t="s">
        <v>22</v>
      </c>
      <c r="E548" t="s">
        <v>820</v>
      </c>
      <c r="F548" t="s">
        <v>931</v>
      </c>
      <c r="G548" t="s">
        <v>367</v>
      </c>
      <c r="H548" t="s">
        <v>417</v>
      </c>
      <c r="I548" s="1">
        <f t="shared" si="23"/>
        <v>39903</v>
      </c>
      <c r="J548" s="3">
        <v>2052</v>
      </c>
      <c r="K548" s="3">
        <v>1841.9</v>
      </c>
      <c r="L548" s="3">
        <v>210.1</v>
      </c>
      <c r="M548" s="3">
        <v>200</v>
      </c>
      <c r="N548" s="2">
        <v>19</v>
      </c>
      <c r="O548" s="2">
        <v>0</v>
      </c>
      <c r="P548" s="2">
        <v>2</v>
      </c>
      <c r="Q548" s="2">
        <v>212</v>
      </c>
      <c r="R548" s="1">
        <f t="shared" si="22"/>
        <v>45900</v>
      </c>
      <c r="S548" t="s">
        <v>27</v>
      </c>
      <c r="T548" t="s">
        <v>28</v>
      </c>
    </row>
    <row r="549" spans="1:20" ht="13.95" customHeight="1" x14ac:dyDescent="0.3">
      <c r="A549" t="s">
        <v>962</v>
      </c>
      <c r="B549" s="2">
        <v>1</v>
      </c>
      <c r="C549" t="s">
        <v>578</v>
      </c>
      <c r="D549" t="s">
        <v>22</v>
      </c>
      <c r="E549" t="s">
        <v>820</v>
      </c>
      <c r="F549" t="s">
        <v>931</v>
      </c>
      <c r="G549" t="s">
        <v>367</v>
      </c>
      <c r="H549" t="s">
        <v>417</v>
      </c>
      <c r="I549" s="1">
        <f t="shared" si="23"/>
        <v>39903</v>
      </c>
      <c r="J549" s="3">
        <v>2052</v>
      </c>
      <c r="K549" s="3">
        <v>1841.9</v>
      </c>
      <c r="L549" s="3">
        <v>210.1</v>
      </c>
      <c r="M549" s="3">
        <v>200</v>
      </c>
      <c r="N549" s="2">
        <v>19</v>
      </c>
      <c r="O549" s="2">
        <v>0</v>
      </c>
      <c r="P549" s="2">
        <v>2</v>
      </c>
      <c r="Q549" s="2">
        <v>212</v>
      </c>
      <c r="R549" s="1">
        <f t="shared" si="22"/>
        <v>45900</v>
      </c>
      <c r="S549" t="s">
        <v>27</v>
      </c>
      <c r="T549" t="s">
        <v>28</v>
      </c>
    </row>
    <row r="550" spans="1:20" ht="13.95" customHeight="1" x14ac:dyDescent="0.3">
      <c r="A550" t="s">
        <v>963</v>
      </c>
      <c r="B550" s="2">
        <v>1</v>
      </c>
      <c r="C550" t="s">
        <v>578</v>
      </c>
      <c r="D550" t="s">
        <v>22</v>
      </c>
      <c r="E550" t="s">
        <v>820</v>
      </c>
      <c r="F550" t="s">
        <v>931</v>
      </c>
      <c r="G550" t="s">
        <v>367</v>
      </c>
      <c r="H550" t="s">
        <v>417</v>
      </c>
      <c r="I550" s="1">
        <f t="shared" si="23"/>
        <v>39903</v>
      </c>
      <c r="J550" s="3">
        <v>2052</v>
      </c>
      <c r="K550" s="3">
        <v>1841.9</v>
      </c>
      <c r="L550" s="3">
        <v>210.1</v>
      </c>
      <c r="M550" s="3">
        <v>200</v>
      </c>
      <c r="N550" s="2">
        <v>19</v>
      </c>
      <c r="O550" s="2">
        <v>0</v>
      </c>
      <c r="P550" s="2">
        <v>2</v>
      </c>
      <c r="Q550" s="2">
        <v>212</v>
      </c>
      <c r="R550" s="1">
        <f t="shared" si="22"/>
        <v>45900</v>
      </c>
      <c r="S550" t="s">
        <v>27</v>
      </c>
      <c r="T550" t="s">
        <v>28</v>
      </c>
    </row>
    <row r="551" spans="1:20" ht="13.95" customHeight="1" x14ac:dyDescent="0.3">
      <c r="A551" t="s">
        <v>964</v>
      </c>
      <c r="B551" s="2">
        <v>1</v>
      </c>
      <c r="C551" t="s">
        <v>578</v>
      </c>
      <c r="D551" t="s">
        <v>22</v>
      </c>
      <c r="E551" t="s">
        <v>820</v>
      </c>
      <c r="F551" t="s">
        <v>192</v>
      </c>
      <c r="G551" t="s">
        <v>193</v>
      </c>
      <c r="H551" t="s">
        <v>194</v>
      </c>
      <c r="I551" s="1">
        <f t="shared" si="23"/>
        <v>39903</v>
      </c>
      <c r="J551" s="3">
        <v>2052</v>
      </c>
      <c r="K551" s="3">
        <v>1841.9</v>
      </c>
      <c r="L551" s="3">
        <v>210.1</v>
      </c>
      <c r="M551" s="3">
        <v>200</v>
      </c>
      <c r="N551" s="2">
        <v>19</v>
      </c>
      <c r="O551" s="2">
        <v>0</v>
      </c>
      <c r="P551" s="2">
        <v>2</v>
      </c>
      <c r="Q551" s="2">
        <v>212</v>
      </c>
      <c r="R551" s="1">
        <f t="shared" si="22"/>
        <v>45900</v>
      </c>
      <c r="S551" t="s">
        <v>27</v>
      </c>
      <c r="T551" t="s">
        <v>28</v>
      </c>
    </row>
    <row r="552" spans="1:20" ht="13.95" customHeight="1" x14ac:dyDescent="0.3">
      <c r="A552" t="s">
        <v>965</v>
      </c>
      <c r="B552" s="2">
        <v>1</v>
      </c>
      <c r="C552" t="s">
        <v>578</v>
      </c>
      <c r="D552" t="s">
        <v>22</v>
      </c>
      <c r="E552" t="s">
        <v>820</v>
      </c>
      <c r="F552" t="s">
        <v>340</v>
      </c>
      <c r="G552" t="s">
        <v>193</v>
      </c>
      <c r="H552" t="s">
        <v>341</v>
      </c>
      <c r="I552" s="1">
        <f t="shared" si="23"/>
        <v>39903</v>
      </c>
      <c r="J552" s="3">
        <v>2052</v>
      </c>
      <c r="K552" s="3">
        <v>1841.9</v>
      </c>
      <c r="L552" s="3">
        <v>210.1</v>
      </c>
      <c r="M552" s="3">
        <v>200</v>
      </c>
      <c r="N552" s="2">
        <v>19</v>
      </c>
      <c r="O552" s="2">
        <v>0</v>
      </c>
      <c r="P552" s="2">
        <v>2</v>
      </c>
      <c r="Q552" s="2">
        <v>212</v>
      </c>
      <c r="R552" s="1">
        <f t="shared" si="22"/>
        <v>45900</v>
      </c>
      <c r="S552" t="s">
        <v>27</v>
      </c>
      <c r="T552" t="s">
        <v>28</v>
      </c>
    </row>
    <row r="553" spans="1:20" ht="13.95" customHeight="1" x14ac:dyDescent="0.3">
      <c r="A553" t="s">
        <v>966</v>
      </c>
      <c r="B553" s="2">
        <v>1</v>
      </c>
      <c r="C553" t="s">
        <v>578</v>
      </c>
      <c r="D553" t="s">
        <v>22</v>
      </c>
      <c r="E553" t="s">
        <v>820</v>
      </c>
      <c r="F553" t="s">
        <v>931</v>
      </c>
      <c r="G553" t="s">
        <v>367</v>
      </c>
      <c r="H553" t="s">
        <v>417</v>
      </c>
      <c r="I553" s="1">
        <f t="shared" si="23"/>
        <v>39903</v>
      </c>
      <c r="J553" s="3">
        <v>2052</v>
      </c>
      <c r="K553" s="3">
        <v>1841.9</v>
      </c>
      <c r="L553" s="3">
        <v>210.1</v>
      </c>
      <c r="M553" s="3">
        <v>200</v>
      </c>
      <c r="N553" s="2">
        <v>19</v>
      </c>
      <c r="O553" s="2">
        <v>0</v>
      </c>
      <c r="P553" s="2">
        <v>2</v>
      </c>
      <c r="Q553" s="2">
        <v>212</v>
      </c>
      <c r="R553" s="1">
        <f t="shared" si="22"/>
        <v>45900</v>
      </c>
      <c r="S553" t="s">
        <v>27</v>
      </c>
      <c r="T553" t="s">
        <v>28</v>
      </c>
    </row>
    <row r="554" spans="1:20" ht="13.95" customHeight="1" x14ac:dyDescent="0.3">
      <c r="A554" t="s">
        <v>967</v>
      </c>
      <c r="B554" s="2">
        <v>1</v>
      </c>
      <c r="C554" t="s">
        <v>578</v>
      </c>
      <c r="D554" t="s">
        <v>22</v>
      </c>
      <c r="E554" t="s">
        <v>820</v>
      </c>
      <c r="F554" t="s">
        <v>931</v>
      </c>
      <c r="G554" t="s">
        <v>367</v>
      </c>
      <c r="H554" t="s">
        <v>417</v>
      </c>
      <c r="I554" s="1">
        <f t="shared" si="23"/>
        <v>39903</v>
      </c>
      <c r="J554" s="3">
        <v>2052</v>
      </c>
      <c r="K554" s="3">
        <v>1841.9</v>
      </c>
      <c r="L554" s="3">
        <v>210.1</v>
      </c>
      <c r="M554" s="3">
        <v>200</v>
      </c>
      <c r="N554" s="2">
        <v>19</v>
      </c>
      <c r="O554" s="2">
        <v>0</v>
      </c>
      <c r="P554" s="2">
        <v>2</v>
      </c>
      <c r="Q554" s="2">
        <v>212</v>
      </c>
      <c r="R554" s="1">
        <f t="shared" si="22"/>
        <v>45900</v>
      </c>
      <c r="S554" t="s">
        <v>27</v>
      </c>
      <c r="T554" t="s">
        <v>28</v>
      </c>
    </row>
    <row r="555" spans="1:20" ht="13.95" customHeight="1" x14ac:dyDescent="0.3">
      <c r="A555" t="s">
        <v>968</v>
      </c>
      <c r="B555" s="2">
        <v>1</v>
      </c>
      <c r="C555" t="s">
        <v>578</v>
      </c>
      <c r="D555" t="s">
        <v>22</v>
      </c>
      <c r="E555" t="s">
        <v>820</v>
      </c>
      <c r="F555" t="s">
        <v>340</v>
      </c>
      <c r="G555" t="s">
        <v>193</v>
      </c>
      <c r="H555" t="s">
        <v>341</v>
      </c>
      <c r="I555" s="1">
        <f t="shared" si="23"/>
        <v>39903</v>
      </c>
      <c r="J555" s="3">
        <v>2052</v>
      </c>
      <c r="K555" s="3">
        <v>1841.9</v>
      </c>
      <c r="L555" s="3">
        <v>210.1</v>
      </c>
      <c r="M555" s="3">
        <v>200</v>
      </c>
      <c r="N555" s="2">
        <v>19</v>
      </c>
      <c r="O555" s="2">
        <v>0</v>
      </c>
      <c r="P555" s="2">
        <v>2</v>
      </c>
      <c r="Q555" s="2">
        <v>212</v>
      </c>
      <c r="R555" s="1">
        <f t="shared" si="22"/>
        <v>45900</v>
      </c>
      <c r="S555" t="s">
        <v>27</v>
      </c>
      <c r="T555" t="s">
        <v>28</v>
      </c>
    </row>
    <row r="556" spans="1:20" ht="13.95" customHeight="1" x14ac:dyDescent="0.3">
      <c r="A556" t="s">
        <v>969</v>
      </c>
      <c r="B556" s="2">
        <v>1</v>
      </c>
      <c r="C556" t="s">
        <v>578</v>
      </c>
      <c r="D556" t="s">
        <v>22</v>
      </c>
      <c r="E556" t="s">
        <v>820</v>
      </c>
      <c r="F556" t="s">
        <v>931</v>
      </c>
      <c r="G556" t="s">
        <v>367</v>
      </c>
      <c r="H556" t="s">
        <v>417</v>
      </c>
      <c r="I556" s="1">
        <f t="shared" si="23"/>
        <v>39903</v>
      </c>
      <c r="J556" s="3">
        <v>2052</v>
      </c>
      <c r="K556" s="3">
        <v>1841.9</v>
      </c>
      <c r="L556" s="3">
        <v>210.1</v>
      </c>
      <c r="M556" s="3">
        <v>200</v>
      </c>
      <c r="N556" s="2">
        <v>19</v>
      </c>
      <c r="O556" s="2">
        <v>0</v>
      </c>
      <c r="P556" s="2">
        <v>2</v>
      </c>
      <c r="Q556" s="2">
        <v>212</v>
      </c>
      <c r="R556" s="1">
        <f t="shared" si="22"/>
        <v>45900</v>
      </c>
      <c r="S556" t="s">
        <v>27</v>
      </c>
      <c r="T556" t="s">
        <v>28</v>
      </c>
    </row>
    <row r="557" spans="1:20" ht="13.95" customHeight="1" x14ac:dyDescent="0.3">
      <c r="A557" t="s">
        <v>970</v>
      </c>
      <c r="B557" s="2">
        <v>1</v>
      </c>
      <c r="C557" t="s">
        <v>30</v>
      </c>
      <c r="D557" t="s">
        <v>22</v>
      </c>
      <c r="E557" t="s">
        <v>857</v>
      </c>
      <c r="F557" t="s">
        <v>268</v>
      </c>
      <c r="G557" t="s">
        <v>269</v>
      </c>
      <c r="H557" t="s">
        <v>270</v>
      </c>
      <c r="I557" s="1">
        <f>DATE(2009,4,29)</f>
        <v>39932</v>
      </c>
      <c r="J557" s="3">
        <v>4938.4799999999996</v>
      </c>
      <c r="K557" s="3">
        <v>4446.84</v>
      </c>
      <c r="L557" s="3">
        <v>491.64</v>
      </c>
      <c r="M557" s="3">
        <v>480</v>
      </c>
      <c r="N557" s="2">
        <v>18</v>
      </c>
      <c r="O557" s="2">
        <v>0</v>
      </c>
      <c r="P557" s="2">
        <v>1</v>
      </c>
      <c r="Q557" s="2">
        <v>240</v>
      </c>
      <c r="R557" s="1">
        <f t="shared" si="22"/>
        <v>45900</v>
      </c>
      <c r="S557" t="s">
        <v>27</v>
      </c>
      <c r="T557" t="s">
        <v>28</v>
      </c>
    </row>
    <row r="558" spans="1:20" ht="13.95" customHeight="1" x14ac:dyDescent="0.3">
      <c r="A558" t="s">
        <v>971</v>
      </c>
      <c r="B558" s="2">
        <v>1</v>
      </c>
      <c r="C558" t="s">
        <v>972</v>
      </c>
      <c r="D558" t="s">
        <v>22</v>
      </c>
      <c r="E558" t="s">
        <v>857</v>
      </c>
      <c r="F558" t="s">
        <v>519</v>
      </c>
      <c r="G558" t="s">
        <v>520</v>
      </c>
      <c r="H558" t="s">
        <v>789</v>
      </c>
      <c r="I558" s="1">
        <f>DATE(2009,4,29)</f>
        <v>39932</v>
      </c>
      <c r="J558" s="3">
        <v>4332</v>
      </c>
      <c r="K558" s="3">
        <v>3901.72</v>
      </c>
      <c r="L558" s="3">
        <v>430.28</v>
      </c>
      <c r="M558" s="3">
        <v>420</v>
      </c>
      <c r="N558" s="2">
        <v>18</v>
      </c>
      <c r="O558" s="2">
        <v>0</v>
      </c>
      <c r="P558" s="2">
        <v>1</v>
      </c>
      <c r="Q558" s="2">
        <v>240</v>
      </c>
      <c r="R558" s="1">
        <f t="shared" si="22"/>
        <v>45900</v>
      </c>
      <c r="S558" t="s">
        <v>27</v>
      </c>
      <c r="T558" t="s">
        <v>28</v>
      </c>
    </row>
    <row r="559" spans="1:20" ht="13.95" customHeight="1" x14ac:dyDescent="0.3">
      <c r="A559" t="s">
        <v>973</v>
      </c>
      <c r="B559" s="2">
        <v>1</v>
      </c>
      <c r="C559" t="s">
        <v>30</v>
      </c>
      <c r="D559" t="s">
        <v>22</v>
      </c>
      <c r="E559" t="s">
        <v>141</v>
      </c>
      <c r="F559" t="s">
        <v>340</v>
      </c>
      <c r="G559" t="s">
        <v>193</v>
      </c>
      <c r="H559" t="s">
        <v>341</v>
      </c>
      <c r="I559" s="1">
        <f>DATE(2009,4,30)</f>
        <v>39933</v>
      </c>
      <c r="J559" s="3">
        <v>8196.6</v>
      </c>
      <c r="K559" s="3">
        <v>7377.15</v>
      </c>
      <c r="L559" s="3">
        <v>819.45</v>
      </c>
      <c r="M559" s="3">
        <v>800</v>
      </c>
      <c r="N559" s="2">
        <v>18</v>
      </c>
      <c r="O559" s="2">
        <v>0</v>
      </c>
      <c r="P559" s="2">
        <v>1</v>
      </c>
      <c r="Q559" s="2">
        <v>241</v>
      </c>
      <c r="R559" s="1">
        <f t="shared" si="22"/>
        <v>45900</v>
      </c>
      <c r="S559" t="s">
        <v>27</v>
      </c>
      <c r="T559" t="s">
        <v>28</v>
      </c>
    </row>
    <row r="560" spans="1:20" ht="13.95" customHeight="1" x14ac:dyDescent="0.3">
      <c r="A560" t="s">
        <v>974</v>
      </c>
      <c r="B560" s="2">
        <v>1</v>
      </c>
      <c r="C560" t="s">
        <v>30</v>
      </c>
      <c r="D560" t="s">
        <v>22</v>
      </c>
      <c r="E560" t="s">
        <v>141</v>
      </c>
      <c r="F560" t="s">
        <v>181</v>
      </c>
      <c r="G560" t="s">
        <v>182</v>
      </c>
      <c r="H560" t="s">
        <v>212</v>
      </c>
      <c r="I560" s="1">
        <f>DATE(2009,4,30)</f>
        <v>39933</v>
      </c>
      <c r="J560" s="3">
        <v>8196.6</v>
      </c>
      <c r="K560" s="3">
        <v>7377.15</v>
      </c>
      <c r="L560" s="3">
        <v>819.45</v>
      </c>
      <c r="M560" s="3">
        <v>800</v>
      </c>
      <c r="N560" s="2">
        <v>18</v>
      </c>
      <c r="O560" s="2">
        <v>0</v>
      </c>
      <c r="P560" s="2">
        <v>1</v>
      </c>
      <c r="Q560" s="2">
        <v>241</v>
      </c>
      <c r="R560" s="1">
        <f t="shared" si="22"/>
        <v>45900</v>
      </c>
      <c r="S560" t="s">
        <v>27</v>
      </c>
      <c r="T560" t="s">
        <v>28</v>
      </c>
    </row>
    <row r="561" spans="1:20" ht="13.95" customHeight="1" x14ac:dyDescent="0.3">
      <c r="A561" t="s">
        <v>975</v>
      </c>
      <c r="B561" s="2">
        <v>1</v>
      </c>
      <c r="C561" t="s">
        <v>976</v>
      </c>
      <c r="D561" t="s">
        <v>22</v>
      </c>
      <c r="E561" t="s">
        <v>857</v>
      </c>
      <c r="F561" t="s">
        <v>519</v>
      </c>
      <c r="G561" t="s">
        <v>520</v>
      </c>
      <c r="H561" t="s">
        <v>521</v>
      </c>
      <c r="I561" s="1">
        <f>DATE(2009,4,29)</f>
        <v>39932</v>
      </c>
      <c r="J561" s="3">
        <v>4857.37</v>
      </c>
      <c r="K561" s="3">
        <v>4366.07</v>
      </c>
      <c r="L561" s="3">
        <v>491.3</v>
      </c>
      <c r="M561" s="3">
        <v>480</v>
      </c>
      <c r="N561" s="2">
        <v>18</v>
      </c>
      <c r="O561" s="2">
        <v>0</v>
      </c>
      <c r="P561" s="2">
        <v>1</v>
      </c>
      <c r="Q561" s="2">
        <v>240</v>
      </c>
      <c r="R561" s="1">
        <f t="shared" si="22"/>
        <v>45900</v>
      </c>
      <c r="S561" t="s">
        <v>27</v>
      </c>
      <c r="T561" t="s">
        <v>28</v>
      </c>
    </row>
    <row r="562" spans="1:20" ht="13.95" customHeight="1" x14ac:dyDescent="0.3">
      <c r="A562" t="s">
        <v>977</v>
      </c>
      <c r="B562" s="2">
        <v>1</v>
      </c>
      <c r="C562" t="s">
        <v>71</v>
      </c>
      <c r="D562" t="s">
        <v>22</v>
      </c>
      <c r="E562" t="s">
        <v>857</v>
      </c>
      <c r="F562" t="s">
        <v>519</v>
      </c>
      <c r="G562" t="s">
        <v>520</v>
      </c>
      <c r="H562" t="s">
        <v>521</v>
      </c>
      <c r="I562" s="1">
        <f>DATE(2009,4,29)</f>
        <v>39932</v>
      </c>
      <c r="J562" s="3">
        <v>4857.37</v>
      </c>
      <c r="K562" s="3">
        <v>4366.07</v>
      </c>
      <c r="L562" s="3">
        <v>491.3</v>
      </c>
      <c r="M562" s="3">
        <v>480</v>
      </c>
      <c r="N562" s="2">
        <v>18</v>
      </c>
      <c r="O562" s="2">
        <v>0</v>
      </c>
      <c r="P562" s="2">
        <v>1</v>
      </c>
      <c r="Q562" s="2">
        <v>240</v>
      </c>
      <c r="R562" s="1">
        <f t="shared" si="22"/>
        <v>45900</v>
      </c>
      <c r="S562" t="s">
        <v>27</v>
      </c>
      <c r="T562" t="s">
        <v>28</v>
      </c>
    </row>
    <row r="563" spans="1:20" ht="13.95" customHeight="1" x14ac:dyDescent="0.3">
      <c r="A563" t="s">
        <v>978</v>
      </c>
      <c r="B563" s="2">
        <v>1</v>
      </c>
      <c r="C563" t="s">
        <v>979</v>
      </c>
      <c r="D563" t="s">
        <v>22</v>
      </c>
      <c r="E563" t="s">
        <v>980</v>
      </c>
      <c r="F563" t="s">
        <v>693</v>
      </c>
      <c r="G563" t="s">
        <v>233</v>
      </c>
      <c r="H563" t="s">
        <v>239</v>
      </c>
      <c r="I563" s="1">
        <f>DATE(2009,4,30)</f>
        <v>39933</v>
      </c>
      <c r="J563" s="3">
        <v>629.99</v>
      </c>
      <c r="K563" s="3">
        <v>568.48</v>
      </c>
      <c r="L563" s="3">
        <v>61.51</v>
      </c>
      <c r="M563" s="3">
        <v>60</v>
      </c>
      <c r="N563" s="2">
        <v>18</v>
      </c>
      <c r="O563" s="2">
        <v>0</v>
      </c>
      <c r="P563" s="2">
        <v>1</v>
      </c>
      <c r="Q563" s="2">
        <v>241</v>
      </c>
      <c r="R563" s="1">
        <f t="shared" si="22"/>
        <v>45900</v>
      </c>
      <c r="S563" t="s">
        <v>27</v>
      </c>
      <c r="T563" t="s">
        <v>28</v>
      </c>
    </row>
    <row r="564" spans="1:20" ht="13.95" customHeight="1" x14ac:dyDescent="0.3">
      <c r="A564" t="s">
        <v>981</v>
      </c>
      <c r="B564" s="2">
        <v>1</v>
      </c>
      <c r="C564" t="s">
        <v>982</v>
      </c>
      <c r="D564" t="s">
        <v>22</v>
      </c>
      <c r="E564" t="s">
        <v>980</v>
      </c>
      <c r="F564" t="s">
        <v>693</v>
      </c>
      <c r="G564" t="s">
        <v>233</v>
      </c>
      <c r="H564" t="s">
        <v>239</v>
      </c>
      <c r="I564" s="1">
        <f>DATE(2009,4,30)</f>
        <v>39933</v>
      </c>
      <c r="J564" s="3">
        <v>629.99</v>
      </c>
      <c r="K564" s="3">
        <v>568.48</v>
      </c>
      <c r="L564" s="3">
        <v>61.51</v>
      </c>
      <c r="M564" s="3">
        <v>60</v>
      </c>
      <c r="N564" s="2">
        <v>18</v>
      </c>
      <c r="O564" s="2">
        <v>0</v>
      </c>
      <c r="P564" s="2">
        <v>1</v>
      </c>
      <c r="Q564" s="2">
        <v>241</v>
      </c>
      <c r="R564" s="1">
        <f t="shared" si="22"/>
        <v>45900</v>
      </c>
      <c r="S564" t="s">
        <v>27</v>
      </c>
      <c r="T564" t="s">
        <v>28</v>
      </c>
    </row>
    <row r="565" spans="1:20" ht="13.95" customHeight="1" x14ac:dyDescent="0.3">
      <c r="A565" t="s">
        <v>983</v>
      </c>
      <c r="B565" s="2">
        <v>1</v>
      </c>
      <c r="C565" t="s">
        <v>982</v>
      </c>
      <c r="D565" t="s">
        <v>22</v>
      </c>
      <c r="E565" t="s">
        <v>980</v>
      </c>
      <c r="F565" t="s">
        <v>693</v>
      </c>
      <c r="G565" t="s">
        <v>233</v>
      </c>
      <c r="H565" t="s">
        <v>239</v>
      </c>
      <c r="I565" s="1">
        <f>DATE(2009,4,30)</f>
        <v>39933</v>
      </c>
      <c r="J565" s="3">
        <v>629.99</v>
      </c>
      <c r="K565" s="3">
        <v>568.48</v>
      </c>
      <c r="L565" s="3">
        <v>61.51</v>
      </c>
      <c r="M565" s="3">
        <v>60</v>
      </c>
      <c r="N565" s="2">
        <v>18</v>
      </c>
      <c r="O565" s="2">
        <v>0</v>
      </c>
      <c r="P565" s="2">
        <v>1</v>
      </c>
      <c r="Q565" s="2">
        <v>241</v>
      </c>
      <c r="R565" s="1">
        <f t="shared" si="22"/>
        <v>45900</v>
      </c>
      <c r="S565" t="s">
        <v>27</v>
      </c>
      <c r="T565" t="s">
        <v>28</v>
      </c>
    </row>
    <row r="566" spans="1:20" ht="13.95" customHeight="1" x14ac:dyDescent="0.3">
      <c r="A566" t="s">
        <v>984</v>
      </c>
      <c r="B566" s="2">
        <v>1</v>
      </c>
      <c r="C566" t="s">
        <v>972</v>
      </c>
      <c r="D566" t="s">
        <v>22</v>
      </c>
      <c r="E566" t="s">
        <v>857</v>
      </c>
      <c r="F566" t="s">
        <v>519</v>
      </c>
      <c r="G566" t="s">
        <v>520</v>
      </c>
      <c r="H566" t="s">
        <v>985</v>
      </c>
      <c r="I566" s="1">
        <f>DATE(2009,4,29)</f>
        <v>39932</v>
      </c>
      <c r="J566" s="3">
        <v>4332</v>
      </c>
      <c r="K566" s="3">
        <v>3901.72</v>
      </c>
      <c r="L566" s="3">
        <v>430.28</v>
      </c>
      <c r="M566" s="3">
        <v>420</v>
      </c>
      <c r="N566" s="2">
        <v>18</v>
      </c>
      <c r="O566" s="2">
        <v>0</v>
      </c>
      <c r="P566" s="2">
        <v>1</v>
      </c>
      <c r="Q566" s="2">
        <v>240</v>
      </c>
      <c r="R566" s="1">
        <f t="shared" si="22"/>
        <v>45900</v>
      </c>
      <c r="S566" t="s">
        <v>27</v>
      </c>
      <c r="T566" t="s">
        <v>28</v>
      </c>
    </row>
    <row r="567" spans="1:20" ht="13.95" customHeight="1" x14ac:dyDescent="0.3">
      <c r="A567" t="s">
        <v>986</v>
      </c>
      <c r="B567" s="2">
        <v>1</v>
      </c>
      <c r="C567" t="s">
        <v>531</v>
      </c>
      <c r="D567" t="s">
        <v>22</v>
      </c>
      <c r="E567" t="s">
        <v>937</v>
      </c>
      <c r="F567" t="s">
        <v>123</v>
      </c>
      <c r="G567" t="s">
        <v>124</v>
      </c>
      <c r="H567" t="s">
        <v>125</v>
      </c>
      <c r="I567" s="1">
        <f>DATE(2010,1,27)</f>
        <v>40205</v>
      </c>
      <c r="J567" s="3">
        <v>5016.05</v>
      </c>
      <c r="K567" s="3">
        <v>4453.51</v>
      </c>
      <c r="L567" s="3">
        <v>562.54</v>
      </c>
      <c r="M567" s="3">
        <v>500</v>
      </c>
      <c r="N567" s="2">
        <v>18</v>
      </c>
      <c r="O567" s="2">
        <v>0</v>
      </c>
      <c r="P567" s="2">
        <v>2</v>
      </c>
      <c r="Q567" s="2">
        <v>148</v>
      </c>
      <c r="R567" s="1">
        <f t="shared" si="22"/>
        <v>45900</v>
      </c>
      <c r="S567" t="s">
        <v>27</v>
      </c>
      <c r="T567" t="s">
        <v>28</v>
      </c>
    </row>
    <row r="568" spans="1:20" ht="13.95" customHeight="1" x14ac:dyDescent="0.3">
      <c r="A568" t="s">
        <v>987</v>
      </c>
      <c r="B568" s="2">
        <v>1</v>
      </c>
      <c r="C568" t="s">
        <v>988</v>
      </c>
      <c r="D568" t="s">
        <v>22</v>
      </c>
      <c r="E568" t="s">
        <v>980</v>
      </c>
      <c r="F568" t="s">
        <v>693</v>
      </c>
      <c r="G568" t="s">
        <v>233</v>
      </c>
      <c r="H568" t="s">
        <v>239</v>
      </c>
      <c r="I568" s="1">
        <f>DATE(2009,4,30)</f>
        <v>39933</v>
      </c>
      <c r="J568" s="3">
        <v>699.99</v>
      </c>
      <c r="K568" s="3">
        <v>628.35</v>
      </c>
      <c r="L568" s="3">
        <v>71.64</v>
      </c>
      <c r="M568" s="3">
        <v>70</v>
      </c>
      <c r="N568" s="2">
        <v>18</v>
      </c>
      <c r="O568" s="2">
        <v>0</v>
      </c>
      <c r="P568" s="2">
        <v>1</v>
      </c>
      <c r="Q568" s="2">
        <v>241</v>
      </c>
      <c r="R568" s="1">
        <f t="shared" si="22"/>
        <v>45900</v>
      </c>
      <c r="S568" t="s">
        <v>27</v>
      </c>
      <c r="T568" t="s">
        <v>28</v>
      </c>
    </row>
    <row r="569" spans="1:20" ht="13.95" customHeight="1" x14ac:dyDescent="0.3">
      <c r="A569" t="s">
        <v>989</v>
      </c>
      <c r="B569" s="2">
        <v>1</v>
      </c>
      <c r="C569" t="s">
        <v>990</v>
      </c>
      <c r="D569" t="s">
        <v>22</v>
      </c>
      <c r="E569" t="s">
        <v>991</v>
      </c>
      <c r="F569" t="s">
        <v>783</v>
      </c>
      <c r="G569" t="s">
        <v>520</v>
      </c>
      <c r="H569" t="s">
        <v>784</v>
      </c>
      <c r="I569" s="1">
        <f>DATE(2010,3,24)</f>
        <v>40261</v>
      </c>
      <c r="J569" s="3">
        <v>919.58</v>
      </c>
      <c r="K569" s="3">
        <v>815.07</v>
      </c>
      <c r="L569" s="3">
        <v>104.51</v>
      </c>
      <c r="M569" s="3">
        <v>90</v>
      </c>
      <c r="N569" s="2">
        <v>18</v>
      </c>
      <c r="O569" s="2">
        <v>0</v>
      </c>
      <c r="P569" s="2">
        <v>2</v>
      </c>
      <c r="Q569" s="2">
        <v>205</v>
      </c>
      <c r="R569" s="1">
        <f t="shared" si="22"/>
        <v>45900</v>
      </c>
      <c r="S569" t="s">
        <v>27</v>
      </c>
      <c r="T569" t="s">
        <v>28</v>
      </c>
    </row>
    <row r="570" spans="1:20" ht="13.95" customHeight="1" x14ac:dyDescent="0.3">
      <c r="A570" t="s">
        <v>992</v>
      </c>
      <c r="B570" s="2">
        <v>1</v>
      </c>
      <c r="C570" t="s">
        <v>972</v>
      </c>
      <c r="D570" t="s">
        <v>22</v>
      </c>
      <c r="E570" t="s">
        <v>857</v>
      </c>
      <c r="F570" t="s">
        <v>519</v>
      </c>
      <c r="G570" t="s">
        <v>520</v>
      </c>
      <c r="H570" t="s">
        <v>521</v>
      </c>
      <c r="I570" s="1">
        <f>DATE(2009,4,29)</f>
        <v>39932</v>
      </c>
      <c r="J570" s="3">
        <v>4332</v>
      </c>
      <c r="K570" s="3">
        <v>3901.72</v>
      </c>
      <c r="L570" s="3">
        <v>430.28</v>
      </c>
      <c r="M570" s="3">
        <v>420</v>
      </c>
      <c r="N570" s="2">
        <v>18</v>
      </c>
      <c r="O570" s="2">
        <v>0</v>
      </c>
      <c r="P570" s="2">
        <v>1</v>
      </c>
      <c r="Q570" s="2">
        <v>240</v>
      </c>
      <c r="R570" s="1">
        <f t="shared" si="22"/>
        <v>45900</v>
      </c>
      <c r="S570" t="s">
        <v>27</v>
      </c>
      <c r="T570" t="s">
        <v>28</v>
      </c>
    </row>
    <row r="571" spans="1:20" ht="13.95" customHeight="1" x14ac:dyDescent="0.3">
      <c r="A571" t="s">
        <v>993</v>
      </c>
      <c r="B571" s="2">
        <v>1</v>
      </c>
      <c r="C571" t="s">
        <v>972</v>
      </c>
      <c r="D571" t="s">
        <v>22</v>
      </c>
      <c r="E571" t="s">
        <v>857</v>
      </c>
      <c r="F571" t="s">
        <v>783</v>
      </c>
      <c r="G571" t="s">
        <v>520</v>
      </c>
      <c r="H571" t="s">
        <v>784</v>
      </c>
      <c r="I571" s="1">
        <f>DATE(2009,4,29)</f>
        <v>39932</v>
      </c>
      <c r="J571" s="3">
        <v>4332</v>
      </c>
      <c r="K571" s="3">
        <v>3901.72</v>
      </c>
      <c r="L571" s="3">
        <v>430.28</v>
      </c>
      <c r="M571" s="3">
        <v>420</v>
      </c>
      <c r="N571" s="2">
        <v>18</v>
      </c>
      <c r="O571" s="2">
        <v>0</v>
      </c>
      <c r="P571" s="2">
        <v>1</v>
      </c>
      <c r="Q571" s="2">
        <v>240</v>
      </c>
      <c r="R571" s="1">
        <f t="shared" si="22"/>
        <v>45900</v>
      </c>
      <c r="S571" t="s">
        <v>27</v>
      </c>
      <c r="T571" t="s">
        <v>28</v>
      </c>
    </row>
    <row r="572" spans="1:20" ht="13.95" customHeight="1" x14ac:dyDescent="0.3">
      <c r="A572" t="s">
        <v>994</v>
      </c>
      <c r="B572" s="2">
        <v>1</v>
      </c>
      <c r="C572" t="s">
        <v>71</v>
      </c>
      <c r="D572" t="s">
        <v>22</v>
      </c>
      <c r="E572" t="s">
        <v>857</v>
      </c>
      <c r="F572" t="s">
        <v>358</v>
      </c>
      <c r="G572" t="s">
        <v>25</v>
      </c>
      <c r="H572" t="s">
        <v>26</v>
      </c>
      <c r="I572" s="1">
        <f>DATE(2009,4,29)</f>
        <v>39932</v>
      </c>
      <c r="J572" s="3">
        <v>4857.37</v>
      </c>
      <c r="K572" s="3">
        <v>4366.07</v>
      </c>
      <c r="L572" s="3">
        <v>491.3</v>
      </c>
      <c r="M572" s="3">
        <v>480</v>
      </c>
      <c r="N572" s="2">
        <v>18</v>
      </c>
      <c r="O572" s="2">
        <v>0</v>
      </c>
      <c r="P572" s="2">
        <v>1</v>
      </c>
      <c r="Q572" s="2">
        <v>240</v>
      </c>
      <c r="R572" s="1">
        <f t="shared" si="22"/>
        <v>45900</v>
      </c>
      <c r="S572" t="s">
        <v>27</v>
      </c>
      <c r="T572" t="s">
        <v>28</v>
      </c>
    </row>
    <row r="573" spans="1:20" ht="13.95" customHeight="1" x14ac:dyDescent="0.3">
      <c r="A573" t="s">
        <v>995</v>
      </c>
      <c r="B573" s="2">
        <v>1</v>
      </c>
      <c r="C573" t="s">
        <v>996</v>
      </c>
      <c r="D573" t="s">
        <v>136</v>
      </c>
      <c r="E573" t="s">
        <v>659</v>
      </c>
      <c r="F573" t="s">
        <v>670</v>
      </c>
      <c r="G573" t="s">
        <v>233</v>
      </c>
      <c r="H573" t="s">
        <v>671</v>
      </c>
      <c r="I573" s="1">
        <f>DATE(2010,5,11)</f>
        <v>40309</v>
      </c>
      <c r="J573" s="3">
        <v>6634.8</v>
      </c>
      <c r="K573" s="3">
        <v>5253.69</v>
      </c>
      <c r="L573" s="3">
        <v>1381.11</v>
      </c>
      <c r="M573" s="3">
        <v>800</v>
      </c>
      <c r="N573" s="2">
        <v>17</v>
      </c>
      <c r="O573" s="2">
        <v>0</v>
      </c>
      <c r="P573" s="2">
        <v>1</v>
      </c>
      <c r="Q573" s="2">
        <v>252</v>
      </c>
      <c r="R573" s="1">
        <f t="shared" si="22"/>
        <v>45900</v>
      </c>
      <c r="S573" t="s">
        <v>27</v>
      </c>
      <c r="T573" t="s">
        <v>28</v>
      </c>
    </row>
    <row r="574" spans="1:20" ht="13.95" customHeight="1" x14ac:dyDescent="0.3">
      <c r="A574" t="s">
        <v>997</v>
      </c>
      <c r="B574" s="2">
        <v>1</v>
      </c>
      <c r="C574" t="s">
        <v>998</v>
      </c>
      <c r="D574" t="s">
        <v>93</v>
      </c>
      <c r="E574" t="s">
        <v>999</v>
      </c>
      <c r="F574" t="s">
        <v>170</v>
      </c>
      <c r="G574" t="s">
        <v>40</v>
      </c>
      <c r="H574" t="s">
        <v>171</v>
      </c>
      <c r="I574" s="1">
        <f>DATE(2010,12,1)</f>
        <v>40513</v>
      </c>
      <c r="J574" s="3">
        <v>2425.92</v>
      </c>
      <c r="K574" s="3">
        <v>1887.78</v>
      </c>
      <c r="L574" s="3">
        <v>538.14</v>
      </c>
      <c r="M574" s="3">
        <v>250</v>
      </c>
      <c r="N574" s="2">
        <v>17</v>
      </c>
      <c r="O574" s="2">
        <v>0</v>
      </c>
      <c r="P574" s="2">
        <v>2</v>
      </c>
      <c r="Q574" s="2">
        <v>91</v>
      </c>
      <c r="R574" s="1">
        <f t="shared" si="22"/>
        <v>45900</v>
      </c>
      <c r="S574" t="s">
        <v>27</v>
      </c>
      <c r="T574" t="s">
        <v>28</v>
      </c>
    </row>
    <row r="575" spans="1:20" ht="13.95" customHeight="1" x14ac:dyDescent="0.3">
      <c r="A575" t="s">
        <v>1000</v>
      </c>
      <c r="B575" s="2">
        <v>1</v>
      </c>
      <c r="C575" t="s">
        <v>1001</v>
      </c>
      <c r="D575" t="s">
        <v>93</v>
      </c>
      <c r="E575" t="s">
        <v>1002</v>
      </c>
      <c r="F575" t="s">
        <v>201</v>
      </c>
      <c r="G575" t="s">
        <v>202</v>
      </c>
      <c r="H575" t="s">
        <v>1003</v>
      </c>
      <c r="I575" s="1">
        <f>DATE(2010,5,31)</f>
        <v>40329</v>
      </c>
      <c r="J575" s="3">
        <v>14090.4</v>
      </c>
      <c r="K575" s="3">
        <v>12754.06</v>
      </c>
      <c r="L575" s="3">
        <v>1336.34</v>
      </c>
      <c r="M575" s="3">
        <v>1000</v>
      </c>
      <c r="N575" s="2">
        <v>17</v>
      </c>
      <c r="O575" s="2">
        <v>0</v>
      </c>
      <c r="P575" s="2">
        <v>1</v>
      </c>
      <c r="Q575" s="2">
        <v>272</v>
      </c>
      <c r="R575" s="1">
        <f t="shared" si="22"/>
        <v>45900</v>
      </c>
      <c r="S575" t="s">
        <v>27</v>
      </c>
      <c r="T575" t="s">
        <v>28</v>
      </c>
    </row>
    <row r="576" spans="1:20" ht="13.95" customHeight="1" x14ac:dyDescent="0.3">
      <c r="A576" t="s">
        <v>1004</v>
      </c>
      <c r="B576" s="2">
        <v>1</v>
      </c>
      <c r="C576" t="s">
        <v>96</v>
      </c>
      <c r="D576" t="s">
        <v>22</v>
      </c>
      <c r="E576" t="s">
        <v>852</v>
      </c>
      <c r="F576" t="s">
        <v>491</v>
      </c>
      <c r="G576" t="s">
        <v>202</v>
      </c>
      <c r="H576" t="s">
        <v>492</v>
      </c>
      <c r="I576" s="1">
        <f>DATE(2009,9,23)</f>
        <v>40079</v>
      </c>
      <c r="J576" s="3">
        <v>3067.74</v>
      </c>
      <c r="K576" s="3">
        <v>2747.06</v>
      </c>
      <c r="L576" s="3">
        <v>320.68</v>
      </c>
      <c r="M576" s="3">
        <v>300</v>
      </c>
      <c r="N576" s="2">
        <v>18</v>
      </c>
      <c r="O576" s="2">
        <v>0</v>
      </c>
      <c r="P576" s="2">
        <v>2</v>
      </c>
      <c r="Q576" s="2">
        <v>22</v>
      </c>
      <c r="R576" s="1">
        <f t="shared" si="22"/>
        <v>45900</v>
      </c>
      <c r="S576" t="s">
        <v>27</v>
      </c>
      <c r="T576" t="s">
        <v>28</v>
      </c>
    </row>
    <row r="577" spans="1:20" ht="13.95" customHeight="1" x14ac:dyDescent="0.3">
      <c r="A577" t="s">
        <v>1005</v>
      </c>
      <c r="B577" s="2">
        <v>1</v>
      </c>
      <c r="C577" t="s">
        <v>1006</v>
      </c>
      <c r="D577" t="s">
        <v>93</v>
      </c>
      <c r="E577" t="s">
        <v>1007</v>
      </c>
      <c r="F577" t="s">
        <v>69</v>
      </c>
      <c r="G577" t="s">
        <v>40</v>
      </c>
      <c r="H577" t="s">
        <v>41</v>
      </c>
      <c r="I577" s="1">
        <f>DATE(2010,6,29)</f>
        <v>40358</v>
      </c>
      <c r="J577" s="3">
        <v>9999.9500000000007</v>
      </c>
      <c r="K577" s="3">
        <v>9229.44</v>
      </c>
      <c r="L577" s="3">
        <v>770.51</v>
      </c>
      <c r="M577" s="3">
        <v>500</v>
      </c>
      <c r="N577" s="2">
        <v>17</v>
      </c>
      <c r="O577" s="2">
        <v>0</v>
      </c>
      <c r="P577" s="2">
        <v>1</v>
      </c>
      <c r="Q577" s="2">
        <v>301</v>
      </c>
      <c r="R577" s="1">
        <f t="shared" si="22"/>
        <v>45900</v>
      </c>
      <c r="S577" t="s">
        <v>27</v>
      </c>
      <c r="T577" t="s">
        <v>28</v>
      </c>
    </row>
    <row r="578" spans="1:20" ht="13.95" customHeight="1" x14ac:dyDescent="0.3">
      <c r="A578" t="s">
        <v>1008</v>
      </c>
      <c r="B578" s="2">
        <v>1</v>
      </c>
      <c r="C578" t="s">
        <v>1006</v>
      </c>
      <c r="D578" t="s">
        <v>93</v>
      </c>
      <c r="E578" t="s">
        <v>1007</v>
      </c>
      <c r="F578" t="s">
        <v>1009</v>
      </c>
      <c r="G578" t="s">
        <v>124</v>
      </c>
      <c r="H578" t="s">
        <v>188</v>
      </c>
      <c r="I578" s="1">
        <f>DATE(2010,6,29)</f>
        <v>40358</v>
      </c>
      <c r="J578" s="3">
        <v>9999.9500000000007</v>
      </c>
      <c r="K578" s="3">
        <v>9229.44</v>
      </c>
      <c r="L578" s="3">
        <v>770.51</v>
      </c>
      <c r="M578" s="3">
        <v>500</v>
      </c>
      <c r="N578" s="2">
        <v>17</v>
      </c>
      <c r="O578" s="2">
        <v>0</v>
      </c>
      <c r="P578" s="2">
        <v>1</v>
      </c>
      <c r="Q578" s="2">
        <v>301</v>
      </c>
      <c r="R578" s="1">
        <f t="shared" ref="R578:R641" si="24">DATE(2025,8,31)</f>
        <v>45900</v>
      </c>
      <c r="S578" t="s">
        <v>27</v>
      </c>
      <c r="T578" t="s">
        <v>28</v>
      </c>
    </row>
    <row r="579" spans="1:20" ht="13.95" customHeight="1" x14ac:dyDescent="0.3">
      <c r="A579" t="s">
        <v>1010</v>
      </c>
      <c r="B579" s="2">
        <v>1</v>
      </c>
      <c r="C579" t="s">
        <v>1006</v>
      </c>
      <c r="D579" t="s">
        <v>93</v>
      </c>
      <c r="E579" t="s">
        <v>1007</v>
      </c>
      <c r="F579" t="s">
        <v>502</v>
      </c>
      <c r="G579" t="s">
        <v>465</v>
      </c>
      <c r="H579" t="s">
        <v>429</v>
      </c>
      <c r="I579" s="1">
        <f>DATE(2010,6,29)</f>
        <v>40358</v>
      </c>
      <c r="J579" s="3">
        <v>9999.9500000000007</v>
      </c>
      <c r="K579" s="3">
        <v>9229.44</v>
      </c>
      <c r="L579" s="3">
        <v>770.51</v>
      </c>
      <c r="M579" s="3">
        <v>500</v>
      </c>
      <c r="N579" s="2">
        <v>17</v>
      </c>
      <c r="O579" s="2">
        <v>0</v>
      </c>
      <c r="P579" s="2">
        <v>1</v>
      </c>
      <c r="Q579" s="2">
        <v>301</v>
      </c>
      <c r="R579" s="1">
        <f t="shared" si="24"/>
        <v>45900</v>
      </c>
      <c r="S579" t="s">
        <v>27</v>
      </c>
      <c r="T579" t="s">
        <v>28</v>
      </c>
    </row>
    <row r="580" spans="1:20" ht="13.95" customHeight="1" x14ac:dyDescent="0.3">
      <c r="A580" t="s">
        <v>1011</v>
      </c>
      <c r="B580" s="2">
        <v>1</v>
      </c>
      <c r="C580" t="s">
        <v>1006</v>
      </c>
      <c r="D580" t="s">
        <v>93</v>
      </c>
      <c r="E580" t="s">
        <v>1007</v>
      </c>
      <c r="F580" t="s">
        <v>52</v>
      </c>
      <c r="G580" t="s">
        <v>33</v>
      </c>
      <c r="H580" t="s">
        <v>34</v>
      </c>
      <c r="I580" s="1">
        <f>DATE(2010,6,29)</f>
        <v>40358</v>
      </c>
      <c r="J580" s="3">
        <v>9999.9500000000007</v>
      </c>
      <c r="K580" s="3">
        <v>9229.44</v>
      </c>
      <c r="L580" s="3">
        <v>770.51</v>
      </c>
      <c r="M580" s="3">
        <v>500</v>
      </c>
      <c r="N580" s="2">
        <v>17</v>
      </c>
      <c r="O580" s="2">
        <v>0</v>
      </c>
      <c r="P580" s="2">
        <v>1</v>
      </c>
      <c r="Q580" s="2">
        <v>301</v>
      </c>
      <c r="R580" s="1">
        <f t="shared" si="24"/>
        <v>45900</v>
      </c>
      <c r="S580" t="s">
        <v>27</v>
      </c>
      <c r="T580" t="s">
        <v>28</v>
      </c>
    </row>
    <row r="581" spans="1:20" ht="13.95" customHeight="1" x14ac:dyDescent="0.3">
      <c r="A581" t="s">
        <v>1012</v>
      </c>
      <c r="B581" s="2">
        <v>1</v>
      </c>
      <c r="C581" t="s">
        <v>1013</v>
      </c>
      <c r="D581" t="s">
        <v>22</v>
      </c>
      <c r="E581" t="s">
        <v>937</v>
      </c>
      <c r="F581" t="s">
        <v>252</v>
      </c>
      <c r="G581" t="s">
        <v>233</v>
      </c>
      <c r="H581" t="s">
        <v>239</v>
      </c>
      <c r="I581" s="1">
        <f>DATE(2010,6,1)</f>
        <v>40330</v>
      </c>
      <c r="J581" s="3">
        <v>1138.8599999999999</v>
      </c>
      <c r="K581" s="3">
        <v>931.89</v>
      </c>
      <c r="L581" s="3">
        <v>206.97</v>
      </c>
      <c r="M581" s="3">
        <v>100</v>
      </c>
      <c r="N581" s="2">
        <v>17</v>
      </c>
      <c r="O581" s="2">
        <v>0</v>
      </c>
      <c r="P581" s="2">
        <v>1</v>
      </c>
      <c r="Q581" s="2">
        <v>273</v>
      </c>
      <c r="R581" s="1">
        <f t="shared" si="24"/>
        <v>45900</v>
      </c>
      <c r="S581" t="s">
        <v>27</v>
      </c>
      <c r="T581" t="s">
        <v>28</v>
      </c>
    </row>
    <row r="582" spans="1:20" ht="13.95" customHeight="1" x14ac:dyDescent="0.3">
      <c r="A582" t="s">
        <v>1014</v>
      </c>
      <c r="B582" s="2">
        <v>1</v>
      </c>
      <c r="C582" t="s">
        <v>1013</v>
      </c>
      <c r="D582" t="s">
        <v>22</v>
      </c>
      <c r="E582" t="s">
        <v>937</v>
      </c>
      <c r="F582" t="s">
        <v>232</v>
      </c>
      <c r="G582" t="s">
        <v>233</v>
      </c>
      <c r="H582" t="s">
        <v>234</v>
      </c>
      <c r="I582" s="1">
        <f>DATE(2010,6,1)</f>
        <v>40330</v>
      </c>
      <c r="J582" s="3">
        <v>1138.8599999999999</v>
      </c>
      <c r="K582" s="3">
        <v>931.89</v>
      </c>
      <c r="L582" s="3">
        <v>206.97</v>
      </c>
      <c r="M582" s="3">
        <v>100</v>
      </c>
      <c r="N582" s="2">
        <v>17</v>
      </c>
      <c r="O582" s="2">
        <v>0</v>
      </c>
      <c r="P582" s="2">
        <v>1</v>
      </c>
      <c r="Q582" s="2">
        <v>273</v>
      </c>
      <c r="R582" s="1">
        <f t="shared" si="24"/>
        <v>45900</v>
      </c>
      <c r="S582" t="s">
        <v>27</v>
      </c>
      <c r="T582" t="s">
        <v>28</v>
      </c>
    </row>
    <row r="583" spans="1:20" ht="13.95" customHeight="1" x14ac:dyDescent="0.3">
      <c r="A583" t="s">
        <v>1015</v>
      </c>
      <c r="B583" s="2">
        <v>1</v>
      </c>
      <c r="C583" t="s">
        <v>1013</v>
      </c>
      <c r="D583" t="s">
        <v>22</v>
      </c>
      <c r="E583" t="s">
        <v>937</v>
      </c>
      <c r="F583" t="s">
        <v>737</v>
      </c>
      <c r="G583" t="s">
        <v>233</v>
      </c>
      <c r="H583" t="s">
        <v>239</v>
      </c>
      <c r="I583" s="1">
        <f>DATE(2010,6,1)</f>
        <v>40330</v>
      </c>
      <c r="J583" s="3">
        <v>1138.8599999999999</v>
      </c>
      <c r="K583" s="3">
        <v>573.07000000000005</v>
      </c>
      <c r="L583" s="3">
        <v>565.79</v>
      </c>
      <c r="M583" s="3">
        <v>500</v>
      </c>
      <c r="N583" s="2">
        <v>17</v>
      </c>
      <c r="O583" s="2">
        <v>0</v>
      </c>
      <c r="P583" s="2">
        <v>1</v>
      </c>
      <c r="Q583" s="2">
        <v>273</v>
      </c>
      <c r="R583" s="1">
        <f t="shared" si="24"/>
        <v>45900</v>
      </c>
      <c r="S583" t="s">
        <v>27</v>
      </c>
      <c r="T583" t="s">
        <v>28</v>
      </c>
    </row>
    <row r="584" spans="1:20" ht="13.95" customHeight="1" x14ac:dyDescent="0.3">
      <c r="A584" t="s">
        <v>1016</v>
      </c>
      <c r="B584" s="2">
        <v>1</v>
      </c>
      <c r="C584" t="s">
        <v>1013</v>
      </c>
      <c r="D584" t="s">
        <v>22</v>
      </c>
      <c r="E584" t="s">
        <v>937</v>
      </c>
      <c r="F584" t="s">
        <v>238</v>
      </c>
      <c r="G584" t="s">
        <v>233</v>
      </c>
      <c r="H584" t="s">
        <v>241</v>
      </c>
      <c r="I584" s="1">
        <f>DATE(2010,6,1)</f>
        <v>40330</v>
      </c>
      <c r="J584" s="3">
        <v>1138.8599999999999</v>
      </c>
      <c r="K584" s="3">
        <v>931.89</v>
      </c>
      <c r="L584" s="3">
        <v>206.97</v>
      </c>
      <c r="M584" s="3">
        <v>100</v>
      </c>
      <c r="N584" s="2">
        <v>17</v>
      </c>
      <c r="O584" s="2">
        <v>0</v>
      </c>
      <c r="P584" s="2">
        <v>1</v>
      </c>
      <c r="Q584" s="2">
        <v>273</v>
      </c>
      <c r="R584" s="1">
        <f t="shared" si="24"/>
        <v>45900</v>
      </c>
      <c r="S584" t="s">
        <v>27</v>
      </c>
      <c r="T584" t="s">
        <v>28</v>
      </c>
    </row>
    <row r="585" spans="1:20" ht="13.95" customHeight="1" x14ac:dyDescent="0.3">
      <c r="A585" t="s">
        <v>1017</v>
      </c>
      <c r="B585" s="2">
        <v>1</v>
      </c>
      <c r="C585" t="s">
        <v>1018</v>
      </c>
      <c r="D585" t="s">
        <v>93</v>
      </c>
      <c r="E585" t="s">
        <v>1019</v>
      </c>
      <c r="F585" t="s">
        <v>358</v>
      </c>
      <c r="G585" t="s">
        <v>25</v>
      </c>
      <c r="H585" t="s">
        <v>26</v>
      </c>
      <c r="I585" s="1">
        <f>DATE(2010,7,29)</f>
        <v>40388</v>
      </c>
      <c r="J585" s="3">
        <v>949</v>
      </c>
      <c r="K585" s="3">
        <v>822.32</v>
      </c>
      <c r="L585" s="3">
        <v>126.68</v>
      </c>
      <c r="M585" s="3">
        <v>100</v>
      </c>
      <c r="N585" s="2">
        <v>17</v>
      </c>
      <c r="O585" s="2">
        <v>0</v>
      </c>
      <c r="P585" s="2">
        <v>1</v>
      </c>
      <c r="Q585" s="2">
        <v>331</v>
      </c>
      <c r="R585" s="1">
        <f t="shared" si="24"/>
        <v>45900</v>
      </c>
      <c r="S585" t="s">
        <v>27</v>
      </c>
      <c r="T585" t="s">
        <v>28</v>
      </c>
    </row>
    <row r="586" spans="1:20" ht="13.95" customHeight="1" x14ac:dyDescent="0.3">
      <c r="A586" t="s">
        <v>1020</v>
      </c>
      <c r="B586" s="2">
        <v>1</v>
      </c>
      <c r="C586" t="s">
        <v>1021</v>
      </c>
      <c r="D586" t="s">
        <v>22</v>
      </c>
      <c r="E586" t="s">
        <v>180</v>
      </c>
      <c r="F586" t="s">
        <v>744</v>
      </c>
      <c r="G586" t="s">
        <v>233</v>
      </c>
      <c r="H586" t="s">
        <v>239</v>
      </c>
      <c r="I586" s="1">
        <f>DATE(2010,7,7)</f>
        <v>40366</v>
      </c>
      <c r="J586" s="3">
        <v>8550</v>
      </c>
      <c r="K586" s="3">
        <v>7174.41</v>
      </c>
      <c r="L586" s="3">
        <v>1375.59</v>
      </c>
      <c r="M586" s="3">
        <v>500</v>
      </c>
      <c r="N586" s="2">
        <v>17</v>
      </c>
      <c r="O586" s="2">
        <v>0</v>
      </c>
      <c r="P586" s="2">
        <v>1</v>
      </c>
      <c r="Q586" s="2">
        <v>309</v>
      </c>
      <c r="R586" s="1">
        <f t="shared" si="24"/>
        <v>45900</v>
      </c>
      <c r="S586" t="s">
        <v>27</v>
      </c>
      <c r="T586" t="s">
        <v>28</v>
      </c>
    </row>
    <row r="587" spans="1:20" ht="13.95" customHeight="1" x14ac:dyDescent="0.3">
      <c r="A587" t="s">
        <v>1022</v>
      </c>
      <c r="B587" s="2">
        <v>1</v>
      </c>
      <c r="C587" t="s">
        <v>1023</v>
      </c>
      <c r="D587" t="s">
        <v>22</v>
      </c>
      <c r="E587" t="s">
        <v>180</v>
      </c>
      <c r="F587" t="s">
        <v>216</v>
      </c>
      <c r="G587" t="s">
        <v>162</v>
      </c>
      <c r="H587" t="s">
        <v>217</v>
      </c>
      <c r="I587" s="1">
        <f>DATE(2010,10,28)</f>
        <v>40479</v>
      </c>
      <c r="J587" s="3">
        <v>9188.4</v>
      </c>
      <c r="K587" s="3">
        <v>7585.11</v>
      </c>
      <c r="L587" s="3">
        <v>1603.29</v>
      </c>
      <c r="M587" s="3">
        <v>500</v>
      </c>
      <c r="N587" s="2">
        <v>17</v>
      </c>
      <c r="O587" s="2">
        <v>0</v>
      </c>
      <c r="P587" s="2">
        <v>2</v>
      </c>
      <c r="Q587" s="2">
        <v>57</v>
      </c>
      <c r="R587" s="1">
        <f t="shared" si="24"/>
        <v>45900</v>
      </c>
      <c r="S587" t="s">
        <v>27</v>
      </c>
      <c r="T587" t="s">
        <v>28</v>
      </c>
    </row>
    <row r="588" spans="1:20" ht="13.95" customHeight="1" x14ac:dyDescent="0.3">
      <c r="A588" t="s">
        <v>1024</v>
      </c>
      <c r="B588" s="2">
        <v>1</v>
      </c>
      <c r="C588" t="s">
        <v>1025</v>
      </c>
      <c r="D588" t="s">
        <v>22</v>
      </c>
      <c r="E588" t="s">
        <v>180</v>
      </c>
      <c r="F588" t="s">
        <v>151</v>
      </c>
      <c r="G588" t="s">
        <v>152</v>
      </c>
      <c r="H588" t="s">
        <v>397</v>
      </c>
      <c r="I588" s="1">
        <f>DATE(2010,9,30)</f>
        <v>40451</v>
      </c>
      <c r="J588" s="3">
        <v>8270.7000000000007</v>
      </c>
      <c r="K588" s="3">
        <v>6555.73</v>
      </c>
      <c r="L588" s="3">
        <v>1714.97</v>
      </c>
      <c r="M588" s="3">
        <v>800</v>
      </c>
      <c r="N588" s="2">
        <v>17</v>
      </c>
      <c r="O588" s="2">
        <v>0</v>
      </c>
      <c r="P588" s="2">
        <v>2</v>
      </c>
      <c r="Q588" s="2">
        <v>29</v>
      </c>
      <c r="R588" s="1">
        <f t="shared" si="24"/>
        <v>45900</v>
      </c>
      <c r="S588" t="s">
        <v>27</v>
      </c>
      <c r="T588" t="s">
        <v>28</v>
      </c>
    </row>
    <row r="589" spans="1:20" ht="13.95" customHeight="1" x14ac:dyDescent="0.3">
      <c r="A589" t="s">
        <v>1026</v>
      </c>
      <c r="B589" s="2">
        <v>1</v>
      </c>
      <c r="C589" t="s">
        <v>1027</v>
      </c>
      <c r="D589" t="s">
        <v>22</v>
      </c>
      <c r="E589" t="s">
        <v>1028</v>
      </c>
      <c r="F589" t="s">
        <v>181</v>
      </c>
      <c r="G589" t="s">
        <v>182</v>
      </c>
      <c r="H589" t="s">
        <v>212</v>
      </c>
      <c r="I589" s="1">
        <f>DATE(2010,11,9)</f>
        <v>40491</v>
      </c>
      <c r="J589" s="3">
        <v>2844.3</v>
      </c>
      <c r="K589" s="3">
        <v>2259.9299999999998</v>
      </c>
      <c r="L589" s="3">
        <v>584.37</v>
      </c>
      <c r="M589" s="3">
        <v>250</v>
      </c>
      <c r="N589" s="2">
        <v>17</v>
      </c>
      <c r="O589" s="2">
        <v>0</v>
      </c>
      <c r="P589" s="2">
        <v>2</v>
      </c>
      <c r="Q589" s="2">
        <v>69</v>
      </c>
      <c r="R589" s="1">
        <f t="shared" si="24"/>
        <v>45900</v>
      </c>
      <c r="S589" t="s">
        <v>27</v>
      </c>
      <c r="T589" t="s">
        <v>28</v>
      </c>
    </row>
    <row r="590" spans="1:20" ht="13.95" customHeight="1" x14ac:dyDescent="0.3">
      <c r="A590" t="s">
        <v>1029</v>
      </c>
      <c r="B590" s="2">
        <v>1</v>
      </c>
      <c r="C590" t="s">
        <v>1030</v>
      </c>
      <c r="D590" t="s">
        <v>22</v>
      </c>
      <c r="E590" t="s">
        <v>1028</v>
      </c>
      <c r="F590" t="s">
        <v>383</v>
      </c>
      <c r="G590" t="s">
        <v>162</v>
      </c>
      <c r="H590" t="s">
        <v>384</v>
      </c>
      <c r="I590" s="1">
        <f>DATE(2010,11,9)</f>
        <v>40491</v>
      </c>
      <c r="J590" s="3">
        <v>8700.48</v>
      </c>
      <c r="K590" s="3">
        <v>6838.38</v>
      </c>
      <c r="L590" s="3">
        <v>1862.1</v>
      </c>
      <c r="M590" s="3">
        <v>850</v>
      </c>
      <c r="N590" s="2">
        <v>17</v>
      </c>
      <c r="O590" s="2">
        <v>0</v>
      </c>
      <c r="P590" s="2">
        <v>2</v>
      </c>
      <c r="Q590" s="2">
        <v>69</v>
      </c>
      <c r="R590" s="1">
        <f t="shared" si="24"/>
        <v>45900</v>
      </c>
      <c r="S590" t="s">
        <v>27</v>
      </c>
      <c r="T590" t="s">
        <v>28</v>
      </c>
    </row>
    <row r="591" spans="1:20" ht="13.95" customHeight="1" x14ac:dyDescent="0.3">
      <c r="A591" t="s">
        <v>1031</v>
      </c>
      <c r="B591" s="2">
        <v>1</v>
      </c>
      <c r="C591" t="s">
        <v>1030</v>
      </c>
      <c r="D591" t="s">
        <v>22</v>
      </c>
      <c r="E591" t="s">
        <v>1028</v>
      </c>
      <c r="F591" t="s">
        <v>181</v>
      </c>
      <c r="G591" t="s">
        <v>182</v>
      </c>
      <c r="H591" t="s">
        <v>214</v>
      </c>
      <c r="I591" s="1">
        <f>DATE(2010,11,9)</f>
        <v>40491</v>
      </c>
      <c r="J591" s="3">
        <v>8700.48</v>
      </c>
      <c r="K591" s="3">
        <v>6838.38</v>
      </c>
      <c r="L591" s="3">
        <v>1862.1</v>
      </c>
      <c r="M591" s="3">
        <v>850</v>
      </c>
      <c r="N591" s="2">
        <v>17</v>
      </c>
      <c r="O591" s="2">
        <v>0</v>
      </c>
      <c r="P591" s="2">
        <v>2</v>
      </c>
      <c r="Q591" s="2">
        <v>69</v>
      </c>
      <c r="R591" s="1">
        <f t="shared" si="24"/>
        <v>45900</v>
      </c>
      <c r="S591" t="s">
        <v>27</v>
      </c>
      <c r="T591" t="s">
        <v>28</v>
      </c>
    </row>
    <row r="592" spans="1:20" ht="13.95" customHeight="1" x14ac:dyDescent="0.3">
      <c r="A592" t="s">
        <v>1032</v>
      </c>
      <c r="B592" s="2">
        <v>1</v>
      </c>
      <c r="C592" t="s">
        <v>1033</v>
      </c>
      <c r="D592" t="s">
        <v>22</v>
      </c>
      <c r="E592" t="s">
        <v>1028</v>
      </c>
      <c r="F592" t="s">
        <v>192</v>
      </c>
      <c r="G592" t="s">
        <v>193</v>
      </c>
      <c r="H592" t="s">
        <v>408</v>
      </c>
      <c r="I592" s="1">
        <f>DATE(2010,11,9)</f>
        <v>40491</v>
      </c>
      <c r="J592" s="3">
        <v>5961.06</v>
      </c>
      <c r="K592" s="3">
        <v>4757.07</v>
      </c>
      <c r="L592" s="3">
        <v>1203.99</v>
      </c>
      <c r="M592" s="3">
        <v>500</v>
      </c>
      <c r="N592" s="2">
        <v>17</v>
      </c>
      <c r="O592" s="2">
        <v>0</v>
      </c>
      <c r="P592" s="2">
        <v>2</v>
      </c>
      <c r="Q592" s="2">
        <v>69</v>
      </c>
      <c r="R592" s="1">
        <f t="shared" si="24"/>
        <v>45900</v>
      </c>
      <c r="S592" t="s">
        <v>27</v>
      </c>
      <c r="T592" t="s">
        <v>28</v>
      </c>
    </row>
    <row r="593" spans="1:20" ht="13.95" customHeight="1" x14ac:dyDescent="0.3">
      <c r="A593" t="s">
        <v>1034</v>
      </c>
      <c r="B593" s="2">
        <v>1</v>
      </c>
      <c r="C593" t="s">
        <v>646</v>
      </c>
      <c r="D593" t="s">
        <v>22</v>
      </c>
      <c r="E593" t="s">
        <v>180</v>
      </c>
      <c r="F593" t="s">
        <v>181</v>
      </c>
      <c r="G593" t="s">
        <v>182</v>
      </c>
      <c r="H593" t="s">
        <v>212</v>
      </c>
      <c r="I593" s="1">
        <f>DATE(2010,9,15)</f>
        <v>40436</v>
      </c>
      <c r="J593" s="3">
        <v>7862.21</v>
      </c>
      <c r="K593" s="3">
        <v>6214.33</v>
      </c>
      <c r="L593" s="3">
        <v>1647.88</v>
      </c>
      <c r="M593" s="3">
        <v>800</v>
      </c>
      <c r="N593" s="2">
        <v>17</v>
      </c>
      <c r="O593" s="2">
        <v>0</v>
      </c>
      <c r="P593" s="2">
        <v>2</v>
      </c>
      <c r="Q593" s="2">
        <v>14</v>
      </c>
      <c r="R593" s="1">
        <f t="shared" si="24"/>
        <v>45900</v>
      </c>
      <c r="S593" t="s">
        <v>27</v>
      </c>
      <c r="T593" t="s">
        <v>28</v>
      </c>
    </row>
    <row r="594" spans="1:20" ht="13.95" customHeight="1" x14ac:dyDescent="0.3">
      <c r="A594" t="s">
        <v>1035</v>
      </c>
      <c r="B594" s="2">
        <v>1</v>
      </c>
      <c r="C594" t="s">
        <v>1036</v>
      </c>
      <c r="D594" t="s">
        <v>22</v>
      </c>
      <c r="E594" t="s">
        <v>180</v>
      </c>
      <c r="F594" t="s">
        <v>111</v>
      </c>
      <c r="G594" t="s">
        <v>112</v>
      </c>
      <c r="H594" t="s">
        <v>113</v>
      </c>
      <c r="I594" s="1">
        <f>DATE(2010,9,15)</f>
        <v>40436</v>
      </c>
      <c r="J594" s="3">
        <v>7862.2</v>
      </c>
      <c r="K594" s="3">
        <v>6214.33</v>
      </c>
      <c r="L594" s="3">
        <v>1647.87</v>
      </c>
      <c r="M594" s="3">
        <v>800</v>
      </c>
      <c r="N594" s="2">
        <v>17</v>
      </c>
      <c r="O594" s="2">
        <v>0</v>
      </c>
      <c r="P594" s="2">
        <v>2</v>
      </c>
      <c r="Q594" s="2">
        <v>14</v>
      </c>
      <c r="R594" s="1">
        <f t="shared" si="24"/>
        <v>45900</v>
      </c>
      <c r="S594" t="s">
        <v>27</v>
      </c>
      <c r="T594" t="s">
        <v>28</v>
      </c>
    </row>
    <row r="595" spans="1:20" ht="13.95" customHeight="1" x14ac:dyDescent="0.3">
      <c r="A595" t="s">
        <v>1037</v>
      </c>
      <c r="B595" s="2">
        <v>1</v>
      </c>
      <c r="C595" t="s">
        <v>646</v>
      </c>
      <c r="D595" t="s">
        <v>22</v>
      </c>
      <c r="E595" t="s">
        <v>180</v>
      </c>
      <c r="F595" t="s">
        <v>1038</v>
      </c>
      <c r="G595" t="s">
        <v>465</v>
      </c>
      <c r="H595" t="s">
        <v>429</v>
      </c>
      <c r="I595" s="1">
        <f>DATE(2010,9,15)</f>
        <v>40436</v>
      </c>
      <c r="J595" s="3">
        <v>7862.2</v>
      </c>
      <c r="K595" s="3">
        <v>6214.33</v>
      </c>
      <c r="L595" s="3">
        <v>1647.87</v>
      </c>
      <c r="M595" s="3">
        <v>800</v>
      </c>
      <c r="N595" s="2">
        <v>17</v>
      </c>
      <c r="O595" s="2">
        <v>0</v>
      </c>
      <c r="P595" s="2">
        <v>2</v>
      </c>
      <c r="Q595" s="2">
        <v>14</v>
      </c>
      <c r="R595" s="1">
        <f t="shared" si="24"/>
        <v>45900</v>
      </c>
      <c r="S595" t="s">
        <v>27</v>
      </c>
      <c r="T595" t="s">
        <v>28</v>
      </c>
    </row>
    <row r="596" spans="1:20" ht="13.95" customHeight="1" x14ac:dyDescent="0.3">
      <c r="A596" t="s">
        <v>1039</v>
      </c>
      <c r="B596" s="2">
        <v>1</v>
      </c>
      <c r="C596" t="s">
        <v>1040</v>
      </c>
      <c r="D596" t="s">
        <v>22</v>
      </c>
      <c r="E596" t="s">
        <v>1041</v>
      </c>
      <c r="F596" t="s">
        <v>693</v>
      </c>
      <c r="G596" t="s">
        <v>233</v>
      </c>
      <c r="H596" t="s">
        <v>239</v>
      </c>
      <c r="I596" s="1">
        <f>DATE(2010,8,16)</f>
        <v>40406</v>
      </c>
      <c r="J596" s="3">
        <v>6341.99</v>
      </c>
      <c r="K596" s="3">
        <v>4726.46</v>
      </c>
      <c r="L596" s="3">
        <v>1615.53</v>
      </c>
      <c r="M596" s="3">
        <v>1000</v>
      </c>
      <c r="N596" s="2">
        <v>17</v>
      </c>
      <c r="O596" s="2">
        <v>0</v>
      </c>
      <c r="P596" s="2">
        <v>1</v>
      </c>
      <c r="Q596" s="2">
        <v>349</v>
      </c>
      <c r="R596" s="1">
        <f t="shared" si="24"/>
        <v>45900</v>
      </c>
      <c r="S596" t="s">
        <v>27</v>
      </c>
      <c r="T596" t="s">
        <v>28</v>
      </c>
    </row>
    <row r="597" spans="1:20" ht="13.95" customHeight="1" x14ac:dyDescent="0.3">
      <c r="A597" t="s">
        <v>1042</v>
      </c>
      <c r="B597" s="2">
        <v>1</v>
      </c>
      <c r="C597" t="s">
        <v>1043</v>
      </c>
      <c r="D597" t="s">
        <v>22</v>
      </c>
      <c r="E597" t="s">
        <v>1044</v>
      </c>
      <c r="F597" t="s">
        <v>181</v>
      </c>
      <c r="G597" t="s">
        <v>182</v>
      </c>
      <c r="H597" t="s">
        <v>183</v>
      </c>
      <c r="I597" s="1">
        <f>DATE(2010,8,19)</f>
        <v>40409</v>
      </c>
      <c r="J597" s="3">
        <v>4168.9799999999996</v>
      </c>
      <c r="K597" s="3">
        <v>3244.47</v>
      </c>
      <c r="L597" s="3">
        <v>924.51</v>
      </c>
      <c r="M597" s="3">
        <v>500</v>
      </c>
      <c r="N597" s="2">
        <v>17</v>
      </c>
      <c r="O597" s="2">
        <v>0</v>
      </c>
      <c r="P597" s="2">
        <v>1</v>
      </c>
      <c r="Q597" s="2">
        <v>352</v>
      </c>
      <c r="R597" s="1">
        <f t="shared" si="24"/>
        <v>45900</v>
      </c>
      <c r="S597" t="s">
        <v>27</v>
      </c>
      <c r="T597" t="s">
        <v>28</v>
      </c>
    </row>
    <row r="598" spans="1:20" ht="13.95" customHeight="1" x14ac:dyDescent="0.3">
      <c r="A598" t="s">
        <v>1045</v>
      </c>
      <c r="B598" s="2">
        <v>1</v>
      </c>
      <c r="C598" t="s">
        <v>1046</v>
      </c>
      <c r="D598" t="s">
        <v>22</v>
      </c>
      <c r="E598" t="s">
        <v>180</v>
      </c>
      <c r="F598" t="s">
        <v>181</v>
      </c>
      <c r="G598" t="s">
        <v>182</v>
      </c>
      <c r="H598" t="s">
        <v>212</v>
      </c>
      <c r="I598" s="1">
        <f>DATE(2010,10,14)</f>
        <v>40465</v>
      </c>
      <c r="J598" s="3">
        <v>9271.6200000000008</v>
      </c>
      <c r="K598" s="3">
        <v>7677.62</v>
      </c>
      <c r="L598" s="3">
        <v>1594</v>
      </c>
      <c r="M598" s="3">
        <v>500</v>
      </c>
      <c r="N598" s="2">
        <v>17</v>
      </c>
      <c r="O598" s="2">
        <v>0</v>
      </c>
      <c r="P598" s="2">
        <v>2</v>
      </c>
      <c r="Q598" s="2">
        <v>43</v>
      </c>
      <c r="R598" s="1">
        <f t="shared" si="24"/>
        <v>45900</v>
      </c>
      <c r="S598" t="s">
        <v>27</v>
      </c>
      <c r="T598" t="s">
        <v>28</v>
      </c>
    </row>
    <row r="599" spans="1:20" ht="13.95" customHeight="1" x14ac:dyDescent="0.3">
      <c r="A599" t="s">
        <v>1047</v>
      </c>
      <c r="B599" s="2">
        <v>1</v>
      </c>
      <c r="C599" t="s">
        <v>1046</v>
      </c>
      <c r="D599" t="s">
        <v>22</v>
      </c>
      <c r="E599" t="s">
        <v>180</v>
      </c>
      <c r="F599" t="s">
        <v>181</v>
      </c>
      <c r="G599" t="s">
        <v>182</v>
      </c>
      <c r="H599" t="s">
        <v>212</v>
      </c>
      <c r="I599" s="1">
        <f>DATE(2010,10,14)</f>
        <v>40465</v>
      </c>
      <c r="J599" s="3">
        <v>9271.6200000000008</v>
      </c>
      <c r="K599" s="3">
        <v>7677.62</v>
      </c>
      <c r="L599" s="3">
        <v>1594</v>
      </c>
      <c r="M599" s="3">
        <v>500</v>
      </c>
      <c r="N599" s="2">
        <v>17</v>
      </c>
      <c r="O599" s="2">
        <v>0</v>
      </c>
      <c r="P599" s="2">
        <v>2</v>
      </c>
      <c r="Q599" s="2">
        <v>43</v>
      </c>
      <c r="R599" s="1">
        <f t="shared" si="24"/>
        <v>45900</v>
      </c>
      <c r="S599" t="s">
        <v>27</v>
      </c>
      <c r="T599" t="s">
        <v>28</v>
      </c>
    </row>
    <row r="600" spans="1:20" ht="13.95" customHeight="1" x14ac:dyDescent="0.3">
      <c r="A600" t="s">
        <v>1048</v>
      </c>
      <c r="B600" s="2">
        <v>1</v>
      </c>
      <c r="C600" t="s">
        <v>1046</v>
      </c>
      <c r="D600" t="s">
        <v>22</v>
      </c>
      <c r="E600" t="s">
        <v>180</v>
      </c>
      <c r="F600" t="s">
        <v>181</v>
      </c>
      <c r="G600" t="s">
        <v>182</v>
      </c>
      <c r="H600" t="s">
        <v>212</v>
      </c>
      <c r="I600" s="1">
        <f>DATE(2010,10,14)</f>
        <v>40465</v>
      </c>
      <c r="J600" s="3">
        <v>9271.6200000000008</v>
      </c>
      <c r="K600" s="3">
        <v>7677.62</v>
      </c>
      <c r="L600" s="3">
        <v>1594</v>
      </c>
      <c r="M600" s="3">
        <v>500</v>
      </c>
      <c r="N600" s="2">
        <v>17</v>
      </c>
      <c r="O600" s="2">
        <v>0</v>
      </c>
      <c r="P600" s="2">
        <v>2</v>
      </c>
      <c r="Q600" s="2">
        <v>43</v>
      </c>
      <c r="R600" s="1">
        <f t="shared" si="24"/>
        <v>45900</v>
      </c>
      <c r="S600" t="s">
        <v>27</v>
      </c>
      <c r="T600" t="s">
        <v>28</v>
      </c>
    </row>
    <row r="601" spans="1:20" ht="13.95" customHeight="1" x14ac:dyDescent="0.3">
      <c r="A601" t="s">
        <v>1049</v>
      </c>
      <c r="B601" s="2">
        <v>1</v>
      </c>
      <c r="C601" t="s">
        <v>1023</v>
      </c>
      <c r="D601" t="s">
        <v>22</v>
      </c>
      <c r="E601" t="s">
        <v>180</v>
      </c>
      <c r="F601" t="s">
        <v>151</v>
      </c>
      <c r="G601" t="s">
        <v>152</v>
      </c>
      <c r="H601" t="s">
        <v>397</v>
      </c>
      <c r="I601" s="1">
        <f>DATE(2010,10,28)</f>
        <v>40479</v>
      </c>
      <c r="J601" s="3">
        <v>9188.4</v>
      </c>
      <c r="K601" s="3">
        <v>7585.11</v>
      </c>
      <c r="L601" s="3">
        <v>1603.29</v>
      </c>
      <c r="M601" s="3">
        <v>500</v>
      </c>
      <c r="N601" s="2">
        <v>17</v>
      </c>
      <c r="O601" s="2">
        <v>0</v>
      </c>
      <c r="P601" s="2">
        <v>2</v>
      </c>
      <c r="Q601" s="2">
        <v>57</v>
      </c>
      <c r="R601" s="1">
        <f t="shared" si="24"/>
        <v>45900</v>
      </c>
      <c r="S601" t="s">
        <v>27</v>
      </c>
      <c r="T601" t="s">
        <v>28</v>
      </c>
    </row>
    <row r="602" spans="1:20" ht="13.95" customHeight="1" x14ac:dyDescent="0.3">
      <c r="A602" t="s">
        <v>1050</v>
      </c>
      <c r="B602" s="2">
        <v>1</v>
      </c>
      <c r="C602" t="s">
        <v>1051</v>
      </c>
      <c r="D602" t="s">
        <v>22</v>
      </c>
      <c r="E602" t="s">
        <v>857</v>
      </c>
      <c r="F602" t="s">
        <v>151</v>
      </c>
      <c r="G602" t="s">
        <v>152</v>
      </c>
      <c r="H602" t="s">
        <v>397</v>
      </c>
      <c r="I602" s="1">
        <f t="shared" ref="I602:I645" si="25">DATE(2010,10,14)</f>
        <v>40465</v>
      </c>
      <c r="J602" s="3">
        <v>4774</v>
      </c>
      <c r="K602" s="3">
        <v>3740.9</v>
      </c>
      <c r="L602" s="3">
        <v>1033.0999999999999</v>
      </c>
      <c r="M602" s="3">
        <v>500</v>
      </c>
      <c r="N602" s="2">
        <v>17</v>
      </c>
      <c r="O602" s="2">
        <v>0</v>
      </c>
      <c r="P602" s="2">
        <v>2</v>
      </c>
      <c r="Q602" s="2">
        <v>43</v>
      </c>
      <c r="R602" s="1">
        <f t="shared" si="24"/>
        <v>45900</v>
      </c>
      <c r="S602" t="s">
        <v>27</v>
      </c>
      <c r="T602" t="s">
        <v>28</v>
      </c>
    </row>
    <row r="603" spans="1:20" ht="13.95" customHeight="1" x14ac:dyDescent="0.3">
      <c r="A603" t="s">
        <v>1052</v>
      </c>
      <c r="B603" s="2">
        <v>1</v>
      </c>
      <c r="C603" t="s">
        <v>1053</v>
      </c>
      <c r="D603" t="s">
        <v>22</v>
      </c>
      <c r="E603" t="s">
        <v>857</v>
      </c>
      <c r="F603" t="s">
        <v>192</v>
      </c>
      <c r="G603" t="s">
        <v>193</v>
      </c>
      <c r="H603" t="s">
        <v>408</v>
      </c>
      <c r="I603" s="1">
        <f t="shared" si="25"/>
        <v>40465</v>
      </c>
      <c r="J603" s="3">
        <v>3059.6</v>
      </c>
      <c r="K603" s="3">
        <v>2327.94</v>
      </c>
      <c r="L603" s="3">
        <v>731.66</v>
      </c>
      <c r="M603" s="3">
        <v>400</v>
      </c>
      <c r="N603" s="2">
        <v>17</v>
      </c>
      <c r="O603" s="2">
        <v>0</v>
      </c>
      <c r="P603" s="2">
        <v>2</v>
      </c>
      <c r="Q603" s="2">
        <v>43</v>
      </c>
      <c r="R603" s="1">
        <f t="shared" si="24"/>
        <v>45900</v>
      </c>
      <c r="S603" t="s">
        <v>27</v>
      </c>
      <c r="T603" t="s">
        <v>28</v>
      </c>
    </row>
    <row r="604" spans="1:20" ht="13.95" customHeight="1" x14ac:dyDescent="0.3">
      <c r="A604" t="s">
        <v>1054</v>
      </c>
      <c r="B604" s="2">
        <v>1</v>
      </c>
      <c r="C604" t="s">
        <v>1053</v>
      </c>
      <c r="D604" t="s">
        <v>22</v>
      </c>
      <c r="E604" t="s">
        <v>857</v>
      </c>
      <c r="F604" t="s">
        <v>181</v>
      </c>
      <c r="G604" t="s">
        <v>182</v>
      </c>
      <c r="H604" t="s">
        <v>183</v>
      </c>
      <c r="I604" s="1">
        <f t="shared" si="25"/>
        <v>40465</v>
      </c>
      <c r="J604" s="3">
        <v>3059.6</v>
      </c>
      <c r="K604" s="3">
        <v>2327.94</v>
      </c>
      <c r="L604" s="3">
        <v>731.66</v>
      </c>
      <c r="M604" s="3">
        <v>400</v>
      </c>
      <c r="N604" s="2">
        <v>17</v>
      </c>
      <c r="O604" s="2">
        <v>0</v>
      </c>
      <c r="P604" s="2">
        <v>2</v>
      </c>
      <c r="Q604" s="2">
        <v>43</v>
      </c>
      <c r="R604" s="1">
        <f t="shared" si="24"/>
        <v>45900</v>
      </c>
      <c r="S604" t="s">
        <v>27</v>
      </c>
      <c r="T604" t="s">
        <v>28</v>
      </c>
    </row>
    <row r="605" spans="1:20" ht="13.95" customHeight="1" x14ac:dyDescent="0.3">
      <c r="A605" t="s">
        <v>1055</v>
      </c>
      <c r="B605" s="2">
        <v>1</v>
      </c>
      <c r="C605" t="s">
        <v>1056</v>
      </c>
      <c r="D605" t="s">
        <v>22</v>
      </c>
      <c r="E605" t="s">
        <v>180</v>
      </c>
      <c r="F605" t="s">
        <v>754</v>
      </c>
      <c r="G605" t="s">
        <v>233</v>
      </c>
      <c r="H605" t="s">
        <v>239</v>
      </c>
      <c r="I605" s="1">
        <f t="shared" si="25"/>
        <v>40465</v>
      </c>
      <c r="J605" s="3">
        <v>1197</v>
      </c>
      <c r="K605" s="3">
        <v>872.7</v>
      </c>
      <c r="L605" s="3">
        <v>324.3</v>
      </c>
      <c r="M605" s="3">
        <v>200</v>
      </c>
      <c r="N605" s="2">
        <v>17</v>
      </c>
      <c r="O605" s="2">
        <v>0</v>
      </c>
      <c r="P605" s="2">
        <v>2</v>
      </c>
      <c r="Q605" s="2">
        <v>43</v>
      </c>
      <c r="R605" s="1">
        <f t="shared" si="24"/>
        <v>45900</v>
      </c>
      <c r="S605" t="s">
        <v>27</v>
      </c>
      <c r="T605" t="s">
        <v>28</v>
      </c>
    </row>
    <row r="606" spans="1:20" ht="13.95" customHeight="1" x14ac:dyDescent="0.3">
      <c r="A606" t="s">
        <v>1057</v>
      </c>
      <c r="B606" s="2">
        <v>1</v>
      </c>
      <c r="C606" t="s">
        <v>1058</v>
      </c>
      <c r="D606" t="s">
        <v>22</v>
      </c>
      <c r="E606" t="s">
        <v>180</v>
      </c>
      <c r="F606" t="s">
        <v>232</v>
      </c>
      <c r="G606" t="s">
        <v>233</v>
      </c>
      <c r="H606" t="s">
        <v>234</v>
      </c>
      <c r="I606" s="1">
        <f t="shared" si="25"/>
        <v>40465</v>
      </c>
      <c r="J606" s="3">
        <v>7524</v>
      </c>
      <c r="K606" s="3">
        <v>5885.36</v>
      </c>
      <c r="L606" s="3">
        <v>1638.64</v>
      </c>
      <c r="M606" s="3">
        <v>800</v>
      </c>
      <c r="N606" s="2">
        <v>17</v>
      </c>
      <c r="O606" s="2">
        <v>0</v>
      </c>
      <c r="P606" s="2">
        <v>2</v>
      </c>
      <c r="Q606" s="2">
        <v>43</v>
      </c>
      <c r="R606" s="1">
        <f t="shared" si="24"/>
        <v>45900</v>
      </c>
      <c r="S606" t="s">
        <v>27</v>
      </c>
      <c r="T606" t="s">
        <v>28</v>
      </c>
    </row>
    <row r="607" spans="1:20" ht="13.95" customHeight="1" x14ac:dyDescent="0.3">
      <c r="A607" t="s">
        <v>1059</v>
      </c>
      <c r="B607" s="2">
        <v>1</v>
      </c>
      <c r="C607" t="s">
        <v>1060</v>
      </c>
      <c r="D607" t="s">
        <v>22</v>
      </c>
      <c r="E607" t="s">
        <v>180</v>
      </c>
      <c r="F607" t="s">
        <v>754</v>
      </c>
      <c r="G607" t="s">
        <v>233</v>
      </c>
      <c r="H607" t="s">
        <v>239</v>
      </c>
      <c r="I607" s="1">
        <f t="shared" si="25"/>
        <v>40465</v>
      </c>
      <c r="J607" s="3">
        <v>1938</v>
      </c>
      <c r="K607" s="3">
        <v>1521.3</v>
      </c>
      <c r="L607" s="3">
        <v>416.7</v>
      </c>
      <c r="M607" s="3">
        <v>200</v>
      </c>
      <c r="N607" s="2">
        <v>17</v>
      </c>
      <c r="O607" s="2">
        <v>0</v>
      </c>
      <c r="P607" s="2">
        <v>2</v>
      </c>
      <c r="Q607" s="2">
        <v>43</v>
      </c>
      <c r="R607" s="1">
        <f t="shared" si="24"/>
        <v>45900</v>
      </c>
      <c r="S607" t="s">
        <v>27</v>
      </c>
      <c r="T607" t="s">
        <v>28</v>
      </c>
    </row>
    <row r="608" spans="1:20" ht="13.95" customHeight="1" x14ac:dyDescent="0.3">
      <c r="A608" t="s">
        <v>1061</v>
      </c>
      <c r="B608" s="2">
        <v>1</v>
      </c>
      <c r="C608" t="s">
        <v>1060</v>
      </c>
      <c r="D608" t="s">
        <v>22</v>
      </c>
      <c r="E608" t="s">
        <v>180</v>
      </c>
      <c r="F608" t="s">
        <v>244</v>
      </c>
      <c r="G608" t="s">
        <v>233</v>
      </c>
      <c r="H608" t="s">
        <v>239</v>
      </c>
      <c r="I608" s="1">
        <f t="shared" si="25"/>
        <v>40465</v>
      </c>
      <c r="J608" s="3">
        <v>1938</v>
      </c>
      <c r="K608" s="3">
        <v>1521.3</v>
      </c>
      <c r="L608" s="3">
        <v>416.7</v>
      </c>
      <c r="M608" s="3">
        <v>200</v>
      </c>
      <c r="N608" s="2">
        <v>17</v>
      </c>
      <c r="O608" s="2">
        <v>0</v>
      </c>
      <c r="P608" s="2">
        <v>2</v>
      </c>
      <c r="Q608" s="2">
        <v>43</v>
      </c>
      <c r="R608" s="1">
        <f t="shared" si="24"/>
        <v>45900</v>
      </c>
      <c r="S608" t="s">
        <v>27</v>
      </c>
      <c r="T608" t="s">
        <v>28</v>
      </c>
    </row>
    <row r="609" spans="1:20" ht="13.95" customHeight="1" x14ac:dyDescent="0.3">
      <c r="A609" t="s">
        <v>1062</v>
      </c>
      <c r="B609" s="2">
        <v>1</v>
      </c>
      <c r="C609" t="s">
        <v>1060</v>
      </c>
      <c r="D609" t="s">
        <v>22</v>
      </c>
      <c r="E609" t="s">
        <v>180</v>
      </c>
      <c r="F609" t="s">
        <v>759</v>
      </c>
      <c r="G609" t="s">
        <v>233</v>
      </c>
      <c r="H609" t="s">
        <v>239</v>
      </c>
      <c r="I609" s="1">
        <f t="shared" si="25"/>
        <v>40465</v>
      </c>
      <c r="J609" s="3">
        <v>1938</v>
      </c>
      <c r="K609" s="3">
        <v>1521.3</v>
      </c>
      <c r="L609" s="3">
        <v>416.7</v>
      </c>
      <c r="M609" s="3">
        <v>200</v>
      </c>
      <c r="N609" s="2">
        <v>17</v>
      </c>
      <c r="O609" s="2">
        <v>0</v>
      </c>
      <c r="P609" s="2">
        <v>2</v>
      </c>
      <c r="Q609" s="2">
        <v>43</v>
      </c>
      <c r="R609" s="1">
        <f t="shared" si="24"/>
        <v>45900</v>
      </c>
      <c r="S609" t="s">
        <v>27</v>
      </c>
      <c r="T609" t="s">
        <v>28</v>
      </c>
    </row>
    <row r="610" spans="1:20" ht="13.95" customHeight="1" x14ac:dyDescent="0.3">
      <c r="A610" t="s">
        <v>1063</v>
      </c>
      <c r="B610" s="2">
        <v>1</v>
      </c>
      <c r="C610" t="s">
        <v>1060</v>
      </c>
      <c r="D610" t="s">
        <v>22</v>
      </c>
      <c r="E610" t="s">
        <v>180</v>
      </c>
      <c r="F610" t="s">
        <v>238</v>
      </c>
      <c r="G610" t="s">
        <v>233</v>
      </c>
      <c r="H610" t="s">
        <v>239</v>
      </c>
      <c r="I610" s="1">
        <f t="shared" si="25"/>
        <v>40465</v>
      </c>
      <c r="J610" s="3">
        <v>1938</v>
      </c>
      <c r="K610" s="3">
        <v>1521.3</v>
      </c>
      <c r="L610" s="3">
        <v>416.7</v>
      </c>
      <c r="M610" s="3">
        <v>200</v>
      </c>
      <c r="N610" s="2">
        <v>17</v>
      </c>
      <c r="O610" s="2">
        <v>0</v>
      </c>
      <c r="P610" s="2">
        <v>2</v>
      </c>
      <c r="Q610" s="2">
        <v>43</v>
      </c>
      <c r="R610" s="1">
        <f t="shared" si="24"/>
        <v>45900</v>
      </c>
      <c r="S610" t="s">
        <v>27</v>
      </c>
      <c r="T610" t="s">
        <v>28</v>
      </c>
    </row>
    <row r="611" spans="1:20" ht="13.95" customHeight="1" x14ac:dyDescent="0.3">
      <c r="A611" t="s">
        <v>1064</v>
      </c>
      <c r="B611" s="2">
        <v>1</v>
      </c>
      <c r="C611" t="s">
        <v>1060</v>
      </c>
      <c r="D611" t="s">
        <v>22</v>
      </c>
      <c r="E611" t="s">
        <v>180</v>
      </c>
      <c r="F611" t="s">
        <v>754</v>
      </c>
      <c r="G611" t="s">
        <v>233</v>
      </c>
      <c r="H611" t="s">
        <v>239</v>
      </c>
      <c r="I611" s="1">
        <f t="shared" si="25"/>
        <v>40465</v>
      </c>
      <c r="J611" s="3">
        <v>1938</v>
      </c>
      <c r="K611" s="3">
        <v>1521.3</v>
      </c>
      <c r="L611" s="3">
        <v>416.7</v>
      </c>
      <c r="M611" s="3">
        <v>200</v>
      </c>
      <c r="N611" s="2">
        <v>17</v>
      </c>
      <c r="O611" s="2">
        <v>0</v>
      </c>
      <c r="P611" s="2">
        <v>2</v>
      </c>
      <c r="Q611" s="2">
        <v>43</v>
      </c>
      <c r="R611" s="1">
        <f t="shared" si="24"/>
        <v>45900</v>
      </c>
      <c r="S611" t="s">
        <v>27</v>
      </c>
      <c r="T611" t="s">
        <v>28</v>
      </c>
    </row>
    <row r="612" spans="1:20" ht="13.95" customHeight="1" x14ac:dyDescent="0.3">
      <c r="A612" t="s">
        <v>1065</v>
      </c>
      <c r="B612" s="2">
        <v>1</v>
      </c>
      <c r="C612" t="s">
        <v>1066</v>
      </c>
      <c r="D612" t="s">
        <v>22</v>
      </c>
      <c r="E612" t="s">
        <v>180</v>
      </c>
      <c r="F612" t="s">
        <v>754</v>
      </c>
      <c r="G612" t="s">
        <v>233</v>
      </c>
      <c r="H612" t="s">
        <v>239</v>
      </c>
      <c r="I612" s="1">
        <f t="shared" si="25"/>
        <v>40465</v>
      </c>
      <c r="J612" s="3">
        <v>2508</v>
      </c>
      <c r="K612" s="3">
        <v>1976.33</v>
      </c>
      <c r="L612" s="3">
        <v>531.66999999999996</v>
      </c>
      <c r="M612" s="3">
        <v>250</v>
      </c>
      <c r="N612" s="2">
        <v>17</v>
      </c>
      <c r="O612" s="2">
        <v>0</v>
      </c>
      <c r="P612" s="2">
        <v>2</v>
      </c>
      <c r="Q612" s="2">
        <v>43</v>
      </c>
      <c r="R612" s="1">
        <f t="shared" si="24"/>
        <v>45900</v>
      </c>
      <c r="S612" t="s">
        <v>27</v>
      </c>
      <c r="T612" t="s">
        <v>28</v>
      </c>
    </row>
    <row r="613" spans="1:20" ht="13.95" customHeight="1" x14ac:dyDescent="0.3">
      <c r="A613" t="s">
        <v>1067</v>
      </c>
      <c r="B613" s="2">
        <v>1</v>
      </c>
      <c r="C613" t="s">
        <v>1066</v>
      </c>
      <c r="D613" t="s">
        <v>22</v>
      </c>
      <c r="E613" t="s">
        <v>180</v>
      </c>
      <c r="F613" t="s">
        <v>754</v>
      </c>
      <c r="G613" t="s">
        <v>233</v>
      </c>
      <c r="H613" t="s">
        <v>239</v>
      </c>
      <c r="I613" s="1">
        <f t="shared" si="25"/>
        <v>40465</v>
      </c>
      <c r="J613" s="3">
        <v>2508</v>
      </c>
      <c r="K613" s="3">
        <v>1976.33</v>
      </c>
      <c r="L613" s="3">
        <v>531.66999999999996</v>
      </c>
      <c r="M613" s="3">
        <v>250</v>
      </c>
      <c r="N613" s="2">
        <v>17</v>
      </c>
      <c r="O613" s="2">
        <v>0</v>
      </c>
      <c r="P613" s="2">
        <v>2</v>
      </c>
      <c r="Q613" s="2">
        <v>43</v>
      </c>
      <c r="R613" s="1">
        <f t="shared" si="24"/>
        <v>45900</v>
      </c>
      <c r="S613" t="s">
        <v>27</v>
      </c>
      <c r="T613" t="s">
        <v>28</v>
      </c>
    </row>
    <row r="614" spans="1:20" ht="13.95" customHeight="1" x14ac:dyDescent="0.3">
      <c r="A614" t="s">
        <v>1068</v>
      </c>
      <c r="B614" s="2">
        <v>1</v>
      </c>
      <c r="C614" t="s">
        <v>1066</v>
      </c>
      <c r="D614" t="s">
        <v>22</v>
      </c>
      <c r="E614" t="s">
        <v>180</v>
      </c>
      <c r="F614" t="s">
        <v>754</v>
      </c>
      <c r="G614" t="s">
        <v>233</v>
      </c>
      <c r="H614" t="s">
        <v>239</v>
      </c>
      <c r="I614" s="1">
        <f t="shared" si="25"/>
        <v>40465</v>
      </c>
      <c r="J614" s="3">
        <v>2508</v>
      </c>
      <c r="K614" s="3">
        <v>1976.33</v>
      </c>
      <c r="L614" s="3">
        <v>531.66999999999996</v>
      </c>
      <c r="M614" s="3">
        <v>250</v>
      </c>
      <c r="N614" s="2">
        <v>17</v>
      </c>
      <c r="O614" s="2">
        <v>0</v>
      </c>
      <c r="P614" s="2">
        <v>2</v>
      </c>
      <c r="Q614" s="2">
        <v>43</v>
      </c>
      <c r="R614" s="1">
        <f t="shared" si="24"/>
        <v>45900</v>
      </c>
      <c r="S614" t="s">
        <v>27</v>
      </c>
      <c r="T614" t="s">
        <v>28</v>
      </c>
    </row>
    <row r="615" spans="1:20" ht="13.95" customHeight="1" x14ac:dyDescent="0.3">
      <c r="A615" t="s">
        <v>1069</v>
      </c>
      <c r="B615" s="2">
        <v>1</v>
      </c>
      <c r="C615" t="s">
        <v>1066</v>
      </c>
      <c r="D615" t="s">
        <v>22</v>
      </c>
      <c r="E615" t="s">
        <v>180</v>
      </c>
      <c r="F615" t="s">
        <v>735</v>
      </c>
      <c r="G615" t="s">
        <v>233</v>
      </c>
      <c r="H615" t="s">
        <v>239</v>
      </c>
      <c r="I615" s="1">
        <f t="shared" si="25"/>
        <v>40465</v>
      </c>
      <c r="J615" s="3">
        <v>2508</v>
      </c>
      <c r="K615" s="3">
        <v>1976.33</v>
      </c>
      <c r="L615" s="3">
        <v>531.66999999999996</v>
      </c>
      <c r="M615" s="3">
        <v>250</v>
      </c>
      <c r="N615" s="2">
        <v>17</v>
      </c>
      <c r="O615" s="2">
        <v>0</v>
      </c>
      <c r="P615" s="2">
        <v>2</v>
      </c>
      <c r="Q615" s="2">
        <v>43</v>
      </c>
      <c r="R615" s="1">
        <f t="shared" si="24"/>
        <v>45900</v>
      </c>
      <c r="S615" t="s">
        <v>27</v>
      </c>
      <c r="T615" t="s">
        <v>28</v>
      </c>
    </row>
    <row r="616" spans="1:20" ht="13.95" customHeight="1" x14ac:dyDescent="0.3">
      <c r="A616" t="s">
        <v>1070</v>
      </c>
      <c r="B616" s="2">
        <v>1</v>
      </c>
      <c r="C616" t="s">
        <v>1066</v>
      </c>
      <c r="D616" t="s">
        <v>22</v>
      </c>
      <c r="E616" t="s">
        <v>180</v>
      </c>
      <c r="F616" t="s">
        <v>754</v>
      </c>
      <c r="G616" t="s">
        <v>233</v>
      </c>
      <c r="H616" t="s">
        <v>239</v>
      </c>
      <c r="I616" s="1">
        <f t="shared" si="25"/>
        <v>40465</v>
      </c>
      <c r="J616" s="3">
        <v>2508</v>
      </c>
      <c r="K616" s="3">
        <v>1976.33</v>
      </c>
      <c r="L616" s="3">
        <v>531.66999999999996</v>
      </c>
      <c r="M616" s="3">
        <v>250</v>
      </c>
      <c r="N616" s="2">
        <v>17</v>
      </c>
      <c r="O616" s="2">
        <v>0</v>
      </c>
      <c r="P616" s="2">
        <v>2</v>
      </c>
      <c r="Q616" s="2">
        <v>43</v>
      </c>
      <c r="R616" s="1">
        <f t="shared" si="24"/>
        <v>45900</v>
      </c>
      <c r="S616" t="s">
        <v>27</v>
      </c>
      <c r="T616" t="s">
        <v>28</v>
      </c>
    </row>
    <row r="617" spans="1:20" ht="13.95" customHeight="1" x14ac:dyDescent="0.3">
      <c r="A617" t="s">
        <v>1071</v>
      </c>
      <c r="B617" s="2">
        <v>1</v>
      </c>
      <c r="C617" t="s">
        <v>1066</v>
      </c>
      <c r="D617" t="s">
        <v>22</v>
      </c>
      <c r="E617" t="s">
        <v>180</v>
      </c>
      <c r="F617" t="s">
        <v>238</v>
      </c>
      <c r="G617" t="s">
        <v>233</v>
      </c>
      <c r="H617" t="s">
        <v>241</v>
      </c>
      <c r="I617" s="1">
        <f t="shared" si="25"/>
        <v>40465</v>
      </c>
      <c r="J617" s="3">
        <v>2508</v>
      </c>
      <c r="K617" s="3">
        <v>1976.33</v>
      </c>
      <c r="L617" s="3">
        <v>531.66999999999996</v>
      </c>
      <c r="M617" s="3">
        <v>250</v>
      </c>
      <c r="N617" s="2">
        <v>17</v>
      </c>
      <c r="O617" s="2">
        <v>0</v>
      </c>
      <c r="P617" s="2">
        <v>2</v>
      </c>
      <c r="Q617" s="2">
        <v>43</v>
      </c>
      <c r="R617" s="1">
        <f t="shared" si="24"/>
        <v>45900</v>
      </c>
      <c r="S617" t="s">
        <v>27</v>
      </c>
      <c r="T617" t="s">
        <v>28</v>
      </c>
    </row>
    <row r="618" spans="1:20" ht="13.95" customHeight="1" x14ac:dyDescent="0.3">
      <c r="A618" t="s">
        <v>1072</v>
      </c>
      <c r="B618" s="2">
        <v>1</v>
      </c>
      <c r="C618" t="s">
        <v>1073</v>
      </c>
      <c r="D618" t="s">
        <v>22</v>
      </c>
      <c r="E618" t="s">
        <v>180</v>
      </c>
      <c r="F618" t="s">
        <v>232</v>
      </c>
      <c r="G618" t="s">
        <v>233</v>
      </c>
      <c r="H618" t="s">
        <v>234</v>
      </c>
      <c r="I618" s="1">
        <f t="shared" si="25"/>
        <v>40465</v>
      </c>
      <c r="J618" s="3">
        <v>1938</v>
      </c>
      <c r="K618" s="3">
        <v>1521.3</v>
      </c>
      <c r="L618" s="3">
        <v>416.7</v>
      </c>
      <c r="M618" s="3">
        <v>200</v>
      </c>
      <c r="N618" s="2">
        <v>17</v>
      </c>
      <c r="O618" s="2">
        <v>0</v>
      </c>
      <c r="P618" s="2">
        <v>2</v>
      </c>
      <c r="Q618" s="2">
        <v>43</v>
      </c>
      <c r="R618" s="1">
        <f t="shared" si="24"/>
        <v>45900</v>
      </c>
      <c r="S618" t="s">
        <v>27</v>
      </c>
      <c r="T618" t="s">
        <v>28</v>
      </c>
    </row>
    <row r="619" spans="1:20" ht="13.95" customHeight="1" x14ac:dyDescent="0.3">
      <c r="A619" t="s">
        <v>1074</v>
      </c>
      <c r="B619" s="2">
        <v>1</v>
      </c>
      <c r="C619" t="s">
        <v>1066</v>
      </c>
      <c r="D619" t="s">
        <v>22</v>
      </c>
      <c r="E619" t="s">
        <v>180</v>
      </c>
      <c r="F619" t="s">
        <v>754</v>
      </c>
      <c r="G619" t="s">
        <v>233</v>
      </c>
      <c r="H619" t="s">
        <v>239</v>
      </c>
      <c r="I619" s="1">
        <f t="shared" si="25"/>
        <v>40465</v>
      </c>
      <c r="J619" s="3">
        <v>2508</v>
      </c>
      <c r="K619" s="3">
        <v>1976.33</v>
      </c>
      <c r="L619" s="3">
        <v>531.66999999999996</v>
      </c>
      <c r="M619" s="3">
        <v>250</v>
      </c>
      <c r="N619" s="2">
        <v>17</v>
      </c>
      <c r="O619" s="2">
        <v>0</v>
      </c>
      <c r="P619" s="2">
        <v>2</v>
      </c>
      <c r="Q619" s="2">
        <v>43</v>
      </c>
      <c r="R619" s="1">
        <f t="shared" si="24"/>
        <v>45900</v>
      </c>
      <c r="S619" t="s">
        <v>27</v>
      </c>
      <c r="T619" t="s">
        <v>28</v>
      </c>
    </row>
    <row r="620" spans="1:20" ht="13.95" customHeight="1" x14ac:dyDescent="0.3">
      <c r="A620" t="s">
        <v>1075</v>
      </c>
      <c r="B620" s="2">
        <v>1</v>
      </c>
      <c r="C620" t="s">
        <v>1066</v>
      </c>
      <c r="D620" t="s">
        <v>22</v>
      </c>
      <c r="E620" t="s">
        <v>180</v>
      </c>
      <c r="F620" t="s">
        <v>735</v>
      </c>
      <c r="G620" t="s">
        <v>233</v>
      </c>
      <c r="H620" t="s">
        <v>239</v>
      </c>
      <c r="I620" s="1">
        <f t="shared" si="25"/>
        <v>40465</v>
      </c>
      <c r="J620" s="3">
        <v>2508</v>
      </c>
      <c r="K620" s="3">
        <v>1976.33</v>
      </c>
      <c r="L620" s="3">
        <v>531.66999999999996</v>
      </c>
      <c r="M620" s="3">
        <v>250</v>
      </c>
      <c r="N620" s="2">
        <v>17</v>
      </c>
      <c r="O620" s="2">
        <v>0</v>
      </c>
      <c r="P620" s="2">
        <v>2</v>
      </c>
      <c r="Q620" s="2">
        <v>43</v>
      </c>
      <c r="R620" s="1">
        <f t="shared" si="24"/>
        <v>45900</v>
      </c>
      <c r="S620" t="s">
        <v>27</v>
      </c>
      <c r="T620" t="s">
        <v>28</v>
      </c>
    </row>
    <row r="621" spans="1:20" ht="13.95" customHeight="1" x14ac:dyDescent="0.3">
      <c r="A621" t="s">
        <v>1076</v>
      </c>
      <c r="B621" s="2">
        <v>1</v>
      </c>
      <c r="C621" t="s">
        <v>1077</v>
      </c>
      <c r="D621" t="s">
        <v>22</v>
      </c>
      <c r="E621" t="s">
        <v>180</v>
      </c>
      <c r="F621" t="s">
        <v>1078</v>
      </c>
      <c r="G621" t="s">
        <v>233</v>
      </c>
      <c r="H621" t="s">
        <v>239</v>
      </c>
      <c r="I621" s="1">
        <f t="shared" si="25"/>
        <v>40465</v>
      </c>
      <c r="J621" s="3">
        <v>22800</v>
      </c>
      <c r="K621" s="3">
        <v>15579.89</v>
      </c>
      <c r="L621" s="3">
        <v>7220.11</v>
      </c>
      <c r="M621" s="3">
        <v>5000</v>
      </c>
      <c r="N621" s="2">
        <v>17</v>
      </c>
      <c r="O621" s="2">
        <v>0</v>
      </c>
      <c r="P621" s="2">
        <v>2</v>
      </c>
      <c r="Q621" s="2">
        <v>43</v>
      </c>
      <c r="R621" s="1">
        <f t="shared" si="24"/>
        <v>45900</v>
      </c>
      <c r="S621" t="s">
        <v>27</v>
      </c>
      <c r="T621" t="s">
        <v>28</v>
      </c>
    </row>
    <row r="622" spans="1:20" ht="13.95" customHeight="1" x14ac:dyDescent="0.3">
      <c r="A622" t="s">
        <v>1079</v>
      </c>
      <c r="B622" s="2">
        <v>1</v>
      </c>
      <c r="C622" t="s">
        <v>1080</v>
      </c>
      <c r="D622" t="s">
        <v>22</v>
      </c>
      <c r="E622" t="s">
        <v>180</v>
      </c>
      <c r="F622" t="s">
        <v>754</v>
      </c>
      <c r="G622" t="s">
        <v>233</v>
      </c>
      <c r="H622" t="s">
        <v>239</v>
      </c>
      <c r="I622" s="1">
        <f t="shared" si="25"/>
        <v>40465</v>
      </c>
      <c r="J622" s="3">
        <v>19380</v>
      </c>
      <c r="K622" s="3">
        <v>15212.26</v>
      </c>
      <c r="L622" s="3">
        <v>4167.74</v>
      </c>
      <c r="M622" s="3">
        <v>2000</v>
      </c>
      <c r="N622" s="2">
        <v>17</v>
      </c>
      <c r="O622" s="2">
        <v>0</v>
      </c>
      <c r="P622" s="2">
        <v>2</v>
      </c>
      <c r="Q622" s="2">
        <v>43</v>
      </c>
      <c r="R622" s="1">
        <f t="shared" si="24"/>
        <v>45900</v>
      </c>
      <c r="S622" t="s">
        <v>27</v>
      </c>
      <c r="T622" t="s">
        <v>28</v>
      </c>
    </row>
    <row r="623" spans="1:20" ht="13.95" customHeight="1" x14ac:dyDescent="0.3">
      <c r="A623" t="s">
        <v>1081</v>
      </c>
      <c r="B623" s="2">
        <v>1</v>
      </c>
      <c r="C623" t="s">
        <v>1073</v>
      </c>
      <c r="D623" t="s">
        <v>22</v>
      </c>
      <c r="E623" t="s">
        <v>180</v>
      </c>
      <c r="F623" t="s">
        <v>735</v>
      </c>
      <c r="G623" t="s">
        <v>233</v>
      </c>
      <c r="H623" t="s">
        <v>239</v>
      </c>
      <c r="I623" s="1">
        <f t="shared" si="25"/>
        <v>40465</v>
      </c>
      <c r="J623" s="3">
        <v>1938</v>
      </c>
      <c r="K623" s="3">
        <v>1521.3</v>
      </c>
      <c r="L623" s="3">
        <v>416.7</v>
      </c>
      <c r="M623" s="3">
        <v>200</v>
      </c>
      <c r="N623" s="2">
        <v>17</v>
      </c>
      <c r="O623" s="2">
        <v>0</v>
      </c>
      <c r="P623" s="2">
        <v>2</v>
      </c>
      <c r="Q623" s="2">
        <v>43</v>
      </c>
      <c r="R623" s="1">
        <f t="shared" si="24"/>
        <v>45900</v>
      </c>
      <c r="S623" t="s">
        <v>27</v>
      </c>
      <c r="T623" t="s">
        <v>28</v>
      </c>
    </row>
    <row r="624" spans="1:20" ht="13.95" customHeight="1" x14ac:dyDescent="0.3">
      <c r="A624" t="s">
        <v>1082</v>
      </c>
      <c r="B624" s="2">
        <v>1</v>
      </c>
      <c r="C624" t="s">
        <v>1073</v>
      </c>
      <c r="D624" t="s">
        <v>22</v>
      </c>
      <c r="E624" t="s">
        <v>180</v>
      </c>
      <c r="F624" t="s">
        <v>735</v>
      </c>
      <c r="G624" t="s">
        <v>233</v>
      </c>
      <c r="H624" t="s">
        <v>239</v>
      </c>
      <c r="I624" s="1">
        <f t="shared" si="25"/>
        <v>40465</v>
      </c>
      <c r="J624" s="3">
        <v>1938</v>
      </c>
      <c r="K624" s="3">
        <v>1433.66</v>
      </c>
      <c r="L624" s="3">
        <v>504.34</v>
      </c>
      <c r="M624" s="3">
        <v>300</v>
      </c>
      <c r="N624" s="2">
        <v>17</v>
      </c>
      <c r="O624" s="2">
        <v>0</v>
      </c>
      <c r="P624" s="2">
        <v>2</v>
      </c>
      <c r="Q624" s="2">
        <v>43</v>
      </c>
      <c r="R624" s="1">
        <f t="shared" si="24"/>
        <v>45900</v>
      </c>
      <c r="S624" t="s">
        <v>27</v>
      </c>
      <c r="T624" t="s">
        <v>28</v>
      </c>
    </row>
    <row r="625" spans="1:20" ht="13.95" customHeight="1" x14ac:dyDescent="0.3">
      <c r="A625" t="s">
        <v>1083</v>
      </c>
      <c r="B625" s="2">
        <v>1</v>
      </c>
      <c r="C625" t="s">
        <v>1073</v>
      </c>
      <c r="D625" t="s">
        <v>22</v>
      </c>
      <c r="E625" t="s">
        <v>180</v>
      </c>
      <c r="F625" t="s">
        <v>232</v>
      </c>
      <c r="G625" t="s">
        <v>233</v>
      </c>
      <c r="H625" t="s">
        <v>234</v>
      </c>
      <c r="I625" s="1">
        <f t="shared" si="25"/>
        <v>40465</v>
      </c>
      <c r="J625" s="3">
        <v>1938</v>
      </c>
      <c r="K625" s="3">
        <v>1521.3</v>
      </c>
      <c r="L625" s="3">
        <v>416.7</v>
      </c>
      <c r="M625" s="3">
        <v>200</v>
      </c>
      <c r="N625" s="2">
        <v>17</v>
      </c>
      <c r="O625" s="2">
        <v>0</v>
      </c>
      <c r="P625" s="2">
        <v>2</v>
      </c>
      <c r="Q625" s="2">
        <v>43</v>
      </c>
      <c r="R625" s="1">
        <f t="shared" si="24"/>
        <v>45900</v>
      </c>
      <c r="S625" t="s">
        <v>27</v>
      </c>
      <c r="T625" t="s">
        <v>28</v>
      </c>
    </row>
    <row r="626" spans="1:20" ht="13.95" customHeight="1" x14ac:dyDescent="0.3">
      <c r="A626" t="s">
        <v>1084</v>
      </c>
      <c r="B626" s="2">
        <v>1</v>
      </c>
      <c r="C626" t="s">
        <v>1085</v>
      </c>
      <c r="D626" t="s">
        <v>22</v>
      </c>
      <c r="E626" t="s">
        <v>180</v>
      </c>
      <c r="F626" t="s">
        <v>252</v>
      </c>
      <c r="G626" t="s">
        <v>233</v>
      </c>
      <c r="H626" t="s">
        <v>239</v>
      </c>
      <c r="I626" s="1">
        <f t="shared" si="25"/>
        <v>40465</v>
      </c>
      <c r="J626" s="3">
        <v>2508</v>
      </c>
      <c r="K626" s="3">
        <v>1932.56</v>
      </c>
      <c r="L626" s="3">
        <v>575.44000000000005</v>
      </c>
      <c r="M626" s="3">
        <v>300</v>
      </c>
      <c r="N626" s="2">
        <v>17</v>
      </c>
      <c r="O626" s="2">
        <v>0</v>
      </c>
      <c r="P626" s="2">
        <v>2</v>
      </c>
      <c r="Q626" s="2">
        <v>43</v>
      </c>
      <c r="R626" s="1">
        <f t="shared" si="24"/>
        <v>45900</v>
      </c>
      <c r="S626" t="s">
        <v>27</v>
      </c>
      <c r="T626" t="s">
        <v>28</v>
      </c>
    </row>
    <row r="627" spans="1:20" ht="13.95" customHeight="1" x14ac:dyDescent="0.3">
      <c r="A627" t="s">
        <v>1086</v>
      </c>
      <c r="B627" s="2">
        <v>1</v>
      </c>
      <c r="C627" t="s">
        <v>1085</v>
      </c>
      <c r="D627" t="s">
        <v>22</v>
      </c>
      <c r="E627" t="s">
        <v>180</v>
      </c>
      <c r="F627" t="s">
        <v>1078</v>
      </c>
      <c r="G627" t="s">
        <v>233</v>
      </c>
      <c r="H627" t="s">
        <v>239</v>
      </c>
      <c r="I627" s="1">
        <f t="shared" si="25"/>
        <v>40465</v>
      </c>
      <c r="J627" s="3">
        <v>2508</v>
      </c>
      <c r="K627" s="3">
        <v>1932.56</v>
      </c>
      <c r="L627" s="3">
        <v>575.44000000000005</v>
      </c>
      <c r="M627" s="3">
        <v>300</v>
      </c>
      <c r="N627" s="2">
        <v>17</v>
      </c>
      <c r="O627" s="2">
        <v>0</v>
      </c>
      <c r="P627" s="2">
        <v>2</v>
      </c>
      <c r="Q627" s="2">
        <v>43</v>
      </c>
      <c r="R627" s="1">
        <f t="shared" si="24"/>
        <v>45900</v>
      </c>
      <c r="S627" t="s">
        <v>27</v>
      </c>
      <c r="T627" t="s">
        <v>28</v>
      </c>
    </row>
    <row r="628" spans="1:20" ht="13.95" customHeight="1" x14ac:dyDescent="0.3">
      <c r="A628" t="s">
        <v>1087</v>
      </c>
      <c r="B628" s="2">
        <v>1</v>
      </c>
      <c r="C628" t="s">
        <v>1085</v>
      </c>
      <c r="D628" t="s">
        <v>22</v>
      </c>
      <c r="E628" t="s">
        <v>180</v>
      </c>
      <c r="F628" t="s">
        <v>238</v>
      </c>
      <c r="G628" t="s">
        <v>233</v>
      </c>
      <c r="H628" t="s">
        <v>239</v>
      </c>
      <c r="I628" s="1">
        <f t="shared" si="25"/>
        <v>40465</v>
      </c>
      <c r="J628" s="3">
        <v>2508</v>
      </c>
      <c r="K628" s="3">
        <v>1932.56</v>
      </c>
      <c r="L628" s="3">
        <v>575.44000000000005</v>
      </c>
      <c r="M628" s="3">
        <v>300</v>
      </c>
      <c r="N628" s="2">
        <v>17</v>
      </c>
      <c r="O628" s="2">
        <v>0</v>
      </c>
      <c r="P628" s="2">
        <v>2</v>
      </c>
      <c r="Q628" s="2">
        <v>43</v>
      </c>
      <c r="R628" s="1">
        <f t="shared" si="24"/>
        <v>45900</v>
      </c>
      <c r="S628" t="s">
        <v>27</v>
      </c>
      <c r="T628" t="s">
        <v>28</v>
      </c>
    </row>
    <row r="629" spans="1:20" ht="13.95" customHeight="1" x14ac:dyDescent="0.3">
      <c r="A629" t="s">
        <v>1088</v>
      </c>
      <c r="B629" s="2">
        <v>1</v>
      </c>
      <c r="C629" t="s">
        <v>1085</v>
      </c>
      <c r="D629" t="s">
        <v>22</v>
      </c>
      <c r="E629" t="s">
        <v>180</v>
      </c>
      <c r="F629" t="s">
        <v>1078</v>
      </c>
      <c r="G629" t="s">
        <v>233</v>
      </c>
      <c r="H629" t="s">
        <v>239</v>
      </c>
      <c r="I629" s="1">
        <f t="shared" si="25"/>
        <v>40465</v>
      </c>
      <c r="J629" s="3">
        <v>2508</v>
      </c>
      <c r="K629" s="3">
        <v>1932.56</v>
      </c>
      <c r="L629" s="3">
        <v>575.44000000000005</v>
      </c>
      <c r="M629" s="3">
        <v>300</v>
      </c>
      <c r="N629" s="2">
        <v>17</v>
      </c>
      <c r="O629" s="2">
        <v>0</v>
      </c>
      <c r="P629" s="2">
        <v>2</v>
      </c>
      <c r="Q629" s="2">
        <v>43</v>
      </c>
      <c r="R629" s="1">
        <f t="shared" si="24"/>
        <v>45900</v>
      </c>
      <c r="S629" t="s">
        <v>27</v>
      </c>
      <c r="T629" t="s">
        <v>28</v>
      </c>
    </row>
    <row r="630" spans="1:20" ht="13.95" customHeight="1" x14ac:dyDescent="0.3">
      <c r="A630" t="s">
        <v>1089</v>
      </c>
      <c r="B630" s="2">
        <v>1</v>
      </c>
      <c r="C630" t="s">
        <v>1085</v>
      </c>
      <c r="D630" t="s">
        <v>22</v>
      </c>
      <c r="E630" t="s">
        <v>180</v>
      </c>
      <c r="F630" t="s">
        <v>1078</v>
      </c>
      <c r="G630" t="s">
        <v>233</v>
      </c>
      <c r="H630" t="s">
        <v>239</v>
      </c>
      <c r="I630" s="1">
        <f t="shared" si="25"/>
        <v>40465</v>
      </c>
      <c r="J630" s="3">
        <v>2508</v>
      </c>
      <c r="K630" s="3">
        <v>1932.56</v>
      </c>
      <c r="L630" s="3">
        <v>575.44000000000005</v>
      </c>
      <c r="M630" s="3">
        <v>300</v>
      </c>
      <c r="N630" s="2">
        <v>17</v>
      </c>
      <c r="O630" s="2">
        <v>0</v>
      </c>
      <c r="P630" s="2">
        <v>2</v>
      </c>
      <c r="Q630" s="2">
        <v>43</v>
      </c>
      <c r="R630" s="1">
        <f t="shared" si="24"/>
        <v>45900</v>
      </c>
      <c r="S630" t="s">
        <v>27</v>
      </c>
      <c r="T630" t="s">
        <v>28</v>
      </c>
    </row>
    <row r="631" spans="1:20" ht="13.95" customHeight="1" x14ac:dyDescent="0.3">
      <c r="A631" t="s">
        <v>1090</v>
      </c>
      <c r="B631" s="2">
        <v>1</v>
      </c>
      <c r="C631" t="s">
        <v>1085</v>
      </c>
      <c r="D631" t="s">
        <v>22</v>
      </c>
      <c r="E631" t="s">
        <v>180</v>
      </c>
      <c r="F631" t="s">
        <v>232</v>
      </c>
      <c r="G631" t="s">
        <v>233</v>
      </c>
      <c r="H631" t="s">
        <v>234</v>
      </c>
      <c r="I631" s="1">
        <f t="shared" si="25"/>
        <v>40465</v>
      </c>
      <c r="J631" s="3">
        <v>2508</v>
      </c>
      <c r="K631" s="3">
        <v>1932.56</v>
      </c>
      <c r="L631" s="3">
        <v>575.44000000000005</v>
      </c>
      <c r="M631" s="3">
        <v>300</v>
      </c>
      <c r="N631" s="2">
        <v>17</v>
      </c>
      <c r="O631" s="2">
        <v>0</v>
      </c>
      <c r="P631" s="2">
        <v>2</v>
      </c>
      <c r="Q631" s="2">
        <v>43</v>
      </c>
      <c r="R631" s="1">
        <f t="shared" si="24"/>
        <v>45900</v>
      </c>
      <c r="S631" t="s">
        <v>27</v>
      </c>
      <c r="T631" t="s">
        <v>28</v>
      </c>
    </row>
    <row r="632" spans="1:20" ht="13.95" customHeight="1" x14ac:dyDescent="0.3">
      <c r="A632" t="s">
        <v>1091</v>
      </c>
      <c r="B632" s="2">
        <v>1</v>
      </c>
      <c r="C632" t="s">
        <v>1085</v>
      </c>
      <c r="D632" t="s">
        <v>22</v>
      </c>
      <c r="E632" t="s">
        <v>180</v>
      </c>
      <c r="F632" t="s">
        <v>1078</v>
      </c>
      <c r="G632" t="s">
        <v>233</v>
      </c>
      <c r="H632" t="s">
        <v>239</v>
      </c>
      <c r="I632" s="1">
        <f t="shared" si="25"/>
        <v>40465</v>
      </c>
      <c r="J632" s="3">
        <v>2508</v>
      </c>
      <c r="K632" s="3">
        <v>1932.56</v>
      </c>
      <c r="L632" s="3">
        <v>575.44000000000005</v>
      </c>
      <c r="M632" s="3">
        <v>300</v>
      </c>
      <c r="N632" s="2">
        <v>17</v>
      </c>
      <c r="O632" s="2">
        <v>0</v>
      </c>
      <c r="P632" s="2">
        <v>2</v>
      </c>
      <c r="Q632" s="2">
        <v>43</v>
      </c>
      <c r="R632" s="1">
        <f t="shared" si="24"/>
        <v>45900</v>
      </c>
      <c r="S632" t="s">
        <v>27</v>
      </c>
      <c r="T632" t="s">
        <v>28</v>
      </c>
    </row>
    <row r="633" spans="1:20" ht="13.95" customHeight="1" x14ac:dyDescent="0.3">
      <c r="A633" t="s">
        <v>1092</v>
      </c>
      <c r="B633" s="2">
        <v>1</v>
      </c>
      <c r="C633" t="s">
        <v>1085</v>
      </c>
      <c r="D633" t="s">
        <v>22</v>
      </c>
      <c r="E633" t="s">
        <v>180</v>
      </c>
      <c r="F633" t="s">
        <v>1078</v>
      </c>
      <c r="G633" t="s">
        <v>233</v>
      </c>
      <c r="H633" t="s">
        <v>239</v>
      </c>
      <c r="I633" s="1">
        <f t="shared" si="25"/>
        <v>40465</v>
      </c>
      <c r="J633" s="3">
        <v>2508</v>
      </c>
      <c r="K633" s="3">
        <v>1932.56</v>
      </c>
      <c r="L633" s="3">
        <v>575.44000000000005</v>
      </c>
      <c r="M633" s="3">
        <v>300</v>
      </c>
      <c r="N633" s="2">
        <v>17</v>
      </c>
      <c r="O633" s="2">
        <v>0</v>
      </c>
      <c r="P633" s="2">
        <v>2</v>
      </c>
      <c r="Q633" s="2">
        <v>43</v>
      </c>
      <c r="R633" s="1">
        <f t="shared" si="24"/>
        <v>45900</v>
      </c>
      <c r="S633" t="s">
        <v>27</v>
      </c>
      <c r="T633" t="s">
        <v>28</v>
      </c>
    </row>
    <row r="634" spans="1:20" ht="13.95" customHeight="1" x14ac:dyDescent="0.3">
      <c r="A634" t="s">
        <v>1093</v>
      </c>
      <c r="B634" s="2">
        <v>1</v>
      </c>
      <c r="C634" t="s">
        <v>1085</v>
      </c>
      <c r="D634" t="s">
        <v>22</v>
      </c>
      <c r="E634" t="s">
        <v>180</v>
      </c>
      <c r="F634" t="s">
        <v>737</v>
      </c>
      <c r="G634" t="s">
        <v>233</v>
      </c>
      <c r="H634" t="s">
        <v>239</v>
      </c>
      <c r="I634" s="1">
        <f t="shared" si="25"/>
        <v>40465</v>
      </c>
      <c r="J634" s="3">
        <v>2508</v>
      </c>
      <c r="K634" s="3">
        <v>1932.56</v>
      </c>
      <c r="L634" s="3">
        <v>575.44000000000005</v>
      </c>
      <c r="M634" s="3">
        <v>300</v>
      </c>
      <c r="N634" s="2">
        <v>17</v>
      </c>
      <c r="O634" s="2">
        <v>0</v>
      </c>
      <c r="P634" s="2">
        <v>2</v>
      </c>
      <c r="Q634" s="2">
        <v>43</v>
      </c>
      <c r="R634" s="1">
        <f t="shared" si="24"/>
        <v>45900</v>
      </c>
      <c r="S634" t="s">
        <v>27</v>
      </c>
      <c r="T634" t="s">
        <v>28</v>
      </c>
    </row>
    <row r="635" spans="1:20" ht="13.95" customHeight="1" x14ac:dyDescent="0.3">
      <c r="A635" t="s">
        <v>1094</v>
      </c>
      <c r="B635" s="2">
        <v>1</v>
      </c>
      <c r="C635" t="s">
        <v>1085</v>
      </c>
      <c r="D635" t="s">
        <v>22</v>
      </c>
      <c r="E635" t="s">
        <v>180</v>
      </c>
      <c r="F635" t="s">
        <v>759</v>
      </c>
      <c r="G635" t="s">
        <v>233</v>
      </c>
      <c r="H635" t="s">
        <v>239</v>
      </c>
      <c r="I635" s="1">
        <f t="shared" si="25"/>
        <v>40465</v>
      </c>
      <c r="J635" s="3">
        <v>2508</v>
      </c>
      <c r="K635" s="3">
        <v>1932.56</v>
      </c>
      <c r="L635" s="3">
        <v>575.44000000000005</v>
      </c>
      <c r="M635" s="3">
        <v>300</v>
      </c>
      <c r="N635" s="2">
        <v>17</v>
      </c>
      <c r="O635" s="2">
        <v>0</v>
      </c>
      <c r="P635" s="2">
        <v>2</v>
      </c>
      <c r="Q635" s="2">
        <v>43</v>
      </c>
      <c r="R635" s="1">
        <f t="shared" si="24"/>
        <v>45900</v>
      </c>
      <c r="S635" t="s">
        <v>27</v>
      </c>
      <c r="T635" t="s">
        <v>28</v>
      </c>
    </row>
    <row r="636" spans="1:20" ht="13.95" customHeight="1" x14ac:dyDescent="0.3">
      <c r="A636" t="s">
        <v>1095</v>
      </c>
      <c r="B636" s="2">
        <v>1</v>
      </c>
      <c r="C636" t="s">
        <v>1085</v>
      </c>
      <c r="D636" t="s">
        <v>22</v>
      </c>
      <c r="E636" t="s">
        <v>180</v>
      </c>
      <c r="F636" t="s">
        <v>1078</v>
      </c>
      <c r="G636" t="s">
        <v>233</v>
      </c>
      <c r="H636" t="s">
        <v>239</v>
      </c>
      <c r="I636" s="1">
        <f t="shared" si="25"/>
        <v>40465</v>
      </c>
      <c r="J636" s="3">
        <v>2508</v>
      </c>
      <c r="K636" s="3">
        <v>1932.56</v>
      </c>
      <c r="L636" s="3">
        <v>575.44000000000005</v>
      </c>
      <c r="M636" s="3">
        <v>300</v>
      </c>
      <c r="N636" s="2">
        <v>17</v>
      </c>
      <c r="O636" s="2">
        <v>0</v>
      </c>
      <c r="P636" s="2">
        <v>2</v>
      </c>
      <c r="Q636" s="2">
        <v>43</v>
      </c>
      <c r="R636" s="1">
        <f t="shared" si="24"/>
        <v>45900</v>
      </c>
      <c r="S636" t="s">
        <v>27</v>
      </c>
      <c r="T636" t="s">
        <v>28</v>
      </c>
    </row>
    <row r="637" spans="1:20" ht="13.95" customHeight="1" x14ac:dyDescent="0.3">
      <c r="A637" t="s">
        <v>1096</v>
      </c>
      <c r="B637" s="2">
        <v>1</v>
      </c>
      <c r="C637" t="s">
        <v>1085</v>
      </c>
      <c r="D637" t="s">
        <v>22</v>
      </c>
      <c r="E637" t="s">
        <v>180</v>
      </c>
      <c r="F637" t="s">
        <v>1078</v>
      </c>
      <c r="G637" t="s">
        <v>233</v>
      </c>
      <c r="H637" t="s">
        <v>239</v>
      </c>
      <c r="I637" s="1">
        <f t="shared" si="25"/>
        <v>40465</v>
      </c>
      <c r="J637" s="3">
        <v>2508</v>
      </c>
      <c r="K637" s="3">
        <v>1932.56</v>
      </c>
      <c r="L637" s="3">
        <v>575.44000000000005</v>
      </c>
      <c r="M637" s="3">
        <v>300</v>
      </c>
      <c r="N637" s="2">
        <v>17</v>
      </c>
      <c r="O637" s="2">
        <v>0</v>
      </c>
      <c r="P637" s="2">
        <v>2</v>
      </c>
      <c r="Q637" s="2">
        <v>43</v>
      </c>
      <c r="R637" s="1">
        <f t="shared" si="24"/>
        <v>45900</v>
      </c>
      <c r="S637" t="s">
        <v>27</v>
      </c>
      <c r="T637" t="s">
        <v>28</v>
      </c>
    </row>
    <row r="638" spans="1:20" ht="13.95" customHeight="1" x14ac:dyDescent="0.3">
      <c r="A638" t="s">
        <v>1097</v>
      </c>
      <c r="B638" s="2">
        <v>1</v>
      </c>
      <c r="C638" t="s">
        <v>1085</v>
      </c>
      <c r="D638" t="s">
        <v>22</v>
      </c>
      <c r="E638" t="s">
        <v>180</v>
      </c>
      <c r="F638" t="s">
        <v>759</v>
      </c>
      <c r="G638" t="s">
        <v>233</v>
      </c>
      <c r="H638" t="s">
        <v>239</v>
      </c>
      <c r="I638" s="1">
        <f t="shared" si="25"/>
        <v>40465</v>
      </c>
      <c r="J638" s="3">
        <v>2508</v>
      </c>
      <c r="K638" s="3">
        <v>1932.56</v>
      </c>
      <c r="L638" s="3">
        <v>575.44000000000005</v>
      </c>
      <c r="M638" s="3">
        <v>300</v>
      </c>
      <c r="N638" s="2">
        <v>17</v>
      </c>
      <c r="O638" s="2">
        <v>0</v>
      </c>
      <c r="P638" s="2">
        <v>2</v>
      </c>
      <c r="Q638" s="2">
        <v>43</v>
      </c>
      <c r="R638" s="1">
        <f t="shared" si="24"/>
        <v>45900</v>
      </c>
      <c r="S638" t="s">
        <v>27</v>
      </c>
      <c r="T638" t="s">
        <v>28</v>
      </c>
    </row>
    <row r="639" spans="1:20" ht="13.95" customHeight="1" x14ac:dyDescent="0.3">
      <c r="A639" t="s">
        <v>1098</v>
      </c>
      <c r="B639" s="2">
        <v>1</v>
      </c>
      <c r="C639" t="s">
        <v>1085</v>
      </c>
      <c r="D639" t="s">
        <v>22</v>
      </c>
      <c r="E639" t="s">
        <v>180</v>
      </c>
      <c r="F639" t="s">
        <v>1078</v>
      </c>
      <c r="G639" t="s">
        <v>233</v>
      </c>
      <c r="H639" t="s">
        <v>239</v>
      </c>
      <c r="I639" s="1">
        <f t="shared" si="25"/>
        <v>40465</v>
      </c>
      <c r="J639" s="3">
        <v>2508</v>
      </c>
      <c r="K639" s="3">
        <v>1932.56</v>
      </c>
      <c r="L639" s="3">
        <v>575.44000000000005</v>
      </c>
      <c r="M639" s="3">
        <v>300</v>
      </c>
      <c r="N639" s="2">
        <v>17</v>
      </c>
      <c r="O639" s="2">
        <v>0</v>
      </c>
      <c r="P639" s="2">
        <v>2</v>
      </c>
      <c r="Q639" s="2">
        <v>43</v>
      </c>
      <c r="R639" s="1">
        <f t="shared" si="24"/>
        <v>45900</v>
      </c>
      <c r="S639" t="s">
        <v>27</v>
      </c>
      <c r="T639" t="s">
        <v>28</v>
      </c>
    </row>
    <row r="640" spans="1:20" ht="13.95" customHeight="1" x14ac:dyDescent="0.3">
      <c r="A640" t="s">
        <v>1099</v>
      </c>
      <c r="B640" s="2">
        <v>1</v>
      </c>
      <c r="C640" t="s">
        <v>1085</v>
      </c>
      <c r="D640" t="s">
        <v>22</v>
      </c>
      <c r="E640" t="s">
        <v>180</v>
      </c>
      <c r="F640" t="s">
        <v>232</v>
      </c>
      <c r="G640" t="s">
        <v>233</v>
      </c>
      <c r="H640" t="s">
        <v>234</v>
      </c>
      <c r="I640" s="1">
        <f t="shared" si="25"/>
        <v>40465</v>
      </c>
      <c r="J640" s="3">
        <v>2508</v>
      </c>
      <c r="K640" s="3">
        <v>1932.56</v>
      </c>
      <c r="L640" s="3">
        <v>575.44000000000005</v>
      </c>
      <c r="M640" s="3">
        <v>300</v>
      </c>
      <c r="N640" s="2">
        <v>17</v>
      </c>
      <c r="O640" s="2">
        <v>0</v>
      </c>
      <c r="P640" s="2">
        <v>2</v>
      </c>
      <c r="Q640" s="2">
        <v>43</v>
      </c>
      <c r="R640" s="1">
        <f t="shared" si="24"/>
        <v>45900</v>
      </c>
      <c r="S640" t="s">
        <v>27</v>
      </c>
      <c r="T640" t="s">
        <v>28</v>
      </c>
    </row>
    <row r="641" spans="1:20" ht="13.95" customHeight="1" x14ac:dyDescent="0.3">
      <c r="A641" t="s">
        <v>1100</v>
      </c>
      <c r="B641" s="2">
        <v>1</v>
      </c>
      <c r="C641" t="s">
        <v>1085</v>
      </c>
      <c r="D641" t="s">
        <v>22</v>
      </c>
      <c r="E641" t="s">
        <v>180</v>
      </c>
      <c r="F641" t="s">
        <v>1078</v>
      </c>
      <c r="G641" t="s">
        <v>233</v>
      </c>
      <c r="H641" t="s">
        <v>239</v>
      </c>
      <c r="I641" s="1">
        <f t="shared" si="25"/>
        <v>40465</v>
      </c>
      <c r="J641" s="3">
        <v>2508</v>
      </c>
      <c r="K641" s="3">
        <v>1932.56</v>
      </c>
      <c r="L641" s="3">
        <v>575.44000000000005</v>
      </c>
      <c r="M641" s="3">
        <v>300</v>
      </c>
      <c r="N641" s="2">
        <v>17</v>
      </c>
      <c r="O641" s="2">
        <v>0</v>
      </c>
      <c r="P641" s="2">
        <v>2</v>
      </c>
      <c r="Q641" s="2">
        <v>43</v>
      </c>
      <c r="R641" s="1">
        <f t="shared" si="24"/>
        <v>45900</v>
      </c>
      <c r="S641" t="s">
        <v>27</v>
      </c>
      <c r="T641" t="s">
        <v>28</v>
      </c>
    </row>
    <row r="642" spans="1:20" ht="13.95" customHeight="1" x14ac:dyDescent="0.3">
      <c r="A642" t="s">
        <v>1101</v>
      </c>
      <c r="B642" s="2">
        <v>1</v>
      </c>
      <c r="C642" t="s">
        <v>1085</v>
      </c>
      <c r="D642" t="s">
        <v>22</v>
      </c>
      <c r="E642" t="s">
        <v>180</v>
      </c>
      <c r="F642" t="s">
        <v>759</v>
      </c>
      <c r="G642" t="s">
        <v>233</v>
      </c>
      <c r="H642" t="s">
        <v>239</v>
      </c>
      <c r="I642" s="1">
        <f t="shared" si="25"/>
        <v>40465</v>
      </c>
      <c r="J642" s="3">
        <v>2508</v>
      </c>
      <c r="K642" s="3">
        <v>1932.56</v>
      </c>
      <c r="L642" s="3">
        <v>575.44000000000005</v>
      </c>
      <c r="M642" s="3">
        <v>300</v>
      </c>
      <c r="N642" s="2">
        <v>17</v>
      </c>
      <c r="O642" s="2">
        <v>0</v>
      </c>
      <c r="P642" s="2">
        <v>2</v>
      </c>
      <c r="Q642" s="2">
        <v>43</v>
      </c>
      <c r="R642" s="1">
        <f t="shared" ref="R642:R705" si="26">DATE(2025,8,31)</f>
        <v>45900</v>
      </c>
      <c r="S642" t="s">
        <v>27</v>
      </c>
      <c r="T642" t="s">
        <v>28</v>
      </c>
    </row>
    <row r="643" spans="1:20" ht="13.95" customHeight="1" x14ac:dyDescent="0.3">
      <c r="A643" t="s">
        <v>1102</v>
      </c>
      <c r="B643" s="2">
        <v>1</v>
      </c>
      <c r="C643" t="s">
        <v>1085</v>
      </c>
      <c r="D643" t="s">
        <v>22</v>
      </c>
      <c r="E643" t="s">
        <v>180</v>
      </c>
      <c r="F643" t="s">
        <v>759</v>
      </c>
      <c r="G643" t="s">
        <v>233</v>
      </c>
      <c r="H643" t="s">
        <v>239</v>
      </c>
      <c r="I643" s="1">
        <f t="shared" si="25"/>
        <v>40465</v>
      </c>
      <c r="J643" s="3">
        <v>2508</v>
      </c>
      <c r="K643" s="3">
        <v>1932.56</v>
      </c>
      <c r="L643" s="3">
        <v>575.44000000000005</v>
      </c>
      <c r="M643" s="3">
        <v>300</v>
      </c>
      <c r="N643" s="2">
        <v>17</v>
      </c>
      <c r="O643" s="2">
        <v>0</v>
      </c>
      <c r="P643" s="2">
        <v>2</v>
      </c>
      <c r="Q643" s="2">
        <v>43</v>
      </c>
      <c r="R643" s="1">
        <f t="shared" si="26"/>
        <v>45900</v>
      </c>
      <c r="S643" t="s">
        <v>27</v>
      </c>
      <c r="T643" t="s">
        <v>28</v>
      </c>
    </row>
    <row r="644" spans="1:20" ht="13.95" customHeight="1" x14ac:dyDescent="0.3">
      <c r="A644" t="s">
        <v>1103</v>
      </c>
      <c r="B644" s="2">
        <v>1</v>
      </c>
      <c r="C644" t="s">
        <v>1085</v>
      </c>
      <c r="D644" t="s">
        <v>22</v>
      </c>
      <c r="E644" t="s">
        <v>180</v>
      </c>
      <c r="F644" t="s">
        <v>759</v>
      </c>
      <c r="G644" t="s">
        <v>233</v>
      </c>
      <c r="H644" t="s">
        <v>239</v>
      </c>
      <c r="I644" s="1">
        <f t="shared" si="25"/>
        <v>40465</v>
      </c>
      <c r="J644" s="3">
        <v>2508</v>
      </c>
      <c r="K644" s="3">
        <v>1932.56</v>
      </c>
      <c r="L644" s="3">
        <v>575.44000000000005</v>
      </c>
      <c r="M644" s="3">
        <v>300</v>
      </c>
      <c r="N644" s="2">
        <v>17</v>
      </c>
      <c r="O644" s="2">
        <v>0</v>
      </c>
      <c r="P644" s="2">
        <v>2</v>
      </c>
      <c r="Q644" s="2">
        <v>43</v>
      </c>
      <c r="R644" s="1">
        <f t="shared" si="26"/>
        <v>45900</v>
      </c>
      <c r="S644" t="s">
        <v>27</v>
      </c>
      <c r="T644" t="s">
        <v>28</v>
      </c>
    </row>
    <row r="645" spans="1:20" ht="13.95" customHeight="1" x14ac:dyDescent="0.3">
      <c r="A645" t="s">
        <v>1104</v>
      </c>
      <c r="B645" s="2">
        <v>1</v>
      </c>
      <c r="C645" t="s">
        <v>1105</v>
      </c>
      <c r="D645" t="s">
        <v>22</v>
      </c>
      <c r="E645" t="s">
        <v>180</v>
      </c>
      <c r="F645" t="s">
        <v>216</v>
      </c>
      <c r="G645" t="s">
        <v>162</v>
      </c>
      <c r="H645" t="s">
        <v>217</v>
      </c>
      <c r="I645" s="1">
        <f t="shared" si="25"/>
        <v>40465</v>
      </c>
      <c r="J645" s="3">
        <v>9188.4</v>
      </c>
      <c r="K645" s="3">
        <v>7604.71</v>
      </c>
      <c r="L645" s="3">
        <v>1583.69</v>
      </c>
      <c r="M645" s="3">
        <v>500</v>
      </c>
      <c r="N645" s="2">
        <v>17</v>
      </c>
      <c r="O645" s="2">
        <v>0</v>
      </c>
      <c r="P645" s="2">
        <v>2</v>
      </c>
      <c r="Q645" s="2">
        <v>43</v>
      </c>
      <c r="R645" s="1">
        <f t="shared" si="26"/>
        <v>45900</v>
      </c>
      <c r="S645" t="s">
        <v>27</v>
      </c>
      <c r="T645" t="s">
        <v>28</v>
      </c>
    </row>
    <row r="646" spans="1:20" ht="13.95" customHeight="1" x14ac:dyDescent="0.3">
      <c r="A646" t="s">
        <v>1106</v>
      </c>
      <c r="B646" s="2">
        <v>1</v>
      </c>
      <c r="C646" t="s">
        <v>1107</v>
      </c>
      <c r="D646" t="s">
        <v>22</v>
      </c>
      <c r="E646" t="s">
        <v>999</v>
      </c>
      <c r="F646" t="s">
        <v>76</v>
      </c>
      <c r="G646" t="s">
        <v>40</v>
      </c>
      <c r="H646" t="s">
        <v>41</v>
      </c>
      <c r="I646" s="1">
        <f>DATE(2010,12,1)</f>
        <v>40513</v>
      </c>
      <c r="J646" s="3">
        <v>1824.06</v>
      </c>
      <c r="K646" s="3">
        <v>1408.89</v>
      </c>
      <c r="L646" s="3">
        <v>415.17</v>
      </c>
      <c r="M646" s="3">
        <v>200</v>
      </c>
      <c r="N646" s="2">
        <v>17</v>
      </c>
      <c r="O646" s="2">
        <v>0</v>
      </c>
      <c r="P646" s="2">
        <v>2</v>
      </c>
      <c r="Q646" s="2">
        <v>91</v>
      </c>
      <c r="R646" s="1">
        <f t="shared" si="26"/>
        <v>45900</v>
      </c>
      <c r="S646" t="s">
        <v>27</v>
      </c>
      <c r="T646" t="s">
        <v>28</v>
      </c>
    </row>
    <row r="647" spans="1:20" ht="13.95" customHeight="1" x14ac:dyDescent="0.3">
      <c r="A647" t="s">
        <v>1108</v>
      </c>
      <c r="B647" s="2">
        <v>1</v>
      </c>
      <c r="C647" t="s">
        <v>1109</v>
      </c>
      <c r="D647" t="s">
        <v>22</v>
      </c>
      <c r="E647" t="s">
        <v>999</v>
      </c>
      <c r="F647" t="s">
        <v>1110</v>
      </c>
      <c r="G647" t="s">
        <v>40</v>
      </c>
      <c r="H647" t="s">
        <v>41</v>
      </c>
      <c r="I647" s="1">
        <f>DATE(2010,12,1)</f>
        <v>40513</v>
      </c>
      <c r="J647" s="3">
        <v>2209.3200000000002</v>
      </c>
      <c r="K647" s="3">
        <v>1743.23</v>
      </c>
      <c r="L647" s="3">
        <v>466.09</v>
      </c>
      <c r="M647" s="3">
        <v>200</v>
      </c>
      <c r="N647" s="2">
        <v>17</v>
      </c>
      <c r="O647" s="2">
        <v>0</v>
      </c>
      <c r="P647" s="2">
        <v>2</v>
      </c>
      <c r="Q647" s="2">
        <v>91</v>
      </c>
      <c r="R647" s="1">
        <f t="shared" si="26"/>
        <v>45900</v>
      </c>
      <c r="S647" t="s">
        <v>27</v>
      </c>
      <c r="T647" t="s">
        <v>28</v>
      </c>
    </row>
    <row r="648" spans="1:20" ht="13.95" customHeight="1" x14ac:dyDescent="0.3">
      <c r="A648" t="s">
        <v>1111</v>
      </c>
      <c r="B648" s="2">
        <v>1</v>
      </c>
      <c r="C648" t="s">
        <v>1027</v>
      </c>
      <c r="D648" t="s">
        <v>22</v>
      </c>
      <c r="E648" t="s">
        <v>1028</v>
      </c>
      <c r="F648" t="s">
        <v>181</v>
      </c>
      <c r="G648" t="s">
        <v>182</v>
      </c>
      <c r="H648" t="s">
        <v>212</v>
      </c>
      <c r="I648" s="1">
        <f>DATE(2010,11,9)</f>
        <v>40491</v>
      </c>
      <c r="J648" s="3">
        <v>2844.3</v>
      </c>
      <c r="K648" s="3">
        <v>2259.9299999999998</v>
      </c>
      <c r="L648" s="3">
        <v>584.37</v>
      </c>
      <c r="M648" s="3">
        <v>250</v>
      </c>
      <c r="N648" s="2">
        <v>17</v>
      </c>
      <c r="O648" s="2">
        <v>0</v>
      </c>
      <c r="P648" s="2">
        <v>2</v>
      </c>
      <c r="Q648" s="2">
        <v>69</v>
      </c>
      <c r="R648" s="1">
        <f t="shared" si="26"/>
        <v>45900</v>
      </c>
      <c r="S648" t="s">
        <v>27</v>
      </c>
      <c r="T648" t="s">
        <v>28</v>
      </c>
    </row>
    <row r="649" spans="1:20" ht="13.95" customHeight="1" x14ac:dyDescent="0.3">
      <c r="A649" t="s">
        <v>1112</v>
      </c>
      <c r="B649" s="2">
        <v>1</v>
      </c>
      <c r="C649" t="s">
        <v>1027</v>
      </c>
      <c r="D649" t="s">
        <v>22</v>
      </c>
      <c r="E649" t="s">
        <v>1028</v>
      </c>
      <c r="F649" t="s">
        <v>224</v>
      </c>
      <c r="G649" t="s">
        <v>162</v>
      </c>
      <c r="H649" t="s">
        <v>225</v>
      </c>
      <c r="I649" s="1">
        <f>DATE(2010,11,9)</f>
        <v>40491</v>
      </c>
      <c r="J649" s="3">
        <v>2844.3</v>
      </c>
      <c r="K649" s="3">
        <v>2259.9299999999998</v>
      </c>
      <c r="L649" s="3">
        <v>584.37</v>
      </c>
      <c r="M649" s="3">
        <v>250</v>
      </c>
      <c r="N649" s="2">
        <v>17</v>
      </c>
      <c r="O649" s="2">
        <v>0</v>
      </c>
      <c r="P649" s="2">
        <v>2</v>
      </c>
      <c r="Q649" s="2">
        <v>69</v>
      </c>
      <c r="R649" s="1">
        <f t="shared" si="26"/>
        <v>45900</v>
      </c>
      <c r="S649" t="s">
        <v>27</v>
      </c>
      <c r="T649" t="s">
        <v>28</v>
      </c>
    </row>
    <row r="650" spans="1:20" ht="13.95" customHeight="1" x14ac:dyDescent="0.3">
      <c r="A650" t="s">
        <v>1113</v>
      </c>
      <c r="B650" s="2">
        <v>1</v>
      </c>
      <c r="C650" t="s">
        <v>1114</v>
      </c>
      <c r="D650" t="s">
        <v>22</v>
      </c>
      <c r="E650" t="s">
        <v>1028</v>
      </c>
      <c r="F650" t="s">
        <v>383</v>
      </c>
      <c r="G650" t="s">
        <v>162</v>
      </c>
      <c r="H650" t="s">
        <v>384</v>
      </c>
      <c r="I650" s="1">
        <f>DATE(2010,11,9)</f>
        <v>40491</v>
      </c>
      <c r="J650" s="3">
        <v>8700.48</v>
      </c>
      <c r="K650" s="3">
        <v>6838.38</v>
      </c>
      <c r="L650" s="3">
        <v>1862.1</v>
      </c>
      <c r="M650" s="3">
        <v>850</v>
      </c>
      <c r="N650" s="2">
        <v>17</v>
      </c>
      <c r="O650" s="2">
        <v>0</v>
      </c>
      <c r="P650" s="2">
        <v>2</v>
      </c>
      <c r="Q650" s="2">
        <v>69</v>
      </c>
      <c r="R650" s="1">
        <f t="shared" si="26"/>
        <v>45900</v>
      </c>
      <c r="S650" t="s">
        <v>27</v>
      </c>
      <c r="T650" t="s">
        <v>28</v>
      </c>
    </row>
    <row r="651" spans="1:20" ht="13.95" customHeight="1" x14ac:dyDescent="0.3">
      <c r="A651" t="s">
        <v>1115</v>
      </c>
      <c r="B651" s="2">
        <v>1</v>
      </c>
      <c r="C651" t="s">
        <v>1116</v>
      </c>
      <c r="D651" t="s">
        <v>93</v>
      </c>
      <c r="E651" t="s">
        <v>1117</v>
      </c>
      <c r="F651" t="s">
        <v>519</v>
      </c>
      <c r="G651" t="s">
        <v>520</v>
      </c>
      <c r="H651" t="s">
        <v>521</v>
      </c>
      <c r="I651" s="1">
        <f>DATE(2010,10,28)</f>
        <v>40479</v>
      </c>
      <c r="J651" s="3">
        <v>4446</v>
      </c>
      <c r="K651" s="3">
        <v>3879.48</v>
      </c>
      <c r="L651" s="3">
        <v>566.52</v>
      </c>
      <c r="M651" s="3">
        <v>400</v>
      </c>
      <c r="N651" s="2">
        <v>17</v>
      </c>
      <c r="O651" s="2">
        <v>0</v>
      </c>
      <c r="P651" s="2">
        <v>2</v>
      </c>
      <c r="Q651" s="2">
        <v>57</v>
      </c>
      <c r="R651" s="1">
        <f t="shared" si="26"/>
        <v>45900</v>
      </c>
      <c r="S651" t="s">
        <v>27</v>
      </c>
      <c r="T651" t="s">
        <v>28</v>
      </c>
    </row>
    <row r="652" spans="1:20" ht="13.95" customHeight="1" x14ac:dyDescent="0.3">
      <c r="A652" t="s">
        <v>1118</v>
      </c>
      <c r="B652" s="2">
        <v>1</v>
      </c>
      <c r="C652" t="s">
        <v>155</v>
      </c>
      <c r="D652" t="s">
        <v>22</v>
      </c>
      <c r="E652" t="s">
        <v>1028</v>
      </c>
      <c r="F652" t="s">
        <v>1119</v>
      </c>
      <c r="G652" t="s">
        <v>197</v>
      </c>
      <c r="H652" t="s">
        <v>1120</v>
      </c>
      <c r="I652" s="1">
        <f t="shared" ref="I652:I658" si="27">DATE(2010,11,9)</f>
        <v>40491</v>
      </c>
      <c r="J652" s="3">
        <v>9177</v>
      </c>
      <c r="K652" s="3">
        <v>7209.92</v>
      </c>
      <c r="L652" s="3">
        <v>1967.08</v>
      </c>
      <c r="M652" s="3">
        <v>900</v>
      </c>
      <c r="N652" s="2">
        <v>17</v>
      </c>
      <c r="O652" s="2">
        <v>0</v>
      </c>
      <c r="P652" s="2">
        <v>2</v>
      </c>
      <c r="Q652" s="2">
        <v>69</v>
      </c>
      <c r="R652" s="1">
        <f t="shared" si="26"/>
        <v>45900</v>
      </c>
      <c r="S652" t="s">
        <v>27</v>
      </c>
      <c r="T652" t="s">
        <v>28</v>
      </c>
    </row>
    <row r="653" spans="1:20" ht="13.95" customHeight="1" x14ac:dyDescent="0.3">
      <c r="A653" t="s">
        <v>1121</v>
      </c>
      <c r="B653" s="2">
        <v>1</v>
      </c>
      <c r="C653" t="s">
        <v>1122</v>
      </c>
      <c r="D653" t="s">
        <v>22</v>
      </c>
      <c r="E653" t="s">
        <v>1028</v>
      </c>
      <c r="F653" t="s">
        <v>383</v>
      </c>
      <c r="G653" t="s">
        <v>162</v>
      </c>
      <c r="H653" t="s">
        <v>384</v>
      </c>
      <c r="I653" s="1">
        <f t="shared" si="27"/>
        <v>40491</v>
      </c>
      <c r="J653" s="3">
        <v>9177</v>
      </c>
      <c r="K653" s="3">
        <v>7209.92</v>
      </c>
      <c r="L653" s="3">
        <v>1967.08</v>
      </c>
      <c r="M653" s="3">
        <v>900</v>
      </c>
      <c r="N653" s="2">
        <v>17</v>
      </c>
      <c r="O653" s="2">
        <v>0</v>
      </c>
      <c r="P653" s="2">
        <v>2</v>
      </c>
      <c r="Q653" s="2">
        <v>69</v>
      </c>
      <c r="R653" s="1">
        <f t="shared" si="26"/>
        <v>45900</v>
      </c>
      <c r="S653" t="s">
        <v>27</v>
      </c>
      <c r="T653" t="s">
        <v>28</v>
      </c>
    </row>
    <row r="654" spans="1:20" ht="13.95" customHeight="1" x14ac:dyDescent="0.3">
      <c r="A654" t="s">
        <v>1123</v>
      </c>
      <c r="B654" s="2">
        <v>1</v>
      </c>
      <c r="C654" t="s">
        <v>1124</v>
      </c>
      <c r="D654" t="s">
        <v>22</v>
      </c>
      <c r="E654" t="s">
        <v>1028</v>
      </c>
      <c r="F654" t="s">
        <v>372</v>
      </c>
      <c r="G654" t="s">
        <v>162</v>
      </c>
      <c r="H654" t="s">
        <v>373</v>
      </c>
      <c r="I654" s="1">
        <f t="shared" si="27"/>
        <v>40491</v>
      </c>
      <c r="J654" s="3">
        <v>4029.9</v>
      </c>
      <c r="K654" s="3">
        <v>3161.88</v>
      </c>
      <c r="L654" s="3">
        <v>868.02</v>
      </c>
      <c r="M654" s="3">
        <v>400</v>
      </c>
      <c r="N654" s="2">
        <v>17</v>
      </c>
      <c r="O654" s="2">
        <v>0</v>
      </c>
      <c r="P654" s="2">
        <v>2</v>
      </c>
      <c r="Q654" s="2">
        <v>69</v>
      </c>
      <c r="R654" s="1">
        <f t="shared" si="26"/>
        <v>45900</v>
      </c>
      <c r="S654" t="s">
        <v>27</v>
      </c>
      <c r="T654" t="s">
        <v>28</v>
      </c>
    </row>
    <row r="655" spans="1:20" ht="13.95" customHeight="1" x14ac:dyDescent="0.3">
      <c r="A655" t="s">
        <v>1125</v>
      </c>
      <c r="B655" s="2">
        <v>1</v>
      </c>
      <c r="C655" t="s">
        <v>1124</v>
      </c>
      <c r="D655" t="s">
        <v>22</v>
      </c>
      <c r="E655" t="s">
        <v>1028</v>
      </c>
      <c r="F655" t="s">
        <v>372</v>
      </c>
      <c r="G655" t="s">
        <v>162</v>
      </c>
      <c r="H655" t="s">
        <v>373</v>
      </c>
      <c r="I655" s="1">
        <f t="shared" si="27"/>
        <v>40491</v>
      </c>
      <c r="J655" s="3">
        <v>4029.9</v>
      </c>
      <c r="K655" s="3">
        <v>3161.88</v>
      </c>
      <c r="L655" s="3">
        <v>868.02</v>
      </c>
      <c r="M655" s="3">
        <v>400</v>
      </c>
      <c r="N655" s="2">
        <v>17</v>
      </c>
      <c r="O655" s="2">
        <v>0</v>
      </c>
      <c r="P655" s="2">
        <v>2</v>
      </c>
      <c r="Q655" s="2">
        <v>69</v>
      </c>
      <c r="R655" s="1">
        <f t="shared" si="26"/>
        <v>45900</v>
      </c>
      <c r="S655" t="s">
        <v>27</v>
      </c>
      <c r="T655" t="s">
        <v>28</v>
      </c>
    </row>
    <row r="656" spans="1:20" ht="13.95" customHeight="1" x14ac:dyDescent="0.3">
      <c r="A656" t="s">
        <v>1126</v>
      </c>
      <c r="B656" s="2">
        <v>1</v>
      </c>
      <c r="C656" t="s">
        <v>1127</v>
      </c>
      <c r="D656" t="s">
        <v>22</v>
      </c>
      <c r="E656" t="s">
        <v>1028</v>
      </c>
      <c r="F656" t="s">
        <v>343</v>
      </c>
      <c r="G656" t="s">
        <v>162</v>
      </c>
      <c r="H656" t="s">
        <v>217</v>
      </c>
      <c r="I656" s="1">
        <f t="shared" si="27"/>
        <v>40491</v>
      </c>
      <c r="J656" s="3">
        <v>6834.3</v>
      </c>
      <c r="K656" s="3">
        <v>5387.04</v>
      </c>
      <c r="L656" s="3">
        <v>1447.26</v>
      </c>
      <c r="M656" s="3">
        <v>650</v>
      </c>
      <c r="N656" s="2">
        <v>17</v>
      </c>
      <c r="O656" s="2">
        <v>0</v>
      </c>
      <c r="P656" s="2">
        <v>2</v>
      </c>
      <c r="Q656" s="2">
        <v>69</v>
      </c>
      <c r="R656" s="1">
        <f t="shared" si="26"/>
        <v>45900</v>
      </c>
      <c r="S656" t="s">
        <v>27</v>
      </c>
      <c r="T656" t="s">
        <v>28</v>
      </c>
    </row>
    <row r="657" spans="1:20" ht="13.95" customHeight="1" x14ac:dyDescent="0.3">
      <c r="A657" t="s">
        <v>1128</v>
      </c>
      <c r="B657" s="2">
        <v>1</v>
      </c>
      <c r="C657" t="s">
        <v>1129</v>
      </c>
      <c r="D657" t="s">
        <v>22</v>
      </c>
      <c r="E657" t="s">
        <v>1028</v>
      </c>
      <c r="F657" t="s">
        <v>224</v>
      </c>
      <c r="G657" t="s">
        <v>162</v>
      </c>
      <c r="H657" t="s">
        <v>225</v>
      </c>
      <c r="I657" s="1">
        <f t="shared" si="27"/>
        <v>40491</v>
      </c>
      <c r="J657" s="3">
        <v>4029.9</v>
      </c>
      <c r="K657" s="3">
        <v>3161.88</v>
      </c>
      <c r="L657" s="3">
        <v>868.02</v>
      </c>
      <c r="M657" s="3">
        <v>400</v>
      </c>
      <c r="N657" s="2">
        <v>17</v>
      </c>
      <c r="O657" s="2">
        <v>0</v>
      </c>
      <c r="P657" s="2">
        <v>2</v>
      </c>
      <c r="Q657" s="2">
        <v>69</v>
      </c>
      <c r="R657" s="1">
        <f t="shared" si="26"/>
        <v>45900</v>
      </c>
      <c r="S657" t="s">
        <v>27</v>
      </c>
      <c r="T657" t="s">
        <v>28</v>
      </c>
    </row>
    <row r="658" spans="1:20" ht="13.95" customHeight="1" x14ac:dyDescent="0.3">
      <c r="A658" t="s">
        <v>1130</v>
      </c>
      <c r="B658" s="2">
        <v>1</v>
      </c>
      <c r="C658" t="s">
        <v>865</v>
      </c>
      <c r="D658" t="s">
        <v>22</v>
      </c>
      <c r="E658" t="s">
        <v>1028</v>
      </c>
      <c r="F658" t="s">
        <v>474</v>
      </c>
      <c r="G658" t="s">
        <v>197</v>
      </c>
      <c r="H658" t="s">
        <v>475</v>
      </c>
      <c r="I658" s="1">
        <f t="shared" si="27"/>
        <v>40491</v>
      </c>
      <c r="J658" s="3">
        <v>1311</v>
      </c>
      <c r="K658" s="3">
        <v>1054.97</v>
      </c>
      <c r="L658" s="3">
        <v>256.02999999999997</v>
      </c>
      <c r="M658" s="3">
        <v>100</v>
      </c>
      <c r="N658" s="2">
        <v>17</v>
      </c>
      <c r="O658" s="2">
        <v>0</v>
      </c>
      <c r="P658" s="2">
        <v>2</v>
      </c>
      <c r="Q658" s="2">
        <v>69</v>
      </c>
      <c r="R658" s="1">
        <f t="shared" si="26"/>
        <v>45900</v>
      </c>
      <c r="S658" t="s">
        <v>27</v>
      </c>
      <c r="T658" t="s">
        <v>28</v>
      </c>
    </row>
    <row r="659" spans="1:20" ht="13.95" customHeight="1" x14ac:dyDescent="0.3">
      <c r="A659" t="s">
        <v>1131</v>
      </c>
      <c r="B659" s="2">
        <v>1</v>
      </c>
      <c r="C659" t="s">
        <v>1132</v>
      </c>
      <c r="D659" t="s">
        <v>22</v>
      </c>
      <c r="E659" t="s">
        <v>1028</v>
      </c>
      <c r="F659" t="s">
        <v>192</v>
      </c>
      <c r="G659" t="s">
        <v>193</v>
      </c>
      <c r="H659" t="s">
        <v>408</v>
      </c>
      <c r="I659" s="1">
        <f t="shared" ref="I659:I667" si="28">DATE(2010,11,3)</f>
        <v>40485</v>
      </c>
      <c r="J659" s="3">
        <v>14837.1</v>
      </c>
      <c r="K659" s="3">
        <v>12066.72</v>
      </c>
      <c r="L659" s="3">
        <v>2770.38</v>
      </c>
      <c r="M659" s="3">
        <v>1000</v>
      </c>
      <c r="N659" s="2">
        <v>17</v>
      </c>
      <c r="O659" s="2">
        <v>0</v>
      </c>
      <c r="P659" s="2">
        <v>2</v>
      </c>
      <c r="Q659" s="2">
        <v>63</v>
      </c>
      <c r="R659" s="1">
        <f t="shared" si="26"/>
        <v>45900</v>
      </c>
      <c r="S659" t="s">
        <v>27</v>
      </c>
      <c r="T659" t="s">
        <v>28</v>
      </c>
    </row>
    <row r="660" spans="1:20" ht="13.95" customHeight="1" x14ac:dyDescent="0.3">
      <c r="A660" t="s">
        <v>1133</v>
      </c>
      <c r="B660" s="2">
        <v>1</v>
      </c>
      <c r="C660" t="s">
        <v>1134</v>
      </c>
      <c r="D660" t="s">
        <v>22</v>
      </c>
      <c r="E660" t="s">
        <v>1028</v>
      </c>
      <c r="F660" t="s">
        <v>326</v>
      </c>
      <c r="G660" t="s">
        <v>162</v>
      </c>
      <c r="H660" t="s">
        <v>327</v>
      </c>
      <c r="I660" s="1">
        <f t="shared" si="28"/>
        <v>40485</v>
      </c>
      <c r="J660" s="3">
        <v>14837.1</v>
      </c>
      <c r="K660" s="3">
        <v>12066.72</v>
      </c>
      <c r="L660" s="3">
        <v>2770.38</v>
      </c>
      <c r="M660" s="3">
        <v>1000</v>
      </c>
      <c r="N660" s="2">
        <v>17</v>
      </c>
      <c r="O660" s="2">
        <v>0</v>
      </c>
      <c r="P660" s="2">
        <v>2</v>
      </c>
      <c r="Q660" s="2">
        <v>63</v>
      </c>
      <c r="R660" s="1">
        <f t="shared" si="26"/>
        <v>45900</v>
      </c>
      <c r="S660" t="s">
        <v>27</v>
      </c>
      <c r="T660" t="s">
        <v>28</v>
      </c>
    </row>
    <row r="661" spans="1:20" ht="13.95" customHeight="1" x14ac:dyDescent="0.3">
      <c r="A661" t="s">
        <v>1135</v>
      </c>
      <c r="B661" s="2">
        <v>1</v>
      </c>
      <c r="C661" t="s">
        <v>1136</v>
      </c>
      <c r="D661" t="s">
        <v>22</v>
      </c>
      <c r="E661" t="s">
        <v>1028</v>
      </c>
      <c r="F661" t="s">
        <v>268</v>
      </c>
      <c r="G661" t="s">
        <v>269</v>
      </c>
      <c r="H661" t="s">
        <v>270</v>
      </c>
      <c r="I661" s="1">
        <f t="shared" si="28"/>
        <v>40485</v>
      </c>
      <c r="J661" s="3">
        <v>15942.9</v>
      </c>
      <c r="K661" s="3">
        <v>13030.93</v>
      </c>
      <c r="L661" s="3">
        <v>2911.97</v>
      </c>
      <c r="M661" s="3">
        <v>1000</v>
      </c>
      <c r="N661" s="2">
        <v>17</v>
      </c>
      <c r="O661" s="2">
        <v>0</v>
      </c>
      <c r="P661" s="2">
        <v>2</v>
      </c>
      <c r="Q661" s="2">
        <v>63</v>
      </c>
      <c r="R661" s="1">
        <f t="shared" si="26"/>
        <v>45900</v>
      </c>
      <c r="S661" t="s">
        <v>27</v>
      </c>
      <c r="T661" t="s">
        <v>28</v>
      </c>
    </row>
    <row r="662" spans="1:20" ht="13.95" customHeight="1" x14ac:dyDescent="0.3">
      <c r="A662" t="s">
        <v>1137</v>
      </c>
      <c r="B662" s="2">
        <v>1</v>
      </c>
      <c r="C662" t="s">
        <v>1138</v>
      </c>
      <c r="D662" t="s">
        <v>22</v>
      </c>
      <c r="E662" t="s">
        <v>1028</v>
      </c>
      <c r="F662" t="s">
        <v>161</v>
      </c>
      <c r="G662" t="s">
        <v>162</v>
      </c>
      <c r="H662" t="s">
        <v>163</v>
      </c>
      <c r="I662" s="1">
        <f t="shared" si="28"/>
        <v>40485</v>
      </c>
      <c r="J662" s="3">
        <v>2308.5</v>
      </c>
      <c r="K662" s="3">
        <v>1795.14</v>
      </c>
      <c r="L662" s="3">
        <v>513.36</v>
      </c>
      <c r="M662" s="3">
        <v>250</v>
      </c>
      <c r="N662" s="2">
        <v>17</v>
      </c>
      <c r="O662" s="2">
        <v>0</v>
      </c>
      <c r="P662" s="2">
        <v>2</v>
      </c>
      <c r="Q662" s="2">
        <v>63</v>
      </c>
      <c r="R662" s="1">
        <f t="shared" si="26"/>
        <v>45900</v>
      </c>
      <c r="S662" t="s">
        <v>27</v>
      </c>
      <c r="T662" t="s">
        <v>28</v>
      </c>
    </row>
    <row r="663" spans="1:20" ht="13.95" customHeight="1" x14ac:dyDescent="0.3">
      <c r="A663" t="s">
        <v>1139</v>
      </c>
      <c r="B663" s="2">
        <v>1</v>
      </c>
      <c r="C663" t="s">
        <v>1138</v>
      </c>
      <c r="D663" t="s">
        <v>22</v>
      </c>
      <c r="E663" t="s">
        <v>1028</v>
      </c>
      <c r="F663" t="s">
        <v>345</v>
      </c>
      <c r="G663" t="s">
        <v>162</v>
      </c>
      <c r="H663" t="s">
        <v>346</v>
      </c>
      <c r="I663" s="1">
        <f t="shared" si="28"/>
        <v>40485</v>
      </c>
      <c r="J663" s="3">
        <v>2308.5</v>
      </c>
      <c r="K663" s="3">
        <v>1795.14</v>
      </c>
      <c r="L663" s="3">
        <v>513.36</v>
      </c>
      <c r="M663" s="3">
        <v>250</v>
      </c>
      <c r="N663" s="2">
        <v>17</v>
      </c>
      <c r="O663" s="2">
        <v>0</v>
      </c>
      <c r="P663" s="2">
        <v>2</v>
      </c>
      <c r="Q663" s="2">
        <v>63</v>
      </c>
      <c r="R663" s="1">
        <f t="shared" si="26"/>
        <v>45900</v>
      </c>
      <c r="S663" t="s">
        <v>27</v>
      </c>
      <c r="T663" t="s">
        <v>28</v>
      </c>
    </row>
    <row r="664" spans="1:20" ht="13.95" customHeight="1" x14ac:dyDescent="0.3">
      <c r="A664" t="s">
        <v>1140</v>
      </c>
      <c r="B664" s="2">
        <v>1</v>
      </c>
      <c r="C664" t="s">
        <v>1138</v>
      </c>
      <c r="D664" t="s">
        <v>22</v>
      </c>
      <c r="E664" t="s">
        <v>1028</v>
      </c>
      <c r="F664" t="s">
        <v>161</v>
      </c>
      <c r="G664" t="s">
        <v>162</v>
      </c>
      <c r="H664" t="s">
        <v>163</v>
      </c>
      <c r="I664" s="1">
        <f t="shared" si="28"/>
        <v>40485</v>
      </c>
      <c r="J664" s="3">
        <v>2308.5</v>
      </c>
      <c r="K664" s="3">
        <v>1795.14</v>
      </c>
      <c r="L664" s="3">
        <v>513.36</v>
      </c>
      <c r="M664" s="3">
        <v>250</v>
      </c>
      <c r="N664" s="2">
        <v>17</v>
      </c>
      <c r="O664" s="2">
        <v>0</v>
      </c>
      <c r="P664" s="2">
        <v>2</v>
      </c>
      <c r="Q664" s="2">
        <v>63</v>
      </c>
      <c r="R664" s="1">
        <f t="shared" si="26"/>
        <v>45900</v>
      </c>
      <c r="S664" t="s">
        <v>27</v>
      </c>
      <c r="T664" t="s">
        <v>28</v>
      </c>
    </row>
    <row r="665" spans="1:20" ht="13.95" customHeight="1" x14ac:dyDescent="0.3">
      <c r="A665" t="s">
        <v>1141</v>
      </c>
      <c r="B665" s="2">
        <v>1</v>
      </c>
      <c r="C665" t="s">
        <v>1142</v>
      </c>
      <c r="D665" t="s">
        <v>22</v>
      </c>
      <c r="E665" t="s">
        <v>1028</v>
      </c>
      <c r="F665" t="s">
        <v>216</v>
      </c>
      <c r="G665" t="s">
        <v>162</v>
      </c>
      <c r="H665" t="s">
        <v>217</v>
      </c>
      <c r="I665" s="1">
        <f t="shared" si="28"/>
        <v>40485</v>
      </c>
      <c r="J665" s="3">
        <v>6743.1</v>
      </c>
      <c r="K665" s="3">
        <v>5313.54</v>
      </c>
      <c r="L665" s="3">
        <v>1429.56</v>
      </c>
      <c r="M665" s="3">
        <v>650</v>
      </c>
      <c r="N665" s="2">
        <v>17</v>
      </c>
      <c r="O665" s="2">
        <v>0</v>
      </c>
      <c r="P665" s="2">
        <v>2</v>
      </c>
      <c r="Q665" s="2">
        <v>63</v>
      </c>
      <c r="R665" s="1">
        <f t="shared" si="26"/>
        <v>45900</v>
      </c>
      <c r="S665" t="s">
        <v>27</v>
      </c>
      <c r="T665" t="s">
        <v>28</v>
      </c>
    </row>
    <row r="666" spans="1:20" ht="13.95" customHeight="1" x14ac:dyDescent="0.3">
      <c r="A666" t="s">
        <v>1143</v>
      </c>
      <c r="B666" s="2">
        <v>1</v>
      </c>
      <c r="C666" t="s">
        <v>1144</v>
      </c>
      <c r="D666" t="s">
        <v>22</v>
      </c>
      <c r="E666" t="s">
        <v>1028</v>
      </c>
      <c r="F666" t="s">
        <v>345</v>
      </c>
      <c r="G666" t="s">
        <v>162</v>
      </c>
      <c r="H666" t="s">
        <v>346</v>
      </c>
      <c r="I666" s="1">
        <f t="shared" si="28"/>
        <v>40485</v>
      </c>
      <c r="J666" s="3">
        <v>3465.6</v>
      </c>
      <c r="K666" s="3">
        <v>2716.94</v>
      </c>
      <c r="L666" s="3">
        <v>748.66</v>
      </c>
      <c r="M666" s="3">
        <v>350</v>
      </c>
      <c r="N666" s="2">
        <v>17</v>
      </c>
      <c r="O666" s="2">
        <v>0</v>
      </c>
      <c r="P666" s="2">
        <v>2</v>
      </c>
      <c r="Q666" s="2">
        <v>63</v>
      </c>
      <c r="R666" s="1">
        <f t="shared" si="26"/>
        <v>45900</v>
      </c>
      <c r="S666" t="s">
        <v>27</v>
      </c>
      <c r="T666" t="s">
        <v>28</v>
      </c>
    </row>
    <row r="667" spans="1:20" ht="13.95" customHeight="1" x14ac:dyDescent="0.3">
      <c r="A667" t="s">
        <v>1145</v>
      </c>
      <c r="B667" s="2">
        <v>1</v>
      </c>
      <c r="C667" t="s">
        <v>1144</v>
      </c>
      <c r="D667" t="s">
        <v>22</v>
      </c>
      <c r="E667" t="s">
        <v>1028</v>
      </c>
      <c r="F667" t="s">
        <v>591</v>
      </c>
      <c r="G667" t="s">
        <v>592</v>
      </c>
      <c r="H667" t="s">
        <v>644</v>
      </c>
      <c r="I667" s="1">
        <f t="shared" si="28"/>
        <v>40485</v>
      </c>
      <c r="J667" s="3">
        <v>3465.6</v>
      </c>
      <c r="K667" s="3">
        <v>2716.94</v>
      </c>
      <c r="L667" s="3">
        <v>748.66</v>
      </c>
      <c r="M667" s="3">
        <v>350</v>
      </c>
      <c r="N667" s="2">
        <v>17</v>
      </c>
      <c r="O667" s="2">
        <v>0</v>
      </c>
      <c r="P667" s="2">
        <v>2</v>
      </c>
      <c r="Q667" s="2">
        <v>63</v>
      </c>
      <c r="R667" s="1">
        <f t="shared" si="26"/>
        <v>45900</v>
      </c>
      <c r="S667" t="s">
        <v>27</v>
      </c>
      <c r="T667" t="s">
        <v>28</v>
      </c>
    </row>
    <row r="668" spans="1:20" ht="13.95" customHeight="1" x14ac:dyDescent="0.3">
      <c r="A668" t="s">
        <v>1146</v>
      </c>
      <c r="B668" s="2">
        <v>1</v>
      </c>
      <c r="C668" t="s">
        <v>865</v>
      </c>
      <c r="D668" t="s">
        <v>22</v>
      </c>
      <c r="E668" t="s">
        <v>1028</v>
      </c>
      <c r="F668" t="s">
        <v>626</v>
      </c>
      <c r="G668" t="s">
        <v>162</v>
      </c>
      <c r="H668" t="s">
        <v>627</v>
      </c>
      <c r="I668" s="1">
        <f>DATE(2010,11,9)</f>
        <v>40491</v>
      </c>
      <c r="J668" s="3">
        <v>1311</v>
      </c>
      <c r="K668" s="3">
        <v>1054.97</v>
      </c>
      <c r="L668" s="3">
        <v>256.02999999999997</v>
      </c>
      <c r="M668" s="3">
        <v>100</v>
      </c>
      <c r="N668" s="2">
        <v>17</v>
      </c>
      <c r="O668" s="2">
        <v>0</v>
      </c>
      <c r="P668" s="2">
        <v>2</v>
      </c>
      <c r="Q668" s="2">
        <v>69</v>
      </c>
      <c r="R668" s="1">
        <f t="shared" si="26"/>
        <v>45900</v>
      </c>
      <c r="S668" t="s">
        <v>27</v>
      </c>
      <c r="T668" t="s">
        <v>28</v>
      </c>
    </row>
    <row r="669" spans="1:20" ht="13.95" customHeight="1" x14ac:dyDescent="0.3">
      <c r="A669" t="s">
        <v>1147</v>
      </c>
      <c r="B669" s="2">
        <v>1</v>
      </c>
      <c r="C669" t="s">
        <v>1148</v>
      </c>
      <c r="D669" t="s">
        <v>22</v>
      </c>
      <c r="E669" t="s">
        <v>1028</v>
      </c>
      <c r="F669" t="s">
        <v>181</v>
      </c>
      <c r="G669" t="s">
        <v>182</v>
      </c>
      <c r="H669" t="s">
        <v>183</v>
      </c>
      <c r="I669" s="1">
        <f t="shared" ref="I669:I677" si="29">DATE(2011,1,13)</f>
        <v>40556</v>
      </c>
      <c r="J669" s="3">
        <v>1966.5</v>
      </c>
      <c r="K669" s="3">
        <v>1520.25</v>
      </c>
      <c r="L669" s="3">
        <v>446.25</v>
      </c>
      <c r="M669" s="3">
        <v>200</v>
      </c>
      <c r="N669" s="2">
        <v>17</v>
      </c>
      <c r="O669" s="2">
        <v>0</v>
      </c>
      <c r="P669" s="2">
        <v>2</v>
      </c>
      <c r="Q669" s="2">
        <v>134</v>
      </c>
      <c r="R669" s="1">
        <f t="shared" si="26"/>
        <v>45900</v>
      </c>
      <c r="S669" t="s">
        <v>27</v>
      </c>
      <c r="T669" t="s">
        <v>28</v>
      </c>
    </row>
    <row r="670" spans="1:20" ht="13.95" customHeight="1" x14ac:dyDescent="0.3">
      <c r="A670" t="s">
        <v>1149</v>
      </c>
      <c r="B670" s="2">
        <v>1</v>
      </c>
      <c r="C670" t="s">
        <v>1148</v>
      </c>
      <c r="D670" t="s">
        <v>22</v>
      </c>
      <c r="E670" t="s">
        <v>1028</v>
      </c>
      <c r="F670" t="s">
        <v>181</v>
      </c>
      <c r="G670" t="s">
        <v>182</v>
      </c>
      <c r="H670" t="s">
        <v>183</v>
      </c>
      <c r="I670" s="1">
        <f t="shared" si="29"/>
        <v>40556</v>
      </c>
      <c r="J670" s="3">
        <v>1966.5</v>
      </c>
      <c r="K670" s="3">
        <v>1520.25</v>
      </c>
      <c r="L670" s="3">
        <v>446.25</v>
      </c>
      <c r="M670" s="3">
        <v>200</v>
      </c>
      <c r="N670" s="2">
        <v>17</v>
      </c>
      <c r="O670" s="2">
        <v>0</v>
      </c>
      <c r="P670" s="2">
        <v>2</v>
      </c>
      <c r="Q670" s="2">
        <v>134</v>
      </c>
      <c r="R670" s="1">
        <f t="shared" si="26"/>
        <v>45900</v>
      </c>
      <c r="S670" t="s">
        <v>27</v>
      </c>
      <c r="T670" t="s">
        <v>28</v>
      </c>
    </row>
    <row r="671" spans="1:20" ht="13.95" customHeight="1" x14ac:dyDescent="0.3">
      <c r="A671" t="s">
        <v>1150</v>
      </c>
      <c r="B671" s="2">
        <v>1</v>
      </c>
      <c r="C671" t="s">
        <v>1148</v>
      </c>
      <c r="D671" t="s">
        <v>22</v>
      </c>
      <c r="E671" t="s">
        <v>1028</v>
      </c>
      <c r="F671" t="s">
        <v>181</v>
      </c>
      <c r="G671" t="s">
        <v>182</v>
      </c>
      <c r="H671" t="s">
        <v>183</v>
      </c>
      <c r="I671" s="1">
        <f t="shared" si="29"/>
        <v>40556</v>
      </c>
      <c r="J671" s="3">
        <v>1966.5</v>
      </c>
      <c r="K671" s="3">
        <v>1520.25</v>
      </c>
      <c r="L671" s="3">
        <v>446.25</v>
      </c>
      <c r="M671" s="3">
        <v>200</v>
      </c>
      <c r="N671" s="2">
        <v>17</v>
      </c>
      <c r="O671" s="2">
        <v>0</v>
      </c>
      <c r="P671" s="2">
        <v>2</v>
      </c>
      <c r="Q671" s="2">
        <v>134</v>
      </c>
      <c r="R671" s="1">
        <f t="shared" si="26"/>
        <v>45900</v>
      </c>
      <c r="S671" t="s">
        <v>27</v>
      </c>
      <c r="T671" t="s">
        <v>28</v>
      </c>
    </row>
    <row r="672" spans="1:20" ht="13.95" customHeight="1" x14ac:dyDescent="0.3">
      <c r="A672" t="s">
        <v>1151</v>
      </c>
      <c r="B672" s="2">
        <v>1</v>
      </c>
      <c r="C672" t="s">
        <v>1152</v>
      </c>
      <c r="D672" t="s">
        <v>22</v>
      </c>
      <c r="E672" t="s">
        <v>1028</v>
      </c>
      <c r="F672" t="s">
        <v>358</v>
      </c>
      <c r="G672" t="s">
        <v>25</v>
      </c>
      <c r="H672" t="s">
        <v>26</v>
      </c>
      <c r="I672" s="1">
        <f t="shared" si="29"/>
        <v>40556</v>
      </c>
      <c r="J672" s="3">
        <v>609.9</v>
      </c>
      <c r="K672" s="3">
        <v>481.9</v>
      </c>
      <c r="L672" s="3">
        <v>128</v>
      </c>
      <c r="M672" s="3">
        <v>50</v>
      </c>
      <c r="N672" s="2">
        <v>17</v>
      </c>
      <c r="O672" s="2">
        <v>0</v>
      </c>
      <c r="P672" s="2">
        <v>2</v>
      </c>
      <c r="Q672" s="2">
        <v>134</v>
      </c>
      <c r="R672" s="1">
        <f t="shared" si="26"/>
        <v>45900</v>
      </c>
      <c r="S672" t="s">
        <v>27</v>
      </c>
      <c r="T672" t="s">
        <v>28</v>
      </c>
    </row>
    <row r="673" spans="1:20" ht="13.95" customHeight="1" x14ac:dyDescent="0.3">
      <c r="A673" t="s">
        <v>1153</v>
      </c>
      <c r="B673" s="2">
        <v>1</v>
      </c>
      <c r="C673" t="s">
        <v>1152</v>
      </c>
      <c r="D673" t="s">
        <v>22</v>
      </c>
      <c r="E673" t="s">
        <v>1028</v>
      </c>
      <c r="F673" t="s">
        <v>358</v>
      </c>
      <c r="G673" t="s">
        <v>25</v>
      </c>
      <c r="H673" t="s">
        <v>26</v>
      </c>
      <c r="I673" s="1">
        <f t="shared" si="29"/>
        <v>40556</v>
      </c>
      <c r="J673" s="3">
        <v>609.9</v>
      </c>
      <c r="K673" s="3">
        <v>481.9</v>
      </c>
      <c r="L673" s="3">
        <v>128</v>
      </c>
      <c r="M673" s="3">
        <v>50</v>
      </c>
      <c r="N673" s="2">
        <v>17</v>
      </c>
      <c r="O673" s="2">
        <v>0</v>
      </c>
      <c r="P673" s="2">
        <v>2</v>
      </c>
      <c r="Q673" s="2">
        <v>134</v>
      </c>
      <c r="R673" s="1">
        <f t="shared" si="26"/>
        <v>45900</v>
      </c>
      <c r="S673" t="s">
        <v>27</v>
      </c>
      <c r="T673" t="s">
        <v>28</v>
      </c>
    </row>
    <row r="674" spans="1:20" ht="13.95" customHeight="1" x14ac:dyDescent="0.3">
      <c r="A674" t="s">
        <v>1154</v>
      </c>
      <c r="B674" s="2">
        <v>1</v>
      </c>
      <c r="C674" t="s">
        <v>1152</v>
      </c>
      <c r="D674" t="s">
        <v>22</v>
      </c>
      <c r="E674" t="s">
        <v>1028</v>
      </c>
      <c r="F674" t="s">
        <v>358</v>
      </c>
      <c r="G674" t="s">
        <v>25</v>
      </c>
      <c r="H674" t="s">
        <v>26</v>
      </c>
      <c r="I674" s="1">
        <f t="shared" si="29"/>
        <v>40556</v>
      </c>
      <c r="J674" s="3">
        <v>609.9</v>
      </c>
      <c r="K674" s="3">
        <v>481.9</v>
      </c>
      <c r="L674" s="3">
        <v>128</v>
      </c>
      <c r="M674" s="3">
        <v>50</v>
      </c>
      <c r="N674" s="2">
        <v>17</v>
      </c>
      <c r="O674" s="2">
        <v>0</v>
      </c>
      <c r="P674" s="2">
        <v>2</v>
      </c>
      <c r="Q674" s="2">
        <v>134</v>
      </c>
      <c r="R674" s="1">
        <f t="shared" si="26"/>
        <v>45900</v>
      </c>
      <c r="S674" t="s">
        <v>27</v>
      </c>
      <c r="T674" t="s">
        <v>28</v>
      </c>
    </row>
    <row r="675" spans="1:20" ht="13.95" customHeight="1" x14ac:dyDescent="0.3">
      <c r="A675" t="s">
        <v>1155</v>
      </c>
      <c r="B675" s="2">
        <v>1</v>
      </c>
      <c r="C675" t="s">
        <v>1152</v>
      </c>
      <c r="D675" t="s">
        <v>22</v>
      </c>
      <c r="E675" t="s">
        <v>1028</v>
      </c>
      <c r="F675" t="s">
        <v>358</v>
      </c>
      <c r="G675" t="s">
        <v>25</v>
      </c>
      <c r="H675" t="s">
        <v>26</v>
      </c>
      <c r="I675" s="1">
        <f t="shared" si="29"/>
        <v>40556</v>
      </c>
      <c r="J675" s="3">
        <v>609.9</v>
      </c>
      <c r="K675" s="3">
        <v>481.9</v>
      </c>
      <c r="L675" s="3">
        <v>128</v>
      </c>
      <c r="M675" s="3">
        <v>50</v>
      </c>
      <c r="N675" s="2">
        <v>17</v>
      </c>
      <c r="O675" s="2">
        <v>0</v>
      </c>
      <c r="P675" s="2">
        <v>2</v>
      </c>
      <c r="Q675" s="2">
        <v>134</v>
      </c>
      <c r="R675" s="1">
        <f t="shared" si="26"/>
        <v>45900</v>
      </c>
      <c r="S675" t="s">
        <v>27</v>
      </c>
      <c r="T675" t="s">
        <v>28</v>
      </c>
    </row>
    <row r="676" spans="1:20" ht="13.95" customHeight="1" x14ac:dyDescent="0.3">
      <c r="A676" t="s">
        <v>1156</v>
      </c>
      <c r="B676" s="2">
        <v>1</v>
      </c>
      <c r="C676" t="s">
        <v>1152</v>
      </c>
      <c r="D676" t="s">
        <v>22</v>
      </c>
      <c r="E676" t="s">
        <v>1028</v>
      </c>
      <c r="F676" t="s">
        <v>665</v>
      </c>
      <c r="G676" t="s">
        <v>193</v>
      </c>
      <c r="H676" t="s">
        <v>394</v>
      </c>
      <c r="I676" s="1">
        <f t="shared" si="29"/>
        <v>40556</v>
      </c>
      <c r="J676" s="3">
        <v>609.9</v>
      </c>
      <c r="K676" s="3">
        <v>481.9</v>
      </c>
      <c r="L676" s="3">
        <v>128</v>
      </c>
      <c r="M676" s="3">
        <v>50</v>
      </c>
      <c r="N676" s="2">
        <v>17</v>
      </c>
      <c r="O676" s="2">
        <v>0</v>
      </c>
      <c r="P676" s="2">
        <v>2</v>
      </c>
      <c r="Q676" s="2">
        <v>134</v>
      </c>
      <c r="R676" s="1">
        <f t="shared" si="26"/>
        <v>45900</v>
      </c>
      <c r="S676" t="s">
        <v>27</v>
      </c>
      <c r="T676" t="s">
        <v>28</v>
      </c>
    </row>
    <row r="677" spans="1:20" ht="13.95" customHeight="1" x14ac:dyDescent="0.3">
      <c r="A677" t="s">
        <v>1157</v>
      </c>
      <c r="B677" s="2">
        <v>1</v>
      </c>
      <c r="C677" t="s">
        <v>1152</v>
      </c>
      <c r="D677" t="s">
        <v>22</v>
      </c>
      <c r="E677" t="s">
        <v>1028</v>
      </c>
      <c r="F677" t="s">
        <v>358</v>
      </c>
      <c r="G677" t="s">
        <v>25</v>
      </c>
      <c r="H677" t="s">
        <v>26</v>
      </c>
      <c r="I677" s="1">
        <f t="shared" si="29"/>
        <v>40556</v>
      </c>
      <c r="J677" s="3">
        <v>609.9</v>
      </c>
      <c r="K677" s="3">
        <v>481.9</v>
      </c>
      <c r="L677" s="3">
        <v>128</v>
      </c>
      <c r="M677" s="3">
        <v>50</v>
      </c>
      <c r="N677" s="2">
        <v>17</v>
      </c>
      <c r="O677" s="2">
        <v>0</v>
      </c>
      <c r="P677" s="2">
        <v>2</v>
      </c>
      <c r="Q677" s="2">
        <v>134</v>
      </c>
      <c r="R677" s="1">
        <f t="shared" si="26"/>
        <v>45900</v>
      </c>
      <c r="S677" t="s">
        <v>27</v>
      </c>
      <c r="T677" t="s">
        <v>28</v>
      </c>
    </row>
    <row r="678" spans="1:20" ht="13.95" customHeight="1" x14ac:dyDescent="0.3">
      <c r="A678" t="s">
        <v>1158</v>
      </c>
      <c r="B678" s="2">
        <v>1</v>
      </c>
      <c r="C678" t="s">
        <v>1159</v>
      </c>
      <c r="D678" t="s">
        <v>22</v>
      </c>
      <c r="E678" t="s">
        <v>937</v>
      </c>
      <c r="F678" t="s">
        <v>192</v>
      </c>
      <c r="G678" t="s">
        <v>193</v>
      </c>
      <c r="H678" t="s">
        <v>394</v>
      </c>
      <c r="I678" s="1">
        <f>DATE(2011,1,12)</f>
        <v>40555</v>
      </c>
      <c r="J678" s="3">
        <v>779</v>
      </c>
      <c r="K678" s="3">
        <v>584.45000000000005</v>
      </c>
      <c r="L678" s="3">
        <v>194.55</v>
      </c>
      <c r="M678" s="3">
        <v>100</v>
      </c>
      <c r="N678" s="2">
        <v>17</v>
      </c>
      <c r="O678" s="2">
        <v>0</v>
      </c>
      <c r="P678" s="2">
        <v>2</v>
      </c>
      <c r="Q678" s="2">
        <v>133</v>
      </c>
      <c r="R678" s="1">
        <f t="shared" si="26"/>
        <v>45900</v>
      </c>
      <c r="S678" t="s">
        <v>27</v>
      </c>
      <c r="T678" t="s">
        <v>28</v>
      </c>
    </row>
    <row r="679" spans="1:20" ht="13.95" customHeight="1" x14ac:dyDescent="0.3">
      <c r="A679" t="s">
        <v>1160</v>
      </c>
      <c r="B679" s="2">
        <v>1</v>
      </c>
      <c r="C679" t="s">
        <v>1152</v>
      </c>
      <c r="D679" t="s">
        <v>22</v>
      </c>
      <c r="E679" t="s">
        <v>1028</v>
      </c>
      <c r="F679" t="s">
        <v>358</v>
      </c>
      <c r="G679" t="s">
        <v>25</v>
      </c>
      <c r="H679" t="s">
        <v>26</v>
      </c>
      <c r="I679" s="1">
        <f>DATE(2011,1,13)</f>
        <v>40556</v>
      </c>
      <c r="J679" s="3">
        <v>609.9</v>
      </c>
      <c r="K679" s="3">
        <v>481.9</v>
      </c>
      <c r="L679" s="3">
        <v>128</v>
      </c>
      <c r="M679" s="3">
        <v>50</v>
      </c>
      <c r="N679" s="2">
        <v>17</v>
      </c>
      <c r="O679" s="2">
        <v>0</v>
      </c>
      <c r="P679" s="2">
        <v>2</v>
      </c>
      <c r="Q679" s="2">
        <v>134</v>
      </c>
      <c r="R679" s="1">
        <f t="shared" si="26"/>
        <v>45900</v>
      </c>
      <c r="S679" t="s">
        <v>27</v>
      </c>
      <c r="T679" t="s">
        <v>28</v>
      </c>
    </row>
    <row r="680" spans="1:20" ht="13.95" customHeight="1" x14ac:dyDescent="0.3">
      <c r="A680" t="s">
        <v>1161</v>
      </c>
      <c r="B680" s="2">
        <v>1</v>
      </c>
      <c r="C680" t="s">
        <v>1162</v>
      </c>
      <c r="D680" t="s">
        <v>22</v>
      </c>
      <c r="E680" t="s">
        <v>1163</v>
      </c>
      <c r="F680" t="s">
        <v>151</v>
      </c>
      <c r="G680" t="s">
        <v>152</v>
      </c>
      <c r="H680" t="s">
        <v>397</v>
      </c>
      <c r="I680" s="1">
        <f t="shared" ref="I680:I703" si="30">DATE(2011,5,31)</f>
        <v>40694</v>
      </c>
      <c r="J680" s="3">
        <v>8300</v>
      </c>
      <c r="K680" s="3">
        <v>7238.57</v>
      </c>
      <c r="L680" s="3">
        <v>1061.43</v>
      </c>
      <c r="M680" s="3">
        <v>850</v>
      </c>
      <c r="N680" s="2">
        <v>16</v>
      </c>
      <c r="O680" s="2">
        <v>0</v>
      </c>
      <c r="P680" s="2">
        <v>1</v>
      </c>
      <c r="Q680" s="2">
        <v>272</v>
      </c>
      <c r="R680" s="1">
        <f t="shared" si="26"/>
        <v>45900</v>
      </c>
      <c r="S680" t="s">
        <v>27</v>
      </c>
      <c r="T680" t="s">
        <v>28</v>
      </c>
    </row>
    <row r="681" spans="1:20" ht="13.95" customHeight="1" x14ac:dyDescent="0.3">
      <c r="A681" t="s">
        <v>1164</v>
      </c>
      <c r="B681" s="2">
        <v>1</v>
      </c>
      <c r="C681" t="s">
        <v>1162</v>
      </c>
      <c r="D681" t="s">
        <v>22</v>
      </c>
      <c r="E681" t="s">
        <v>1163</v>
      </c>
      <c r="F681" t="s">
        <v>151</v>
      </c>
      <c r="G681" t="s">
        <v>152</v>
      </c>
      <c r="H681" t="s">
        <v>397</v>
      </c>
      <c r="I681" s="1">
        <f t="shared" si="30"/>
        <v>40694</v>
      </c>
      <c r="J681" s="3">
        <v>8300</v>
      </c>
      <c r="K681" s="3">
        <v>7238.57</v>
      </c>
      <c r="L681" s="3">
        <v>1061.43</v>
      </c>
      <c r="M681" s="3">
        <v>850</v>
      </c>
      <c r="N681" s="2">
        <v>16</v>
      </c>
      <c r="O681" s="2">
        <v>0</v>
      </c>
      <c r="P681" s="2">
        <v>1</v>
      </c>
      <c r="Q681" s="2">
        <v>272</v>
      </c>
      <c r="R681" s="1">
        <f t="shared" si="26"/>
        <v>45900</v>
      </c>
      <c r="S681" t="s">
        <v>27</v>
      </c>
      <c r="T681" t="s">
        <v>28</v>
      </c>
    </row>
    <row r="682" spans="1:20" ht="13.95" customHeight="1" x14ac:dyDescent="0.3">
      <c r="A682" t="s">
        <v>1165</v>
      </c>
      <c r="B682" s="2">
        <v>1</v>
      </c>
      <c r="C682" t="s">
        <v>1162</v>
      </c>
      <c r="D682" t="s">
        <v>22</v>
      </c>
      <c r="E682" t="s">
        <v>1163</v>
      </c>
      <c r="F682" t="s">
        <v>151</v>
      </c>
      <c r="G682" t="s">
        <v>152</v>
      </c>
      <c r="H682" t="s">
        <v>397</v>
      </c>
      <c r="I682" s="1">
        <f t="shared" si="30"/>
        <v>40694</v>
      </c>
      <c r="J682" s="3">
        <v>8300</v>
      </c>
      <c r="K682" s="3">
        <v>7238.57</v>
      </c>
      <c r="L682" s="3">
        <v>1061.43</v>
      </c>
      <c r="M682" s="3">
        <v>850</v>
      </c>
      <c r="N682" s="2">
        <v>16</v>
      </c>
      <c r="O682" s="2">
        <v>0</v>
      </c>
      <c r="P682" s="2">
        <v>1</v>
      </c>
      <c r="Q682" s="2">
        <v>272</v>
      </c>
      <c r="R682" s="1">
        <f t="shared" si="26"/>
        <v>45900</v>
      </c>
      <c r="S682" t="s">
        <v>27</v>
      </c>
      <c r="T682" t="s">
        <v>28</v>
      </c>
    </row>
    <row r="683" spans="1:20" ht="13.95" customHeight="1" x14ac:dyDescent="0.3">
      <c r="A683" t="s">
        <v>1166</v>
      </c>
      <c r="B683" s="2">
        <v>1</v>
      </c>
      <c r="C683" t="s">
        <v>1167</v>
      </c>
      <c r="D683" t="s">
        <v>22</v>
      </c>
      <c r="E683" t="s">
        <v>1163</v>
      </c>
      <c r="F683" t="s">
        <v>151</v>
      </c>
      <c r="G683" t="s">
        <v>152</v>
      </c>
      <c r="H683" t="s">
        <v>206</v>
      </c>
      <c r="I683" s="1">
        <f t="shared" si="30"/>
        <v>40694</v>
      </c>
      <c r="J683" s="3">
        <v>5300</v>
      </c>
      <c r="K683" s="3">
        <v>4663.76</v>
      </c>
      <c r="L683" s="3">
        <v>636.24</v>
      </c>
      <c r="M683" s="3">
        <v>500</v>
      </c>
      <c r="N683" s="2">
        <v>16</v>
      </c>
      <c r="O683" s="2">
        <v>0</v>
      </c>
      <c r="P683" s="2">
        <v>1</v>
      </c>
      <c r="Q683" s="2">
        <v>272</v>
      </c>
      <c r="R683" s="1">
        <f t="shared" si="26"/>
        <v>45900</v>
      </c>
      <c r="S683" t="s">
        <v>27</v>
      </c>
      <c r="T683" t="s">
        <v>28</v>
      </c>
    </row>
    <row r="684" spans="1:20" ht="13.95" customHeight="1" x14ac:dyDescent="0.3">
      <c r="A684" t="s">
        <v>1168</v>
      </c>
      <c r="B684" s="2">
        <v>1</v>
      </c>
      <c r="C684" t="s">
        <v>155</v>
      </c>
      <c r="D684" t="s">
        <v>22</v>
      </c>
      <c r="E684" t="s">
        <v>1163</v>
      </c>
      <c r="F684" t="s">
        <v>1169</v>
      </c>
      <c r="G684" t="s">
        <v>197</v>
      </c>
      <c r="H684" t="s">
        <v>1170</v>
      </c>
      <c r="I684" s="1">
        <f t="shared" si="30"/>
        <v>40694</v>
      </c>
      <c r="J684" s="3">
        <v>8300</v>
      </c>
      <c r="K684" s="3">
        <v>7238.57</v>
      </c>
      <c r="L684" s="3">
        <v>1061.43</v>
      </c>
      <c r="M684" s="3">
        <v>850</v>
      </c>
      <c r="N684" s="2">
        <v>16</v>
      </c>
      <c r="O684" s="2">
        <v>0</v>
      </c>
      <c r="P684" s="2">
        <v>1</v>
      </c>
      <c r="Q684" s="2">
        <v>272</v>
      </c>
      <c r="R684" s="1">
        <f t="shared" si="26"/>
        <v>45900</v>
      </c>
      <c r="S684" t="s">
        <v>27</v>
      </c>
      <c r="T684" t="s">
        <v>28</v>
      </c>
    </row>
    <row r="685" spans="1:20" ht="13.95" customHeight="1" x14ac:dyDescent="0.3">
      <c r="A685" t="s">
        <v>1171</v>
      </c>
      <c r="B685" s="2">
        <v>1</v>
      </c>
      <c r="C685" t="s">
        <v>1167</v>
      </c>
      <c r="D685" t="s">
        <v>22</v>
      </c>
      <c r="E685" t="s">
        <v>1163</v>
      </c>
      <c r="F685" t="s">
        <v>151</v>
      </c>
      <c r="G685" t="s">
        <v>152</v>
      </c>
      <c r="H685" t="s">
        <v>206</v>
      </c>
      <c r="I685" s="1">
        <f t="shared" si="30"/>
        <v>40694</v>
      </c>
      <c r="J685" s="3">
        <v>5300</v>
      </c>
      <c r="K685" s="3">
        <v>4663.76</v>
      </c>
      <c r="L685" s="3">
        <v>636.24</v>
      </c>
      <c r="M685" s="3">
        <v>500</v>
      </c>
      <c r="N685" s="2">
        <v>16</v>
      </c>
      <c r="O685" s="2">
        <v>0</v>
      </c>
      <c r="P685" s="2">
        <v>1</v>
      </c>
      <c r="Q685" s="2">
        <v>272</v>
      </c>
      <c r="R685" s="1">
        <f t="shared" si="26"/>
        <v>45900</v>
      </c>
      <c r="S685" t="s">
        <v>27</v>
      </c>
      <c r="T685" t="s">
        <v>28</v>
      </c>
    </row>
    <row r="686" spans="1:20" ht="13.95" customHeight="1" x14ac:dyDescent="0.3">
      <c r="A686" t="s">
        <v>1172</v>
      </c>
      <c r="B686" s="2">
        <v>1</v>
      </c>
      <c r="C686" t="s">
        <v>1167</v>
      </c>
      <c r="D686" t="s">
        <v>22</v>
      </c>
      <c r="E686" t="s">
        <v>1163</v>
      </c>
      <c r="F686" t="s">
        <v>181</v>
      </c>
      <c r="G686" t="s">
        <v>182</v>
      </c>
      <c r="H686" t="s">
        <v>623</v>
      </c>
      <c r="I686" s="1">
        <f t="shared" si="30"/>
        <v>40694</v>
      </c>
      <c r="J686" s="3">
        <v>5300</v>
      </c>
      <c r="K686" s="3">
        <v>4663.76</v>
      </c>
      <c r="L686" s="3">
        <v>636.24</v>
      </c>
      <c r="M686" s="3">
        <v>500</v>
      </c>
      <c r="N686" s="2">
        <v>16</v>
      </c>
      <c r="O686" s="2">
        <v>0</v>
      </c>
      <c r="P686" s="2">
        <v>1</v>
      </c>
      <c r="Q686" s="2">
        <v>272</v>
      </c>
      <c r="R686" s="1">
        <f t="shared" si="26"/>
        <v>45900</v>
      </c>
      <c r="S686" t="s">
        <v>27</v>
      </c>
      <c r="T686" t="s">
        <v>28</v>
      </c>
    </row>
    <row r="687" spans="1:20" ht="13.95" customHeight="1" x14ac:dyDescent="0.3">
      <c r="A687" t="s">
        <v>1173</v>
      </c>
      <c r="B687" s="2">
        <v>1</v>
      </c>
      <c r="C687" t="s">
        <v>1167</v>
      </c>
      <c r="D687" t="s">
        <v>22</v>
      </c>
      <c r="E687" t="s">
        <v>1163</v>
      </c>
      <c r="F687" t="s">
        <v>181</v>
      </c>
      <c r="G687" t="s">
        <v>182</v>
      </c>
      <c r="H687" t="s">
        <v>623</v>
      </c>
      <c r="I687" s="1">
        <f t="shared" si="30"/>
        <v>40694</v>
      </c>
      <c r="J687" s="3">
        <v>5300</v>
      </c>
      <c r="K687" s="3">
        <v>4663.76</v>
      </c>
      <c r="L687" s="3">
        <v>636.24</v>
      </c>
      <c r="M687" s="3">
        <v>500</v>
      </c>
      <c r="N687" s="2">
        <v>16</v>
      </c>
      <c r="O687" s="2">
        <v>0</v>
      </c>
      <c r="P687" s="2">
        <v>1</v>
      </c>
      <c r="Q687" s="2">
        <v>272</v>
      </c>
      <c r="R687" s="1">
        <f t="shared" si="26"/>
        <v>45900</v>
      </c>
      <c r="S687" t="s">
        <v>27</v>
      </c>
      <c r="T687" t="s">
        <v>28</v>
      </c>
    </row>
    <row r="688" spans="1:20" ht="13.95" customHeight="1" x14ac:dyDescent="0.3">
      <c r="A688" t="s">
        <v>1174</v>
      </c>
      <c r="B688" s="2">
        <v>1</v>
      </c>
      <c r="C688" t="s">
        <v>1167</v>
      </c>
      <c r="D688" t="s">
        <v>22</v>
      </c>
      <c r="E688" t="s">
        <v>1163</v>
      </c>
      <c r="F688" t="s">
        <v>181</v>
      </c>
      <c r="G688" t="s">
        <v>182</v>
      </c>
      <c r="H688" t="s">
        <v>623</v>
      </c>
      <c r="I688" s="1">
        <f t="shared" si="30"/>
        <v>40694</v>
      </c>
      <c r="J688" s="3">
        <v>5300</v>
      </c>
      <c r="K688" s="3">
        <v>4663.76</v>
      </c>
      <c r="L688" s="3">
        <v>636.24</v>
      </c>
      <c r="M688" s="3">
        <v>500</v>
      </c>
      <c r="N688" s="2">
        <v>16</v>
      </c>
      <c r="O688" s="2">
        <v>0</v>
      </c>
      <c r="P688" s="2">
        <v>1</v>
      </c>
      <c r="Q688" s="2">
        <v>272</v>
      </c>
      <c r="R688" s="1">
        <f t="shared" si="26"/>
        <v>45900</v>
      </c>
      <c r="S688" t="s">
        <v>27</v>
      </c>
      <c r="T688" t="s">
        <v>28</v>
      </c>
    </row>
    <row r="689" spans="1:20" ht="13.95" customHeight="1" x14ac:dyDescent="0.3">
      <c r="A689" t="s">
        <v>1175</v>
      </c>
      <c r="B689" s="2">
        <v>1</v>
      </c>
      <c r="C689" t="s">
        <v>1167</v>
      </c>
      <c r="D689" t="s">
        <v>22</v>
      </c>
      <c r="E689" t="s">
        <v>1176</v>
      </c>
      <c r="F689" t="s">
        <v>151</v>
      </c>
      <c r="G689" t="s">
        <v>152</v>
      </c>
      <c r="H689" t="s">
        <v>1177</v>
      </c>
      <c r="I689" s="1">
        <f t="shared" si="30"/>
        <v>40694</v>
      </c>
      <c r="J689" s="3">
        <v>5300</v>
      </c>
      <c r="K689" s="3">
        <v>4663.76</v>
      </c>
      <c r="L689" s="3">
        <v>636.24</v>
      </c>
      <c r="M689" s="3">
        <v>500</v>
      </c>
      <c r="N689" s="2">
        <v>16</v>
      </c>
      <c r="O689" s="2">
        <v>0</v>
      </c>
      <c r="P689" s="2">
        <v>1</v>
      </c>
      <c r="Q689" s="2">
        <v>272</v>
      </c>
      <c r="R689" s="1">
        <f t="shared" si="26"/>
        <v>45900</v>
      </c>
      <c r="S689" t="s">
        <v>27</v>
      </c>
      <c r="T689" t="s">
        <v>28</v>
      </c>
    </row>
    <row r="690" spans="1:20" ht="13.95" customHeight="1" x14ac:dyDescent="0.3">
      <c r="A690" t="s">
        <v>1178</v>
      </c>
      <c r="B690" s="2">
        <v>1</v>
      </c>
      <c r="C690" t="s">
        <v>1167</v>
      </c>
      <c r="D690" t="s">
        <v>22</v>
      </c>
      <c r="E690" t="s">
        <v>1163</v>
      </c>
      <c r="F690" t="s">
        <v>151</v>
      </c>
      <c r="G690" t="s">
        <v>152</v>
      </c>
      <c r="H690" t="s">
        <v>397</v>
      </c>
      <c r="I690" s="1">
        <f t="shared" si="30"/>
        <v>40694</v>
      </c>
      <c r="J690" s="3">
        <v>5300</v>
      </c>
      <c r="K690" s="3">
        <v>4663.76</v>
      </c>
      <c r="L690" s="3">
        <v>636.24</v>
      </c>
      <c r="M690" s="3">
        <v>500</v>
      </c>
      <c r="N690" s="2">
        <v>16</v>
      </c>
      <c r="O690" s="2">
        <v>0</v>
      </c>
      <c r="P690" s="2">
        <v>1</v>
      </c>
      <c r="Q690" s="2">
        <v>272</v>
      </c>
      <c r="R690" s="1">
        <f t="shared" si="26"/>
        <v>45900</v>
      </c>
      <c r="S690" t="s">
        <v>27</v>
      </c>
      <c r="T690" t="s">
        <v>28</v>
      </c>
    </row>
    <row r="691" spans="1:20" ht="13.95" customHeight="1" x14ac:dyDescent="0.3">
      <c r="A691" t="s">
        <v>1179</v>
      </c>
      <c r="B691" s="2">
        <v>1</v>
      </c>
      <c r="C691" t="s">
        <v>1167</v>
      </c>
      <c r="D691" t="s">
        <v>22</v>
      </c>
      <c r="E691" t="s">
        <v>1163</v>
      </c>
      <c r="F691" t="s">
        <v>181</v>
      </c>
      <c r="G691" t="s">
        <v>182</v>
      </c>
      <c r="H691" t="s">
        <v>623</v>
      </c>
      <c r="I691" s="1">
        <f t="shared" si="30"/>
        <v>40694</v>
      </c>
      <c r="J691" s="3">
        <v>5300</v>
      </c>
      <c r="K691" s="3">
        <v>4663.76</v>
      </c>
      <c r="L691" s="3">
        <v>636.24</v>
      </c>
      <c r="M691" s="3">
        <v>500</v>
      </c>
      <c r="N691" s="2">
        <v>16</v>
      </c>
      <c r="O691" s="2">
        <v>0</v>
      </c>
      <c r="P691" s="2">
        <v>1</v>
      </c>
      <c r="Q691" s="2">
        <v>272</v>
      </c>
      <c r="R691" s="1">
        <f t="shared" si="26"/>
        <v>45900</v>
      </c>
      <c r="S691" t="s">
        <v>27</v>
      </c>
      <c r="T691" t="s">
        <v>28</v>
      </c>
    </row>
    <row r="692" spans="1:20" ht="13.95" customHeight="1" x14ac:dyDescent="0.3">
      <c r="A692" t="s">
        <v>1180</v>
      </c>
      <c r="B692" s="2">
        <v>1</v>
      </c>
      <c r="C692" t="s">
        <v>1167</v>
      </c>
      <c r="D692" t="s">
        <v>22</v>
      </c>
      <c r="E692" t="s">
        <v>1163</v>
      </c>
      <c r="F692" t="s">
        <v>151</v>
      </c>
      <c r="G692" t="s">
        <v>152</v>
      </c>
      <c r="H692" t="s">
        <v>397</v>
      </c>
      <c r="I692" s="1">
        <f t="shared" si="30"/>
        <v>40694</v>
      </c>
      <c r="J692" s="3">
        <v>5300</v>
      </c>
      <c r="K692" s="3">
        <v>4663.76</v>
      </c>
      <c r="L692" s="3">
        <v>636.24</v>
      </c>
      <c r="M692" s="3">
        <v>500</v>
      </c>
      <c r="N692" s="2">
        <v>16</v>
      </c>
      <c r="O692" s="2">
        <v>0</v>
      </c>
      <c r="P692" s="2">
        <v>1</v>
      </c>
      <c r="Q692" s="2">
        <v>272</v>
      </c>
      <c r="R692" s="1">
        <f t="shared" si="26"/>
        <v>45900</v>
      </c>
      <c r="S692" t="s">
        <v>27</v>
      </c>
      <c r="T692" t="s">
        <v>28</v>
      </c>
    </row>
    <row r="693" spans="1:20" ht="13.95" customHeight="1" x14ac:dyDescent="0.3">
      <c r="A693" t="s">
        <v>1181</v>
      </c>
      <c r="B693" s="2">
        <v>1</v>
      </c>
      <c r="C693" t="s">
        <v>1167</v>
      </c>
      <c r="D693" t="s">
        <v>22</v>
      </c>
      <c r="E693" t="s">
        <v>1163</v>
      </c>
      <c r="F693" t="s">
        <v>151</v>
      </c>
      <c r="G693" t="s">
        <v>152</v>
      </c>
      <c r="H693" t="s">
        <v>206</v>
      </c>
      <c r="I693" s="1">
        <f t="shared" si="30"/>
        <v>40694</v>
      </c>
      <c r="J693" s="3">
        <v>5300</v>
      </c>
      <c r="K693" s="3">
        <v>4663.76</v>
      </c>
      <c r="L693" s="3">
        <v>636.24</v>
      </c>
      <c r="M693" s="3">
        <v>500</v>
      </c>
      <c r="N693" s="2">
        <v>16</v>
      </c>
      <c r="O693" s="2">
        <v>0</v>
      </c>
      <c r="P693" s="2">
        <v>1</v>
      </c>
      <c r="Q693" s="2">
        <v>272</v>
      </c>
      <c r="R693" s="1">
        <f t="shared" si="26"/>
        <v>45900</v>
      </c>
      <c r="S693" t="s">
        <v>27</v>
      </c>
      <c r="T693" t="s">
        <v>28</v>
      </c>
    </row>
    <row r="694" spans="1:20" ht="13.95" customHeight="1" x14ac:dyDescent="0.3">
      <c r="A694" t="s">
        <v>1182</v>
      </c>
      <c r="B694" s="2">
        <v>1</v>
      </c>
      <c r="C694" t="s">
        <v>1167</v>
      </c>
      <c r="D694" t="s">
        <v>22</v>
      </c>
      <c r="E694" t="s">
        <v>1163</v>
      </c>
      <c r="F694" t="s">
        <v>151</v>
      </c>
      <c r="G694" t="s">
        <v>152</v>
      </c>
      <c r="H694" t="s">
        <v>206</v>
      </c>
      <c r="I694" s="1">
        <f t="shared" si="30"/>
        <v>40694</v>
      </c>
      <c r="J694" s="3">
        <v>5300</v>
      </c>
      <c r="K694" s="3">
        <v>4663.76</v>
      </c>
      <c r="L694" s="3">
        <v>636.24</v>
      </c>
      <c r="M694" s="3">
        <v>500</v>
      </c>
      <c r="N694" s="2">
        <v>16</v>
      </c>
      <c r="O694" s="2">
        <v>0</v>
      </c>
      <c r="P694" s="2">
        <v>1</v>
      </c>
      <c r="Q694" s="2">
        <v>272</v>
      </c>
      <c r="R694" s="1">
        <f t="shared" si="26"/>
        <v>45900</v>
      </c>
      <c r="S694" t="s">
        <v>27</v>
      </c>
      <c r="T694" t="s">
        <v>28</v>
      </c>
    </row>
    <row r="695" spans="1:20" ht="13.95" customHeight="1" x14ac:dyDescent="0.3">
      <c r="A695" t="s">
        <v>1183</v>
      </c>
      <c r="B695" s="2">
        <v>1</v>
      </c>
      <c r="C695" t="s">
        <v>1167</v>
      </c>
      <c r="D695" t="s">
        <v>22</v>
      </c>
      <c r="E695" t="s">
        <v>1163</v>
      </c>
      <c r="F695" t="s">
        <v>151</v>
      </c>
      <c r="G695" t="s">
        <v>152</v>
      </c>
      <c r="H695" t="s">
        <v>397</v>
      </c>
      <c r="I695" s="1">
        <f t="shared" si="30"/>
        <v>40694</v>
      </c>
      <c r="J695" s="3">
        <v>5300</v>
      </c>
      <c r="K695" s="3">
        <v>4663.76</v>
      </c>
      <c r="L695" s="3">
        <v>636.24</v>
      </c>
      <c r="M695" s="3">
        <v>500</v>
      </c>
      <c r="N695" s="2">
        <v>16</v>
      </c>
      <c r="O695" s="2">
        <v>0</v>
      </c>
      <c r="P695" s="2">
        <v>1</v>
      </c>
      <c r="Q695" s="2">
        <v>272</v>
      </c>
      <c r="R695" s="1">
        <f t="shared" si="26"/>
        <v>45900</v>
      </c>
      <c r="S695" t="s">
        <v>27</v>
      </c>
      <c r="T695" t="s">
        <v>28</v>
      </c>
    </row>
    <row r="696" spans="1:20" ht="13.95" customHeight="1" x14ac:dyDescent="0.3">
      <c r="A696" t="s">
        <v>1184</v>
      </c>
      <c r="B696" s="2">
        <v>1</v>
      </c>
      <c r="C696" t="s">
        <v>1167</v>
      </c>
      <c r="D696" t="s">
        <v>22</v>
      </c>
      <c r="E696" t="s">
        <v>1163</v>
      </c>
      <c r="F696" t="s">
        <v>181</v>
      </c>
      <c r="G696" t="s">
        <v>182</v>
      </c>
      <c r="H696" t="s">
        <v>623</v>
      </c>
      <c r="I696" s="1">
        <f t="shared" si="30"/>
        <v>40694</v>
      </c>
      <c r="J696" s="3">
        <v>5300</v>
      </c>
      <c r="K696" s="3">
        <v>4663.76</v>
      </c>
      <c r="L696" s="3">
        <v>636.24</v>
      </c>
      <c r="M696" s="3">
        <v>500</v>
      </c>
      <c r="N696" s="2">
        <v>16</v>
      </c>
      <c r="O696" s="2">
        <v>0</v>
      </c>
      <c r="P696" s="2">
        <v>1</v>
      </c>
      <c r="Q696" s="2">
        <v>272</v>
      </c>
      <c r="R696" s="1">
        <f t="shared" si="26"/>
        <v>45900</v>
      </c>
      <c r="S696" t="s">
        <v>27</v>
      </c>
      <c r="T696" t="s">
        <v>28</v>
      </c>
    </row>
    <row r="697" spans="1:20" ht="13.95" customHeight="1" x14ac:dyDescent="0.3">
      <c r="A697" t="s">
        <v>1185</v>
      </c>
      <c r="B697" s="2">
        <v>1</v>
      </c>
      <c r="C697" t="s">
        <v>1167</v>
      </c>
      <c r="D697" t="s">
        <v>22</v>
      </c>
      <c r="E697" t="s">
        <v>1163</v>
      </c>
      <c r="F697" t="s">
        <v>151</v>
      </c>
      <c r="G697" t="s">
        <v>152</v>
      </c>
      <c r="H697" t="s">
        <v>1177</v>
      </c>
      <c r="I697" s="1">
        <f t="shared" si="30"/>
        <v>40694</v>
      </c>
      <c r="J697" s="3">
        <v>5300</v>
      </c>
      <c r="K697" s="3">
        <v>4663.76</v>
      </c>
      <c r="L697" s="3">
        <v>636.24</v>
      </c>
      <c r="M697" s="3">
        <v>500</v>
      </c>
      <c r="N697" s="2">
        <v>16</v>
      </c>
      <c r="O697" s="2">
        <v>0</v>
      </c>
      <c r="P697" s="2">
        <v>1</v>
      </c>
      <c r="Q697" s="2">
        <v>272</v>
      </c>
      <c r="R697" s="1">
        <f t="shared" si="26"/>
        <v>45900</v>
      </c>
      <c r="S697" t="s">
        <v>27</v>
      </c>
      <c r="T697" t="s">
        <v>28</v>
      </c>
    </row>
    <row r="698" spans="1:20" ht="13.95" customHeight="1" x14ac:dyDescent="0.3">
      <c r="A698" t="s">
        <v>1186</v>
      </c>
      <c r="B698" s="2">
        <v>1</v>
      </c>
      <c r="C698" t="s">
        <v>1167</v>
      </c>
      <c r="D698" t="s">
        <v>22</v>
      </c>
      <c r="E698" t="s">
        <v>1163</v>
      </c>
      <c r="F698" t="s">
        <v>151</v>
      </c>
      <c r="G698" t="s">
        <v>152</v>
      </c>
      <c r="H698" t="s">
        <v>1177</v>
      </c>
      <c r="I698" s="1">
        <f t="shared" si="30"/>
        <v>40694</v>
      </c>
      <c r="J698" s="3">
        <v>5300</v>
      </c>
      <c r="K698" s="3">
        <v>4663.76</v>
      </c>
      <c r="L698" s="3">
        <v>636.24</v>
      </c>
      <c r="M698" s="3">
        <v>500</v>
      </c>
      <c r="N698" s="2">
        <v>16</v>
      </c>
      <c r="O698" s="2">
        <v>0</v>
      </c>
      <c r="P698" s="2">
        <v>1</v>
      </c>
      <c r="Q698" s="2">
        <v>272</v>
      </c>
      <c r="R698" s="1">
        <f t="shared" si="26"/>
        <v>45900</v>
      </c>
      <c r="S698" t="s">
        <v>27</v>
      </c>
      <c r="T698" t="s">
        <v>28</v>
      </c>
    </row>
    <row r="699" spans="1:20" ht="13.95" customHeight="1" x14ac:dyDescent="0.3">
      <c r="A699" t="s">
        <v>1187</v>
      </c>
      <c r="B699" s="2">
        <v>1</v>
      </c>
      <c r="C699" t="s">
        <v>1167</v>
      </c>
      <c r="D699" t="s">
        <v>22</v>
      </c>
      <c r="E699" t="s">
        <v>1163</v>
      </c>
      <c r="F699" t="s">
        <v>181</v>
      </c>
      <c r="G699" t="s">
        <v>182</v>
      </c>
      <c r="H699" t="s">
        <v>623</v>
      </c>
      <c r="I699" s="1">
        <f t="shared" si="30"/>
        <v>40694</v>
      </c>
      <c r="J699" s="3">
        <v>5300</v>
      </c>
      <c r="K699" s="3">
        <v>4663.76</v>
      </c>
      <c r="L699" s="3">
        <v>636.24</v>
      </c>
      <c r="M699" s="3">
        <v>500</v>
      </c>
      <c r="N699" s="2">
        <v>16</v>
      </c>
      <c r="O699" s="2">
        <v>0</v>
      </c>
      <c r="P699" s="2">
        <v>1</v>
      </c>
      <c r="Q699" s="2">
        <v>272</v>
      </c>
      <c r="R699" s="1">
        <f t="shared" si="26"/>
        <v>45900</v>
      </c>
      <c r="S699" t="s">
        <v>27</v>
      </c>
      <c r="T699" t="s">
        <v>28</v>
      </c>
    </row>
    <row r="700" spans="1:20" ht="13.95" customHeight="1" x14ac:dyDescent="0.3">
      <c r="A700" t="s">
        <v>1188</v>
      </c>
      <c r="B700" s="2">
        <v>1</v>
      </c>
      <c r="C700" t="s">
        <v>1167</v>
      </c>
      <c r="D700" t="s">
        <v>22</v>
      </c>
      <c r="E700" t="s">
        <v>1163</v>
      </c>
      <c r="F700" t="s">
        <v>151</v>
      </c>
      <c r="G700" t="s">
        <v>152</v>
      </c>
      <c r="H700" t="s">
        <v>206</v>
      </c>
      <c r="I700" s="1">
        <f t="shared" si="30"/>
        <v>40694</v>
      </c>
      <c r="J700" s="3">
        <v>5300</v>
      </c>
      <c r="K700" s="3">
        <v>4663.76</v>
      </c>
      <c r="L700" s="3">
        <v>636.24</v>
      </c>
      <c r="M700" s="3">
        <v>500</v>
      </c>
      <c r="N700" s="2">
        <v>16</v>
      </c>
      <c r="O700" s="2">
        <v>0</v>
      </c>
      <c r="P700" s="2">
        <v>1</v>
      </c>
      <c r="Q700" s="2">
        <v>272</v>
      </c>
      <c r="R700" s="1">
        <f t="shared" si="26"/>
        <v>45900</v>
      </c>
      <c r="S700" t="s">
        <v>27</v>
      </c>
      <c r="T700" t="s">
        <v>28</v>
      </c>
    </row>
    <row r="701" spans="1:20" ht="13.95" customHeight="1" x14ac:dyDescent="0.3">
      <c r="A701" t="s">
        <v>1189</v>
      </c>
      <c r="B701" s="2">
        <v>1</v>
      </c>
      <c r="C701" t="s">
        <v>1167</v>
      </c>
      <c r="D701" t="s">
        <v>22</v>
      </c>
      <c r="E701" t="s">
        <v>1163</v>
      </c>
      <c r="F701" t="s">
        <v>181</v>
      </c>
      <c r="G701" t="s">
        <v>182</v>
      </c>
      <c r="H701" t="s">
        <v>623</v>
      </c>
      <c r="I701" s="1">
        <f t="shared" si="30"/>
        <v>40694</v>
      </c>
      <c r="J701" s="3">
        <v>5300</v>
      </c>
      <c r="K701" s="3">
        <v>4663.76</v>
      </c>
      <c r="L701" s="3">
        <v>636.24</v>
      </c>
      <c r="M701" s="3">
        <v>500</v>
      </c>
      <c r="N701" s="2">
        <v>16</v>
      </c>
      <c r="O701" s="2">
        <v>0</v>
      </c>
      <c r="P701" s="2">
        <v>1</v>
      </c>
      <c r="Q701" s="2">
        <v>272</v>
      </c>
      <c r="R701" s="1">
        <f t="shared" si="26"/>
        <v>45900</v>
      </c>
      <c r="S701" t="s">
        <v>27</v>
      </c>
      <c r="T701" t="s">
        <v>28</v>
      </c>
    </row>
    <row r="702" spans="1:20" ht="13.95" customHeight="1" x14ac:dyDescent="0.3">
      <c r="A702" t="s">
        <v>1190</v>
      </c>
      <c r="B702" s="2">
        <v>1</v>
      </c>
      <c r="C702" t="s">
        <v>1167</v>
      </c>
      <c r="D702" t="s">
        <v>22</v>
      </c>
      <c r="E702" t="s">
        <v>1191</v>
      </c>
      <c r="F702" t="s">
        <v>151</v>
      </c>
      <c r="G702" t="s">
        <v>152</v>
      </c>
      <c r="H702" t="s">
        <v>206</v>
      </c>
      <c r="I702" s="1">
        <f t="shared" si="30"/>
        <v>40694</v>
      </c>
      <c r="J702" s="3">
        <v>5300</v>
      </c>
      <c r="K702" s="3">
        <v>4663.76</v>
      </c>
      <c r="L702" s="3">
        <v>636.24</v>
      </c>
      <c r="M702" s="3">
        <v>500</v>
      </c>
      <c r="N702" s="2">
        <v>16</v>
      </c>
      <c r="O702" s="2">
        <v>0</v>
      </c>
      <c r="P702" s="2">
        <v>1</v>
      </c>
      <c r="Q702" s="2">
        <v>272</v>
      </c>
      <c r="R702" s="1">
        <f t="shared" si="26"/>
        <v>45900</v>
      </c>
      <c r="S702" t="s">
        <v>27</v>
      </c>
      <c r="T702" t="s">
        <v>28</v>
      </c>
    </row>
    <row r="703" spans="1:20" ht="13.95" customHeight="1" x14ac:dyDescent="0.3">
      <c r="A703" t="s">
        <v>1192</v>
      </c>
      <c r="B703" s="2">
        <v>1</v>
      </c>
      <c r="C703" t="s">
        <v>1167</v>
      </c>
      <c r="D703" t="s">
        <v>22</v>
      </c>
      <c r="E703" t="s">
        <v>1163</v>
      </c>
      <c r="F703" t="s">
        <v>151</v>
      </c>
      <c r="G703" t="s">
        <v>152</v>
      </c>
      <c r="H703" t="s">
        <v>206</v>
      </c>
      <c r="I703" s="1">
        <f t="shared" si="30"/>
        <v>40694</v>
      </c>
      <c r="J703" s="3">
        <v>5300</v>
      </c>
      <c r="K703" s="3">
        <v>4663.76</v>
      </c>
      <c r="L703" s="3">
        <v>636.24</v>
      </c>
      <c r="M703" s="3">
        <v>500</v>
      </c>
      <c r="N703" s="2">
        <v>16</v>
      </c>
      <c r="O703" s="2">
        <v>0</v>
      </c>
      <c r="P703" s="2">
        <v>1</v>
      </c>
      <c r="Q703" s="2">
        <v>272</v>
      </c>
      <c r="R703" s="1">
        <f t="shared" si="26"/>
        <v>45900</v>
      </c>
      <c r="S703" t="s">
        <v>27</v>
      </c>
      <c r="T703" t="s">
        <v>28</v>
      </c>
    </row>
    <row r="704" spans="1:20" ht="13.95" customHeight="1" x14ac:dyDescent="0.3">
      <c r="A704" t="s">
        <v>1193</v>
      </c>
      <c r="B704" s="2">
        <v>1</v>
      </c>
      <c r="C704" t="s">
        <v>646</v>
      </c>
      <c r="D704" t="s">
        <v>22</v>
      </c>
      <c r="E704" t="s">
        <v>937</v>
      </c>
      <c r="F704" t="s">
        <v>151</v>
      </c>
      <c r="G704" t="s">
        <v>152</v>
      </c>
      <c r="H704" t="s">
        <v>397</v>
      </c>
      <c r="I704" s="1">
        <f>DATE(2010,12,7)</f>
        <v>40519</v>
      </c>
      <c r="J704" s="3">
        <v>9188.4</v>
      </c>
      <c r="K704" s="3">
        <v>7269.23</v>
      </c>
      <c r="L704" s="3">
        <v>1919.17</v>
      </c>
      <c r="M704" s="3">
        <v>800</v>
      </c>
      <c r="N704" s="2">
        <v>17</v>
      </c>
      <c r="O704" s="2">
        <v>0</v>
      </c>
      <c r="P704" s="2">
        <v>2</v>
      </c>
      <c r="Q704" s="2">
        <v>97</v>
      </c>
      <c r="R704" s="1">
        <f t="shared" si="26"/>
        <v>45900</v>
      </c>
      <c r="S704" t="s">
        <v>27</v>
      </c>
      <c r="T704" t="s">
        <v>28</v>
      </c>
    </row>
    <row r="705" spans="1:20" ht="13.95" customHeight="1" x14ac:dyDescent="0.3">
      <c r="A705" t="s">
        <v>1194</v>
      </c>
      <c r="B705" s="2">
        <v>1</v>
      </c>
      <c r="C705" t="s">
        <v>646</v>
      </c>
      <c r="D705" t="s">
        <v>22</v>
      </c>
      <c r="E705" t="s">
        <v>937</v>
      </c>
      <c r="F705" t="s">
        <v>151</v>
      </c>
      <c r="G705" t="s">
        <v>152</v>
      </c>
      <c r="H705" t="s">
        <v>397</v>
      </c>
      <c r="I705" s="1">
        <f>DATE(2010,12,7)</f>
        <v>40519</v>
      </c>
      <c r="J705" s="3">
        <v>9188.4</v>
      </c>
      <c r="K705" s="3">
        <v>7269.23</v>
      </c>
      <c r="L705" s="3">
        <v>1919.17</v>
      </c>
      <c r="M705" s="3">
        <v>800</v>
      </c>
      <c r="N705" s="2">
        <v>17</v>
      </c>
      <c r="O705" s="2">
        <v>0</v>
      </c>
      <c r="P705" s="2">
        <v>2</v>
      </c>
      <c r="Q705" s="2">
        <v>97</v>
      </c>
      <c r="R705" s="1">
        <f t="shared" si="26"/>
        <v>45900</v>
      </c>
      <c r="S705" t="s">
        <v>27</v>
      </c>
      <c r="T705" t="s">
        <v>28</v>
      </c>
    </row>
    <row r="706" spans="1:20" ht="13.95" customHeight="1" x14ac:dyDescent="0.3">
      <c r="A706" t="s">
        <v>1195</v>
      </c>
      <c r="B706" s="2">
        <v>1</v>
      </c>
      <c r="C706" t="s">
        <v>646</v>
      </c>
      <c r="D706" t="s">
        <v>22</v>
      </c>
      <c r="E706" t="s">
        <v>937</v>
      </c>
      <c r="F706" t="s">
        <v>151</v>
      </c>
      <c r="G706" t="s">
        <v>152</v>
      </c>
      <c r="H706" t="s">
        <v>397</v>
      </c>
      <c r="I706" s="1">
        <f>DATE(2010,12,7)</f>
        <v>40519</v>
      </c>
      <c r="J706" s="3">
        <v>9188.4</v>
      </c>
      <c r="K706" s="3">
        <v>7269.23</v>
      </c>
      <c r="L706" s="3">
        <v>1919.17</v>
      </c>
      <c r="M706" s="3">
        <v>800</v>
      </c>
      <c r="N706" s="2">
        <v>17</v>
      </c>
      <c r="O706" s="2">
        <v>0</v>
      </c>
      <c r="P706" s="2">
        <v>2</v>
      </c>
      <c r="Q706" s="2">
        <v>97</v>
      </c>
      <c r="R706" s="1">
        <f t="shared" ref="R706:R769" si="31">DATE(2025,8,31)</f>
        <v>45900</v>
      </c>
      <c r="S706" t="s">
        <v>27</v>
      </c>
      <c r="T706" t="s">
        <v>28</v>
      </c>
    </row>
    <row r="707" spans="1:20" ht="13.95" customHeight="1" x14ac:dyDescent="0.3">
      <c r="A707" t="s">
        <v>1196</v>
      </c>
      <c r="B707" s="2">
        <v>1</v>
      </c>
      <c r="C707" t="s">
        <v>1197</v>
      </c>
      <c r="D707" t="s">
        <v>22</v>
      </c>
      <c r="E707" t="s">
        <v>937</v>
      </c>
      <c r="F707" t="s">
        <v>111</v>
      </c>
      <c r="G707" t="s">
        <v>112</v>
      </c>
      <c r="H707" t="s">
        <v>113</v>
      </c>
      <c r="I707" s="1">
        <f>DATE(2011,3,14)</f>
        <v>40616</v>
      </c>
      <c r="J707" s="3">
        <v>4275</v>
      </c>
      <c r="K707" s="3">
        <v>3297.4</v>
      </c>
      <c r="L707" s="3">
        <v>977.6</v>
      </c>
      <c r="M707" s="3">
        <v>400</v>
      </c>
      <c r="N707" s="2">
        <v>17</v>
      </c>
      <c r="O707" s="2">
        <v>0</v>
      </c>
      <c r="P707" s="2">
        <v>2</v>
      </c>
      <c r="Q707" s="2">
        <v>195</v>
      </c>
      <c r="R707" s="1">
        <f t="shared" si="31"/>
        <v>45900</v>
      </c>
      <c r="S707" t="s">
        <v>27</v>
      </c>
      <c r="T707" t="s">
        <v>28</v>
      </c>
    </row>
    <row r="708" spans="1:20" ht="13.95" customHeight="1" x14ac:dyDescent="0.3">
      <c r="A708" t="s">
        <v>1198</v>
      </c>
      <c r="B708" s="2">
        <v>1</v>
      </c>
      <c r="C708" t="s">
        <v>1197</v>
      </c>
      <c r="D708" t="s">
        <v>22</v>
      </c>
      <c r="E708" t="s">
        <v>937</v>
      </c>
      <c r="F708" t="s">
        <v>111</v>
      </c>
      <c r="G708" t="s">
        <v>112</v>
      </c>
      <c r="H708" t="s">
        <v>113</v>
      </c>
      <c r="I708" s="1">
        <f>DATE(2011,3,14)</f>
        <v>40616</v>
      </c>
      <c r="J708" s="3">
        <v>4275</v>
      </c>
      <c r="K708" s="3">
        <v>3297.4</v>
      </c>
      <c r="L708" s="3">
        <v>977.6</v>
      </c>
      <c r="M708" s="3">
        <v>400</v>
      </c>
      <c r="N708" s="2">
        <v>17</v>
      </c>
      <c r="O708" s="2">
        <v>0</v>
      </c>
      <c r="P708" s="2">
        <v>2</v>
      </c>
      <c r="Q708" s="2">
        <v>195</v>
      </c>
      <c r="R708" s="1">
        <f t="shared" si="31"/>
        <v>45900</v>
      </c>
      <c r="S708" t="s">
        <v>27</v>
      </c>
      <c r="T708" t="s">
        <v>28</v>
      </c>
    </row>
    <row r="709" spans="1:20" ht="13.95" customHeight="1" x14ac:dyDescent="0.3">
      <c r="A709" t="s">
        <v>1199</v>
      </c>
      <c r="B709" s="2">
        <v>1</v>
      </c>
      <c r="C709" t="s">
        <v>1197</v>
      </c>
      <c r="D709" t="s">
        <v>22</v>
      </c>
      <c r="E709" t="s">
        <v>937</v>
      </c>
      <c r="F709" t="s">
        <v>111</v>
      </c>
      <c r="G709" t="s">
        <v>112</v>
      </c>
      <c r="H709" t="s">
        <v>113</v>
      </c>
      <c r="I709" s="1">
        <f>DATE(2011,3,14)</f>
        <v>40616</v>
      </c>
      <c r="J709" s="3">
        <v>4275</v>
      </c>
      <c r="K709" s="3">
        <v>3297.4</v>
      </c>
      <c r="L709" s="3">
        <v>977.6</v>
      </c>
      <c r="M709" s="3">
        <v>400</v>
      </c>
      <c r="N709" s="2">
        <v>17</v>
      </c>
      <c r="O709" s="2">
        <v>0</v>
      </c>
      <c r="P709" s="2">
        <v>2</v>
      </c>
      <c r="Q709" s="2">
        <v>195</v>
      </c>
      <c r="R709" s="1">
        <f t="shared" si="31"/>
        <v>45900</v>
      </c>
      <c r="S709" t="s">
        <v>27</v>
      </c>
      <c r="T709" t="s">
        <v>28</v>
      </c>
    </row>
    <row r="710" spans="1:20" ht="13.95" customHeight="1" x14ac:dyDescent="0.3">
      <c r="A710" t="s">
        <v>1200</v>
      </c>
      <c r="B710" s="2">
        <v>1</v>
      </c>
      <c r="C710" t="s">
        <v>1197</v>
      </c>
      <c r="D710" t="s">
        <v>22</v>
      </c>
      <c r="E710" t="s">
        <v>937</v>
      </c>
      <c r="F710" t="s">
        <v>883</v>
      </c>
      <c r="G710" t="s">
        <v>112</v>
      </c>
      <c r="H710" t="s">
        <v>113</v>
      </c>
      <c r="I710" s="1">
        <f>DATE(2011,3,14)</f>
        <v>40616</v>
      </c>
      <c r="J710" s="3">
        <v>4275</v>
      </c>
      <c r="K710" s="3">
        <v>3297.4</v>
      </c>
      <c r="L710" s="3">
        <v>977.6</v>
      </c>
      <c r="M710" s="3">
        <v>400</v>
      </c>
      <c r="N710" s="2">
        <v>17</v>
      </c>
      <c r="O710" s="2">
        <v>0</v>
      </c>
      <c r="P710" s="2">
        <v>2</v>
      </c>
      <c r="Q710" s="2">
        <v>195</v>
      </c>
      <c r="R710" s="1">
        <f t="shared" si="31"/>
        <v>45900</v>
      </c>
      <c r="S710" t="s">
        <v>27</v>
      </c>
      <c r="T710" t="s">
        <v>28</v>
      </c>
    </row>
    <row r="711" spans="1:20" ht="13.95" customHeight="1" x14ac:dyDescent="0.3">
      <c r="A711" t="s">
        <v>1201</v>
      </c>
      <c r="B711" s="2">
        <v>1</v>
      </c>
      <c r="C711" t="s">
        <v>1202</v>
      </c>
      <c r="D711" t="s">
        <v>22</v>
      </c>
      <c r="E711" t="s">
        <v>937</v>
      </c>
      <c r="F711" t="s">
        <v>896</v>
      </c>
      <c r="G711" t="s">
        <v>112</v>
      </c>
      <c r="H711" t="s">
        <v>113</v>
      </c>
      <c r="I711" s="1">
        <f t="shared" ref="I711:I727" si="32">DATE(2011,3,18)</f>
        <v>40620</v>
      </c>
      <c r="J711" s="3">
        <v>1020.3</v>
      </c>
      <c r="K711" s="3">
        <v>782.59</v>
      </c>
      <c r="L711" s="3">
        <v>237.71</v>
      </c>
      <c r="M711" s="3">
        <v>100</v>
      </c>
      <c r="N711" s="2">
        <v>17</v>
      </c>
      <c r="O711" s="2">
        <v>0</v>
      </c>
      <c r="P711" s="2">
        <v>2</v>
      </c>
      <c r="Q711" s="2">
        <v>199</v>
      </c>
      <c r="R711" s="1">
        <f t="shared" si="31"/>
        <v>45900</v>
      </c>
      <c r="S711" t="s">
        <v>27</v>
      </c>
      <c r="T711" t="s">
        <v>28</v>
      </c>
    </row>
    <row r="712" spans="1:20" ht="13.95" customHeight="1" x14ac:dyDescent="0.3">
      <c r="A712" t="s">
        <v>1203</v>
      </c>
      <c r="B712" s="2">
        <v>1</v>
      </c>
      <c r="C712" t="s">
        <v>1202</v>
      </c>
      <c r="D712" t="s">
        <v>22</v>
      </c>
      <c r="E712" t="s">
        <v>937</v>
      </c>
      <c r="F712" t="s">
        <v>111</v>
      </c>
      <c r="G712" t="s">
        <v>112</v>
      </c>
      <c r="H712" t="s">
        <v>113</v>
      </c>
      <c r="I712" s="1">
        <f t="shared" si="32"/>
        <v>40620</v>
      </c>
      <c r="J712" s="3">
        <v>1020.3</v>
      </c>
      <c r="K712" s="3">
        <v>782.59</v>
      </c>
      <c r="L712" s="3">
        <v>237.71</v>
      </c>
      <c r="M712" s="3">
        <v>100</v>
      </c>
      <c r="N712" s="2">
        <v>17</v>
      </c>
      <c r="O712" s="2">
        <v>0</v>
      </c>
      <c r="P712" s="2">
        <v>2</v>
      </c>
      <c r="Q712" s="2">
        <v>199</v>
      </c>
      <c r="R712" s="1">
        <f t="shared" si="31"/>
        <v>45900</v>
      </c>
      <c r="S712" t="s">
        <v>27</v>
      </c>
      <c r="T712" t="s">
        <v>28</v>
      </c>
    </row>
    <row r="713" spans="1:20" ht="13.95" customHeight="1" x14ac:dyDescent="0.3">
      <c r="A713" t="s">
        <v>1204</v>
      </c>
      <c r="B713" s="2">
        <v>1</v>
      </c>
      <c r="C713" t="s">
        <v>1202</v>
      </c>
      <c r="D713" t="s">
        <v>22</v>
      </c>
      <c r="E713" t="s">
        <v>937</v>
      </c>
      <c r="F713" t="s">
        <v>481</v>
      </c>
      <c r="G713" t="s">
        <v>112</v>
      </c>
      <c r="H713" t="s">
        <v>113</v>
      </c>
      <c r="I713" s="1">
        <f t="shared" si="32"/>
        <v>40620</v>
      </c>
      <c r="J713" s="3">
        <v>1020.3</v>
      </c>
      <c r="K713" s="3">
        <v>782.59</v>
      </c>
      <c r="L713" s="3">
        <v>237.71</v>
      </c>
      <c r="M713" s="3">
        <v>100</v>
      </c>
      <c r="N713" s="2">
        <v>17</v>
      </c>
      <c r="O713" s="2">
        <v>0</v>
      </c>
      <c r="P713" s="2">
        <v>2</v>
      </c>
      <c r="Q713" s="2">
        <v>199</v>
      </c>
      <c r="R713" s="1">
        <f t="shared" si="31"/>
        <v>45900</v>
      </c>
      <c r="S713" t="s">
        <v>27</v>
      </c>
      <c r="T713" t="s">
        <v>28</v>
      </c>
    </row>
    <row r="714" spans="1:20" ht="13.95" customHeight="1" x14ac:dyDescent="0.3">
      <c r="A714" t="s">
        <v>1205</v>
      </c>
      <c r="B714" s="2">
        <v>1</v>
      </c>
      <c r="C714" t="s">
        <v>1202</v>
      </c>
      <c r="D714" t="s">
        <v>22</v>
      </c>
      <c r="E714" t="s">
        <v>937</v>
      </c>
      <c r="F714" t="s">
        <v>896</v>
      </c>
      <c r="G714" t="s">
        <v>112</v>
      </c>
      <c r="H714" t="s">
        <v>113</v>
      </c>
      <c r="I714" s="1">
        <f t="shared" si="32"/>
        <v>40620</v>
      </c>
      <c r="J714" s="3">
        <v>1020.3</v>
      </c>
      <c r="K714" s="3">
        <v>782.59</v>
      </c>
      <c r="L714" s="3">
        <v>237.71</v>
      </c>
      <c r="M714" s="3">
        <v>100</v>
      </c>
      <c r="N714" s="2">
        <v>17</v>
      </c>
      <c r="O714" s="2">
        <v>0</v>
      </c>
      <c r="P714" s="2">
        <v>2</v>
      </c>
      <c r="Q714" s="2">
        <v>199</v>
      </c>
      <c r="R714" s="1">
        <f t="shared" si="31"/>
        <v>45900</v>
      </c>
      <c r="S714" t="s">
        <v>27</v>
      </c>
      <c r="T714" t="s">
        <v>28</v>
      </c>
    </row>
    <row r="715" spans="1:20" ht="13.95" customHeight="1" x14ac:dyDescent="0.3">
      <c r="A715" t="s">
        <v>1206</v>
      </c>
      <c r="B715" s="2">
        <v>1</v>
      </c>
      <c r="C715" t="s">
        <v>1202</v>
      </c>
      <c r="D715" t="s">
        <v>22</v>
      </c>
      <c r="E715" t="s">
        <v>937</v>
      </c>
      <c r="F715" t="s">
        <v>1207</v>
      </c>
      <c r="G715" t="s">
        <v>112</v>
      </c>
      <c r="H715" t="s">
        <v>113</v>
      </c>
      <c r="I715" s="1">
        <f t="shared" si="32"/>
        <v>40620</v>
      </c>
      <c r="J715" s="3">
        <v>1020.3</v>
      </c>
      <c r="K715" s="3">
        <v>782.59</v>
      </c>
      <c r="L715" s="3">
        <v>237.71</v>
      </c>
      <c r="M715" s="3">
        <v>100</v>
      </c>
      <c r="N715" s="2">
        <v>17</v>
      </c>
      <c r="O715" s="2">
        <v>0</v>
      </c>
      <c r="P715" s="2">
        <v>2</v>
      </c>
      <c r="Q715" s="2">
        <v>199</v>
      </c>
      <c r="R715" s="1">
        <f t="shared" si="31"/>
        <v>45900</v>
      </c>
      <c r="S715" t="s">
        <v>27</v>
      </c>
      <c r="T715" t="s">
        <v>28</v>
      </c>
    </row>
    <row r="716" spans="1:20" ht="13.95" customHeight="1" x14ac:dyDescent="0.3">
      <c r="A716" t="s">
        <v>1208</v>
      </c>
      <c r="B716" s="2">
        <v>1</v>
      </c>
      <c r="C716" t="s">
        <v>1209</v>
      </c>
      <c r="D716" t="s">
        <v>22</v>
      </c>
      <c r="E716" t="s">
        <v>937</v>
      </c>
      <c r="F716" t="s">
        <v>111</v>
      </c>
      <c r="G716" t="s">
        <v>112</v>
      </c>
      <c r="H716" t="s">
        <v>113</v>
      </c>
      <c r="I716" s="1">
        <f t="shared" si="32"/>
        <v>40620</v>
      </c>
      <c r="J716" s="3">
        <v>1132.02</v>
      </c>
      <c r="K716" s="3">
        <v>835.05</v>
      </c>
      <c r="L716" s="3">
        <v>296.97000000000003</v>
      </c>
      <c r="M716" s="3">
        <v>150</v>
      </c>
      <c r="N716" s="2">
        <v>17</v>
      </c>
      <c r="O716" s="2">
        <v>0</v>
      </c>
      <c r="P716" s="2">
        <v>2</v>
      </c>
      <c r="Q716" s="2">
        <v>199</v>
      </c>
      <c r="R716" s="1">
        <f t="shared" si="31"/>
        <v>45900</v>
      </c>
      <c r="S716" t="s">
        <v>27</v>
      </c>
      <c r="T716" t="s">
        <v>28</v>
      </c>
    </row>
    <row r="717" spans="1:20" ht="13.95" customHeight="1" x14ac:dyDescent="0.3">
      <c r="A717" t="s">
        <v>1210</v>
      </c>
      <c r="B717" s="2">
        <v>1</v>
      </c>
      <c r="C717" t="s">
        <v>1209</v>
      </c>
      <c r="D717" t="s">
        <v>22</v>
      </c>
      <c r="E717" t="s">
        <v>937</v>
      </c>
      <c r="F717" t="s">
        <v>111</v>
      </c>
      <c r="G717" t="s">
        <v>112</v>
      </c>
      <c r="H717" t="s">
        <v>113</v>
      </c>
      <c r="I717" s="1">
        <f t="shared" si="32"/>
        <v>40620</v>
      </c>
      <c r="J717" s="3">
        <v>1132.02</v>
      </c>
      <c r="K717" s="3">
        <v>835.05</v>
      </c>
      <c r="L717" s="3">
        <v>296.97000000000003</v>
      </c>
      <c r="M717" s="3">
        <v>150</v>
      </c>
      <c r="N717" s="2">
        <v>17</v>
      </c>
      <c r="O717" s="2">
        <v>0</v>
      </c>
      <c r="P717" s="2">
        <v>2</v>
      </c>
      <c r="Q717" s="2">
        <v>199</v>
      </c>
      <c r="R717" s="1">
        <f t="shared" si="31"/>
        <v>45900</v>
      </c>
      <c r="S717" t="s">
        <v>27</v>
      </c>
      <c r="T717" t="s">
        <v>28</v>
      </c>
    </row>
    <row r="718" spans="1:20" ht="13.95" customHeight="1" x14ac:dyDescent="0.3">
      <c r="A718" t="s">
        <v>1211</v>
      </c>
      <c r="B718" s="2">
        <v>1</v>
      </c>
      <c r="C718" t="s">
        <v>1209</v>
      </c>
      <c r="D718" t="s">
        <v>22</v>
      </c>
      <c r="E718" t="s">
        <v>937</v>
      </c>
      <c r="F718" t="s">
        <v>111</v>
      </c>
      <c r="G718" t="s">
        <v>112</v>
      </c>
      <c r="H718" t="s">
        <v>113</v>
      </c>
      <c r="I718" s="1">
        <f t="shared" si="32"/>
        <v>40620</v>
      </c>
      <c r="J718" s="3">
        <v>1132.02</v>
      </c>
      <c r="K718" s="3">
        <v>835.05</v>
      </c>
      <c r="L718" s="3">
        <v>296.97000000000003</v>
      </c>
      <c r="M718" s="3">
        <v>150</v>
      </c>
      <c r="N718" s="2">
        <v>17</v>
      </c>
      <c r="O718" s="2">
        <v>0</v>
      </c>
      <c r="P718" s="2">
        <v>2</v>
      </c>
      <c r="Q718" s="2">
        <v>199</v>
      </c>
      <c r="R718" s="1">
        <f t="shared" si="31"/>
        <v>45900</v>
      </c>
      <c r="S718" t="s">
        <v>27</v>
      </c>
      <c r="T718" t="s">
        <v>28</v>
      </c>
    </row>
    <row r="719" spans="1:20" ht="13.95" customHeight="1" x14ac:dyDescent="0.3">
      <c r="A719" t="s">
        <v>1212</v>
      </c>
      <c r="B719" s="2">
        <v>1</v>
      </c>
      <c r="C719" t="s">
        <v>1209</v>
      </c>
      <c r="D719" t="s">
        <v>22</v>
      </c>
      <c r="E719" t="s">
        <v>937</v>
      </c>
      <c r="F719" t="s">
        <v>111</v>
      </c>
      <c r="G719" t="s">
        <v>112</v>
      </c>
      <c r="H719" t="s">
        <v>113</v>
      </c>
      <c r="I719" s="1">
        <f t="shared" si="32"/>
        <v>40620</v>
      </c>
      <c r="J719" s="3">
        <v>1132.02</v>
      </c>
      <c r="K719" s="3">
        <v>835.05</v>
      </c>
      <c r="L719" s="3">
        <v>296.97000000000003</v>
      </c>
      <c r="M719" s="3">
        <v>150</v>
      </c>
      <c r="N719" s="2">
        <v>17</v>
      </c>
      <c r="O719" s="2">
        <v>0</v>
      </c>
      <c r="P719" s="2">
        <v>2</v>
      </c>
      <c r="Q719" s="2">
        <v>199</v>
      </c>
      <c r="R719" s="1">
        <f t="shared" si="31"/>
        <v>45900</v>
      </c>
      <c r="S719" t="s">
        <v>27</v>
      </c>
      <c r="T719" t="s">
        <v>28</v>
      </c>
    </row>
    <row r="720" spans="1:20" ht="13.95" customHeight="1" x14ac:dyDescent="0.3">
      <c r="A720" t="s">
        <v>1213</v>
      </c>
      <c r="B720" s="2">
        <v>1</v>
      </c>
      <c r="C720" t="s">
        <v>1209</v>
      </c>
      <c r="D720" t="s">
        <v>22</v>
      </c>
      <c r="E720" t="s">
        <v>937</v>
      </c>
      <c r="F720" t="s">
        <v>111</v>
      </c>
      <c r="G720" t="s">
        <v>112</v>
      </c>
      <c r="H720" t="s">
        <v>113</v>
      </c>
      <c r="I720" s="1">
        <f t="shared" si="32"/>
        <v>40620</v>
      </c>
      <c r="J720" s="3">
        <v>1132.02</v>
      </c>
      <c r="K720" s="3">
        <v>835.05</v>
      </c>
      <c r="L720" s="3">
        <v>296.97000000000003</v>
      </c>
      <c r="M720" s="3">
        <v>150</v>
      </c>
      <c r="N720" s="2">
        <v>17</v>
      </c>
      <c r="O720" s="2">
        <v>0</v>
      </c>
      <c r="P720" s="2">
        <v>2</v>
      </c>
      <c r="Q720" s="2">
        <v>199</v>
      </c>
      <c r="R720" s="1">
        <f t="shared" si="31"/>
        <v>45900</v>
      </c>
      <c r="S720" t="s">
        <v>27</v>
      </c>
      <c r="T720" t="s">
        <v>28</v>
      </c>
    </row>
    <row r="721" spans="1:20" ht="13.95" customHeight="1" x14ac:dyDescent="0.3">
      <c r="A721" t="s">
        <v>1214</v>
      </c>
      <c r="B721" s="2">
        <v>1</v>
      </c>
      <c r="C721" t="s">
        <v>1209</v>
      </c>
      <c r="D721" t="s">
        <v>22</v>
      </c>
      <c r="E721" t="s">
        <v>937</v>
      </c>
      <c r="F721" t="s">
        <v>111</v>
      </c>
      <c r="G721" t="s">
        <v>112</v>
      </c>
      <c r="H721" t="s">
        <v>113</v>
      </c>
      <c r="I721" s="1">
        <f t="shared" si="32"/>
        <v>40620</v>
      </c>
      <c r="J721" s="3">
        <v>1132.02</v>
      </c>
      <c r="K721" s="3">
        <v>835.05</v>
      </c>
      <c r="L721" s="3">
        <v>296.97000000000003</v>
      </c>
      <c r="M721" s="3">
        <v>150</v>
      </c>
      <c r="N721" s="2">
        <v>17</v>
      </c>
      <c r="O721" s="2">
        <v>0</v>
      </c>
      <c r="P721" s="2">
        <v>2</v>
      </c>
      <c r="Q721" s="2">
        <v>199</v>
      </c>
      <c r="R721" s="1">
        <f t="shared" si="31"/>
        <v>45900</v>
      </c>
      <c r="S721" t="s">
        <v>27</v>
      </c>
      <c r="T721" t="s">
        <v>28</v>
      </c>
    </row>
    <row r="722" spans="1:20" ht="13.95" customHeight="1" x14ac:dyDescent="0.3">
      <c r="A722" t="s">
        <v>1215</v>
      </c>
      <c r="B722" s="2">
        <v>1</v>
      </c>
      <c r="C722" t="s">
        <v>1209</v>
      </c>
      <c r="D722" t="s">
        <v>22</v>
      </c>
      <c r="E722" t="s">
        <v>937</v>
      </c>
      <c r="F722" t="s">
        <v>111</v>
      </c>
      <c r="G722" t="s">
        <v>112</v>
      </c>
      <c r="H722" t="s">
        <v>113</v>
      </c>
      <c r="I722" s="1">
        <f t="shared" si="32"/>
        <v>40620</v>
      </c>
      <c r="J722" s="3">
        <v>1132.02</v>
      </c>
      <c r="K722" s="3">
        <v>835.05</v>
      </c>
      <c r="L722" s="3">
        <v>296.97000000000003</v>
      </c>
      <c r="M722" s="3">
        <v>150</v>
      </c>
      <c r="N722" s="2">
        <v>17</v>
      </c>
      <c r="O722" s="2">
        <v>0</v>
      </c>
      <c r="P722" s="2">
        <v>2</v>
      </c>
      <c r="Q722" s="2">
        <v>199</v>
      </c>
      <c r="R722" s="1">
        <f t="shared" si="31"/>
        <v>45900</v>
      </c>
      <c r="S722" t="s">
        <v>27</v>
      </c>
      <c r="T722" t="s">
        <v>28</v>
      </c>
    </row>
    <row r="723" spans="1:20" ht="13.95" customHeight="1" x14ac:dyDescent="0.3">
      <c r="A723" t="s">
        <v>1216</v>
      </c>
      <c r="B723" s="2">
        <v>1</v>
      </c>
      <c r="C723" t="s">
        <v>1209</v>
      </c>
      <c r="D723" t="s">
        <v>22</v>
      </c>
      <c r="E723" t="s">
        <v>937</v>
      </c>
      <c r="F723" t="s">
        <v>111</v>
      </c>
      <c r="G723" t="s">
        <v>112</v>
      </c>
      <c r="H723" t="s">
        <v>113</v>
      </c>
      <c r="I723" s="1">
        <f t="shared" si="32"/>
        <v>40620</v>
      </c>
      <c r="J723" s="3">
        <v>1132.02</v>
      </c>
      <c r="K723" s="3">
        <v>835.05</v>
      </c>
      <c r="L723" s="3">
        <v>296.97000000000003</v>
      </c>
      <c r="M723" s="3">
        <v>150</v>
      </c>
      <c r="N723" s="2">
        <v>17</v>
      </c>
      <c r="O723" s="2">
        <v>0</v>
      </c>
      <c r="P723" s="2">
        <v>2</v>
      </c>
      <c r="Q723" s="2">
        <v>199</v>
      </c>
      <c r="R723" s="1">
        <f t="shared" si="31"/>
        <v>45900</v>
      </c>
      <c r="S723" t="s">
        <v>27</v>
      </c>
      <c r="T723" t="s">
        <v>28</v>
      </c>
    </row>
    <row r="724" spans="1:20" ht="13.95" customHeight="1" x14ac:dyDescent="0.3">
      <c r="A724" t="s">
        <v>1217</v>
      </c>
      <c r="B724" s="2">
        <v>1</v>
      </c>
      <c r="C724" t="s">
        <v>1209</v>
      </c>
      <c r="D724" t="s">
        <v>22</v>
      </c>
      <c r="E724" t="s">
        <v>1218</v>
      </c>
      <c r="F724" t="s">
        <v>111</v>
      </c>
      <c r="G724" t="s">
        <v>112</v>
      </c>
      <c r="H724" t="s">
        <v>113</v>
      </c>
      <c r="I724" s="1">
        <f t="shared" si="32"/>
        <v>40620</v>
      </c>
      <c r="J724" s="3">
        <v>1132.02</v>
      </c>
      <c r="K724" s="3">
        <v>835.05</v>
      </c>
      <c r="L724" s="3">
        <v>296.97000000000003</v>
      </c>
      <c r="M724" s="3">
        <v>150</v>
      </c>
      <c r="N724" s="2">
        <v>17</v>
      </c>
      <c r="O724" s="2">
        <v>0</v>
      </c>
      <c r="P724" s="2">
        <v>2</v>
      </c>
      <c r="Q724" s="2">
        <v>199</v>
      </c>
      <c r="R724" s="1">
        <f t="shared" si="31"/>
        <v>45900</v>
      </c>
      <c r="S724" t="s">
        <v>27</v>
      </c>
      <c r="T724" t="s">
        <v>28</v>
      </c>
    </row>
    <row r="725" spans="1:20" ht="13.95" customHeight="1" x14ac:dyDescent="0.3">
      <c r="A725" t="s">
        <v>1219</v>
      </c>
      <c r="B725" s="2">
        <v>1</v>
      </c>
      <c r="C725" t="s">
        <v>1109</v>
      </c>
      <c r="D725" t="s">
        <v>22</v>
      </c>
      <c r="E725" t="s">
        <v>937</v>
      </c>
      <c r="F725" t="s">
        <v>111</v>
      </c>
      <c r="G725" t="s">
        <v>112</v>
      </c>
      <c r="H725" t="s">
        <v>113</v>
      </c>
      <c r="I725" s="1">
        <f t="shared" si="32"/>
        <v>40620</v>
      </c>
      <c r="J725" s="3">
        <v>910.86</v>
      </c>
      <c r="K725" s="3">
        <v>689.48</v>
      </c>
      <c r="L725" s="3">
        <v>221.38</v>
      </c>
      <c r="M725" s="3">
        <v>100</v>
      </c>
      <c r="N725" s="2">
        <v>17</v>
      </c>
      <c r="O725" s="2">
        <v>0</v>
      </c>
      <c r="P725" s="2">
        <v>2</v>
      </c>
      <c r="Q725" s="2">
        <v>199</v>
      </c>
      <c r="R725" s="1">
        <f t="shared" si="31"/>
        <v>45900</v>
      </c>
      <c r="S725" t="s">
        <v>27</v>
      </c>
      <c r="T725" t="s">
        <v>28</v>
      </c>
    </row>
    <row r="726" spans="1:20" ht="13.95" customHeight="1" x14ac:dyDescent="0.3">
      <c r="A726" t="s">
        <v>1220</v>
      </c>
      <c r="B726" s="2">
        <v>1</v>
      </c>
      <c r="C726" t="s">
        <v>1109</v>
      </c>
      <c r="D726" t="s">
        <v>22</v>
      </c>
      <c r="E726" t="s">
        <v>937</v>
      </c>
      <c r="F726" t="s">
        <v>914</v>
      </c>
      <c r="G726" t="s">
        <v>112</v>
      </c>
      <c r="H726" t="s">
        <v>113</v>
      </c>
      <c r="I726" s="1">
        <f t="shared" si="32"/>
        <v>40620</v>
      </c>
      <c r="J726" s="3">
        <v>910.86</v>
      </c>
      <c r="K726" s="3">
        <v>689.48</v>
      </c>
      <c r="L726" s="3">
        <v>221.38</v>
      </c>
      <c r="M726" s="3">
        <v>100</v>
      </c>
      <c r="N726" s="2">
        <v>17</v>
      </c>
      <c r="O726" s="2">
        <v>0</v>
      </c>
      <c r="P726" s="2">
        <v>2</v>
      </c>
      <c r="Q726" s="2">
        <v>199</v>
      </c>
      <c r="R726" s="1">
        <f t="shared" si="31"/>
        <v>45900</v>
      </c>
      <c r="S726" t="s">
        <v>27</v>
      </c>
      <c r="T726" t="s">
        <v>28</v>
      </c>
    </row>
    <row r="727" spans="1:20" ht="13.95" customHeight="1" x14ac:dyDescent="0.3">
      <c r="A727" t="s">
        <v>1221</v>
      </c>
      <c r="B727" s="2">
        <v>1</v>
      </c>
      <c r="C727" t="s">
        <v>1109</v>
      </c>
      <c r="D727" t="s">
        <v>22</v>
      </c>
      <c r="E727" t="s">
        <v>937</v>
      </c>
      <c r="F727" t="s">
        <v>111</v>
      </c>
      <c r="G727" t="s">
        <v>112</v>
      </c>
      <c r="H727" t="s">
        <v>113</v>
      </c>
      <c r="I727" s="1">
        <f t="shared" si="32"/>
        <v>40620</v>
      </c>
      <c r="J727" s="3">
        <v>910.86</v>
      </c>
      <c r="K727" s="3">
        <v>689.48</v>
      </c>
      <c r="L727" s="3">
        <v>221.38</v>
      </c>
      <c r="M727" s="3">
        <v>100</v>
      </c>
      <c r="N727" s="2">
        <v>17</v>
      </c>
      <c r="O727" s="2">
        <v>0</v>
      </c>
      <c r="P727" s="2">
        <v>2</v>
      </c>
      <c r="Q727" s="2">
        <v>199</v>
      </c>
      <c r="R727" s="1">
        <f t="shared" si="31"/>
        <v>45900</v>
      </c>
      <c r="S727" t="s">
        <v>27</v>
      </c>
      <c r="T727" t="s">
        <v>28</v>
      </c>
    </row>
    <row r="728" spans="1:20" ht="13.95" customHeight="1" x14ac:dyDescent="0.3">
      <c r="A728" t="s">
        <v>1222</v>
      </c>
      <c r="B728" s="2">
        <v>1</v>
      </c>
      <c r="C728" t="s">
        <v>1223</v>
      </c>
      <c r="D728" t="s">
        <v>93</v>
      </c>
      <c r="E728" t="s">
        <v>937</v>
      </c>
      <c r="F728" t="s">
        <v>173</v>
      </c>
      <c r="G728" t="s">
        <v>124</v>
      </c>
      <c r="H728" t="s">
        <v>188</v>
      </c>
      <c r="I728" s="1">
        <f>DATE(2011,3,30)</f>
        <v>40632</v>
      </c>
      <c r="J728" s="3">
        <v>3284.32</v>
      </c>
      <c r="K728" s="3">
        <v>2901.26</v>
      </c>
      <c r="L728" s="3">
        <v>383.06</v>
      </c>
      <c r="M728" s="3">
        <v>200</v>
      </c>
      <c r="N728" s="2">
        <v>17</v>
      </c>
      <c r="O728" s="2">
        <v>0</v>
      </c>
      <c r="P728" s="2">
        <v>2</v>
      </c>
      <c r="Q728" s="2">
        <v>211</v>
      </c>
      <c r="R728" s="1">
        <f t="shared" si="31"/>
        <v>45900</v>
      </c>
      <c r="S728" t="s">
        <v>27</v>
      </c>
      <c r="T728" t="s">
        <v>28</v>
      </c>
    </row>
    <row r="729" spans="1:20" ht="13.95" customHeight="1" x14ac:dyDescent="0.3">
      <c r="A729" t="s">
        <v>1224</v>
      </c>
      <c r="B729" s="2">
        <v>1</v>
      </c>
      <c r="C729" t="s">
        <v>1225</v>
      </c>
      <c r="D729" t="s">
        <v>22</v>
      </c>
      <c r="E729" t="s">
        <v>1226</v>
      </c>
      <c r="F729" t="s">
        <v>173</v>
      </c>
      <c r="G729" t="s">
        <v>124</v>
      </c>
      <c r="H729" t="s">
        <v>523</v>
      </c>
      <c r="I729" s="1">
        <f>DATE(2011,3,30)</f>
        <v>40632</v>
      </c>
      <c r="J729" s="3">
        <v>2734.86</v>
      </c>
      <c r="K729" s="3">
        <v>2082.54</v>
      </c>
      <c r="L729" s="3">
        <v>652.32000000000005</v>
      </c>
      <c r="M729" s="3">
        <v>280</v>
      </c>
      <c r="N729" s="2">
        <v>17</v>
      </c>
      <c r="O729" s="2">
        <v>0</v>
      </c>
      <c r="P729" s="2">
        <v>2</v>
      </c>
      <c r="Q729" s="2">
        <v>211</v>
      </c>
      <c r="R729" s="1">
        <f t="shared" si="31"/>
        <v>45900</v>
      </c>
      <c r="S729" t="s">
        <v>27</v>
      </c>
      <c r="T729" t="s">
        <v>28</v>
      </c>
    </row>
    <row r="730" spans="1:20" ht="13.95" customHeight="1" x14ac:dyDescent="0.3">
      <c r="A730" t="s">
        <v>1227</v>
      </c>
      <c r="B730" s="2">
        <v>1</v>
      </c>
      <c r="C730" t="s">
        <v>1228</v>
      </c>
      <c r="D730" t="s">
        <v>22</v>
      </c>
      <c r="E730" t="s">
        <v>937</v>
      </c>
      <c r="F730" t="s">
        <v>491</v>
      </c>
      <c r="G730" t="s">
        <v>202</v>
      </c>
      <c r="H730" t="s">
        <v>492</v>
      </c>
      <c r="I730" s="1">
        <f>DATE(2011,6,29)</f>
        <v>40723</v>
      </c>
      <c r="J730" s="3">
        <v>9861</v>
      </c>
      <c r="K730" s="3">
        <v>8583.2800000000007</v>
      </c>
      <c r="L730" s="3">
        <v>1277.72</v>
      </c>
      <c r="M730" s="3">
        <v>1000</v>
      </c>
      <c r="N730" s="2">
        <v>16</v>
      </c>
      <c r="O730" s="2">
        <v>0</v>
      </c>
      <c r="P730" s="2">
        <v>1</v>
      </c>
      <c r="Q730" s="2">
        <v>301</v>
      </c>
      <c r="R730" s="1">
        <f t="shared" si="31"/>
        <v>45900</v>
      </c>
      <c r="S730" t="s">
        <v>27</v>
      </c>
      <c r="T730" t="s">
        <v>28</v>
      </c>
    </row>
    <row r="731" spans="1:20" ht="13.95" customHeight="1" x14ac:dyDescent="0.3">
      <c r="A731" t="s">
        <v>1229</v>
      </c>
      <c r="B731" s="2">
        <v>1</v>
      </c>
      <c r="C731" t="s">
        <v>1230</v>
      </c>
      <c r="D731" t="s">
        <v>22</v>
      </c>
      <c r="E731" t="s">
        <v>937</v>
      </c>
      <c r="F731" t="s">
        <v>1231</v>
      </c>
      <c r="G731" t="s">
        <v>233</v>
      </c>
      <c r="H731" t="s">
        <v>239</v>
      </c>
      <c r="I731" s="1">
        <f>DATE(2011,6,30)</f>
        <v>40724</v>
      </c>
      <c r="J731" s="3">
        <v>3990</v>
      </c>
      <c r="K731" s="3">
        <v>3622.4</v>
      </c>
      <c r="L731" s="3">
        <v>367.6</v>
      </c>
      <c r="M731" s="3">
        <v>250</v>
      </c>
      <c r="N731" s="2">
        <v>16</v>
      </c>
      <c r="O731" s="2">
        <v>0</v>
      </c>
      <c r="P731" s="2">
        <v>1</v>
      </c>
      <c r="Q731" s="2">
        <v>302</v>
      </c>
      <c r="R731" s="1">
        <f t="shared" si="31"/>
        <v>45900</v>
      </c>
      <c r="S731" t="s">
        <v>27</v>
      </c>
      <c r="T731" t="s">
        <v>28</v>
      </c>
    </row>
    <row r="732" spans="1:20" ht="13.95" customHeight="1" x14ac:dyDescent="0.3">
      <c r="A732" t="s">
        <v>1232</v>
      </c>
      <c r="B732" s="2">
        <v>1</v>
      </c>
      <c r="C732" t="s">
        <v>1233</v>
      </c>
      <c r="D732" t="s">
        <v>22</v>
      </c>
      <c r="E732" t="s">
        <v>937</v>
      </c>
      <c r="F732" t="s">
        <v>151</v>
      </c>
      <c r="G732" t="s">
        <v>152</v>
      </c>
      <c r="H732" t="s">
        <v>397</v>
      </c>
      <c r="I732" s="1">
        <f>DATE(2011,6,30)</f>
        <v>40724</v>
      </c>
      <c r="J732" s="3">
        <v>8550</v>
      </c>
      <c r="K732" s="3">
        <v>7796.85</v>
      </c>
      <c r="L732" s="3">
        <v>753.15</v>
      </c>
      <c r="M732" s="3">
        <v>500</v>
      </c>
      <c r="N732" s="2">
        <v>16</v>
      </c>
      <c r="O732" s="2">
        <v>0</v>
      </c>
      <c r="P732" s="2">
        <v>1</v>
      </c>
      <c r="Q732" s="2">
        <v>302</v>
      </c>
      <c r="R732" s="1">
        <f t="shared" si="31"/>
        <v>45900</v>
      </c>
      <c r="S732" t="s">
        <v>27</v>
      </c>
      <c r="T732" t="s">
        <v>28</v>
      </c>
    </row>
    <row r="733" spans="1:20" ht="13.95" customHeight="1" x14ac:dyDescent="0.3">
      <c r="A733" t="s">
        <v>1234</v>
      </c>
      <c r="B733" s="2">
        <v>1</v>
      </c>
      <c r="C733" t="s">
        <v>819</v>
      </c>
      <c r="D733" t="s">
        <v>22</v>
      </c>
      <c r="E733" t="s">
        <v>937</v>
      </c>
      <c r="F733" t="s">
        <v>84</v>
      </c>
      <c r="G733" t="s">
        <v>33</v>
      </c>
      <c r="H733" t="s">
        <v>34</v>
      </c>
      <c r="I733" s="1">
        <f>DATE(2011,6,30)</f>
        <v>40724</v>
      </c>
      <c r="J733" s="3">
        <v>1938</v>
      </c>
      <c r="K733" s="3">
        <v>1731.77</v>
      </c>
      <c r="L733" s="3">
        <v>206.23</v>
      </c>
      <c r="M733" s="3">
        <v>150</v>
      </c>
      <c r="N733" s="2">
        <v>16</v>
      </c>
      <c r="O733" s="2">
        <v>0</v>
      </c>
      <c r="P733" s="2">
        <v>1</v>
      </c>
      <c r="Q733" s="2">
        <v>302</v>
      </c>
      <c r="R733" s="1">
        <f t="shared" si="31"/>
        <v>45900</v>
      </c>
      <c r="S733" t="s">
        <v>27</v>
      </c>
      <c r="T733" t="s">
        <v>28</v>
      </c>
    </row>
    <row r="734" spans="1:20" ht="13.95" customHeight="1" x14ac:dyDescent="0.3">
      <c r="A734" t="s">
        <v>1235</v>
      </c>
      <c r="B734" s="2">
        <v>1</v>
      </c>
      <c r="C734" t="s">
        <v>1236</v>
      </c>
      <c r="D734" t="s">
        <v>22</v>
      </c>
      <c r="E734" t="s">
        <v>1028</v>
      </c>
      <c r="F734" t="s">
        <v>151</v>
      </c>
      <c r="G734" t="s">
        <v>152</v>
      </c>
      <c r="H734" t="s">
        <v>397</v>
      </c>
      <c r="I734" s="1">
        <f>DATE(2011,7,28)</f>
        <v>40752</v>
      </c>
      <c r="J734" s="3">
        <v>7463.58</v>
      </c>
      <c r="K734" s="3">
        <v>6530.78</v>
      </c>
      <c r="L734" s="3">
        <v>932.8</v>
      </c>
      <c r="M734" s="3">
        <v>700</v>
      </c>
      <c r="N734" s="2">
        <v>16</v>
      </c>
      <c r="O734" s="2">
        <v>0</v>
      </c>
      <c r="P734" s="2">
        <v>1</v>
      </c>
      <c r="Q734" s="2">
        <v>330</v>
      </c>
      <c r="R734" s="1">
        <f t="shared" si="31"/>
        <v>45900</v>
      </c>
      <c r="S734" t="s">
        <v>27</v>
      </c>
      <c r="T734" t="s">
        <v>28</v>
      </c>
    </row>
    <row r="735" spans="1:20" ht="13.95" customHeight="1" x14ac:dyDescent="0.3">
      <c r="A735" t="s">
        <v>1237</v>
      </c>
      <c r="B735" s="2">
        <v>1</v>
      </c>
      <c r="C735" t="s">
        <v>1236</v>
      </c>
      <c r="D735" t="s">
        <v>22</v>
      </c>
      <c r="E735" t="s">
        <v>1028</v>
      </c>
      <c r="F735" t="s">
        <v>151</v>
      </c>
      <c r="G735" t="s">
        <v>152</v>
      </c>
      <c r="H735" t="s">
        <v>397</v>
      </c>
      <c r="I735" s="1">
        <f>DATE(2011,7,28)</f>
        <v>40752</v>
      </c>
      <c r="J735" s="3">
        <v>7463.58</v>
      </c>
      <c r="K735" s="3">
        <v>6530.78</v>
      </c>
      <c r="L735" s="3">
        <v>932.8</v>
      </c>
      <c r="M735" s="3">
        <v>700</v>
      </c>
      <c r="N735" s="2">
        <v>16</v>
      </c>
      <c r="O735" s="2">
        <v>0</v>
      </c>
      <c r="P735" s="2">
        <v>1</v>
      </c>
      <c r="Q735" s="2">
        <v>330</v>
      </c>
      <c r="R735" s="1">
        <f t="shared" si="31"/>
        <v>45900</v>
      </c>
      <c r="S735" t="s">
        <v>27</v>
      </c>
      <c r="T735" t="s">
        <v>28</v>
      </c>
    </row>
    <row r="736" spans="1:20" ht="13.95" customHeight="1" x14ac:dyDescent="0.3">
      <c r="A736" t="s">
        <v>1238</v>
      </c>
      <c r="B736" s="2">
        <v>1</v>
      </c>
      <c r="C736" t="s">
        <v>1239</v>
      </c>
      <c r="D736" t="s">
        <v>93</v>
      </c>
      <c r="E736" t="s">
        <v>1240</v>
      </c>
      <c r="F736" t="s">
        <v>196</v>
      </c>
      <c r="G736" t="s">
        <v>197</v>
      </c>
      <c r="H736" t="s">
        <v>198</v>
      </c>
      <c r="I736" s="1">
        <f>DATE(2011,7,29)</f>
        <v>40753</v>
      </c>
      <c r="J736" s="3">
        <v>3990</v>
      </c>
      <c r="K736" s="3">
        <v>3205.83</v>
      </c>
      <c r="L736" s="3">
        <v>784.17</v>
      </c>
      <c r="M736" s="3">
        <v>350</v>
      </c>
      <c r="N736" s="2">
        <v>16</v>
      </c>
      <c r="O736" s="2">
        <v>0</v>
      </c>
      <c r="P736" s="2">
        <v>1</v>
      </c>
      <c r="Q736" s="2">
        <v>331</v>
      </c>
      <c r="R736" s="1">
        <f t="shared" si="31"/>
        <v>45900</v>
      </c>
      <c r="S736" t="s">
        <v>27</v>
      </c>
      <c r="T736" t="s">
        <v>28</v>
      </c>
    </row>
    <row r="737" spans="1:20" ht="13.95" customHeight="1" x14ac:dyDescent="0.3">
      <c r="A737" t="s">
        <v>1241</v>
      </c>
      <c r="B737" s="2">
        <v>1</v>
      </c>
      <c r="C737" t="s">
        <v>1242</v>
      </c>
      <c r="D737" t="s">
        <v>22</v>
      </c>
      <c r="E737" t="s">
        <v>937</v>
      </c>
      <c r="F737" t="s">
        <v>151</v>
      </c>
      <c r="G737" t="s">
        <v>152</v>
      </c>
      <c r="H737" t="s">
        <v>397</v>
      </c>
      <c r="I737" s="1">
        <f>DATE(2011,7,14)</f>
        <v>40738</v>
      </c>
      <c r="J737" s="3">
        <v>7880.82</v>
      </c>
      <c r="K737" s="3">
        <v>6944.4</v>
      </c>
      <c r="L737" s="3">
        <v>936.42</v>
      </c>
      <c r="M737" s="3">
        <v>700</v>
      </c>
      <c r="N737" s="2">
        <v>16</v>
      </c>
      <c r="O737" s="2">
        <v>0</v>
      </c>
      <c r="P737" s="2">
        <v>1</v>
      </c>
      <c r="Q737" s="2">
        <v>316</v>
      </c>
      <c r="R737" s="1">
        <f t="shared" si="31"/>
        <v>45900</v>
      </c>
      <c r="S737" t="s">
        <v>27</v>
      </c>
      <c r="T737" t="s">
        <v>28</v>
      </c>
    </row>
    <row r="738" spans="1:20" ht="13.95" customHeight="1" x14ac:dyDescent="0.3">
      <c r="A738" t="s">
        <v>1243</v>
      </c>
      <c r="B738" s="2">
        <v>1</v>
      </c>
      <c r="C738" t="s">
        <v>1242</v>
      </c>
      <c r="D738" t="s">
        <v>22</v>
      </c>
      <c r="E738" t="s">
        <v>937</v>
      </c>
      <c r="F738" t="s">
        <v>151</v>
      </c>
      <c r="G738" t="s">
        <v>152</v>
      </c>
      <c r="H738" t="s">
        <v>397</v>
      </c>
      <c r="I738" s="1">
        <f>DATE(2011,7,14)</f>
        <v>40738</v>
      </c>
      <c r="J738" s="3">
        <v>7880.82</v>
      </c>
      <c r="K738" s="3">
        <v>6944.4</v>
      </c>
      <c r="L738" s="3">
        <v>936.42</v>
      </c>
      <c r="M738" s="3">
        <v>700</v>
      </c>
      <c r="N738" s="2">
        <v>16</v>
      </c>
      <c r="O738" s="2">
        <v>0</v>
      </c>
      <c r="P738" s="2">
        <v>1</v>
      </c>
      <c r="Q738" s="2">
        <v>316</v>
      </c>
      <c r="R738" s="1">
        <f t="shared" si="31"/>
        <v>45900</v>
      </c>
      <c r="S738" t="s">
        <v>27</v>
      </c>
      <c r="T738" t="s">
        <v>28</v>
      </c>
    </row>
    <row r="739" spans="1:20" ht="13.95" customHeight="1" x14ac:dyDescent="0.3">
      <c r="A739" t="s">
        <v>1244</v>
      </c>
      <c r="B739" s="2">
        <v>1</v>
      </c>
      <c r="C739" t="s">
        <v>1242</v>
      </c>
      <c r="D739" t="s">
        <v>22</v>
      </c>
      <c r="E739" t="s">
        <v>937</v>
      </c>
      <c r="F739" t="s">
        <v>151</v>
      </c>
      <c r="G739" t="s">
        <v>152</v>
      </c>
      <c r="H739" t="s">
        <v>397</v>
      </c>
      <c r="I739" s="1">
        <f>DATE(2011,7,14)</f>
        <v>40738</v>
      </c>
      <c r="J739" s="3">
        <v>7880.82</v>
      </c>
      <c r="K739" s="3">
        <v>6944.4</v>
      </c>
      <c r="L739" s="3">
        <v>936.42</v>
      </c>
      <c r="M739" s="3">
        <v>700</v>
      </c>
      <c r="N739" s="2">
        <v>16</v>
      </c>
      <c r="O739" s="2">
        <v>0</v>
      </c>
      <c r="P739" s="2">
        <v>1</v>
      </c>
      <c r="Q739" s="2">
        <v>316</v>
      </c>
      <c r="R739" s="1">
        <f t="shared" si="31"/>
        <v>45900</v>
      </c>
      <c r="S739" t="s">
        <v>27</v>
      </c>
      <c r="T739" t="s">
        <v>28</v>
      </c>
    </row>
    <row r="740" spans="1:20" ht="13.95" customHeight="1" x14ac:dyDescent="0.3">
      <c r="A740" t="s">
        <v>1245</v>
      </c>
      <c r="B740" s="2">
        <v>1</v>
      </c>
      <c r="C740" t="s">
        <v>1246</v>
      </c>
      <c r="D740" t="s">
        <v>22</v>
      </c>
      <c r="E740" t="s">
        <v>1028</v>
      </c>
      <c r="F740" t="s">
        <v>591</v>
      </c>
      <c r="G740" t="s">
        <v>592</v>
      </c>
      <c r="H740" t="s">
        <v>1247</v>
      </c>
      <c r="I740" s="1">
        <f t="shared" ref="I740:I745" si="33">DATE(2011,8,30)</f>
        <v>40785</v>
      </c>
      <c r="J740" s="3">
        <v>1137.72</v>
      </c>
      <c r="K740" s="3">
        <v>998.26</v>
      </c>
      <c r="L740" s="3">
        <v>139.46</v>
      </c>
      <c r="M740" s="3">
        <v>100</v>
      </c>
      <c r="N740" s="2">
        <v>16</v>
      </c>
      <c r="O740" s="2">
        <v>0</v>
      </c>
      <c r="P740" s="2">
        <v>1</v>
      </c>
      <c r="Q740" s="2">
        <v>363</v>
      </c>
      <c r="R740" s="1">
        <f t="shared" si="31"/>
        <v>45900</v>
      </c>
      <c r="S740" t="s">
        <v>27</v>
      </c>
      <c r="T740" t="s">
        <v>28</v>
      </c>
    </row>
    <row r="741" spans="1:20" ht="13.95" customHeight="1" x14ac:dyDescent="0.3">
      <c r="A741" t="s">
        <v>1248</v>
      </c>
      <c r="B741" s="2">
        <v>1</v>
      </c>
      <c r="C741" t="s">
        <v>1249</v>
      </c>
      <c r="D741" t="s">
        <v>22</v>
      </c>
      <c r="E741" t="s">
        <v>1028</v>
      </c>
      <c r="F741" t="s">
        <v>1250</v>
      </c>
      <c r="G741" t="s">
        <v>565</v>
      </c>
      <c r="H741" t="s">
        <v>1251</v>
      </c>
      <c r="I741" s="1">
        <f t="shared" si="33"/>
        <v>40785</v>
      </c>
      <c r="J741" s="3">
        <v>1365.72</v>
      </c>
      <c r="K741" s="3">
        <v>1188.71</v>
      </c>
      <c r="L741" s="3">
        <v>177.01</v>
      </c>
      <c r="M741" s="3">
        <v>130</v>
      </c>
      <c r="N741" s="2">
        <v>16</v>
      </c>
      <c r="O741" s="2">
        <v>0</v>
      </c>
      <c r="P741" s="2">
        <v>1</v>
      </c>
      <c r="Q741" s="2">
        <v>363</v>
      </c>
      <c r="R741" s="1">
        <f t="shared" si="31"/>
        <v>45900</v>
      </c>
      <c r="S741" t="s">
        <v>27</v>
      </c>
      <c r="T741" t="s">
        <v>28</v>
      </c>
    </row>
    <row r="742" spans="1:20" ht="13.95" customHeight="1" x14ac:dyDescent="0.3">
      <c r="A742" t="s">
        <v>1252</v>
      </c>
      <c r="B742" s="2">
        <v>1</v>
      </c>
      <c r="C742" t="s">
        <v>1253</v>
      </c>
      <c r="D742" t="s">
        <v>22</v>
      </c>
      <c r="E742" t="s">
        <v>1028</v>
      </c>
      <c r="F742" t="s">
        <v>366</v>
      </c>
      <c r="G742" t="s">
        <v>367</v>
      </c>
      <c r="H742" t="s">
        <v>368</v>
      </c>
      <c r="I742" s="1">
        <f t="shared" si="33"/>
        <v>40785</v>
      </c>
      <c r="J742" s="3">
        <v>1365.72</v>
      </c>
      <c r="K742" s="3">
        <v>1188.71</v>
      </c>
      <c r="L742" s="3">
        <v>177.01</v>
      </c>
      <c r="M742" s="3">
        <v>130</v>
      </c>
      <c r="N742" s="2">
        <v>16</v>
      </c>
      <c r="O742" s="2">
        <v>0</v>
      </c>
      <c r="P742" s="2">
        <v>1</v>
      </c>
      <c r="Q742" s="2">
        <v>363</v>
      </c>
      <c r="R742" s="1">
        <f t="shared" si="31"/>
        <v>45900</v>
      </c>
      <c r="S742" t="s">
        <v>27</v>
      </c>
      <c r="T742" t="s">
        <v>28</v>
      </c>
    </row>
    <row r="743" spans="1:20" ht="13.95" customHeight="1" x14ac:dyDescent="0.3">
      <c r="A743" t="s">
        <v>1254</v>
      </c>
      <c r="B743" s="2">
        <v>1</v>
      </c>
      <c r="C743" t="s">
        <v>1255</v>
      </c>
      <c r="D743" t="s">
        <v>22</v>
      </c>
      <c r="E743" t="s">
        <v>1028</v>
      </c>
      <c r="F743" t="s">
        <v>1250</v>
      </c>
      <c r="G743" t="s">
        <v>565</v>
      </c>
      <c r="H743" t="s">
        <v>1251</v>
      </c>
      <c r="I743" s="1">
        <f t="shared" si="33"/>
        <v>40785</v>
      </c>
      <c r="J743" s="3">
        <v>2308.5</v>
      </c>
      <c r="K743" s="3">
        <v>1999.44</v>
      </c>
      <c r="L743" s="3">
        <v>309.06</v>
      </c>
      <c r="M743" s="3">
        <v>230</v>
      </c>
      <c r="N743" s="2">
        <v>16</v>
      </c>
      <c r="O743" s="2">
        <v>0</v>
      </c>
      <c r="P743" s="2">
        <v>1</v>
      </c>
      <c r="Q743" s="2">
        <v>363</v>
      </c>
      <c r="R743" s="1">
        <f t="shared" si="31"/>
        <v>45900</v>
      </c>
      <c r="S743" t="s">
        <v>27</v>
      </c>
      <c r="T743" t="s">
        <v>28</v>
      </c>
    </row>
    <row r="744" spans="1:20" ht="13.95" customHeight="1" x14ac:dyDescent="0.3">
      <c r="A744" t="s">
        <v>1256</v>
      </c>
      <c r="B744" s="2">
        <v>1</v>
      </c>
      <c r="C744" t="s">
        <v>1255</v>
      </c>
      <c r="D744" t="s">
        <v>22</v>
      </c>
      <c r="E744" t="s">
        <v>1028</v>
      </c>
      <c r="F744" t="s">
        <v>1250</v>
      </c>
      <c r="G744" t="s">
        <v>565</v>
      </c>
      <c r="H744" t="s">
        <v>1251</v>
      </c>
      <c r="I744" s="1">
        <f t="shared" si="33"/>
        <v>40785</v>
      </c>
      <c r="J744" s="3">
        <v>2308.5</v>
      </c>
      <c r="K744" s="3">
        <v>1999.44</v>
      </c>
      <c r="L744" s="3">
        <v>309.06</v>
      </c>
      <c r="M744" s="3">
        <v>230</v>
      </c>
      <c r="N744" s="2">
        <v>16</v>
      </c>
      <c r="O744" s="2">
        <v>0</v>
      </c>
      <c r="P744" s="2">
        <v>1</v>
      </c>
      <c r="Q744" s="2">
        <v>363</v>
      </c>
      <c r="R744" s="1">
        <f t="shared" si="31"/>
        <v>45900</v>
      </c>
      <c r="S744" t="s">
        <v>27</v>
      </c>
      <c r="T744" t="s">
        <v>28</v>
      </c>
    </row>
    <row r="745" spans="1:20" ht="13.95" customHeight="1" x14ac:dyDescent="0.3">
      <c r="A745" t="s">
        <v>1257</v>
      </c>
      <c r="B745" s="2">
        <v>1</v>
      </c>
      <c r="C745" t="s">
        <v>1258</v>
      </c>
      <c r="D745" t="s">
        <v>22</v>
      </c>
      <c r="E745" t="s">
        <v>1028</v>
      </c>
      <c r="F745" t="s">
        <v>1250</v>
      </c>
      <c r="G745" t="s">
        <v>565</v>
      </c>
      <c r="H745" t="s">
        <v>1251</v>
      </c>
      <c r="I745" s="1">
        <f t="shared" si="33"/>
        <v>40785</v>
      </c>
      <c r="J745" s="3">
        <v>9923.7000000000007</v>
      </c>
      <c r="K745" s="3">
        <v>8584.26</v>
      </c>
      <c r="L745" s="3">
        <v>1339.44</v>
      </c>
      <c r="M745" s="3">
        <v>1000</v>
      </c>
      <c r="N745" s="2">
        <v>16</v>
      </c>
      <c r="O745" s="2">
        <v>0</v>
      </c>
      <c r="P745" s="2">
        <v>1</v>
      </c>
      <c r="Q745" s="2">
        <v>363</v>
      </c>
      <c r="R745" s="1">
        <f t="shared" si="31"/>
        <v>45900</v>
      </c>
      <c r="S745" t="s">
        <v>27</v>
      </c>
      <c r="T745" t="s">
        <v>28</v>
      </c>
    </row>
    <row r="746" spans="1:20" ht="13.95" customHeight="1" x14ac:dyDescent="0.3">
      <c r="A746" t="s">
        <v>1259</v>
      </c>
      <c r="B746" s="2">
        <v>1</v>
      </c>
      <c r="C746" t="s">
        <v>1260</v>
      </c>
      <c r="D746" t="s">
        <v>93</v>
      </c>
      <c r="E746" t="s">
        <v>937</v>
      </c>
      <c r="F746" t="s">
        <v>173</v>
      </c>
      <c r="G746" t="s">
        <v>124</v>
      </c>
      <c r="H746" t="s">
        <v>188</v>
      </c>
      <c r="I746" s="1">
        <f>DATE(2011,4,1)</f>
        <v>40634</v>
      </c>
      <c r="J746" s="3">
        <v>1067.8499999999999</v>
      </c>
      <c r="K746" s="3">
        <v>910.17</v>
      </c>
      <c r="L746" s="3">
        <v>157.68</v>
      </c>
      <c r="M746" s="3">
        <v>100</v>
      </c>
      <c r="N746" s="2">
        <v>17</v>
      </c>
      <c r="O746" s="2">
        <v>0</v>
      </c>
      <c r="P746" s="2">
        <v>2</v>
      </c>
      <c r="Q746" s="2">
        <v>213</v>
      </c>
      <c r="R746" s="1">
        <f t="shared" si="31"/>
        <v>45900</v>
      </c>
      <c r="S746" t="s">
        <v>27</v>
      </c>
      <c r="T746" t="s">
        <v>28</v>
      </c>
    </row>
    <row r="747" spans="1:20" ht="13.95" customHeight="1" x14ac:dyDescent="0.3">
      <c r="A747" t="s">
        <v>1261</v>
      </c>
      <c r="B747" s="2">
        <v>1</v>
      </c>
      <c r="C747" t="s">
        <v>1262</v>
      </c>
      <c r="D747" t="s">
        <v>93</v>
      </c>
      <c r="E747" t="s">
        <v>937</v>
      </c>
      <c r="F747" t="s">
        <v>173</v>
      </c>
      <c r="G747" t="s">
        <v>124</v>
      </c>
      <c r="H747" t="s">
        <v>523</v>
      </c>
      <c r="I747" s="1">
        <f>DATE(2011,4,1)</f>
        <v>40634</v>
      </c>
      <c r="J747" s="3">
        <v>6185.97</v>
      </c>
      <c r="K747" s="3">
        <v>5253.02</v>
      </c>
      <c r="L747" s="3">
        <v>932.95</v>
      </c>
      <c r="M747" s="3">
        <v>600</v>
      </c>
      <c r="N747" s="2">
        <v>17</v>
      </c>
      <c r="O747" s="2">
        <v>0</v>
      </c>
      <c r="P747" s="2">
        <v>2</v>
      </c>
      <c r="Q747" s="2">
        <v>213</v>
      </c>
      <c r="R747" s="1">
        <f t="shared" si="31"/>
        <v>45900</v>
      </c>
      <c r="S747" t="s">
        <v>27</v>
      </c>
      <c r="T747" t="s">
        <v>28</v>
      </c>
    </row>
    <row r="748" spans="1:20" ht="13.95" customHeight="1" x14ac:dyDescent="0.3">
      <c r="A748" t="s">
        <v>1263</v>
      </c>
      <c r="B748" s="2">
        <v>1</v>
      </c>
      <c r="C748" t="s">
        <v>846</v>
      </c>
      <c r="D748" t="s">
        <v>22</v>
      </c>
      <c r="E748" t="s">
        <v>1264</v>
      </c>
      <c r="F748" t="s">
        <v>94</v>
      </c>
      <c r="G748" t="s">
        <v>33</v>
      </c>
      <c r="H748" t="s">
        <v>34</v>
      </c>
      <c r="I748" s="1">
        <f>DATE(2011,10,25)</f>
        <v>40841</v>
      </c>
      <c r="J748" s="3">
        <v>5961.06</v>
      </c>
      <c r="K748" s="3">
        <v>5122.58</v>
      </c>
      <c r="L748" s="3">
        <v>838.48</v>
      </c>
      <c r="M748" s="3">
        <v>600</v>
      </c>
      <c r="N748" s="2">
        <v>16</v>
      </c>
      <c r="O748" s="2">
        <v>0</v>
      </c>
      <c r="P748" s="2">
        <v>2</v>
      </c>
      <c r="Q748" s="2">
        <v>54</v>
      </c>
      <c r="R748" s="1">
        <f t="shared" si="31"/>
        <v>45900</v>
      </c>
      <c r="S748" t="s">
        <v>27</v>
      </c>
      <c r="T748" t="s">
        <v>28</v>
      </c>
    </row>
    <row r="749" spans="1:20" ht="13.95" customHeight="1" x14ac:dyDescent="0.3">
      <c r="A749" t="s">
        <v>1265</v>
      </c>
      <c r="B749" s="2">
        <v>1</v>
      </c>
      <c r="C749" t="s">
        <v>1266</v>
      </c>
      <c r="D749" t="s">
        <v>22</v>
      </c>
      <c r="E749" t="s">
        <v>141</v>
      </c>
      <c r="F749" t="s">
        <v>151</v>
      </c>
      <c r="G749" t="s">
        <v>152</v>
      </c>
      <c r="H749" t="s">
        <v>397</v>
      </c>
      <c r="I749" s="1">
        <f>DATE(2009,8,27)</f>
        <v>40052</v>
      </c>
      <c r="J749" s="3">
        <v>8196.6</v>
      </c>
      <c r="K749" s="3">
        <v>7349.52</v>
      </c>
      <c r="L749" s="3">
        <v>847.08</v>
      </c>
      <c r="M749" s="3">
        <v>800</v>
      </c>
      <c r="N749" s="2">
        <v>18</v>
      </c>
      <c r="O749" s="2">
        <v>0</v>
      </c>
      <c r="P749" s="2">
        <v>1</v>
      </c>
      <c r="Q749" s="2">
        <v>360</v>
      </c>
      <c r="R749" s="1">
        <f t="shared" si="31"/>
        <v>45900</v>
      </c>
      <c r="S749" t="s">
        <v>27</v>
      </c>
      <c r="T749" t="s">
        <v>28</v>
      </c>
    </row>
    <row r="750" spans="1:20" ht="13.95" customHeight="1" x14ac:dyDescent="0.3">
      <c r="A750" t="s">
        <v>1267</v>
      </c>
      <c r="B750" s="2">
        <v>1</v>
      </c>
      <c r="C750" t="s">
        <v>629</v>
      </c>
      <c r="D750" t="s">
        <v>22</v>
      </c>
      <c r="E750" t="s">
        <v>852</v>
      </c>
      <c r="F750" t="s">
        <v>181</v>
      </c>
      <c r="G750" t="s">
        <v>182</v>
      </c>
      <c r="H750" t="s">
        <v>183</v>
      </c>
      <c r="I750" s="1">
        <f>DATE(2009,10,28)</f>
        <v>40114</v>
      </c>
      <c r="J750" s="3">
        <v>2798.7</v>
      </c>
      <c r="K750" s="3">
        <v>2505.7600000000002</v>
      </c>
      <c r="L750" s="3">
        <v>292.94</v>
      </c>
      <c r="M750" s="3">
        <v>270</v>
      </c>
      <c r="N750" s="2">
        <v>18</v>
      </c>
      <c r="O750" s="2">
        <v>0</v>
      </c>
      <c r="P750" s="2">
        <v>2</v>
      </c>
      <c r="Q750" s="2">
        <v>57</v>
      </c>
      <c r="R750" s="1">
        <f t="shared" si="31"/>
        <v>45900</v>
      </c>
      <c r="S750" t="s">
        <v>27</v>
      </c>
      <c r="T750" t="s">
        <v>28</v>
      </c>
    </row>
    <row r="751" spans="1:20" ht="13.95" customHeight="1" x14ac:dyDescent="0.3">
      <c r="A751" t="s">
        <v>1268</v>
      </c>
      <c r="B751" s="2">
        <v>1</v>
      </c>
      <c r="C751" t="s">
        <v>1266</v>
      </c>
      <c r="D751" t="s">
        <v>22</v>
      </c>
      <c r="E751" t="s">
        <v>141</v>
      </c>
      <c r="F751" t="s">
        <v>376</v>
      </c>
      <c r="G751" t="s">
        <v>377</v>
      </c>
      <c r="H751" t="s">
        <v>378</v>
      </c>
      <c r="I751" s="1">
        <f>DATE(2009,8,27)</f>
        <v>40052</v>
      </c>
      <c r="J751" s="3">
        <v>8196.6</v>
      </c>
      <c r="K751" s="3">
        <v>7349.52</v>
      </c>
      <c r="L751" s="3">
        <v>847.08</v>
      </c>
      <c r="M751" s="3">
        <v>800</v>
      </c>
      <c r="N751" s="2">
        <v>18</v>
      </c>
      <c r="O751" s="2">
        <v>0</v>
      </c>
      <c r="P751" s="2">
        <v>1</v>
      </c>
      <c r="Q751" s="2">
        <v>360</v>
      </c>
      <c r="R751" s="1">
        <f t="shared" si="31"/>
        <v>45900</v>
      </c>
      <c r="S751" t="s">
        <v>27</v>
      </c>
      <c r="T751" t="s">
        <v>28</v>
      </c>
    </row>
    <row r="752" spans="1:20" ht="13.95" customHeight="1" x14ac:dyDescent="0.3">
      <c r="A752" t="s">
        <v>1269</v>
      </c>
      <c r="B752" s="2">
        <v>1</v>
      </c>
      <c r="C752" t="s">
        <v>1270</v>
      </c>
      <c r="D752" t="s">
        <v>22</v>
      </c>
      <c r="E752" t="s">
        <v>180</v>
      </c>
      <c r="F752" t="s">
        <v>123</v>
      </c>
      <c r="G752" t="s">
        <v>124</v>
      </c>
      <c r="H752" t="s">
        <v>125</v>
      </c>
      <c r="I752" s="1">
        <f>DATE(2009,7,22)</f>
        <v>40016</v>
      </c>
      <c r="J752" s="3">
        <v>2970.08</v>
      </c>
      <c r="K752" s="3">
        <v>2656.84</v>
      </c>
      <c r="L752" s="3">
        <v>313.24</v>
      </c>
      <c r="M752" s="3">
        <v>300</v>
      </c>
      <c r="N752" s="2">
        <v>18</v>
      </c>
      <c r="O752" s="2">
        <v>0</v>
      </c>
      <c r="P752" s="2">
        <v>1</v>
      </c>
      <c r="Q752" s="2">
        <v>324</v>
      </c>
      <c r="R752" s="1">
        <f t="shared" si="31"/>
        <v>45900</v>
      </c>
      <c r="S752" t="s">
        <v>27</v>
      </c>
      <c r="T752" t="s">
        <v>28</v>
      </c>
    </row>
    <row r="753" spans="1:20" ht="13.95" customHeight="1" x14ac:dyDescent="0.3">
      <c r="A753" t="s">
        <v>1271</v>
      </c>
      <c r="B753" s="2">
        <v>1</v>
      </c>
      <c r="C753" t="s">
        <v>698</v>
      </c>
      <c r="D753" t="s">
        <v>22</v>
      </c>
      <c r="E753" t="s">
        <v>180</v>
      </c>
      <c r="F753" t="s">
        <v>123</v>
      </c>
      <c r="G753" t="s">
        <v>124</v>
      </c>
      <c r="H753" t="s">
        <v>125</v>
      </c>
      <c r="I753" s="1">
        <f>DATE(2009,7,22)</f>
        <v>40016</v>
      </c>
      <c r="J753" s="3">
        <v>4038.07</v>
      </c>
      <c r="K753" s="3">
        <v>3619.85</v>
      </c>
      <c r="L753" s="3">
        <v>418.22</v>
      </c>
      <c r="M753" s="3">
        <v>400</v>
      </c>
      <c r="N753" s="2">
        <v>18</v>
      </c>
      <c r="O753" s="2">
        <v>0</v>
      </c>
      <c r="P753" s="2">
        <v>1</v>
      </c>
      <c r="Q753" s="2">
        <v>324</v>
      </c>
      <c r="R753" s="1">
        <f t="shared" si="31"/>
        <v>45900</v>
      </c>
      <c r="S753" t="s">
        <v>27</v>
      </c>
      <c r="T753" t="s">
        <v>28</v>
      </c>
    </row>
    <row r="754" spans="1:20" ht="13.95" customHeight="1" x14ac:dyDescent="0.3">
      <c r="A754" t="s">
        <v>1272</v>
      </c>
      <c r="B754" s="2">
        <v>1</v>
      </c>
      <c r="C754" t="s">
        <v>698</v>
      </c>
      <c r="D754" t="s">
        <v>22</v>
      </c>
      <c r="E754" t="s">
        <v>180</v>
      </c>
      <c r="F754" t="s">
        <v>123</v>
      </c>
      <c r="G754" t="s">
        <v>124</v>
      </c>
      <c r="H754" t="s">
        <v>125</v>
      </c>
      <c r="I754" s="1">
        <f>DATE(2009,7,22)</f>
        <v>40016</v>
      </c>
      <c r="J754" s="3">
        <v>4038.07</v>
      </c>
      <c r="K754" s="3">
        <v>3619.85</v>
      </c>
      <c r="L754" s="3">
        <v>418.22</v>
      </c>
      <c r="M754" s="3">
        <v>400</v>
      </c>
      <c r="N754" s="2">
        <v>18</v>
      </c>
      <c r="O754" s="2">
        <v>0</v>
      </c>
      <c r="P754" s="2">
        <v>1</v>
      </c>
      <c r="Q754" s="2">
        <v>324</v>
      </c>
      <c r="R754" s="1">
        <f t="shared" si="31"/>
        <v>45900</v>
      </c>
      <c r="S754" t="s">
        <v>27</v>
      </c>
      <c r="T754" t="s">
        <v>28</v>
      </c>
    </row>
    <row r="755" spans="1:20" ht="13.95" customHeight="1" x14ac:dyDescent="0.3">
      <c r="A755" t="s">
        <v>1273</v>
      </c>
      <c r="B755" s="2">
        <v>1</v>
      </c>
      <c r="C755" t="s">
        <v>50</v>
      </c>
      <c r="D755" t="s">
        <v>22</v>
      </c>
      <c r="E755" t="s">
        <v>857</v>
      </c>
      <c r="F755" t="s">
        <v>370</v>
      </c>
      <c r="G755" t="s">
        <v>282</v>
      </c>
      <c r="H755" t="s">
        <v>283</v>
      </c>
      <c r="I755" s="1">
        <f>DATE(2009,7,15)</f>
        <v>40009</v>
      </c>
      <c r="J755" s="3">
        <v>6499.06</v>
      </c>
      <c r="K755" s="3">
        <v>5821.34</v>
      </c>
      <c r="L755" s="3">
        <v>677.72</v>
      </c>
      <c r="M755" s="3">
        <v>650</v>
      </c>
      <c r="N755" s="2">
        <v>18</v>
      </c>
      <c r="O755" s="2">
        <v>0</v>
      </c>
      <c r="P755" s="2">
        <v>1</v>
      </c>
      <c r="Q755" s="2">
        <v>317</v>
      </c>
      <c r="R755" s="1">
        <f t="shared" si="31"/>
        <v>45900</v>
      </c>
      <c r="S755" t="s">
        <v>27</v>
      </c>
      <c r="T755" t="s">
        <v>28</v>
      </c>
    </row>
    <row r="756" spans="1:20" ht="13.95" customHeight="1" x14ac:dyDescent="0.3">
      <c r="A756" t="s">
        <v>1274</v>
      </c>
      <c r="B756" s="2">
        <v>1</v>
      </c>
      <c r="C756" t="s">
        <v>1275</v>
      </c>
      <c r="D756" t="s">
        <v>22</v>
      </c>
      <c r="E756" t="s">
        <v>852</v>
      </c>
      <c r="F756" t="s">
        <v>340</v>
      </c>
      <c r="G756" t="s">
        <v>193</v>
      </c>
      <c r="H756" t="s">
        <v>341</v>
      </c>
      <c r="I756" s="1">
        <f>DATE(2009,12,18)</f>
        <v>40165</v>
      </c>
      <c r="J756" s="3">
        <v>2547.9</v>
      </c>
      <c r="K756" s="3">
        <v>2271.1999999999998</v>
      </c>
      <c r="L756" s="3">
        <v>276.7</v>
      </c>
      <c r="M756" s="3">
        <v>250</v>
      </c>
      <c r="N756" s="2">
        <v>18</v>
      </c>
      <c r="O756" s="2">
        <v>0</v>
      </c>
      <c r="P756" s="2">
        <v>2</v>
      </c>
      <c r="Q756" s="2">
        <v>108</v>
      </c>
      <c r="R756" s="1">
        <f t="shared" si="31"/>
        <v>45900</v>
      </c>
      <c r="S756" t="s">
        <v>27</v>
      </c>
      <c r="T756" t="s">
        <v>28</v>
      </c>
    </row>
    <row r="757" spans="1:20" ht="13.95" customHeight="1" x14ac:dyDescent="0.3">
      <c r="A757" t="s">
        <v>1276</v>
      </c>
      <c r="B757" s="2">
        <v>1</v>
      </c>
      <c r="C757" t="s">
        <v>1277</v>
      </c>
      <c r="D757" t="s">
        <v>22</v>
      </c>
      <c r="E757" t="s">
        <v>857</v>
      </c>
      <c r="F757" t="s">
        <v>181</v>
      </c>
      <c r="G757" t="s">
        <v>182</v>
      </c>
      <c r="H757" t="s">
        <v>212</v>
      </c>
      <c r="I757" s="1">
        <f>DATE(2009,6,30)</f>
        <v>39994</v>
      </c>
      <c r="J757" s="3">
        <v>4339.9799999999996</v>
      </c>
      <c r="K757" s="3">
        <v>3902.97</v>
      </c>
      <c r="L757" s="3">
        <v>437.01</v>
      </c>
      <c r="M757" s="3">
        <v>420</v>
      </c>
      <c r="N757" s="2">
        <v>18</v>
      </c>
      <c r="O757" s="2">
        <v>0</v>
      </c>
      <c r="P757" s="2">
        <v>1</v>
      </c>
      <c r="Q757" s="2">
        <v>302</v>
      </c>
      <c r="R757" s="1">
        <f t="shared" si="31"/>
        <v>45900</v>
      </c>
      <c r="S757" t="s">
        <v>27</v>
      </c>
      <c r="T757" t="s">
        <v>28</v>
      </c>
    </row>
    <row r="758" spans="1:20" ht="13.95" customHeight="1" x14ac:dyDescent="0.3">
      <c r="A758" t="s">
        <v>1278</v>
      </c>
      <c r="B758" s="2">
        <v>1</v>
      </c>
      <c r="C758" t="s">
        <v>1277</v>
      </c>
      <c r="D758" t="s">
        <v>22</v>
      </c>
      <c r="E758" t="s">
        <v>857</v>
      </c>
      <c r="F758" t="s">
        <v>216</v>
      </c>
      <c r="G758" t="s">
        <v>162</v>
      </c>
      <c r="H758" t="s">
        <v>217</v>
      </c>
      <c r="I758" s="1">
        <f>DATE(2009,6,30)</f>
        <v>39994</v>
      </c>
      <c r="J758" s="3">
        <v>4339.9799999999996</v>
      </c>
      <c r="K758" s="3">
        <v>3902.97</v>
      </c>
      <c r="L758" s="3">
        <v>437.01</v>
      </c>
      <c r="M758" s="3">
        <v>420</v>
      </c>
      <c r="N758" s="2">
        <v>18</v>
      </c>
      <c r="O758" s="2">
        <v>0</v>
      </c>
      <c r="P758" s="2">
        <v>1</v>
      </c>
      <c r="Q758" s="2">
        <v>302</v>
      </c>
      <c r="R758" s="1">
        <f t="shared" si="31"/>
        <v>45900</v>
      </c>
      <c r="S758" t="s">
        <v>27</v>
      </c>
      <c r="T758" t="s">
        <v>28</v>
      </c>
    </row>
    <row r="759" spans="1:20" ht="13.95" customHeight="1" x14ac:dyDescent="0.3">
      <c r="A759" t="s">
        <v>1279</v>
      </c>
      <c r="B759" s="2">
        <v>1</v>
      </c>
      <c r="C759" t="s">
        <v>846</v>
      </c>
      <c r="D759" t="s">
        <v>22</v>
      </c>
      <c r="E759" t="s">
        <v>857</v>
      </c>
      <c r="F759" t="s">
        <v>151</v>
      </c>
      <c r="G759" t="s">
        <v>152</v>
      </c>
      <c r="H759" t="s">
        <v>397</v>
      </c>
      <c r="I759" s="1">
        <f>DATE(2009,6,30)</f>
        <v>39994</v>
      </c>
      <c r="J759" s="3">
        <v>4339.9799999999996</v>
      </c>
      <c r="K759" s="3">
        <v>3902.97</v>
      </c>
      <c r="L759" s="3">
        <v>437.01</v>
      </c>
      <c r="M759" s="3">
        <v>420</v>
      </c>
      <c r="N759" s="2">
        <v>18</v>
      </c>
      <c r="O759" s="2">
        <v>0</v>
      </c>
      <c r="P759" s="2">
        <v>1</v>
      </c>
      <c r="Q759" s="2">
        <v>302</v>
      </c>
      <c r="R759" s="1">
        <f t="shared" si="31"/>
        <v>45900</v>
      </c>
      <c r="S759" t="s">
        <v>27</v>
      </c>
      <c r="T759" t="s">
        <v>28</v>
      </c>
    </row>
    <row r="760" spans="1:20" ht="13.95" customHeight="1" x14ac:dyDescent="0.3">
      <c r="A760" t="s">
        <v>1280</v>
      </c>
      <c r="B760" s="2">
        <v>1</v>
      </c>
      <c r="C760" t="s">
        <v>1281</v>
      </c>
      <c r="D760" t="s">
        <v>22</v>
      </c>
      <c r="E760" t="s">
        <v>857</v>
      </c>
      <c r="F760" t="s">
        <v>626</v>
      </c>
      <c r="G760" t="s">
        <v>162</v>
      </c>
      <c r="H760" t="s">
        <v>627</v>
      </c>
      <c r="I760" s="1">
        <f>DATE(2009,6,30)</f>
        <v>39994</v>
      </c>
      <c r="J760" s="3">
        <v>4564.5600000000004</v>
      </c>
      <c r="K760" s="3">
        <v>4096.88</v>
      </c>
      <c r="L760" s="3">
        <v>467.68</v>
      </c>
      <c r="M760" s="3">
        <v>450</v>
      </c>
      <c r="N760" s="2">
        <v>18</v>
      </c>
      <c r="O760" s="2">
        <v>0</v>
      </c>
      <c r="P760" s="2">
        <v>1</v>
      </c>
      <c r="Q760" s="2">
        <v>302</v>
      </c>
      <c r="R760" s="1">
        <f t="shared" si="31"/>
        <v>45900</v>
      </c>
      <c r="S760" t="s">
        <v>27</v>
      </c>
      <c r="T760" t="s">
        <v>28</v>
      </c>
    </row>
    <row r="761" spans="1:20" ht="13.95" customHeight="1" x14ac:dyDescent="0.3">
      <c r="A761" t="s">
        <v>1282</v>
      </c>
      <c r="B761" s="2">
        <v>1</v>
      </c>
      <c r="C761" t="s">
        <v>1283</v>
      </c>
      <c r="D761" t="s">
        <v>22</v>
      </c>
      <c r="E761" t="s">
        <v>180</v>
      </c>
      <c r="F761" t="s">
        <v>144</v>
      </c>
      <c r="G761" t="s">
        <v>124</v>
      </c>
      <c r="H761" t="s">
        <v>145</v>
      </c>
      <c r="I761" s="1">
        <f>DATE(2009,7,15)</f>
        <v>40009</v>
      </c>
      <c r="J761" s="3">
        <v>632.70000000000005</v>
      </c>
      <c r="K761" s="3">
        <v>569.89</v>
      </c>
      <c r="L761" s="3">
        <v>62.81</v>
      </c>
      <c r="M761" s="3">
        <v>60</v>
      </c>
      <c r="N761" s="2">
        <v>18</v>
      </c>
      <c r="O761" s="2">
        <v>0</v>
      </c>
      <c r="P761" s="2">
        <v>1</v>
      </c>
      <c r="Q761" s="2">
        <v>317</v>
      </c>
      <c r="R761" s="1">
        <f t="shared" si="31"/>
        <v>45900</v>
      </c>
      <c r="S761" t="s">
        <v>27</v>
      </c>
      <c r="T761" t="s">
        <v>28</v>
      </c>
    </row>
    <row r="762" spans="1:20" ht="13.95" customHeight="1" x14ac:dyDescent="0.3">
      <c r="A762" t="s">
        <v>1284</v>
      </c>
      <c r="B762" s="2">
        <v>1</v>
      </c>
      <c r="C762" t="s">
        <v>1285</v>
      </c>
      <c r="D762" t="s">
        <v>136</v>
      </c>
      <c r="E762" t="s">
        <v>1286</v>
      </c>
      <c r="F762" t="s">
        <v>732</v>
      </c>
      <c r="G762" t="s">
        <v>233</v>
      </c>
      <c r="H762" t="s">
        <v>239</v>
      </c>
      <c r="I762" s="1">
        <f>DATE(2009,7,22)</f>
        <v>40016</v>
      </c>
      <c r="J762" s="3">
        <v>62449.2</v>
      </c>
      <c r="K762" s="3">
        <v>51416.43</v>
      </c>
      <c r="L762" s="3">
        <v>11032.77</v>
      </c>
      <c r="M762" s="3">
        <v>5000</v>
      </c>
      <c r="N762" s="2">
        <v>18</v>
      </c>
      <c r="O762" s="2">
        <v>0</v>
      </c>
      <c r="P762" s="2">
        <v>1</v>
      </c>
      <c r="Q762" s="2">
        <v>324</v>
      </c>
      <c r="R762" s="1">
        <f t="shared" si="31"/>
        <v>45900</v>
      </c>
      <c r="S762" t="s">
        <v>27</v>
      </c>
      <c r="T762" t="s">
        <v>28</v>
      </c>
    </row>
    <row r="763" spans="1:20" ht="13.95" customHeight="1" x14ac:dyDescent="0.3">
      <c r="A763" t="s">
        <v>1287</v>
      </c>
      <c r="B763" s="2">
        <v>1</v>
      </c>
      <c r="C763" t="s">
        <v>1288</v>
      </c>
      <c r="D763" t="s">
        <v>22</v>
      </c>
      <c r="E763" t="s">
        <v>180</v>
      </c>
      <c r="F763" t="s">
        <v>173</v>
      </c>
      <c r="G763" t="s">
        <v>124</v>
      </c>
      <c r="H763" t="s">
        <v>174</v>
      </c>
      <c r="I763" s="1">
        <f>DATE(2009,7,27)</f>
        <v>40021</v>
      </c>
      <c r="J763" s="3">
        <v>698.99</v>
      </c>
      <c r="K763" s="3">
        <v>625.74</v>
      </c>
      <c r="L763" s="3">
        <v>73.25</v>
      </c>
      <c r="M763" s="3">
        <v>70</v>
      </c>
      <c r="N763" s="2">
        <v>18</v>
      </c>
      <c r="O763" s="2">
        <v>0</v>
      </c>
      <c r="P763" s="2">
        <v>1</v>
      </c>
      <c r="Q763" s="2">
        <v>329</v>
      </c>
      <c r="R763" s="1">
        <f t="shared" si="31"/>
        <v>45900</v>
      </c>
      <c r="S763" t="s">
        <v>27</v>
      </c>
      <c r="T763" t="s">
        <v>28</v>
      </c>
    </row>
    <row r="764" spans="1:20" ht="13.95" customHeight="1" x14ac:dyDescent="0.3">
      <c r="A764" t="s">
        <v>1289</v>
      </c>
      <c r="B764" s="2">
        <v>1</v>
      </c>
      <c r="C764" t="s">
        <v>1288</v>
      </c>
      <c r="D764" t="s">
        <v>22</v>
      </c>
      <c r="E764" t="s">
        <v>180</v>
      </c>
      <c r="F764" t="s">
        <v>123</v>
      </c>
      <c r="G764" t="s">
        <v>124</v>
      </c>
      <c r="H764" t="s">
        <v>125</v>
      </c>
      <c r="I764" s="1">
        <f>DATE(2009,7,27)</f>
        <v>40021</v>
      </c>
      <c r="J764" s="3">
        <v>698.99</v>
      </c>
      <c r="K764" s="3">
        <v>625.74</v>
      </c>
      <c r="L764" s="3">
        <v>73.25</v>
      </c>
      <c r="M764" s="3">
        <v>70</v>
      </c>
      <c r="N764" s="2">
        <v>18</v>
      </c>
      <c r="O764" s="2">
        <v>0</v>
      </c>
      <c r="P764" s="2">
        <v>1</v>
      </c>
      <c r="Q764" s="2">
        <v>329</v>
      </c>
      <c r="R764" s="1">
        <f t="shared" si="31"/>
        <v>45900</v>
      </c>
      <c r="S764" t="s">
        <v>27</v>
      </c>
      <c r="T764" t="s">
        <v>28</v>
      </c>
    </row>
    <row r="765" spans="1:20" ht="13.95" customHeight="1" x14ac:dyDescent="0.3">
      <c r="A765" t="s">
        <v>1290</v>
      </c>
      <c r="B765" s="2">
        <v>1</v>
      </c>
      <c r="C765" t="s">
        <v>1291</v>
      </c>
      <c r="D765" t="s">
        <v>22</v>
      </c>
      <c r="E765" t="s">
        <v>852</v>
      </c>
      <c r="F765" t="s">
        <v>337</v>
      </c>
      <c r="G765" t="s">
        <v>282</v>
      </c>
      <c r="H765" t="s">
        <v>338</v>
      </c>
      <c r="I765" s="1">
        <f>DATE(2009,12,18)</f>
        <v>40165</v>
      </c>
      <c r="J765" s="3">
        <v>5257.68</v>
      </c>
      <c r="K765" s="3">
        <v>4701.87</v>
      </c>
      <c r="L765" s="3">
        <v>555.80999999999995</v>
      </c>
      <c r="M765" s="3">
        <v>500</v>
      </c>
      <c r="N765" s="2">
        <v>18</v>
      </c>
      <c r="O765" s="2">
        <v>0</v>
      </c>
      <c r="P765" s="2">
        <v>2</v>
      </c>
      <c r="Q765" s="2">
        <v>108</v>
      </c>
      <c r="R765" s="1">
        <f t="shared" si="31"/>
        <v>45900</v>
      </c>
      <c r="S765" t="s">
        <v>27</v>
      </c>
      <c r="T765" t="s">
        <v>28</v>
      </c>
    </row>
    <row r="766" spans="1:20" ht="13.95" customHeight="1" x14ac:dyDescent="0.3">
      <c r="A766" t="s">
        <v>1292</v>
      </c>
      <c r="B766" s="2">
        <v>1</v>
      </c>
      <c r="C766" t="s">
        <v>578</v>
      </c>
      <c r="D766" t="s">
        <v>22</v>
      </c>
      <c r="E766" t="s">
        <v>180</v>
      </c>
      <c r="F766" t="s">
        <v>1293</v>
      </c>
      <c r="G766" t="s">
        <v>465</v>
      </c>
      <c r="H766" t="s">
        <v>429</v>
      </c>
      <c r="I766" s="1">
        <f>DATE(2009,7,15)</f>
        <v>40009</v>
      </c>
      <c r="J766" s="3">
        <v>5032.71</v>
      </c>
      <c r="K766" s="3">
        <v>4511.13</v>
      </c>
      <c r="L766" s="3">
        <v>521.58000000000004</v>
      </c>
      <c r="M766" s="3">
        <v>500</v>
      </c>
      <c r="N766" s="2">
        <v>18</v>
      </c>
      <c r="O766" s="2">
        <v>0</v>
      </c>
      <c r="P766" s="2">
        <v>1</v>
      </c>
      <c r="Q766" s="2">
        <v>317</v>
      </c>
      <c r="R766" s="1">
        <f t="shared" si="31"/>
        <v>45900</v>
      </c>
      <c r="S766" t="s">
        <v>27</v>
      </c>
      <c r="T766" t="s">
        <v>28</v>
      </c>
    </row>
    <row r="767" spans="1:20" ht="13.95" customHeight="1" x14ac:dyDescent="0.3">
      <c r="A767" t="s">
        <v>1294</v>
      </c>
      <c r="B767" s="2">
        <v>1</v>
      </c>
      <c r="C767" t="s">
        <v>1295</v>
      </c>
      <c r="D767" t="s">
        <v>22</v>
      </c>
      <c r="E767" t="s">
        <v>857</v>
      </c>
      <c r="F767" t="s">
        <v>366</v>
      </c>
      <c r="G767" t="s">
        <v>367</v>
      </c>
      <c r="H767" t="s">
        <v>368</v>
      </c>
      <c r="I767" s="1">
        <f>DATE(2009,7,15)</f>
        <v>40009</v>
      </c>
      <c r="J767" s="3">
        <v>4354.72</v>
      </c>
      <c r="K767" s="3">
        <v>3915.72</v>
      </c>
      <c r="L767" s="3">
        <v>439</v>
      </c>
      <c r="M767" s="3">
        <v>420</v>
      </c>
      <c r="N767" s="2">
        <v>18</v>
      </c>
      <c r="O767" s="2">
        <v>0</v>
      </c>
      <c r="P767" s="2">
        <v>1</v>
      </c>
      <c r="Q767" s="2">
        <v>317</v>
      </c>
      <c r="R767" s="1">
        <f t="shared" si="31"/>
        <v>45900</v>
      </c>
      <c r="S767" t="s">
        <v>27</v>
      </c>
      <c r="T767" t="s">
        <v>28</v>
      </c>
    </row>
    <row r="768" spans="1:20" ht="13.95" customHeight="1" x14ac:dyDescent="0.3">
      <c r="A768" t="s">
        <v>1296</v>
      </c>
      <c r="B768" s="2">
        <v>1</v>
      </c>
      <c r="C768" t="s">
        <v>1297</v>
      </c>
      <c r="D768" t="s">
        <v>22</v>
      </c>
      <c r="E768" t="s">
        <v>852</v>
      </c>
      <c r="F768" t="s">
        <v>192</v>
      </c>
      <c r="G768" t="s">
        <v>193</v>
      </c>
      <c r="H768" t="s">
        <v>394</v>
      </c>
      <c r="I768" s="1">
        <f>DATE(2009,9,23)</f>
        <v>40079</v>
      </c>
      <c r="J768" s="3">
        <v>6156</v>
      </c>
      <c r="K768" s="3">
        <v>5514.5</v>
      </c>
      <c r="L768" s="3">
        <v>641.5</v>
      </c>
      <c r="M768" s="3">
        <v>600</v>
      </c>
      <c r="N768" s="2">
        <v>18</v>
      </c>
      <c r="O768" s="2">
        <v>0</v>
      </c>
      <c r="P768" s="2">
        <v>2</v>
      </c>
      <c r="Q768" s="2">
        <v>22</v>
      </c>
      <c r="R768" s="1">
        <f t="shared" si="31"/>
        <v>45900</v>
      </c>
      <c r="S768" t="s">
        <v>27</v>
      </c>
      <c r="T768" t="s">
        <v>28</v>
      </c>
    </row>
    <row r="769" spans="1:20" ht="13.95" customHeight="1" x14ac:dyDescent="0.3">
      <c r="A769" t="s">
        <v>1298</v>
      </c>
      <c r="B769" s="2">
        <v>1</v>
      </c>
      <c r="C769" t="s">
        <v>1270</v>
      </c>
      <c r="D769" t="s">
        <v>22</v>
      </c>
      <c r="E769" t="s">
        <v>180</v>
      </c>
      <c r="F769" t="s">
        <v>123</v>
      </c>
      <c r="G769" t="s">
        <v>124</v>
      </c>
      <c r="H769" t="s">
        <v>125</v>
      </c>
      <c r="I769" s="1">
        <f>DATE(2009,7,22)</f>
        <v>40016</v>
      </c>
      <c r="J769" s="3">
        <v>2970.08</v>
      </c>
      <c r="K769" s="3">
        <v>2656.84</v>
      </c>
      <c r="L769" s="3">
        <v>313.24</v>
      </c>
      <c r="M769" s="3">
        <v>300</v>
      </c>
      <c r="N769" s="2">
        <v>18</v>
      </c>
      <c r="O769" s="2">
        <v>0</v>
      </c>
      <c r="P769" s="2">
        <v>1</v>
      </c>
      <c r="Q769" s="2">
        <v>324</v>
      </c>
      <c r="R769" s="1">
        <f t="shared" si="31"/>
        <v>45900</v>
      </c>
      <c r="S769" t="s">
        <v>27</v>
      </c>
      <c r="T769" t="s">
        <v>28</v>
      </c>
    </row>
    <row r="770" spans="1:20" ht="13.95" customHeight="1" x14ac:dyDescent="0.3">
      <c r="A770" t="s">
        <v>1299</v>
      </c>
      <c r="B770" s="2">
        <v>1</v>
      </c>
      <c r="C770" t="s">
        <v>71</v>
      </c>
      <c r="D770" t="s">
        <v>22</v>
      </c>
      <c r="E770" t="s">
        <v>141</v>
      </c>
      <c r="F770" t="s">
        <v>787</v>
      </c>
      <c r="G770" t="s">
        <v>520</v>
      </c>
      <c r="H770" t="s">
        <v>784</v>
      </c>
      <c r="I770" s="1">
        <f>DATE(2009,7,31)</f>
        <v>40025</v>
      </c>
      <c r="J770" s="3">
        <v>8196.6</v>
      </c>
      <c r="K770" s="3">
        <v>7388.39</v>
      </c>
      <c r="L770" s="3">
        <v>808.21</v>
      </c>
      <c r="M770" s="3">
        <v>800</v>
      </c>
      <c r="N770" s="2">
        <v>18</v>
      </c>
      <c r="O770" s="2">
        <v>0</v>
      </c>
      <c r="P770" s="2">
        <v>1</v>
      </c>
      <c r="Q770" s="2">
        <v>333</v>
      </c>
      <c r="R770" s="1">
        <f t="shared" ref="R770:R833" si="34">DATE(2025,8,31)</f>
        <v>45900</v>
      </c>
      <c r="S770" t="s">
        <v>27</v>
      </c>
      <c r="T770" t="s">
        <v>28</v>
      </c>
    </row>
    <row r="771" spans="1:20" ht="13.95" customHeight="1" x14ac:dyDescent="0.3">
      <c r="A771" t="s">
        <v>1300</v>
      </c>
      <c r="B771" s="2">
        <v>1</v>
      </c>
      <c r="C771" t="s">
        <v>1301</v>
      </c>
      <c r="D771" t="s">
        <v>22</v>
      </c>
      <c r="E771" t="s">
        <v>141</v>
      </c>
      <c r="F771" t="s">
        <v>787</v>
      </c>
      <c r="G771" t="s">
        <v>520</v>
      </c>
      <c r="H771" t="s">
        <v>784</v>
      </c>
      <c r="I771" s="1">
        <f>DATE(2009,7,31)</f>
        <v>40025</v>
      </c>
      <c r="J771" s="3">
        <v>8196.6</v>
      </c>
      <c r="K771" s="3">
        <v>7356.97</v>
      </c>
      <c r="L771" s="3">
        <v>839.63</v>
      </c>
      <c r="M771" s="3">
        <v>800</v>
      </c>
      <c r="N771" s="2">
        <v>18</v>
      </c>
      <c r="O771" s="2">
        <v>0</v>
      </c>
      <c r="P771" s="2">
        <v>1</v>
      </c>
      <c r="Q771" s="2">
        <v>333</v>
      </c>
      <c r="R771" s="1">
        <f t="shared" si="34"/>
        <v>45900</v>
      </c>
      <c r="S771" t="s">
        <v>27</v>
      </c>
      <c r="T771" t="s">
        <v>28</v>
      </c>
    </row>
    <row r="772" spans="1:20" ht="13.95" customHeight="1" x14ac:dyDescent="0.3">
      <c r="A772" t="s">
        <v>1302</v>
      </c>
      <c r="B772" s="2">
        <v>1</v>
      </c>
      <c r="C772" t="s">
        <v>851</v>
      </c>
      <c r="D772" t="s">
        <v>22</v>
      </c>
      <c r="E772" t="s">
        <v>852</v>
      </c>
      <c r="F772" t="s">
        <v>931</v>
      </c>
      <c r="G772" t="s">
        <v>367</v>
      </c>
      <c r="H772" t="s">
        <v>417</v>
      </c>
      <c r="I772" s="1">
        <f>DATE(2009,9,23)</f>
        <v>40079</v>
      </c>
      <c r="J772" s="3">
        <v>7951.5</v>
      </c>
      <c r="K772" s="3">
        <v>7098.71</v>
      </c>
      <c r="L772" s="3">
        <v>852.79</v>
      </c>
      <c r="M772" s="3">
        <v>800</v>
      </c>
      <c r="N772" s="2">
        <v>18</v>
      </c>
      <c r="O772" s="2">
        <v>0</v>
      </c>
      <c r="P772" s="2">
        <v>2</v>
      </c>
      <c r="Q772" s="2">
        <v>22</v>
      </c>
      <c r="R772" s="1">
        <f t="shared" si="34"/>
        <v>45900</v>
      </c>
      <c r="S772" t="s">
        <v>27</v>
      </c>
      <c r="T772" t="s">
        <v>28</v>
      </c>
    </row>
    <row r="773" spans="1:20" ht="13.95" customHeight="1" x14ac:dyDescent="0.3">
      <c r="A773" t="s">
        <v>1303</v>
      </c>
      <c r="B773" s="2">
        <v>1</v>
      </c>
      <c r="C773" t="s">
        <v>96</v>
      </c>
      <c r="D773" t="s">
        <v>22</v>
      </c>
      <c r="E773" t="s">
        <v>180</v>
      </c>
      <c r="F773" t="s">
        <v>519</v>
      </c>
      <c r="G773" t="s">
        <v>520</v>
      </c>
      <c r="H773" t="s">
        <v>521</v>
      </c>
      <c r="I773" s="1">
        <f>DATE(2009,7,31)</f>
        <v>40025</v>
      </c>
      <c r="J773" s="3">
        <v>9684</v>
      </c>
      <c r="K773" s="3">
        <v>9179.14</v>
      </c>
      <c r="L773" s="3">
        <v>504.86</v>
      </c>
      <c r="M773" s="3">
        <v>300</v>
      </c>
      <c r="N773" s="2">
        <v>18</v>
      </c>
      <c r="O773" s="2">
        <v>0</v>
      </c>
      <c r="P773" s="2">
        <v>1</v>
      </c>
      <c r="Q773" s="2">
        <v>333</v>
      </c>
      <c r="R773" s="1">
        <f t="shared" si="34"/>
        <v>45900</v>
      </c>
      <c r="S773" t="s">
        <v>27</v>
      </c>
      <c r="T773" t="s">
        <v>28</v>
      </c>
    </row>
    <row r="774" spans="1:20" ht="13.95" customHeight="1" x14ac:dyDescent="0.3">
      <c r="A774" t="s">
        <v>1304</v>
      </c>
      <c r="B774" s="2">
        <v>1</v>
      </c>
      <c r="C774" t="s">
        <v>1305</v>
      </c>
      <c r="D774" t="s">
        <v>22</v>
      </c>
      <c r="E774" t="s">
        <v>1306</v>
      </c>
      <c r="F774" t="s">
        <v>181</v>
      </c>
      <c r="G774" t="s">
        <v>182</v>
      </c>
      <c r="H774" t="s">
        <v>1307</v>
      </c>
      <c r="I774" s="1">
        <f>DATE(2011,10,31)</f>
        <v>40847</v>
      </c>
      <c r="J774" s="3">
        <v>1137.72</v>
      </c>
      <c r="K774" s="3">
        <v>990.8</v>
      </c>
      <c r="L774" s="3">
        <v>146.91999999999999</v>
      </c>
      <c r="M774" s="3">
        <v>100</v>
      </c>
      <c r="N774" s="2">
        <v>16</v>
      </c>
      <c r="O774" s="2">
        <v>0</v>
      </c>
      <c r="P774" s="2">
        <v>2</v>
      </c>
      <c r="Q774" s="2">
        <v>60</v>
      </c>
      <c r="R774" s="1">
        <f t="shared" si="34"/>
        <v>45900</v>
      </c>
      <c r="S774" t="s">
        <v>27</v>
      </c>
      <c r="T774" t="s">
        <v>28</v>
      </c>
    </row>
    <row r="775" spans="1:20" ht="13.95" customHeight="1" x14ac:dyDescent="0.3">
      <c r="A775" t="s">
        <v>1308</v>
      </c>
      <c r="B775" s="2">
        <v>1</v>
      </c>
      <c r="C775" t="s">
        <v>1305</v>
      </c>
      <c r="D775" t="s">
        <v>22</v>
      </c>
      <c r="E775" t="s">
        <v>1306</v>
      </c>
      <c r="F775" t="s">
        <v>181</v>
      </c>
      <c r="G775" t="s">
        <v>182</v>
      </c>
      <c r="H775" t="s">
        <v>1307</v>
      </c>
      <c r="I775" s="1">
        <f>DATE(2011,10,31)</f>
        <v>40847</v>
      </c>
      <c r="J775" s="3">
        <v>1137.72</v>
      </c>
      <c r="K775" s="3">
        <v>990.8</v>
      </c>
      <c r="L775" s="3">
        <v>146.91999999999999</v>
      </c>
      <c r="M775" s="3">
        <v>100</v>
      </c>
      <c r="N775" s="2">
        <v>16</v>
      </c>
      <c r="O775" s="2">
        <v>0</v>
      </c>
      <c r="P775" s="2">
        <v>2</v>
      </c>
      <c r="Q775" s="2">
        <v>60</v>
      </c>
      <c r="R775" s="1">
        <f t="shared" si="34"/>
        <v>45900</v>
      </c>
      <c r="S775" t="s">
        <v>27</v>
      </c>
      <c r="T775" t="s">
        <v>28</v>
      </c>
    </row>
    <row r="776" spans="1:20" ht="13.95" customHeight="1" x14ac:dyDescent="0.3">
      <c r="A776" t="s">
        <v>1309</v>
      </c>
      <c r="B776" s="2">
        <v>1</v>
      </c>
      <c r="C776" t="s">
        <v>1249</v>
      </c>
      <c r="D776" t="s">
        <v>22</v>
      </c>
      <c r="E776" t="s">
        <v>1310</v>
      </c>
      <c r="F776" t="s">
        <v>181</v>
      </c>
      <c r="G776" t="s">
        <v>182</v>
      </c>
      <c r="H776" t="s">
        <v>1307</v>
      </c>
      <c r="I776" s="1">
        <f>DATE(2011,10,31)</f>
        <v>40847</v>
      </c>
      <c r="J776" s="3">
        <v>1365.72</v>
      </c>
      <c r="K776" s="3">
        <v>1179.8800000000001</v>
      </c>
      <c r="L776" s="3">
        <v>185.84</v>
      </c>
      <c r="M776" s="3">
        <v>130</v>
      </c>
      <c r="N776" s="2">
        <v>16</v>
      </c>
      <c r="O776" s="2">
        <v>0</v>
      </c>
      <c r="P776" s="2">
        <v>2</v>
      </c>
      <c r="Q776" s="2">
        <v>60</v>
      </c>
      <c r="R776" s="1">
        <f t="shared" si="34"/>
        <v>45900</v>
      </c>
      <c r="S776" t="s">
        <v>27</v>
      </c>
      <c r="T776" t="s">
        <v>28</v>
      </c>
    </row>
    <row r="777" spans="1:20" ht="13.95" customHeight="1" x14ac:dyDescent="0.3">
      <c r="A777" t="s">
        <v>1311</v>
      </c>
      <c r="B777" s="2">
        <v>1</v>
      </c>
      <c r="C777" t="s">
        <v>1312</v>
      </c>
      <c r="D777" t="s">
        <v>22</v>
      </c>
      <c r="E777" t="s">
        <v>1028</v>
      </c>
      <c r="F777" t="s">
        <v>329</v>
      </c>
      <c r="G777" t="s">
        <v>182</v>
      </c>
      <c r="H777" t="s">
        <v>426</v>
      </c>
      <c r="I777" s="1">
        <f>DATE(2012,1,10)</f>
        <v>40918</v>
      </c>
      <c r="J777" s="3">
        <v>2308.5</v>
      </c>
      <c r="K777" s="3">
        <v>1966.42</v>
      </c>
      <c r="L777" s="3">
        <v>342.08</v>
      </c>
      <c r="M777" s="3">
        <v>230</v>
      </c>
      <c r="N777" s="2">
        <v>16</v>
      </c>
      <c r="O777" s="2">
        <v>0</v>
      </c>
      <c r="P777" s="2">
        <v>2</v>
      </c>
      <c r="Q777" s="2">
        <v>131</v>
      </c>
      <c r="R777" s="1">
        <f t="shared" si="34"/>
        <v>45900</v>
      </c>
      <c r="S777" t="s">
        <v>27</v>
      </c>
      <c r="T777" t="s">
        <v>28</v>
      </c>
    </row>
    <row r="778" spans="1:20" ht="13.95" customHeight="1" x14ac:dyDescent="0.3">
      <c r="A778" t="s">
        <v>1313</v>
      </c>
      <c r="B778" s="2">
        <v>1</v>
      </c>
      <c r="C778" t="s">
        <v>1314</v>
      </c>
      <c r="D778" t="s">
        <v>22</v>
      </c>
      <c r="E778" t="s">
        <v>937</v>
      </c>
      <c r="F778" t="s">
        <v>32</v>
      </c>
      <c r="G778" t="s">
        <v>33</v>
      </c>
      <c r="H778" t="s">
        <v>34</v>
      </c>
      <c r="I778" s="1">
        <f>DATE(2012,2,27)</f>
        <v>40966</v>
      </c>
      <c r="J778" s="3">
        <v>1225.5</v>
      </c>
      <c r="K778" s="3">
        <v>1034.3399999999999</v>
      </c>
      <c r="L778" s="3">
        <v>191.16</v>
      </c>
      <c r="M778" s="3">
        <v>125</v>
      </c>
      <c r="N778" s="2">
        <v>16</v>
      </c>
      <c r="O778" s="2">
        <v>0</v>
      </c>
      <c r="P778" s="2">
        <v>2</v>
      </c>
      <c r="Q778" s="2">
        <v>179</v>
      </c>
      <c r="R778" s="1">
        <f t="shared" si="34"/>
        <v>45900</v>
      </c>
      <c r="S778" t="s">
        <v>27</v>
      </c>
      <c r="T778" t="s">
        <v>28</v>
      </c>
    </row>
    <row r="779" spans="1:20" ht="13.95" customHeight="1" x14ac:dyDescent="0.3">
      <c r="A779" t="s">
        <v>1315</v>
      </c>
      <c r="B779" s="2">
        <v>1</v>
      </c>
      <c r="C779" t="s">
        <v>1316</v>
      </c>
      <c r="D779" t="s">
        <v>136</v>
      </c>
      <c r="E779" t="s">
        <v>1317</v>
      </c>
      <c r="F779" t="s">
        <v>232</v>
      </c>
      <c r="G779" t="s">
        <v>233</v>
      </c>
      <c r="H779" t="s">
        <v>234</v>
      </c>
      <c r="I779" s="1">
        <f>DATE(2012,1,30)</f>
        <v>40938</v>
      </c>
      <c r="J779" s="3">
        <v>7809.81</v>
      </c>
      <c r="K779" s="3">
        <v>5969.16</v>
      </c>
      <c r="L779" s="3">
        <v>1840.65</v>
      </c>
      <c r="M779" s="3">
        <v>780</v>
      </c>
      <c r="N779" s="2">
        <v>16</v>
      </c>
      <c r="O779" s="2">
        <v>0</v>
      </c>
      <c r="P779" s="2">
        <v>2</v>
      </c>
      <c r="Q779" s="2">
        <v>151</v>
      </c>
      <c r="R779" s="1">
        <f t="shared" si="34"/>
        <v>45900</v>
      </c>
      <c r="S779" t="s">
        <v>27</v>
      </c>
      <c r="T779" t="s">
        <v>28</v>
      </c>
    </row>
    <row r="780" spans="1:20" ht="13.95" customHeight="1" x14ac:dyDescent="0.3">
      <c r="A780" t="s">
        <v>1318</v>
      </c>
      <c r="B780" s="2">
        <v>1</v>
      </c>
      <c r="C780" t="s">
        <v>1316</v>
      </c>
      <c r="D780" t="s">
        <v>136</v>
      </c>
      <c r="E780" t="s">
        <v>659</v>
      </c>
      <c r="F780" t="s">
        <v>238</v>
      </c>
      <c r="G780" t="s">
        <v>233</v>
      </c>
      <c r="H780" t="s">
        <v>239</v>
      </c>
      <c r="I780" s="1">
        <f>DATE(2012,1,30)</f>
        <v>40938</v>
      </c>
      <c r="J780" s="3">
        <v>7809.81</v>
      </c>
      <c r="K780" s="3">
        <v>5969.16</v>
      </c>
      <c r="L780" s="3">
        <v>1840.65</v>
      </c>
      <c r="M780" s="3">
        <v>780</v>
      </c>
      <c r="N780" s="2">
        <v>16</v>
      </c>
      <c r="O780" s="2">
        <v>0</v>
      </c>
      <c r="P780" s="2">
        <v>2</v>
      </c>
      <c r="Q780" s="2">
        <v>151</v>
      </c>
      <c r="R780" s="1">
        <f t="shared" si="34"/>
        <v>45900</v>
      </c>
      <c r="S780" t="s">
        <v>27</v>
      </c>
      <c r="T780" t="s">
        <v>28</v>
      </c>
    </row>
    <row r="781" spans="1:20" ht="13.95" customHeight="1" x14ac:dyDescent="0.3">
      <c r="A781" t="s">
        <v>1319</v>
      </c>
      <c r="B781" s="2">
        <v>1</v>
      </c>
      <c r="C781" t="s">
        <v>1316</v>
      </c>
      <c r="D781" t="s">
        <v>136</v>
      </c>
      <c r="E781" t="s">
        <v>1317</v>
      </c>
      <c r="F781" t="s">
        <v>178</v>
      </c>
      <c r="G781" t="s">
        <v>40</v>
      </c>
      <c r="H781" t="s">
        <v>41</v>
      </c>
      <c r="I781" s="1">
        <f>DATE(2012,1,30)</f>
        <v>40938</v>
      </c>
      <c r="J781" s="3">
        <v>7809.81</v>
      </c>
      <c r="K781" s="3">
        <v>5969.16</v>
      </c>
      <c r="L781" s="3">
        <v>1840.65</v>
      </c>
      <c r="M781" s="3">
        <v>780</v>
      </c>
      <c r="N781" s="2">
        <v>16</v>
      </c>
      <c r="O781" s="2">
        <v>0</v>
      </c>
      <c r="P781" s="2">
        <v>2</v>
      </c>
      <c r="Q781" s="2">
        <v>151</v>
      </c>
      <c r="R781" s="1">
        <f t="shared" si="34"/>
        <v>45900</v>
      </c>
      <c r="S781" t="s">
        <v>27</v>
      </c>
      <c r="T781" t="s">
        <v>28</v>
      </c>
    </row>
    <row r="782" spans="1:20" ht="13.95" customHeight="1" x14ac:dyDescent="0.3">
      <c r="A782" t="s">
        <v>1320</v>
      </c>
      <c r="B782" s="2">
        <v>1</v>
      </c>
      <c r="C782" t="s">
        <v>1314</v>
      </c>
      <c r="D782" t="s">
        <v>22</v>
      </c>
      <c r="E782" t="s">
        <v>937</v>
      </c>
      <c r="F782" t="s">
        <v>55</v>
      </c>
      <c r="G782" t="s">
        <v>56</v>
      </c>
      <c r="H782" t="s">
        <v>57</v>
      </c>
      <c r="I782" s="1">
        <f>DATE(2012,2,27)</f>
        <v>40966</v>
      </c>
      <c r="J782" s="3">
        <v>1225.5</v>
      </c>
      <c r="K782" s="3">
        <v>1034.3399999999999</v>
      </c>
      <c r="L782" s="3">
        <v>191.16</v>
      </c>
      <c r="M782" s="3">
        <v>125</v>
      </c>
      <c r="N782" s="2">
        <v>16</v>
      </c>
      <c r="O782" s="2">
        <v>0</v>
      </c>
      <c r="P782" s="2">
        <v>2</v>
      </c>
      <c r="Q782" s="2">
        <v>179</v>
      </c>
      <c r="R782" s="1">
        <f t="shared" si="34"/>
        <v>45900</v>
      </c>
      <c r="S782" t="s">
        <v>27</v>
      </c>
      <c r="T782" t="s">
        <v>28</v>
      </c>
    </row>
    <row r="783" spans="1:20" ht="13.95" customHeight="1" x14ac:dyDescent="0.3">
      <c r="A783" t="s">
        <v>1321</v>
      </c>
      <c r="B783" s="2">
        <v>1</v>
      </c>
      <c r="C783" t="s">
        <v>155</v>
      </c>
      <c r="D783" t="s">
        <v>22</v>
      </c>
      <c r="E783" t="s">
        <v>937</v>
      </c>
      <c r="F783" t="s">
        <v>151</v>
      </c>
      <c r="G783" t="s">
        <v>152</v>
      </c>
      <c r="H783" t="s">
        <v>397</v>
      </c>
      <c r="I783" s="1">
        <f>DATE(2012,2,27)</f>
        <v>40966</v>
      </c>
      <c r="J783" s="3">
        <v>346.75</v>
      </c>
      <c r="K783" s="3">
        <v>278.93</v>
      </c>
      <c r="L783" s="3">
        <v>67.819999999999993</v>
      </c>
      <c r="M783" s="3">
        <v>50</v>
      </c>
      <c r="N783" s="2">
        <v>16</v>
      </c>
      <c r="O783" s="2">
        <v>0</v>
      </c>
      <c r="P783" s="2">
        <v>2</v>
      </c>
      <c r="Q783" s="2">
        <v>179</v>
      </c>
      <c r="R783" s="1">
        <f t="shared" si="34"/>
        <v>45900</v>
      </c>
      <c r="S783" t="s">
        <v>27</v>
      </c>
      <c r="T783" t="s">
        <v>28</v>
      </c>
    </row>
    <row r="784" spans="1:20" ht="13.95" customHeight="1" x14ac:dyDescent="0.3">
      <c r="A784" t="s">
        <v>1322</v>
      </c>
      <c r="B784" s="2">
        <v>1</v>
      </c>
      <c r="C784" t="s">
        <v>1323</v>
      </c>
      <c r="D784" t="s">
        <v>22</v>
      </c>
      <c r="E784" t="s">
        <v>937</v>
      </c>
      <c r="F784" t="s">
        <v>32</v>
      </c>
      <c r="G784" t="s">
        <v>33</v>
      </c>
      <c r="H784" t="s">
        <v>34</v>
      </c>
      <c r="I784" s="1">
        <f>DATE(2012,2,27)</f>
        <v>40966</v>
      </c>
      <c r="J784" s="3">
        <v>1855.67</v>
      </c>
      <c r="K784" s="3">
        <v>1570.28</v>
      </c>
      <c r="L784" s="3">
        <v>285.39</v>
      </c>
      <c r="M784" s="3">
        <v>185</v>
      </c>
      <c r="N784" s="2">
        <v>16</v>
      </c>
      <c r="O784" s="2">
        <v>0</v>
      </c>
      <c r="P784" s="2">
        <v>2</v>
      </c>
      <c r="Q784" s="2">
        <v>179</v>
      </c>
      <c r="R784" s="1">
        <f t="shared" si="34"/>
        <v>45900</v>
      </c>
      <c r="S784" t="s">
        <v>27</v>
      </c>
      <c r="T784" t="s">
        <v>28</v>
      </c>
    </row>
    <row r="785" spans="1:20" ht="13.95" customHeight="1" x14ac:dyDescent="0.3">
      <c r="A785" t="s">
        <v>1324</v>
      </c>
      <c r="B785" s="2">
        <v>1</v>
      </c>
      <c r="C785" t="s">
        <v>1323</v>
      </c>
      <c r="D785" t="s">
        <v>22</v>
      </c>
      <c r="E785" t="s">
        <v>937</v>
      </c>
      <c r="F785" t="s">
        <v>32</v>
      </c>
      <c r="G785" t="s">
        <v>33</v>
      </c>
      <c r="H785" t="s">
        <v>34</v>
      </c>
      <c r="I785" s="1">
        <f>DATE(2012,2,27)</f>
        <v>40966</v>
      </c>
      <c r="J785" s="3">
        <v>1855.67</v>
      </c>
      <c r="K785" s="3">
        <v>1570.28</v>
      </c>
      <c r="L785" s="3">
        <v>285.39</v>
      </c>
      <c r="M785" s="3">
        <v>185</v>
      </c>
      <c r="N785" s="2">
        <v>16</v>
      </c>
      <c r="O785" s="2">
        <v>0</v>
      </c>
      <c r="P785" s="2">
        <v>2</v>
      </c>
      <c r="Q785" s="2">
        <v>179</v>
      </c>
      <c r="R785" s="1">
        <f t="shared" si="34"/>
        <v>45900</v>
      </c>
      <c r="S785" t="s">
        <v>27</v>
      </c>
      <c r="T785" t="s">
        <v>28</v>
      </c>
    </row>
    <row r="786" spans="1:20" ht="13.95" customHeight="1" x14ac:dyDescent="0.3">
      <c r="A786" t="s">
        <v>1325</v>
      </c>
      <c r="B786" s="2">
        <v>1</v>
      </c>
      <c r="C786" t="s">
        <v>819</v>
      </c>
      <c r="D786" t="s">
        <v>22</v>
      </c>
      <c r="E786" t="s">
        <v>937</v>
      </c>
      <c r="F786" t="s">
        <v>32</v>
      </c>
      <c r="G786" t="s">
        <v>33</v>
      </c>
      <c r="H786" t="s">
        <v>34</v>
      </c>
      <c r="I786" s="1">
        <f>DATE(2012,2,27)</f>
        <v>40966</v>
      </c>
      <c r="J786" s="3">
        <v>862.92</v>
      </c>
      <c r="K786" s="3">
        <v>731.15</v>
      </c>
      <c r="L786" s="3">
        <v>131.77000000000001</v>
      </c>
      <c r="M786" s="3">
        <v>85</v>
      </c>
      <c r="N786" s="2">
        <v>16</v>
      </c>
      <c r="O786" s="2">
        <v>0</v>
      </c>
      <c r="P786" s="2">
        <v>2</v>
      </c>
      <c r="Q786" s="2">
        <v>179</v>
      </c>
      <c r="R786" s="1">
        <f t="shared" si="34"/>
        <v>45900</v>
      </c>
      <c r="S786" t="s">
        <v>27</v>
      </c>
      <c r="T786" t="s">
        <v>28</v>
      </c>
    </row>
    <row r="787" spans="1:20" ht="13.95" customHeight="1" x14ac:dyDescent="0.3">
      <c r="A787" t="s">
        <v>1326</v>
      </c>
      <c r="B787" s="2">
        <v>1</v>
      </c>
      <c r="C787" t="s">
        <v>1288</v>
      </c>
      <c r="D787" t="s">
        <v>22</v>
      </c>
      <c r="E787" t="s">
        <v>180</v>
      </c>
      <c r="F787" t="s">
        <v>340</v>
      </c>
      <c r="G787" t="s">
        <v>193</v>
      </c>
      <c r="H787" t="s">
        <v>341</v>
      </c>
      <c r="I787" s="1">
        <f t="shared" ref="I787:I799" si="35">DATE(2012,3,23)</f>
        <v>40991</v>
      </c>
      <c r="J787" s="3">
        <v>2257.5</v>
      </c>
      <c r="K787" s="3">
        <v>1927.15</v>
      </c>
      <c r="L787" s="3">
        <v>330.35</v>
      </c>
      <c r="M787" s="3">
        <v>200</v>
      </c>
      <c r="N787" s="2">
        <v>16</v>
      </c>
      <c r="O787" s="2">
        <v>0</v>
      </c>
      <c r="P787" s="2">
        <v>2</v>
      </c>
      <c r="Q787" s="2">
        <v>204</v>
      </c>
      <c r="R787" s="1">
        <f t="shared" si="34"/>
        <v>45900</v>
      </c>
      <c r="S787" t="s">
        <v>27</v>
      </c>
      <c r="T787" t="s">
        <v>28</v>
      </c>
    </row>
    <row r="788" spans="1:20" ht="13.95" customHeight="1" x14ac:dyDescent="0.3">
      <c r="A788" t="s">
        <v>1327</v>
      </c>
      <c r="B788" s="2">
        <v>1</v>
      </c>
      <c r="C788" t="s">
        <v>1288</v>
      </c>
      <c r="D788" t="s">
        <v>22</v>
      </c>
      <c r="E788" t="s">
        <v>180</v>
      </c>
      <c r="F788" t="s">
        <v>329</v>
      </c>
      <c r="G788" t="s">
        <v>182</v>
      </c>
      <c r="H788" t="s">
        <v>426</v>
      </c>
      <c r="I788" s="1">
        <f t="shared" si="35"/>
        <v>40991</v>
      </c>
      <c r="J788" s="3">
        <v>2257.52</v>
      </c>
      <c r="K788" s="3">
        <v>1927.15</v>
      </c>
      <c r="L788" s="3">
        <v>330.37</v>
      </c>
      <c r="M788" s="3">
        <v>200</v>
      </c>
      <c r="N788" s="2">
        <v>16</v>
      </c>
      <c r="O788" s="2">
        <v>0</v>
      </c>
      <c r="P788" s="2">
        <v>2</v>
      </c>
      <c r="Q788" s="2">
        <v>204</v>
      </c>
      <c r="R788" s="1">
        <f t="shared" si="34"/>
        <v>45900</v>
      </c>
      <c r="S788" t="s">
        <v>27</v>
      </c>
      <c r="T788" t="s">
        <v>28</v>
      </c>
    </row>
    <row r="789" spans="1:20" ht="13.95" customHeight="1" x14ac:dyDescent="0.3">
      <c r="A789" t="s">
        <v>1328</v>
      </c>
      <c r="B789" s="2">
        <v>1</v>
      </c>
      <c r="C789" t="s">
        <v>1288</v>
      </c>
      <c r="D789" t="s">
        <v>22</v>
      </c>
      <c r="E789" t="s">
        <v>180</v>
      </c>
      <c r="F789" t="s">
        <v>151</v>
      </c>
      <c r="G789" t="s">
        <v>152</v>
      </c>
      <c r="H789" t="s">
        <v>397</v>
      </c>
      <c r="I789" s="1">
        <f t="shared" si="35"/>
        <v>40991</v>
      </c>
      <c r="J789" s="3">
        <v>2257.52</v>
      </c>
      <c r="K789" s="3">
        <v>1927.15</v>
      </c>
      <c r="L789" s="3">
        <v>330.37</v>
      </c>
      <c r="M789" s="3">
        <v>200</v>
      </c>
      <c r="N789" s="2">
        <v>16</v>
      </c>
      <c r="O789" s="2">
        <v>0</v>
      </c>
      <c r="P789" s="2">
        <v>2</v>
      </c>
      <c r="Q789" s="2">
        <v>204</v>
      </c>
      <c r="R789" s="1">
        <f t="shared" si="34"/>
        <v>45900</v>
      </c>
      <c r="S789" t="s">
        <v>27</v>
      </c>
      <c r="T789" t="s">
        <v>28</v>
      </c>
    </row>
    <row r="790" spans="1:20" ht="13.95" customHeight="1" x14ac:dyDescent="0.3">
      <c r="A790" t="s">
        <v>1329</v>
      </c>
      <c r="B790" s="2">
        <v>1</v>
      </c>
      <c r="C790" t="s">
        <v>1288</v>
      </c>
      <c r="D790" t="s">
        <v>22</v>
      </c>
      <c r="E790" t="s">
        <v>180</v>
      </c>
      <c r="F790" t="s">
        <v>151</v>
      </c>
      <c r="G790" t="s">
        <v>152</v>
      </c>
      <c r="H790" t="s">
        <v>206</v>
      </c>
      <c r="I790" s="1">
        <f t="shared" si="35"/>
        <v>40991</v>
      </c>
      <c r="J790" s="3">
        <v>2257.52</v>
      </c>
      <c r="K790" s="3">
        <v>1927.15</v>
      </c>
      <c r="L790" s="3">
        <v>330.37</v>
      </c>
      <c r="M790" s="3">
        <v>200</v>
      </c>
      <c r="N790" s="2">
        <v>16</v>
      </c>
      <c r="O790" s="2">
        <v>0</v>
      </c>
      <c r="P790" s="2">
        <v>2</v>
      </c>
      <c r="Q790" s="2">
        <v>204</v>
      </c>
      <c r="R790" s="1">
        <f t="shared" si="34"/>
        <v>45900</v>
      </c>
      <c r="S790" t="s">
        <v>27</v>
      </c>
      <c r="T790" t="s">
        <v>28</v>
      </c>
    </row>
    <row r="791" spans="1:20" ht="13.95" customHeight="1" x14ac:dyDescent="0.3">
      <c r="A791" t="s">
        <v>1330</v>
      </c>
      <c r="B791" s="2">
        <v>1</v>
      </c>
      <c r="C791" t="s">
        <v>1288</v>
      </c>
      <c r="D791" t="s">
        <v>22</v>
      </c>
      <c r="E791" t="s">
        <v>180</v>
      </c>
      <c r="F791" t="s">
        <v>151</v>
      </c>
      <c r="G791" t="s">
        <v>152</v>
      </c>
      <c r="H791" t="s">
        <v>397</v>
      </c>
      <c r="I791" s="1">
        <f t="shared" si="35"/>
        <v>40991</v>
      </c>
      <c r="J791" s="3">
        <v>2257.52</v>
      </c>
      <c r="K791" s="3">
        <v>1927.15</v>
      </c>
      <c r="L791" s="3">
        <v>330.37</v>
      </c>
      <c r="M791" s="3">
        <v>200</v>
      </c>
      <c r="N791" s="2">
        <v>16</v>
      </c>
      <c r="O791" s="2">
        <v>0</v>
      </c>
      <c r="P791" s="2">
        <v>2</v>
      </c>
      <c r="Q791" s="2">
        <v>204</v>
      </c>
      <c r="R791" s="1">
        <f t="shared" si="34"/>
        <v>45900</v>
      </c>
      <c r="S791" t="s">
        <v>27</v>
      </c>
      <c r="T791" t="s">
        <v>28</v>
      </c>
    </row>
    <row r="792" spans="1:20" ht="13.95" customHeight="1" x14ac:dyDescent="0.3">
      <c r="A792" t="s">
        <v>1331</v>
      </c>
      <c r="B792" s="2">
        <v>1</v>
      </c>
      <c r="C792" t="s">
        <v>1288</v>
      </c>
      <c r="D792" t="s">
        <v>22</v>
      </c>
      <c r="E792" t="s">
        <v>180</v>
      </c>
      <c r="F792" t="s">
        <v>151</v>
      </c>
      <c r="G792" t="s">
        <v>152</v>
      </c>
      <c r="H792" t="s">
        <v>397</v>
      </c>
      <c r="I792" s="1">
        <f t="shared" si="35"/>
        <v>40991</v>
      </c>
      <c r="J792" s="3">
        <v>2257.52</v>
      </c>
      <c r="K792" s="3">
        <v>1927.15</v>
      </c>
      <c r="L792" s="3">
        <v>330.37</v>
      </c>
      <c r="M792" s="3">
        <v>200</v>
      </c>
      <c r="N792" s="2">
        <v>16</v>
      </c>
      <c r="O792" s="2">
        <v>0</v>
      </c>
      <c r="P792" s="2">
        <v>2</v>
      </c>
      <c r="Q792" s="2">
        <v>204</v>
      </c>
      <c r="R792" s="1">
        <f t="shared" si="34"/>
        <v>45900</v>
      </c>
      <c r="S792" t="s">
        <v>27</v>
      </c>
      <c r="T792" t="s">
        <v>28</v>
      </c>
    </row>
    <row r="793" spans="1:20" ht="13.95" customHeight="1" x14ac:dyDescent="0.3">
      <c r="A793" t="s">
        <v>1332</v>
      </c>
      <c r="B793" s="2">
        <v>1</v>
      </c>
      <c r="C793" t="s">
        <v>1288</v>
      </c>
      <c r="D793" t="s">
        <v>22</v>
      </c>
      <c r="E793" t="s">
        <v>180</v>
      </c>
      <c r="F793" t="s">
        <v>151</v>
      </c>
      <c r="G793" t="s">
        <v>152</v>
      </c>
      <c r="H793" t="s">
        <v>397</v>
      </c>
      <c r="I793" s="1">
        <f t="shared" si="35"/>
        <v>40991</v>
      </c>
      <c r="J793" s="3">
        <v>2257.52</v>
      </c>
      <c r="K793" s="3">
        <v>1927.15</v>
      </c>
      <c r="L793" s="3">
        <v>330.37</v>
      </c>
      <c r="M793" s="3">
        <v>200</v>
      </c>
      <c r="N793" s="2">
        <v>16</v>
      </c>
      <c r="O793" s="2">
        <v>0</v>
      </c>
      <c r="P793" s="2">
        <v>2</v>
      </c>
      <c r="Q793" s="2">
        <v>204</v>
      </c>
      <c r="R793" s="1">
        <f t="shared" si="34"/>
        <v>45900</v>
      </c>
      <c r="S793" t="s">
        <v>27</v>
      </c>
      <c r="T793" t="s">
        <v>28</v>
      </c>
    </row>
    <row r="794" spans="1:20" ht="13.95" customHeight="1" x14ac:dyDescent="0.3">
      <c r="A794" t="s">
        <v>1333</v>
      </c>
      <c r="B794" s="2">
        <v>1</v>
      </c>
      <c r="C794" t="s">
        <v>1288</v>
      </c>
      <c r="D794" t="s">
        <v>22</v>
      </c>
      <c r="E794" t="s">
        <v>180</v>
      </c>
      <c r="F794" t="s">
        <v>151</v>
      </c>
      <c r="G794" t="s">
        <v>152</v>
      </c>
      <c r="H794" t="s">
        <v>397</v>
      </c>
      <c r="I794" s="1">
        <f t="shared" si="35"/>
        <v>40991</v>
      </c>
      <c r="J794" s="3">
        <v>2257.52</v>
      </c>
      <c r="K794" s="3">
        <v>1927.15</v>
      </c>
      <c r="L794" s="3">
        <v>330.37</v>
      </c>
      <c r="M794" s="3">
        <v>200</v>
      </c>
      <c r="N794" s="2">
        <v>16</v>
      </c>
      <c r="O794" s="2">
        <v>0</v>
      </c>
      <c r="P794" s="2">
        <v>2</v>
      </c>
      <c r="Q794" s="2">
        <v>204</v>
      </c>
      <c r="R794" s="1">
        <f t="shared" si="34"/>
        <v>45900</v>
      </c>
      <c r="S794" t="s">
        <v>27</v>
      </c>
      <c r="T794" t="s">
        <v>28</v>
      </c>
    </row>
    <row r="795" spans="1:20" ht="13.95" customHeight="1" x14ac:dyDescent="0.3">
      <c r="A795" t="s">
        <v>1334</v>
      </c>
      <c r="B795" s="2">
        <v>1</v>
      </c>
      <c r="C795" t="s">
        <v>1288</v>
      </c>
      <c r="D795" t="s">
        <v>22</v>
      </c>
      <c r="E795" t="s">
        <v>180</v>
      </c>
      <c r="F795" t="s">
        <v>151</v>
      </c>
      <c r="G795" t="s">
        <v>152</v>
      </c>
      <c r="H795" t="s">
        <v>397</v>
      </c>
      <c r="I795" s="1">
        <f t="shared" si="35"/>
        <v>40991</v>
      </c>
      <c r="J795" s="3">
        <v>2257.52</v>
      </c>
      <c r="K795" s="3">
        <v>1927.15</v>
      </c>
      <c r="L795" s="3">
        <v>330.37</v>
      </c>
      <c r="M795" s="3">
        <v>200</v>
      </c>
      <c r="N795" s="2">
        <v>16</v>
      </c>
      <c r="O795" s="2">
        <v>0</v>
      </c>
      <c r="P795" s="2">
        <v>2</v>
      </c>
      <c r="Q795" s="2">
        <v>204</v>
      </c>
      <c r="R795" s="1">
        <f t="shared" si="34"/>
        <v>45900</v>
      </c>
      <c r="S795" t="s">
        <v>27</v>
      </c>
      <c r="T795" t="s">
        <v>28</v>
      </c>
    </row>
    <row r="796" spans="1:20" ht="13.95" customHeight="1" x14ac:dyDescent="0.3">
      <c r="A796" t="s">
        <v>1335</v>
      </c>
      <c r="B796" s="2">
        <v>1</v>
      </c>
      <c r="C796" t="s">
        <v>1288</v>
      </c>
      <c r="D796" t="s">
        <v>22</v>
      </c>
      <c r="E796" t="s">
        <v>180</v>
      </c>
      <c r="F796" t="s">
        <v>151</v>
      </c>
      <c r="G796" t="s">
        <v>152</v>
      </c>
      <c r="H796" t="s">
        <v>397</v>
      </c>
      <c r="I796" s="1">
        <f t="shared" si="35"/>
        <v>40991</v>
      </c>
      <c r="J796" s="3">
        <v>2257.52</v>
      </c>
      <c r="K796" s="3">
        <v>1927.15</v>
      </c>
      <c r="L796" s="3">
        <v>330.37</v>
      </c>
      <c r="M796" s="3">
        <v>200</v>
      </c>
      <c r="N796" s="2">
        <v>16</v>
      </c>
      <c r="O796" s="2">
        <v>0</v>
      </c>
      <c r="P796" s="2">
        <v>2</v>
      </c>
      <c r="Q796" s="2">
        <v>204</v>
      </c>
      <c r="R796" s="1">
        <f t="shared" si="34"/>
        <v>45900</v>
      </c>
      <c r="S796" t="s">
        <v>27</v>
      </c>
      <c r="T796" t="s">
        <v>28</v>
      </c>
    </row>
    <row r="797" spans="1:20" ht="13.95" customHeight="1" x14ac:dyDescent="0.3">
      <c r="A797" t="s">
        <v>1336</v>
      </c>
      <c r="B797" s="2">
        <v>1</v>
      </c>
      <c r="C797" t="s">
        <v>1023</v>
      </c>
      <c r="D797" t="s">
        <v>22</v>
      </c>
      <c r="E797" t="s">
        <v>180</v>
      </c>
      <c r="F797" t="s">
        <v>151</v>
      </c>
      <c r="G797" t="s">
        <v>152</v>
      </c>
      <c r="H797" t="s">
        <v>397</v>
      </c>
      <c r="I797" s="1">
        <f t="shared" si="35"/>
        <v>40991</v>
      </c>
      <c r="J797" s="3">
        <v>10409.34</v>
      </c>
      <c r="K797" s="3">
        <v>8813.19</v>
      </c>
      <c r="L797" s="3">
        <v>1596.15</v>
      </c>
      <c r="M797" s="3">
        <v>1000</v>
      </c>
      <c r="N797" s="2">
        <v>16</v>
      </c>
      <c r="O797" s="2">
        <v>0</v>
      </c>
      <c r="P797" s="2">
        <v>2</v>
      </c>
      <c r="Q797" s="2">
        <v>204</v>
      </c>
      <c r="R797" s="1">
        <f t="shared" si="34"/>
        <v>45900</v>
      </c>
      <c r="S797" t="s">
        <v>27</v>
      </c>
      <c r="T797" t="s">
        <v>28</v>
      </c>
    </row>
    <row r="798" spans="1:20" ht="13.95" customHeight="1" x14ac:dyDescent="0.3">
      <c r="A798" t="s">
        <v>1337</v>
      </c>
      <c r="B798" s="2">
        <v>1</v>
      </c>
      <c r="C798" t="s">
        <v>1023</v>
      </c>
      <c r="D798" t="s">
        <v>22</v>
      </c>
      <c r="E798" t="s">
        <v>180</v>
      </c>
      <c r="F798" t="s">
        <v>151</v>
      </c>
      <c r="G798" t="s">
        <v>152</v>
      </c>
      <c r="H798" t="s">
        <v>397</v>
      </c>
      <c r="I798" s="1">
        <f t="shared" si="35"/>
        <v>40991</v>
      </c>
      <c r="J798" s="3">
        <v>10409.34</v>
      </c>
      <c r="K798" s="3">
        <v>8813.19</v>
      </c>
      <c r="L798" s="3">
        <v>1596.15</v>
      </c>
      <c r="M798" s="3">
        <v>1000</v>
      </c>
      <c r="N798" s="2">
        <v>16</v>
      </c>
      <c r="O798" s="2">
        <v>0</v>
      </c>
      <c r="P798" s="2">
        <v>2</v>
      </c>
      <c r="Q798" s="2">
        <v>204</v>
      </c>
      <c r="R798" s="1">
        <f t="shared" si="34"/>
        <v>45900</v>
      </c>
      <c r="S798" t="s">
        <v>27</v>
      </c>
      <c r="T798" t="s">
        <v>28</v>
      </c>
    </row>
    <row r="799" spans="1:20" ht="13.95" customHeight="1" x14ac:dyDescent="0.3">
      <c r="A799" t="s">
        <v>1338</v>
      </c>
      <c r="B799" s="2">
        <v>1</v>
      </c>
      <c r="C799" t="s">
        <v>1023</v>
      </c>
      <c r="D799" t="s">
        <v>22</v>
      </c>
      <c r="E799" t="s">
        <v>180</v>
      </c>
      <c r="F799" t="s">
        <v>151</v>
      </c>
      <c r="G799" t="s">
        <v>152</v>
      </c>
      <c r="H799" t="s">
        <v>397</v>
      </c>
      <c r="I799" s="1">
        <f t="shared" si="35"/>
        <v>40991</v>
      </c>
      <c r="J799" s="3">
        <v>10409.34</v>
      </c>
      <c r="K799" s="3">
        <v>8813.19</v>
      </c>
      <c r="L799" s="3">
        <v>1596.15</v>
      </c>
      <c r="M799" s="3">
        <v>1000</v>
      </c>
      <c r="N799" s="2">
        <v>16</v>
      </c>
      <c r="O799" s="2">
        <v>0</v>
      </c>
      <c r="P799" s="2">
        <v>2</v>
      </c>
      <c r="Q799" s="2">
        <v>204</v>
      </c>
      <c r="R799" s="1">
        <f t="shared" si="34"/>
        <v>45900</v>
      </c>
      <c r="S799" t="s">
        <v>27</v>
      </c>
      <c r="T799" t="s">
        <v>28</v>
      </c>
    </row>
    <row r="800" spans="1:20" ht="13.95" customHeight="1" x14ac:dyDescent="0.3">
      <c r="A800" t="s">
        <v>1339</v>
      </c>
      <c r="B800" s="2">
        <v>1</v>
      </c>
      <c r="C800" t="s">
        <v>1340</v>
      </c>
      <c r="D800" t="s">
        <v>22</v>
      </c>
      <c r="E800" t="s">
        <v>1341</v>
      </c>
      <c r="F800" t="s">
        <v>161</v>
      </c>
      <c r="G800" t="s">
        <v>162</v>
      </c>
      <c r="H800" t="s">
        <v>163</v>
      </c>
      <c r="I800" s="1">
        <f t="shared" ref="I800:I806" si="36">DATE(2012,3,28)</f>
        <v>40996</v>
      </c>
      <c r="J800" s="3">
        <v>2403.12</v>
      </c>
      <c r="K800" s="3">
        <v>2024.61</v>
      </c>
      <c r="L800" s="3">
        <v>378.51</v>
      </c>
      <c r="M800" s="3">
        <v>240</v>
      </c>
      <c r="N800" s="2">
        <v>16</v>
      </c>
      <c r="O800" s="2">
        <v>0</v>
      </c>
      <c r="P800" s="2">
        <v>2</v>
      </c>
      <c r="Q800" s="2">
        <v>209</v>
      </c>
      <c r="R800" s="1">
        <f t="shared" si="34"/>
        <v>45900</v>
      </c>
      <c r="S800" t="s">
        <v>27</v>
      </c>
      <c r="T800" t="s">
        <v>28</v>
      </c>
    </row>
    <row r="801" spans="1:20" ht="13.95" customHeight="1" x14ac:dyDescent="0.3">
      <c r="A801" t="s">
        <v>1342</v>
      </c>
      <c r="B801" s="2">
        <v>1</v>
      </c>
      <c r="C801" t="s">
        <v>1343</v>
      </c>
      <c r="D801" t="s">
        <v>22</v>
      </c>
      <c r="E801" t="s">
        <v>1341</v>
      </c>
      <c r="F801" t="s">
        <v>1344</v>
      </c>
      <c r="G801" t="s">
        <v>197</v>
      </c>
      <c r="H801" t="s">
        <v>1345</v>
      </c>
      <c r="I801" s="1">
        <f t="shared" si="36"/>
        <v>40996</v>
      </c>
      <c r="J801" s="3">
        <v>1487.7</v>
      </c>
      <c r="K801" s="3">
        <v>1252.05</v>
      </c>
      <c r="L801" s="3">
        <v>235.65</v>
      </c>
      <c r="M801" s="3">
        <v>150</v>
      </c>
      <c r="N801" s="2">
        <v>16</v>
      </c>
      <c r="O801" s="2">
        <v>0</v>
      </c>
      <c r="P801" s="2">
        <v>2</v>
      </c>
      <c r="Q801" s="2">
        <v>209</v>
      </c>
      <c r="R801" s="1">
        <f t="shared" si="34"/>
        <v>45900</v>
      </c>
      <c r="S801" t="s">
        <v>27</v>
      </c>
      <c r="T801" t="s">
        <v>28</v>
      </c>
    </row>
    <row r="802" spans="1:20" ht="13.95" customHeight="1" x14ac:dyDescent="0.3">
      <c r="A802" t="s">
        <v>1346</v>
      </c>
      <c r="B802" s="2">
        <v>1</v>
      </c>
      <c r="C802" t="s">
        <v>1343</v>
      </c>
      <c r="D802" t="s">
        <v>22</v>
      </c>
      <c r="E802" t="s">
        <v>1341</v>
      </c>
      <c r="F802" t="s">
        <v>491</v>
      </c>
      <c r="G802" t="s">
        <v>202</v>
      </c>
      <c r="H802" t="s">
        <v>707</v>
      </c>
      <c r="I802" s="1">
        <f t="shared" si="36"/>
        <v>40996</v>
      </c>
      <c r="J802" s="3">
        <v>1487.7</v>
      </c>
      <c r="K802" s="3">
        <v>1252.05</v>
      </c>
      <c r="L802" s="3">
        <v>235.65</v>
      </c>
      <c r="M802" s="3">
        <v>150</v>
      </c>
      <c r="N802" s="2">
        <v>16</v>
      </c>
      <c r="O802" s="2">
        <v>0</v>
      </c>
      <c r="P802" s="2">
        <v>2</v>
      </c>
      <c r="Q802" s="2">
        <v>209</v>
      </c>
      <c r="R802" s="1">
        <f t="shared" si="34"/>
        <v>45900</v>
      </c>
      <c r="S802" t="s">
        <v>27</v>
      </c>
      <c r="T802" t="s">
        <v>28</v>
      </c>
    </row>
    <row r="803" spans="1:20" ht="13.95" customHeight="1" x14ac:dyDescent="0.3">
      <c r="A803" t="s">
        <v>1347</v>
      </c>
      <c r="B803" s="2">
        <v>1</v>
      </c>
      <c r="C803" t="s">
        <v>1343</v>
      </c>
      <c r="D803" t="s">
        <v>22</v>
      </c>
      <c r="E803" t="s">
        <v>1341</v>
      </c>
      <c r="F803" t="s">
        <v>1344</v>
      </c>
      <c r="G803" t="s">
        <v>197</v>
      </c>
      <c r="H803" t="s">
        <v>1345</v>
      </c>
      <c r="I803" s="1">
        <f t="shared" si="36"/>
        <v>40996</v>
      </c>
      <c r="J803" s="3">
        <v>1487.7</v>
      </c>
      <c r="K803" s="3">
        <v>1252.05</v>
      </c>
      <c r="L803" s="3">
        <v>235.65</v>
      </c>
      <c r="M803" s="3">
        <v>150</v>
      </c>
      <c r="N803" s="2">
        <v>16</v>
      </c>
      <c r="O803" s="2">
        <v>0</v>
      </c>
      <c r="P803" s="2">
        <v>2</v>
      </c>
      <c r="Q803" s="2">
        <v>209</v>
      </c>
      <c r="R803" s="1">
        <f t="shared" si="34"/>
        <v>45900</v>
      </c>
      <c r="S803" t="s">
        <v>27</v>
      </c>
      <c r="T803" t="s">
        <v>28</v>
      </c>
    </row>
    <row r="804" spans="1:20" ht="13.95" customHeight="1" x14ac:dyDescent="0.3">
      <c r="A804" t="s">
        <v>1348</v>
      </c>
      <c r="B804" s="2">
        <v>1</v>
      </c>
      <c r="C804" t="s">
        <v>1349</v>
      </c>
      <c r="D804" t="s">
        <v>22</v>
      </c>
      <c r="E804" t="s">
        <v>1341</v>
      </c>
      <c r="F804" t="s">
        <v>1344</v>
      </c>
      <c r="G804" t="s">
        <v>197</v>
      </c>
      <c r="H804" t="s">
        <v>1345</v>
      </c>
      <c r="I804" s="1">
        <f t="shared" si="36"/>
        <v>40996</v>
      </c>
      <c r="J804" s="3">
        <v>7189.98</v>
      </c>
      <c r="K804" s="3">
        <v>6055.76</v>
      </c>
      <c r="L804" s="3">
        <v>1134.22</v>
      </c>
      <c r="M804" s="3">
        <v>720</v>
      </c>
      <c r="N804" s="2">
        <v>16</v>
      </c>
      <c r="O804" s="2">
        <v>0</v>
      </c>
      <c r="P804" s="2">
        <v>2</v>
      </c>
      <c r="Q804" s="2">
        <v>209</v>
      </c>
      <c r="R804" s="1">
        <f t="shared" si="34"/>
        <v>45900</v>
      </c>
      <c r="S804" t="s">
        <v>27</v>
      </c>
      <c r="T804" t="s">
        <v>28</v>
      </c>
    </row>
    <row r="805" spans="1:20" ht="13.95" customHeight="1" x14ac:dyDescent="0.3">
      <c r="A805" t="s">
        <v>1350</v>
      </c>
      <c r="B805" s="2">
        <v>1</v>
      </c>
      <c r="C805" t="s">
        <v>1351</v>
      </c>
      <c r="D805" t="s">
        <v>22</v>
      </c>
      <c r="E805" t="s">
        <v>1352</v>
      </c>
      <c r="F805" t="s">
        <v>1344</v>
      </c>
      <c r="G805" t="s">
        <v>197</v>
      </c>
      <c r="H805" t="s">
        <v>1345</v>
      </c>
      <c r="I805" s="1">
        <f t="shared" si="36"/>
        <v>40996</v>
      </c>
      <c r="J805" s="3">
        <v>10089</v>
      </c>
      <c r="K805" s="3">
        <v>8422.86</v>
      </c>
      <c r="L805" s="3">
        <v>1666.14</v>
      </c>
      <c r="M805" s="3">
        <v>1090</v>
      </c>
      <c r="N805" s="2">
        <v>16</v>
      </c>
      <c r="O805" s="2">
        <v>0</v>
      </c>
      <c r="P805" s="2">
        <v>2</v>
      </c>
      <c r="Q805" s="2">
        <v>209</v>
      </c>
      <c r="R805" s="1">
        <f t="shared" si="34"/>
        <v>45900</v>
      </c>
      <c r="S805" t="s">
        <v>27</v>
      </c>
      <c r="T805" t="s">
        <v>28</v>
      </c>
    </row>
    <row r="806" spans="1:20" ht="13.95" customHeight="1" x14ac:dyDescent="0.3">
      <c r="A806" t="s">
        <v>1353</v>
      </c>
      <c r="B806" s="2">
        <v>1</v>
      </c>
      <c r="C806" t="s">
        <v>1354</v>
      </c>
      <c r="D806" t="s">
        <v>22</v>
      </c>
      <c r="E806" t="s">
        <v>1341</v>
      </c>
      <c r="F806" t="s">
        <v>491</v>
      </c>
      <c r="G806" t="s">
        <v>202</v>
      </c>
      <c r="H806" t="s">
        <v>707</v>
      </c>
      <c r="I806" s="1">
        <f t="shared" si="36"/>
        <v>40996</v>
      </c>
      <c r="J806" s="3">
        <v>2480.64</v>
      </c>
      <c r="K806" s="3">
        <v>2087.81</v>
      </c>
      <c r="L806" s="3">
        <v>392.83</v>
      </c>
      <c r="M806" s="3">
        <v>250</v>
      </c>
      <c r="N806" s="2">
        <v>16</v>
      </c>
      <c r="O806" s="2">
        <v>0</v>
      </c>
      <c r="P806" s="2">
        <v>2</v>
      </c>
      <c r="Q806" s="2">
        <v>209</v>
      </c>
      <c r="R806" s="1">
        <f t="shared" si="34"/>
        <v>45900</v>
      </c>
      <c r="S806" t="s">
        <v>27</v>
      </c>
      <c r="T806" t="s">
        <v>28</v>
      </c>
    </row>
    <row r="807" spans="1:20" ht="13.95" customHeight="1" x14ac:dyDescent="0.3">
      <c r="A807" t="s">
        <v>1355</v>
      </c>
      <c r="B807" s="2">
        <v>1</v>
      </c>
      <c r="C807" t="s">
        <v>1356</v>
      </c>
      <c r="D807" t="s">
        <v>22</v>
      </c>
      <c r="E807" t="s">
        <v>1357</v>
      </c>
      <c r="F807" t="s">
        <v>491</v>
      </c>
      <c r="G807" t="s">
        <v>202</v>
      </c>
      <c r="H807" t="s">
        <v>492</v>
      </c>
      <c r="I807" s="1">
        <f t="shared" ref="I807:I829" si="37">DATE(2012,3,29)</f>
        <v>40997</v>
      </c>
      <c r="J807" s="3">
        <v>2278.86</v>
      </c>
      <c r="K807" s="3">
        <v>1926.77</v>
      </c>
      <c r="L807" s="3">
        <v>352.09</v>
      </c>
      <c r="M807" s="3">
        <v>220</v>
      </c>
      <c r="N807" s="2">
        <v>16</v>
      </c>
      <c r="O807" s="2">
        <v>0</v>
      </c>
      <c r="P807" s="2">
        <v>2</v>
      </c>
      <c r="Q807" s="2">
        <v>210</v>
      </c>
      <c r="R807" s="1">
        <f t="shared" si="34"/>
        <v>45900</v>
      </c>
      <c r="S807" t="s">
        <v>27</v>
      </c>
      <c r="T807" t="s">
        <v>28</v>
      </c>
    </row>
    <row r="808" spans="1:20" ht="13.95" customHeight="1" x14ac:dyDescent="0.3">
      <c r="A808" t="s">
        <v>1358</v>
      </c>
      <c r="B808" s="2">
        <v>1</v>
      </c>
      <c r="C808" t="s">
        <v>1359</v>
      </c>
      <c r="D808" t="s">
        <v>22</v>
      </c>
      <c r="E808" t="s">
        <v>1357</v>
      </c>
      <c r="F808" t="s">
        <v>340</v>
      </c>
      <c r="G808" t="s">
        <v>193</v>
      </c>
      <c r="H808" t="s">
        <v>341</v>
      </c>
      <c r="I808" s="1">
        <f t="shared" si="37"/>
        <v>40997</v>
      </c>
      <c r="J808" s="3">
        <v>2278.86</v>
      </c>
      <c r="K808" s="3">
        <v>1926.77</v>
      </c>
      <c r="L808" s="3">
        <v>352.09</v>
      </c>
      <c r="M808" s="3">
        <v>220</v>
      </c>
      <c r="N808" s="2">
        <v>16</v>
      </c>
      <c r="O808" s="2">
        <v>0</v>
      </c>
      <c r="P808" s="2">
        <v>2</v>
      </c>
      <c r="Q808" s="2">
        <v>210</v>
      </c>
      <c r="R808" s="1">
        <f t="shared" si="34"/>
        <v>45900</v>
      </c>
      <c r="S808" t="s">
        <v>27</v>
      </c>
      <c r="T808" t="s">
        <v>28</v>
      </c>
    </row>
    <row r="809" spans="1:20" ht="13.95" customHeight="1" x14ac:dyDescent="0.3">
      <c r="A809" t="s">
        <v>1360</v>
      </c>
      <c r="B809" s="2">
        <v>1</v>
      </c>
      <c r="C809" t="s">
        <v>1359</v>
      </c>
      <c r="D809" t="s">
        <v>22</v>
      </c>
      <c r="E809" t="s">
        <v>1357</v>
      </c>
      <c r="F809" t="s">
        <v>453</v>
      </c>
      <c r="G809" t="s">
        <v>197</v>
      </c>
      <c r="H809" t="s">
        <v>454</v>
      </c>
      <c r="I809" s="1">
        <f t="shared" si="37"/>
        <v>40997</v>
      </c>
      <c r="J809" s="3">
        <v>2278.86</v>
      </c>
      <c r="K809" s="3">
        <v>1926.77</v>
      </c>
      <c r="L809" s="3">
        <v>352.09</v>
      </c>
      <c r="M809" s="3">
        <v>220</v>
      </c>
      <c r="N809" s="2">
        <v>16</v>
      </c>
      <c r="O809" s="2">
        <v>0</v>
      </c>
      <c r="P809" s="2">
        <v>2</v>
      </c>
      <c r="Q809" s="2">
        <v>210</v>
      </c>
      <c r="R809" s="1">
        <f t="shared" si="34"/>
        <v>45900</v>
      </c>
      <c r="S809" t="s">
        <v>27</v>
      </c>
      <c r="T809" t="s">
        <v>28</v>
      </c>
    </row>
    <row r="810" spans="1:20" ht="13.95" customHeight="1" x14ac:dyDescent="0.3">
      <c r="A810" t="s">
        <v>1361</v>
      </c>
      <c r="B810" s="2">
        <v>1</v>
      </c>
      <c r="C810" t="s">
        <v>1359</v>
      </c>
      <c r="D810" t="s">
        <v>22</v>
      </c>
      <c r="E810" t="s">
        <v>1357</v>
      </c>
      <c r="F810" t="s">
        <v>448</v>
      </c>
      <c r="G810" t="s">
        <v>197</v>
      </c>
      <c r="H810" t="s">
        <v>449</v>
      </c>
      <c r="I810" s="1">
        <f t="shared" si="37"/>
        <v>40997</v>
      </c>
      <c r="J810" s="3">
        <v>2278.86</v>
      </c>
      <c r="K810" s="3">
        <v>1926.77</v>
      </c>
      <c r="L810" s="3">
        <v>352.09</v>
      </c>
      <c r="M810" s="3">
        <v>220</v>
      </c>
      <c r="N810" s="2">
        <v>16</v>
      </c>
      <c r="O810" s="2">
        <v>0</v>
      </c>
      <c r="P810" s="2">
        <v>2</v>
      </c>
      <c r="Q810" s="2">
        <v>210</v>
      </c>
      <c r="R810" s="1">
        <f t="shared" si="34"/>
        <v>45900</v>
      </c>
      <c r="S810" t="s">
        <v>27</v>
      </c>
      <c r="T810" t="s">
        <v>28</v>
      </c>
    </row>
    <row r="811" spans="1:20" ht="13.95" customHeight="1" x14ac:dyDescent="0.3">
      <c r="A811" t="s">
        <v>1362</v>
      </c>
      <c r="B811" s="2">
        <v>1</v>
      </c>
      <c r="C811" t="s">
        <v>1359</v>
      </c>
      <c r="D811" t="s">
        <v>22</v>
      </c>
      <c r="E811" t="s">
        <v>1357</v>
      </c>
      <c r="F811" t="s">
        <v>491</v>
      </c>
      <c r="G811" t="s">
        <v>202</v>
      </c>
      <c r="H811" t="s">
        <v>707</v>
      </c>
      <c r="I811" s="1">
        <f t="shared" si="37"/>
        <v>40997</v>
      </c>
      <c r="J811" s="3">
        <v>2278.86</v>
      </c>
      <c r="K811" s="3">
        <v>1926.77</v>
      </c>
      <c r="L811" s="3">
        <v>352.09</v>
      </c>
      <c r="M811" s="3">
        <v>220</v>
      </c>
      <c r="N811" s="2">
        <v>16</v>
      </c>
      <c r="O811" s="2">
        <v>0</v>
      </c>
      <c r="P811" s="2">
        <v>2</v>
      </c>
      <c r="Q811" s="2">
        <v>210</v>
      </c>
      <c r="R811" s="1">
        <f t="shared" si="34"/>
        <v>45900</v>
      </c>
      <c r="S811" t="s">
        <v>27</v>
      </c>
      <c r="T811" t="s">
        <v>28</v>
      </c>
    </row>
    <row r="812" spans="1:20" ht="13.95" customHeight="1" x14ac:dyDescent="0.3">
      <c r="A812" t="s">
        <v>1363</v>
      </c>
      <c r="B812" s="2">
        <v>1</v>
      </c>
      <c r="C812" t="s">
        <v>1359</v>
      </c>
      <c r="D812" t="s">
        <v>22</v>
      </c>
      <c r="E812" t="s">
        <v>1357</v>
      </c>
      <c r="F812" t="s">
        <v>201</v>
      </c>
      <c r="G812" t="s">
        <v>202</v>
      </c>
      <c r="H812" t="s">
        <v>1003</v>
      </c>
      <c r="I812" s="1">
        <f t="shared" si="37"/>
        <v>40997</v>
      </c>
      <c r="J812" s="3">
        <v>2278.86</v>
      </c>
      <c r="K812" s="3">
        <v>1926.77</v>
      </c>
      <c r="L812" s="3">
        <v>352.09</v>
      </c>
      <c r="M812" s="3">
        <v>220</v>
      </c>
      <c r="N812" s="2">
        <v>16</v>
      </c>
      <c r="O812" s="2">
        <v>0</v>
      </c>
      <c r="P812" s="2">
        <v>2</v>
      </c>
      <c r="Q812" s="2">
        <v>210</v>
      </c>
      <c r="R812" s="1">
        <f t="shared" si="34"/>
        <v>45900</v>
      </c>
      <c r="S812" t="s">
        <v>27</v>
      </c>
      <c r="T812" t="s">
        <v>28</v>
      </c>
    </row>
    <row r="813" spans="1:20" ht="13.95" customHeight="1" x14ac:dyDescent="0.3">
      <c r="A813" t="s">
        <v>1364</v>
      </c>
      <c r="B813" s="2">
        <v>1</v>
      </c>
      <c r="C813" t="s">
        <v>1359</v>
      </c>
      <c r="D813" t="s">
        <v>22</v>
      </c>
      <c r="E813" t="s">
        <v>1357</v>
      </c>
      <c r="F813" t="s">
        <v>491</v>
      </c>
      <c r="G813" t="s">
        <v>202</v>
      </c>
      <c r="H813" t="s">
        <v>492</v>
      </c>
      <c r="I813" s="1">
        <f t="shared" si="37"/>
        <v>40997</v>
      </c>
      <c r="J813" s="3">
        <v>2278.86</v>
      </c>
      <c r="K813" s="3">
        <v>1926.77</v>
      </c>
      <c r="L813" s="3">
        <v>352.09</v>
      </c>
      <c r="M813" s="3">
        <v>220</v>
      </c>
      <c r="N813" s="2">
        <v>16</v>
      </c>
      <c r="O813" s="2">
        <v>0</v>
      </c>
      <c r="P813" s="2">
        <v>2</v>
      </c>
      <c r="Q813" s="2">
        <v>210</v>
      </c>
      <c r="R813" s="1">
        <f t="shared" si="34"/>
        <v>45900</v>
      </c>
      <c r="S813" t="s">
        <v>27</v>
      </c>
      <c r="T813" t="s">
        <v>28</v>
      </c>
    </row>
    <row r="814" spans="1:20" ht="13.95" customHeight="1" x14ac:dyDescent="0.3">
      <c r="A814" t="s">
        <v>1365</v>
      </c>
      <c r="B814" s="2">
        <v>1</v>
      </c>
      <c r="C814" t="s">
        <v>1366</v>
      </c>
      <c r="D814" t="s">
        <v>22</v>
      </c>
      <c r="E814" t="s">
        <v>1357</v>
      </c>
      <c r="F814" t="s">
        <v>491</v>
      </c>
      <c r="G814" t="s">
        <v>202</v>
      </c>
      <c r="H814" t="s">
        <v>707</v>
      </c>
      <c r="I814" s="1">
        <f t="shared" si="37"/>
        <v>40997</v>
      </c>
      <c r="J814" s="3">
        <v>5928</v>
      </c>
      <c r="K814" s="3">
        <v>4986.1499999999996</v>
      </c>
      <c r="L814" s="3">
        <v>941.85</v>
      </c>
      <c r="M814" s="3">
        <v>600</v>
      </c>
      <c r="N814" s="2">
        <v>16</v>
      </c>
      <c r="O814" s="2">
        <v>0</v>
      </c>
      <c r="P814" s="2">
        <v>2</v>
      </c>
      <c r="Q814" s="2">
        <v>210</v>
      </c>
      <c r="R814" s="1">
        <f t="shared" si="34"/>
        <v>45900</v>
      </c>
      <c r="S814" t="s">
        <v>27</v>
      </c>
      <c r="T814" t="s">
        <v>28</v>
      </c>
    </row>
    <row r="815" spans="1:20" ht="13.95" customHeight="1" x14ac:dyDescent="0.3">
      <c r="A815" t="s">
        <v>1367</v>
      </c>
      <c r="B815" s="2">
        <v>1</v>
      </c>
      <c r="C815" t="s">
        <v>1351</v>
      </c>
      <c r="D815" t="s">
        <v>22</v>
      </c>
      <c r="E815" t="s">
        <v>1357</v>
      </c>
      <c r="F815" t="s">
        <v>491</v>
      </c>
      <c r="G815" t="s">
        <v>202</v>
      </c>
      <c r="H815" t="s">
        <v>707</v>
      </c>
      <c r="I815" s="1">
        <f t="shared" si="37"/>
        <v>40997</v>
      </c>
      <c r="J815" s="3">
        <v>10602</v>
      </c>
      <c r="K815" s="3">
        <v>8929.7900000000009</v>
      </c>
      <c r="L815" s="3">
        <v>1672.21</v>
      </c>
      <c r="M815" s="3">
        <v>1060</v>
      </c>
      <c r="N815" s="2">
        <v>16</v>
      </c>
      <c r="O815" s="2">
        <v>0</v>
      </c>
      <c r="P815" s="2">
        <v>2</v>
      </c>
      <c r="Q815" s="2">
        <v>210</v>
      </c>
      <c r="R815" s="1">
        <f t="shared" si="34"/>
        <v>45900</v>
      </c>
      <c r="S815" t="s">
        <v>27</v>
      </c>
      <c r="T815" t="s">
        <v>28</v>
      </c>
    </row>
    <row r="816" spans="1:20" ht="13.95" customHeight="1" x14ac:dyDescent="0.3">
      <c r="A816" t="s">
        <v>1368</v>
      </c>
      <c r="B816" s="2">
        <v>1</v>
      </c>
      <c r="C816" t="s">
        <v>1369</v>
      </c>
      <c r="D816" t="s">
        <v>22</v>
      </c>
      <c r="E816" t="s">
        <v>1357</v>
      </c>
      <c r="F816" t="s">
        <v>201</v>
      </c>
      <c r="G816" t="s">
        <v>202</v>
      </c>
      <c r="H816" t="s">
        <v>1003</v>
      </c>
      <c r="I816" s="1">
        <f t="shared" si="37"/>
        <v>40997</v>
      </c>
      <c r="J816" s="3">
        <v>1236.9000000000001</v>
      </c>
      <c r="K816" s="3">
        <v>1045.26</v>
      </c>
      <c r="L816" s="3">
        <v>191.64</v>
      </c>
      <c r="M816" s="3">
        <v>120</v>
      </c>
      <c r="N816" s="2">
        <v>16</v>
      </c>
      <c r="O816" s="2">
        <v>0</v>
      </c>
      <c r="P816" s="2">
        <v>2</v>
      </c>
      <c r="Q816" s="2">
        <v>210</v>
      </c>
      <c r="R816" s="1">
        <f t="shared" si="34"/>
        <v>45900</v>
      </c>
      <c r="S816" t="s">
        <v>27</v>
      </c>
      <c r="T816" t="s">
        <v>28</v>
      </c>
    </row>
    <row r="817" spans="1:20" ht="13.95" customHeight="1" x14ac:dyDescent="0.3">
      <c r="A817" t="s">
        <v>1370</v>
      </c>
      <c r="B817" s="2">
        <v>1</v>
      </c>
      <c r="C817" t="s">
        <v>1371</v>
      </c>
      <c r="D817" t="s">
        <v>22</v>
      </c>
      <c r="E817" t="s">
        <v>1357</v>
      </c>
      <c r="F817" t="s">
        <v>55</v>
      </c>
      <c r="G817" t="s">
        <v>56</v>
      </c>
      <c r="H817" t="s">
        <v>57</v>
      </c>
      <c r="I817" s="1">
        <f t="shared" si="37"/>
        <v>40997</v>
      </c>
      <c r="J817" s="3">
        <v>7410</v>
      </c>
      <c r="K817" s="3">
        <v>6232.67</v>
      </c>
      <c r="L817" s="3">
        <v>1177.33</v>
      </c>
      <c r="M817" s="3">
        <v>750</v>
      </c>
      <c r="N817" s="2">
        <v>16</v>
      </c>
      <c r="O817" s="2">
        <v>0</v>
      </c>
      <c r="P817" s="2">
        <v>2</v>
      </c>
      <c r="Q817" s="2">
        <v>210</v>
      </c>
      <c r="R817" s="1">
        <f t="shared" si="34"/>
        <v>45900</v>
      </c>
      <c r="S817" t="s">
        <v>27</v>
      </c>
      <c r="T817" t="s">
        <v>28</v>
      </c>
    </row>
    <row r="818" spans="1:20" ht="13.95" customHeight="1" x14ac:dyDescent="0.3">
      <c r="A818" t="s">
        <v>1372</v>
      </c>
      <c r="B818" s="2">
        <v>1</v>
      </c>
      <c r="C818" t="s">
        <v>1373</v>
      </c>
      <c r="D818" t="s">
        <v>22</v>
      </c>
      <c r="E818" t="s">
        <v>1357</v>
      </c>
      <c r="F818" t="s">
        <v>340</v>
      </c>
      <c r="G818" t="s">
        <v>193</v>
      </c>
      <c r="H818" t="s">
        <v>341</v>
      </c>
      <c r="I818" s="1">
        <f t="shared" si="37"/>
        <v>40997</v>
      </c>
      <c r="J818" s="3">
        <v>6270</v>
      </c>
      <c r="K818" s="3">
        <v>5278.15</v>
      </c>
      <c r="L818" s="3">
        <v>991.85</v>
      </c>
      <c r="M818" s="3">
        <v>630</v>
      </c>
      <c r="N818" s="2">
        <v>16</v>
      </c>
      <c r="O818" s="2">
        <v>0</v>
      </c>
      <c r="P818" s="2">
        <v>2</v>
      </c>
      <c r="Q818" s="2">
        <v>210</v>
      </c>
      <c r="R818" s="1">
        <f t="shared" si="34"/>
        <v>45900</v>
      </c>
      <c r="S818" t="s">
        <v>27</v>
      </c>
      <c r="T818" t="s">
        <v>28</v>
      </c>
    </row>
    <row r="819" spans="1:20" ht="13.95" customHeight="1" x14ac:dyDescent="0.3">
      <c r="A819" t="s">
        <v>1374</v>
      </c>
      <c r="B819" s="2">
        <v>1</v>
      </c>
      <c r="C819" t="s">
        <v>819</v>
      </c>
      <c r="D819" t="s">
        <v>22</v>
      </c>
      <c r="E819" t="s">
        <v>1357</v>
      </c>
      <c r="F819" t="s">
        <v>116</v>
      </c>
      <c r="G819" t="s">
        <v>112</v>
      </c>
      <c r="H819" t="s">
        <v>1375</v>
      </c>
      <c r="I819" s="1">
        <f t="shared" si="37"/>
        <v>40997</v>
      </c>
      <c r="J819" s="3">
        <v>2109</v>
      </c>
      <c r="K819" s="3">
        <v>1786.53</v>
      </c>
      <c r="L819" s="3">
        <v>322.47000000000003</v>
      </c>
      <c r="M819" s="3">
        <v>200</v>
      </c>
      <c r="N819" s="2">
        <v>16</v>
      </c>
      <c r="O819" s="2">
        <v>0</v>
      </c>
      <c r="P819" s="2">
        <v>2</v>
      </c>
      <c r="Q819" s="2">
        <v>210</v>
      </c>
      <c r="R819" s="1">
        <f t="shared" si="34"/>
        <v>45900</v>
      </c>
      <c r="S819" t="s">
        <v>27</v>
      </c>
      <c r="T819" t="s">
        <v>28</v>
      </c>
    </row>
    <row r="820" spans="1:20" ht="13.95" customHeight="1" x14ac:dyDescent="0.3">
      <c r="A820" t="s">
        <v>1376</v>
      </c>
      <c r="B820" s="2">
        <v>1</v>
      </c>
      <c r="C820" t="s">
        <v>1377</v>
      </c>
      <c r="D820" t="s">
        <v>22</v>
      </c>
      <c r="E820" t="s">
        <v>1357</v>
      </c>
      <c r="F820" t="s">
        <v>358</v>
      </c>
      <c r="G820" t="s">
        <v>25</v>
      </c>
      <c r="H820" t="s">
        <v>26</v>
      </c>
      <c r="I820" s="1">
        <f t="shared" si="37"/>
        <v>40997</v>
      </c>
      <c r="J820" s="3">
        <v>9006</v>
      </c>
      <c r="K820" s="3">
        <v>7585.91</v>
      </c>
      <c r="L820" s="3">
        <v>1420.09</v>
      </c>
      <c r="M820" s="3">
        <v>900</v>
      </c>
      <c r="N820" s="2">
        <v>16</v>
      </c>
      <c r="O820" s="2">
        <v>0</v>
      </c>
      <c r="P820" s="2">
        <v>2</v>
      </c>
      <c r="Q820" s="2">
        <v>210</v>
      </c>
      <c r="R820" s="1">
        <f t="shared" si="34"/>
        <v>45900</v>
      </c>
      <c r="S820" t="s">
        <v>27</v>
      </c>
      <c r="T820" t="s">
        <v>28</v>
      </c>
    </row>
    <row r="821" spans="1:20" ht="13.95" customHeight="1" x14ac:dyDescent="0.3">
      <c r="A821" t="s">
        <v>1378</v>
      </c>
      <c r="B821" s="2">
        <v>1</v>
      </c>
      <c r="C821" t="s">
        <v>1377</v>
      </c>
      <c r="D821" t="s">
        <v>22</v>
      </c>
      <c r="E821" t="s">
        <v>1357</v>
      </c>
      <c r="F821" t="s">
        <v>358</v>
      </c>
      <c r="G821" t="s">
        <v>25</v>
      </c>
      <c r="H821" t="s">
        <v>26</v>
      </c>
      <c r="I821" s="1">
        <f t="shared" si="37"/>
        <v>40997</v>
      </c>
      <c r="J821" s="3">
        <v>9006</v>
      </c>
      <c r="K821" s="3">
        <v>7585.91</v>
      </c>
      <c r="L821" s="3">
        <v>1420.09</v>
      </c>
      <c r="M821" s="3">
        <v>900</v>
      </c>
      <c r="N821" s="2">
        <v>16</v>
      </c>
      <c r="O821" s="2">
        <v>0</v>
      </c>
      <c r="P821" s="2">
        <v>2</v>
      </c>
      <c r="Q821" s="2">
        <v>210</v>
      </c>
      <c r="R821" s="1">
        <f t="shared" si="34"/>
        <v>45900</v>
      </c>
      <c r="S821" t="s">
        <v>27</v>
      </c>
      <c r="T821" t="s">
        <v>28</v>
      </c>
    </row>
    <row r="822" spans="1:20" ht="13.95" customHeight="1" x14ac:dyDescent="0.3">
      <c r="A822" t="s">
        <v>1379</v>
      </c>
      <c r="B822" s="2">
        <v>1</v>
      </c>
      <c r="C822" t="s">
        <v>1377</v>
      </c>
      <c r="D822" t="s">
        <v>22</v>
      </c>
      <c r="E822" t="s">
        <v>1357</v>
      </c>
      <c r="F822" t="s">
        <v>358</v>
      </c>
      <c r="G822" t="s">
        <v>25</v>
      </c>
      <c r="H822" t="s">
        <v>26</v>
      </c>
      <c r="I822" s="1">
        <f t="shared" si="37"/>
        <v>40997</v>
      </c>
      <c r="J822" s="3">
        <v>9006</v>
      </c>
      <c r="K822" s="3">
        <v>7585.91</v>
      </c>
      <c r="L822" s="3">
        <v>1420.09</v>
      </c>
      <c r="M822" s="3">
        <v>900</v>
      </c>
      <c r="N822" s="2">
        <v>16</v>
      </c>
      <c r="O822" s="2">
        <v>0</v>
      </c>
      <c r="P822" s="2">
        <v>2</v>
      </c>
      <c r="Q822" s="2">
        <v>210</v>
      </c>
      <c r="R822" s="1">
        <f t="shared" si="34"/>
        <v>45900</v>
      </c>
      <c r="S822" t="s">
        <v>27</v>
      </c>
      <c r="T822" t="s">
        <v>28</v>
      </c>
    </row>
    <row r="823" spans="1:20" ht="13.95" customHeight="1" x14ac:dyDescent="0.3">
      <c r="A823" t="s">
        <v>1380</v>
      </c>
      <c r="B823" s="2">
        <v>1</v>
      </c>
      <c r="C823" t="s">
        <v>829</v>
      </c>
      <c r="D823" t="s">
        <v>22</v>
      </c>
      <c r="E823" t="s">
        <v>1357</v>
      </c>
      <c r="F823" t="s">
        <v>181</v>
      </c>
      <c r="G823" t="s">
        <v>182</v>
      </c>
      <c r="H823" t="s">
        <v>183</v>
      </c>
      <c r="I823" s="1">
        <f t="shared" si="37"/>
        <v>40997</v>
      </c>
      <c r="J823" s="3">
        <v>1425</v>
      </c>
      <c r="K823" s="3">
        <v>1193.17</v>
      </c>
      <c r="L823" s="3">
        <v>231.83</v>
      </c>
      <c r="M823" s="3">
        <v>150</v>
      </c>
      <c r="N823" s="2">
        <v>16</v>
      </c>
      <c r="O823" s="2">
        <v>0</v>
      </c>
      <c r="P823" s="2">
        <v>2</v>
      </c>
      <c r="Q823" s="2">
        <v>210</v>
      </c>
      <c r="R823" s="1">
        <f t="shared" si="34"/>
        <v>45900</v>
      </c>
      <c r="S823" t="s">
        <v>27</v>
      </c>
      <c r="T823" t="s">
        <v>28</v>
      </c>
    </row>
    <row r="824" spans="1:20" ht="13.95" customHeight="1" x14ac:dyDescent="0.3">
      <c r="A824" t="s">
        <v>1381</v>
      </c>
      <c r="B824" s="2">
        <v>1</v>
      </c>
      <c r="C824" t="s">
        <v>829</v>
      </c>
      <c r="D824" t="s">
        <v>22</v>
      </c>
      <c r="E824" t="s">
        <v>1357</v>
      </c>
      <c r="F824" t="s">
        <v>181</v>
      </c>
      <c r="G824" t="s">
        <v>182</v>
      </c>
      <c r="H824" t="s">
        <v>183</v>
      </c>
      <c r="I824" s="1">
        <f t="shared" si="37"/>
        <v>40997</v>
      </c>
      <c r="J824" s="3">
        <v>1425</v>
      </c>
      <c r="K824" s="3">
        <v>1193.17</v>
      </c>
      <c r="L824" s="3">
        <v>231.83</v>
      </c>
      <c r="M824" s="3">
        <v>150</v>
      </c>
      <c r="N824" s="2">
        <v>16</v>
      </c>
      <c r="O824" s="2">
        <v>0</v>
      </c>
      <c r="P824" s="2">
        <v>2</v>
      </c>
      <c r="Q824" s="2">
        <v>210</v>
      </c>
      <c r="R824" s="1">
        <f t="shared" si="34"/>
        <v>45900</v>
      </c>
      <c r="S824" t="s">
        <v>27</v>
      </c>
      <c r="T824" t="s">
        <v>28</v>
      </c>
    </row>
    <row r="825" spans="1:20" ht="13.95" customHeight="1" x14ac:dyDescent="0.3">
      <c r="A825" t="s">
        <v>1382</v>
      </c>
      <c r="B825" s="2">
        <v>1</v>
      </c>
      <c r="C825" t="s">
        <v>1383</v>
      </c>
      <c r="D825" t="s">
        <v>22</v>
      </c>
      <c r="E825" t="s">
        <v>1357</v>
      </c>
      <c r="F825" t="s">
        <v>201</v>
      </c>
      <c r="G825" t="s">
        <v>202</v>
      </c>
      <c r="H825" t="s">
        <v>1003</v>
      </c>
      <c r="I825" s="1">
        <f t="shared" si="37"/>
        <v>40997</v>
      </c>
      <c r="J825" s="3">
        <v>22532.1</v>
      </c>
      <c r="K825" s="3">
        <v>19214.78</v>
      </c>
      <c r="L825" s="3">
        <v>3317.32</v>
      </c>
      <c r="M825" s="3">
        <v>2000</v>
      </c>
      <c r="N825" s="2">
        <v>16</v>
      </c>
      <c r="O825" s="2">
        <v>0</v>
      </c>
      <c r="P825" s="2">
        <v>2</v>
      </c>
      <c r="Q825" s="2">
        <v>210</v>
      </c>
      <c r="R825" s="1">
        <f t="shared" si="34"/>
        <v>45900</v>
      </c>
      <c r="S825" t="s">
        <v>27</v>
      </c>
      <c r="T825" t="s">
        <v>28</v>
      </c>
    </row>
    <row r="826" spans="1:20" ht="13.95" customHeight="1" x14ac:dyDescent="0.3">
      <c r="A826" t="s">
        <v>1384</v>
      </c>
      <c r="B826" s="2">
        <v>1</v>
      </c>
      <c r="C826" t="s">
        <v>1383</v>
      </c>
      <c r="D826" t="s">
        <v>22</v>
      </c>
      <c r="E826" t="s">
        <v>1357</v>
      </c>
      <c r="F826" t="s">
        <v>453</v>
      </c>
      <c r="G826" t="s">
        <v>197</v>
      </c>
      <c r="H826" t="s">
        <v>1385</v>
      </c>
      <c r="I826" s="1">
        <f t="shared" si="37"/>
        <v>40997</v>
      </c>
      <c r="J826" s="3">
        <v>22532.1</v>
      </c>
      <c r="K826" s="3">
        <v>19214.78</v>
      </c>
      <c r="L826" s="3">
        <v>3317.32</v>
      </c>
      <c r="M826" s="3">
        <v>2000</v>
      </c>
      <c r="N826" s="2">
        <v>16</v>
      </c>
      <c r="O826" s="2">
        <v>0</v>
      </c>
      <c r="P826" s="2">
        <v>2</v>
      </c>
      <c r="Q826" s="2">
        <v>210</v>
      </c>
      <c r="R826" s="1">
        <f t="shared" si="34"/>
        <v>45900</v>
      </c>
      <c r="S826" t="s">
        <v>27</v>
      </c>
      <c r="T826" t="s">
        <v>28</v>
      </c>
    </row>
    <row r="827" spans="1:20" ht="13.95" customHeight="1" x14ac:dyDescent="0.3">
      <c r="A827" t="s">
        <v>1386</v>
      </c>
      <c r="B827" s="2">
        <v>1</v>
      </c>
      <c r="C827" t="s">
        <v>1383</v>
      </c>
      <c r="D827" t="s">
        <v>22</v>
      </c>
      <c r="E827" t="s">
        <v>1357</v>
      </c>
      <c r="F827" t="s">
        <v>376</v>
      </c>
      <c r="G827" t="s">
        <v>377</v>
      </c>
      <c r="H827" t="s">
        <v>378</v>
      </c>
      <c r="I827" s="1">
        <f t="shared" si="37"/>
        <v>40997</v>
      </c>
      <c r="J827" s="3">
        <v>22532.1</v>
      </c>
      <c r="K827" s="3">
        <v>19214.78</v>
      </c>
      <c r="L827" s="3">
        <v>3317.32</v>
      </c>
      <c r="M827" s="3">
        <v>2000</v>
      </c>
      <c r="N827" s="2">
        <v>16</v>
      </c>
      <c r="O827" s="2">
        <v>0</v>
      </c>
      <c r="P827" s="2">
        <v>2</v>
      </c>
      <c r="Q827" s="2">
        <v>210</v>
      </c>
      <c r="R827" s="1">
        <f t="shared" si="34"/>
        <v>45900</v>
      </c>
      <c r="S827" t="s">
        <v>27</v>
      </c>
      <c r="T827" t="s">
        <v>28</v>
      </c>
    </row>
    <row r="828" spans="1:20" ht="13.95" customHeight="1" x14ac:dyDescent="0.3">
      <c r="A828" t="s">
        <v>1387</v>
      </c>
      <c r="B828" s="2">
        <v>1</v>
      </c>
      <c r="C828" t="s">
        <v>795</v>
      </c>
      <c r="D828" t="s">
        <v>22</v>
      </c>
      <c r="E828" t="s">
        <v>1357</v>
      </c>
      <c r="F828" t="s">
        <v>1388</v>
      </c>
      <c r="G828" t="s">
        <v>282</v>
      </c>
      <c r="H828" t="s">
        <v>338</v>
      </c>
      <c r="I828" s="1">
        <f t="shared" si="37"/>
        <v>40997</v>
      </c>
      <c r="J828" s="3">
        <v>22532.1</v>
      </c>
      <c r="K828" s="3">
        <v>19214.78</v>
      </c>
      <c r="L828" s="3">
        <v>3317.32</v>
      </c>
      <c r="M828" s="3">
        <v>2000</v>
      </c>
      <c r="N828" s="2">
        <v>16</v>
      </c>
      <c r="O828" s="2">
        <v>0</v>
      </c>
      <c r="P828" s="2">
        <v>2</v>
      </c>
      <c r="Q828" s="2">
        <v>210</v>
      </c>
      <c r="R828" s="1">
        <f t="shared" si="34"/>
        <v>45900</v>
      </c>
      <c r="S828" t="s">
        <v>27</v>
      </c>
      <c r="T828" t="s">
        <v>28</v>
      </c>
    </row>
    <row r="829" spans="1:20" ht="13.95" customHeight="1" x14ac:dyDescent="0.3">
      <c r="A829" t="s">
        <v>1389</v>
      </c>
      <c r="B829" s="2">
        <v>1</v>
      </c>
      <c r="C829" t="s">
        <v>795</v>
      </c>
      <c r="D829" t="s">
        <v>22</v>
      </c>
      <c r="E829" t="s">
        <v>1357</v>
      </c>
      <c r="F829" t="s">
        <v>201</v>
      </c>
      <c r="G829" t="s">
        <v>202</v>
      </c>
      <c r="H829" t="s">
        <v>203</v>
      </c>
      <c r="I829" s="1">
        <f t="shared" si="37"/>
        <v>40997</v>
      </c>
      <c r="J829" s="3">
        <v>22532.1</v>
      </c>
      <c r="K829" s="3">
        <v>19214.78</v>
      </c>
      <c r="L829" s="3">
        <v>3317.32</v>
      </c>
      <c r="M829" s="3">
        <v>2000</v>
      </c>
      <c r="N829" s="2">
        <v>16</v>
      </c>
      <c r="O829" s="2">
        <v>0</v>
      </c>
      <c r="P829" s="2">
        <v>2</v>
      </c>
      <c r="Q829" s="2">
        <v>210</v>
      </c>
      <c r="R829" s="1">
        <f t="shared" si="34"/>
        <v>45900</v>
      </c>
      <c r="S829" t="s">
        <v>27</v>
      </c>
      <c r="T829" t="s">
        <v>28</v>
      </c>
    </row>
    <row r="830" spans="1:20" ht="13.95" customHeight="1" x14ac:dyDescent="0.3">
      <c r="A830" t="s">
        <v>1390</v>
      </c>
      <c r="B830" s="2">
        <v>1</v>
      </c>
      <c r="C830" t="s">
        <v>155</v>
      </c>
      <c r="D830" t="s">
        <v>22</v>
      </c>
      <c r="E830" t="s">
        <v>1391</v>
      </c>
      <c r="F830" t="s">
        <v>484</v>
      </c>
      <c r="G830" t="s">
        <v>197</v>
      </c>
      <c r="H830" t="s">
        <v>485</v>
      </c>
      <c r="I830" s="1">
        <f>DATE(2012,7,26)</f>
        <v>41116</v>
      </c>
      <c r="J830" s="3">
        <v>7980</v>
      </c>
      <c r="K830" s="3">
        <v>6964.64</v>
      </c>
      <c r="L830" s="3">
        <v>1015.36</v>
      </c>
      <c r="M830" s="3">
        <v>500</v>
      </c>
      <c r="N830" s="2">
        <v>15</v>
      </c>
      <c r="O830" s="2">
        <v>0</v>
      </c>
      <c r="P830" s="2">
        <v>1</v>
      </c>
      <c r="Q830" s="2">
        <v>328</v>
      </c>
      <c r="R830" s="1">
        <f t="shared" si="34"/>
        <v>45900</v>
      </c>
      <c r="S830" t="s">
        <v>27</v>
      </c>
      <c r="T830" t="s">
        <v>28</v>
      </c>
    </row>
    <row r="831" spans="1:20" ht="13.95" customHeight="1" x14ac:dyDescent="0.3">
      <c r="A831" t="s">
        <v>1392</v>
      </c>
      <c r="B831" s="2">
        <v>1</v>
      </c>
      <c r="C831" t="s">
        <v>1288</v>
      </c>
      <c r="D831" t="s">
        <v>22</v>
      </c>
      <c r="E831" t="s">
        <v>1357</v>
      </c>
      <c r="F831" t="s">
        <v>201</v>
      </c>
      <c r="G831" t="s">
        <v>202</v>
      </c>
      <c r="H831" t="s">
        <v>1003</v>
      </c>
      <c r="I831" s="1">
        <f t="shared" ref="I831:I837" si="38">DATE(2012,3,29)</f>
        <v>40997</v>
      </c>
      <c r="J831" s="3">
        <v>1083</v>
      </c>
      <c r="K831" s="3">
        <v>919.94</v>
      </c>
      <c r="L831" s="3">
        <v>163.06</v>
      </c>
      <c r="M831" s="3">
        <v>100</v>
      </c>
      <c r="N831" s="2">
        <v>16</v>
      </c>
      <c r="O831" s="2">
        <v>0</v>
      </c>
      <c r="P831" s="2">
        <v>2</v>
      </c>
      <c r="Q831" s="2">
        <v>210</v>
      </c>
      <c r="R831" s="1">
        <f t="shared" si="34"/>
        <v>45900</v>
      </c>
      <c r="S831" t="s">
        <v>27</v>
      </c>
      <c r="T831" t="s">
        <v>28</v>
      </c>
    </row>
    <row r="832" spans="1:20" ht="13.95" customHeight="1" x14ac:dyDescent="0.3">
      <c r="A832" t="s">
        <v>1393</v>
      </c>
      <c r="B832" s="2">
        <v>1</v>
      </c>
      <c r="C832" t="s">
        <v>1288</v>
      </c>
      <c r="D832" t="s">
        <v>22</v>
      </c>
      <c r="E832" t="s">
        <v>1357</v>
      </c>
      <c r="F832" t="s">
        <v>448</v>
      </c>
      <c r="G832" t="s">
        <v>197</v>
      </c>
      <c r="H832" t="s">
        <v>449</v>
      </c>
      <c r="I832" s="1">
        <f t="shared" si="38"/>
        <v>40997</v>
      </c>
      <c r="J832" s="3">
        <v>1083</v>
      </c>
      <c r="K832" s="3">
        <v>919.94</v>
      </c>
      <c r="L832" s="3">
        <v>163.06</v>
      </c>
      <c r="M832" s="3">
        <v>100</v>
      </c>
      <c r="N832" s="2">
        <v>16</v>
      </c>
      <c r="O832" s="2">
        <v>0</v>
      </c>
      <c r="P832" s="2">
        <v>2</v>
      </c>
      <c r="Q832" s="2">
        <v>210</v>
      </c>
      <c r="R832" s="1">
        <f t="shared" si="34"/>
        <v>45900</v>
      </c>
      <c r="S832" t="s">
        <v>27</v>
      </c>
      <c r="T832" t="s">
        <v>28</v>
      </c>
    </row>
    <row r="833" spans="1:20" ht="13.95" customHeight="1" x14ac:dyDescent="0.3">
      <c r="A833" t="s">
        <v>1394</v>
      </c>
      <c r="B833" s="2">
        <v>1</v>
      </c>
      <c r="C833" t="s">
        <v>1288</v>
      </c>
      <c r="D833" t="s">
        <v>22</v>
      </c>
      <c r="E833" t="s">
        <v>1357</v>
      </c>
      <c r="F833" t="s">
        <v>362</v>
      </c>
      <c r="G833" t="s">
        <v>323</v>
      </c>
      <c r="H833" t="s">
        <v>363</v>
      </c>
      <c r="I833" s="1">
        <f t="shared" si="38"/>
        <v>40997</v>
      </c>
      <c r="J833" s="3">
        <v>1083</v>
      </c>
      <c r="K833" s="3">
        <v>919.94</v>
      </c>
      <c r="L833" s="3">
        <v>163.06</v>
      </c>
      <c r="M833" s="3">
        <v>100</v>
      </c>
      <c r="N833" s="2">
        <v>16</v>
      </c>
      <c r="O833" s="2">
        <v>0</v>
      </c>
      <c r="P833" s="2">
        <v>2</v>
      </c>
      <c r="Q833" s="2">
        <v>210</v>
      </c>
      <c r="R833" s="1">
        <f t="shared" si="34"/>
        <v>45900</v>
      </c>
      <c r="S833" t="s">
        <v>27</v>
      </c>
      <c r="T833" t="s">
        <v>28</v>
      </c>
    </row>
    <row r="834" spans="1:20" ht="13.95" customHeight="1" x14ac:dyDescent="0.3">
      <c r="A834" t="s">
        <v>1395</v>
      </c>
      <c r="B834" s="2">
        <v>1</v>
      </c>
      <c r="C834" t="s">
        <v>1396</v>
      </c>
      <c r="D834" t="s">
        <v>22</v>
      </c>
      <c r="E834" t="s">
        <v>1357</v>
      </c>
      <c r="F834" t="s">
        <v>1397</v>
      </c>
      <c r="G834" t="s">
        <v>269</v>
      </c>
      <c r="H834" t="s">
        <v>210</v>
      </c>
      <c r="I834" s="1">
        <f t="shared" si="38"/>
        <v>40997</v>
      </c>
      <c r="J834" s="3">
        <v>5928</v>
      </c>
      <c r="K834" s="3">
        <v>4986.1499999999996</v>
      </c>
      <c r="L834" s="3">
        <v>941.85</v>
      </c>
      <c r="M834" s="3">
        <v>600</v>
      </c>
      <c r="N834" s="2">
        <v>16</v>
      </c>
      <c r="O834" s="2">
        <v>0</v>
      </c>
      <c r="P834" s="2">
        <v>2</v>
      </c>
      <c r="Q834" s="2">
        <v>210</v>
      </c>
      <c r="R834" s="1">
        <f t="shared" ref="R834:R897" si="39">DATE(2025,8,31)</f>
        <v>45900</v>
      </c>
      <c r="S834" t="s">
        <v>27</v>
      </c>
      <c r="T834" t="s">
        <v>28</v>
      </c>
    </row>
    <row r="835" spans="1:20" ht="13.95" customHeight="1" x14ac:dyDescent="0.3">
      <c r="A835" t="s">
        <v>1398</v>
      </c>
      <c r="B835" s="2">
        <v>1</v>
      </c>
      <c r="C835" t="s">
        <v>1396</v>
      </c>
      <c r="D835" t="s">
        <v>22</v>
      </c>
      <c r="E835" t="s">
        <v>1357</v>
      </c>
      <c r="F835" t="s">
        <v>448</v>
      </c>
      <c r="G835" t="s">
        <v>197</v>
      </c>
      <c r="H835" t="s">
        <v>449</v>
      </c>
      <c r="I835" s="1">
        <f t="shared" si="38"/>
        <v>40997</v>
      </c>
      <c r="J835" s="3">
        <v>5928</v>
      </c>
      <c r="K835" s="3">
        <v>4986.1499999999996</v>
      </c>
      <c r="L835" s="3">
        <v>941.85</v>
      </c>
      <c r="M835" s="3">
        <v>600</v>
      </c>
      <c r="N835" s="2">
        <v>16</v>
      </c>
      <c r="O835" s="2">
        <v>0</v>
      </c>
      <c r="P835" s="2">
        <v>2</v>
      </c>
      <c r="Q835" s="2">
        <v>210</v>
      </c>
      <c r="R835" s="1">
        <f t="shared" si="39"/>
        <v>45900</v>
      </c>
      <c r="S835" t="s">
        <v>27</v>
      </c>
      <c r="T835" t="s">
        <v>28</v>
      </c>
    </row>
    <row r="836" spans="1:20" ht="13.95" customHeight="1" x14ac:dyDescent="0.3">
      <c r="A836" t="s">
        <v>1399</v>
      </c>
      <c r="B836" s="2">
        <v>1</v>
      </c>
      <c r="C836" t="s">
        <v>1400</v>
      </c>
      <c r="D836" t="s">
        <v>22</v>
      </c>
      <c r="E836" t="s">
        <v>1357</v>
      </c>
      <c r="F836" t="s">
        <v>196</v>
      </c>
      <c r="G836" t="s">
        <v>197</v>
      </c>
      <c r="H836" t="s">
        <v>198</v>
      </c>
      <c r="I836" s="1">
        <f t="shared" si="38"/>
        <v>40997</v>
      </c>
      <c r="J836" s="3">
        <v>10602</v>
      </c>
      <c r="K836" s="3">
        <v>8939.14</v>
      </c>
      <c r="L836" s="3">
        <v>1662.86</v>
      </c>
      <c r="M836" s="3">
        <v>1050</v>
      </c>
      <c r="N836" s="2">
        <v>16</v>
      </c>
      <c r="O836" s="2">
        <v>0</v>
      </c>
      <c r="P836" s="2">
        <v>2</v>
      </c>
      <c r="Q836" s="2">
        <v>210</v>
      </c>
      <c r="R836" s="1">
        <f t="shared" si="39"/>
        <v>45900</v>
      </c>
      <c r="S836" t="s">
        <v>27</v>
      </c>
      <c r="T836" t="s">
        <v>28</v>
      </c>
    </row>
    <row r="837" spans="1:20" ht="13.95" customHeight="1" x14ac:dyDescent="0.3">
      <c r="A837" t="s">
        <v>1401</v>
      </c>
      <c r="B837" s="2">
        <v>1</v>
      </c>
      <c r="C837" t="s">
        <v>1023</v>
      </c>
      <c r="D837" t="s">
        <v>22</v>
      </c>
      <c r="E837" t="s">
        <v>180</v>
      </c>
      <c r="F837" t="s">
        <v>201</v>
      </c>
      <c r="G837" t="s">
        <v>202</v>
      </c>
      <c r="H837" t="s">
        <v>1003</v>
      </c>
      <c r="I837" s="1">
        <f t="shared" si="38"/>
        <v>40997</v>
      </c>
      <c r="J837" s="3">
        <v>10409.34</v>
      </c>
      <c r="K837" s="3">
        <v>8805.66</v>
      </c>
      <c r="L837" s="3">
        <v>1603.68</v>
      </c>
      <c r="M837" s="3">
        <v>1000</v>
      </c>
      <c r="N837" s="2">
        <v>16</v>
      </c>
      <c r="O837" s="2">
        <v>0</v>
      </c>
      <c r="P837" s="2">
        <v>2</v>
      </c>
      <c r="Q837" s="2">
        <v>210</v>
      </c>
      <c r="R837" s="1">
        <f t="shared" si="39"/>
        <v>45900</v>
      </c>
      <c r="S837" t="s">
        <v>27</v>
      </c>
      <c r="T837" t="s">
        <v>28</v>
      </c>
    </row>
    <row r="838" spans="1:20" ht="13.95" customHeight="1" x14ac:dyDescent="0.3">
      <c r="A838" t="s">
        <v>1402</v>
      </c>
      <c r="B838" s="2">
        <v>1</v>
      </c>
      <c r="C838" t="s">
        <v>1403</v>
      </c>
      <c r="D838" t="s">
        <v>22</v>
      </c>
      <c r="E838" t="s">
        <v>1391</v>
      </c>
      <c r="F838" t="s">
        <v>484</v>
      </c>
      <c r="G838" t="s">
        <v>197</v>
      </c>
      <c r="H838" t="s">
        <v>485</v>
      </c>
      <c r="I838" s="1">
        <f>DATE(2012,7,26)</f>
        <v>41116</v>
      </c>
      <c r="J838" s="3">
        <v>3363</v>
      </c>
      <c r="K838" s="3">
        <v>2851.96</v>
      </c>
      <c r="L838" s="3">
        <v>511.04</v>
      </c>
      <c r="M838" s="3">
        <v>300</v>
      </c>
      <c r="N838" s="2">
        <v>15</v>
      </c>
      <c r="O838" s="2">
        <v>0</v>
      </c>
      <c r="P838" s="2">
        <v>1</v>
      </c>
      <c r="Q838" s="2">
        <v>328</v>
      </c>
      <c r="R838" s="1">
        <f t="shared" si="39"/>
        <v>45900</v>
      </c>
      <c r="S838" t="s">
        <v>27</v>
      </c>
      <c r="T838" t="s">
        <v>28</v>
      </c>
    </row>
    <row r="839" spans="1:20" ht="13.95" customHeight="1" x14ac:dyDescent="0.3">
      <c r="A839" t="s">
        <v>1404</v>
      </c>
      <c r="B839" s="2">
        <v>1</v>
      </c>
      <c r="C839" t="s">
        <v>1023</v>
      </c>
      <c r="D839" t="s">
        <v>22</v>
      </c>
      <c r="E839" t="s">
        <v>180</v>
      </c>
      <c r="F839" t="s">
        <v>151</v>
      </c>
      <c r="G839" t="s">
        <v>152</v>
      </c>
      <c r="H839" t="s">
        <v>397</v>
      </c>
      <c r="I839" s="1">
        <f>DATE(2012,3,29)</f>
        <v>40997</v>
      </c>
      <c r="J839" s="3">
        <v>10409.34</v>
      </c>
      <c r="K839" s="3">
        <v>8805.66</v>
      </c>
      <c r="L839" s="3">
        <v>1603.68</v>
      </c>
      <c r="M839" s="3">
        <v>1000</v>
      </c>
      <c r="N839" s="2">
        <v>16</v>
      </c>
      <c r="O839" s="2">
        <v>0</v>
      </c>
      <c r="P839" s="2">
        <v>2</v>
      </c>
      <c r="Q839" s="2">
        <v>210</v>
      </c>
      <c r="R839" s="1">
        <f t="shared" si="39"/>
        <v>45900</v>
      </c>
      <c r="S839" t="s">
        <v>27</v>
      </c>
      <c r="T839" t="s">
        <v>28</v>
      </c>
    </row>
    <row r="840" spans="1:20" ht="13.95" customHeight="1" x14ac:dyDescent="0.3">
      <c r="A840" t="s">
        <v>1405</v>
      </c>
      <c r="B840" s="2">
        <v>1</v>
      </c>
      <c r="C840" t="s">
        <v>646</v>
      </c>
      <c r="D840" t="s">
        <v>22</v>
      </c>
      <c r="E840" t="s">
        <v>180</v>
      </c>
      <c r="F840" t="s">
        <v>491</v>
      </c>
      <c r="G840" t="s">
        <v>202</v>
      </c>
      <c r="H840" t="s">
        <v>492</v>
      </c>
      <c r="I840" s="1">
        <f>DATE(2012,3,29)</f>
        <v>40997</v>
      </c>
      <c r="J840" s="3">
        <v>10409.34</v>
      </c>
      <c r="K840" s="3">
        <v>8805.66</v>
      </c>
      <c r="L840" s="3">
        <v>1603.68</v>
      </c>
      <c r="M840" s="3">
        <v>1000</v>
      </c>
      <c r="N840" s="2">
        <v>16</v>
      </c>
      <c r="O840" s="2">
        <v>0</v>
      </c>
      <c r="P840" s="2">
        <v>2</v>
      </c>
      <c r="Q840" s="2">
        <v>210</v>
      </c>
      <c r="R840" s="1">
        <f t="shared" si="39"/>
        <v>45900</v>
      </c>
      <c r="S840" t="s">
        <v>27</v>
      </c>
      <c r="T840" t="s">
        <v>28</v>
      </c>
    </row>
    <row r="841" spans="1:20" ht="13.95" customHeight="1" x14ac:dyDescent="0.3">
      <c r="A841" t="s">
        <v>1406</v>
      </c>
      <c r="B841" s="2">
        <v>1</v>
      </c>
      <c r="C841" t="s">
        <v>646</v>
      </c>
      <c r="D841" t="s">
        <v>22</v>
      </c>
      <c r="E841" t="s">
        <v>180</v>
      </c>
      <c r="F841" t="s">
        <v>484</v>
      </c>
      <c r="G841" t="s">
        <v>197</v>
      </c>
      <c r="H841" t="s">
        <v>485</v>
      </c>
      <c r="I841" s="1">
        <f>DATE(2012,3,29)</f>
        <v>40997</v>
      </c>
      <c r="J841" s="3">
        <v>10409.34</v>
      </c>
      <c r="K841" s="3">
        <v>8805.66</v>
      </c>
      <c r="L841" s="3">
        <v>1603.68</v>
      </c>
      <c r="M841" s="3">
        <v>1000</v>
      </c>
      <c r="N841" s="2">
        <v>16</v>
      </c>
      <c r="O841" s="2">
        <v>0</v>
      </c>
      <c r="P841" s="2">
        <v>2</v>
      </c>
      <c r="Q841" s="2">
        <v>210</v>
      </c>
      <c r="R841" s="1">
        <f t="shared" si="39"/>
        <v>45900</v>
      </c>
      <c r="S841" t="s">
        <v>27</v>
      </c>
      <c r="T841" t="s">
        <v>28</v>
      </c>
    </row>
    <row r="842" spans="1:20" ht="13.95" customHeight="1" x14ac:dyDescent="0.3">
      <c r="A842" t="s">
        <v>1407</v>
      </c>
      <c r="B842" s="2">
        <v>1</v>
      </c>
      <c r="C842" t="s">
        <v>1408</v>
      </c>
      <c r="D842" t="s">
        <v>136</v>
      </c>
      <c r="E842" t="s">
        <v>1409</v>
      </c>
      <c r="F842" t="s">
        <v>507</v>
      </c>
      <c r="G842" t="s">
        <v>367</v>
      </c>
      <c r="H842" t="s">
        <v>417</v>
      </c>
      <c r="I842" s="1">
        <f>DATE(2012,3,1)</f>
        <v>40969</v>
      </c>
      <c r="J842" s="3">
        <v>1995</v>
      </c>
      <c r="K842" s="3">
        <v>1687.46</v>
      </c>
      <c r="L842" s="3">
        <v>307.54000000000002</v>
      </c>
      <c r="M842" s="3">
        <v>199</v>
      </c>
      <c r="N842" s="2">
        <v>16</v>
      </c>
      <c r="O842" s="2">
        <v>0</v>
      </c>
      <c r="P842" s="2">
        <v>2</v>
      </c>
      <c r="Q842" s="2">
        <v>182</v>
      </c>
      <c r="R842" s="1">
        <f t="shared" si="39"/>
        <v>45900</v>
      </c>
      <c r="S842" t="s">
        <v>27</v>
      </c>
      <c r="T842" t="s">
        <v>28</v>
      </c>
    </row>
    <row r="843" spans="1:20" ht="13.95" customHeight="1" x14ac:dyDescent="0.3">
      <c r="A843" t="s">
        <v>1410</v>
      </c>
      <c r="B843" s="2">
        <v>1</v>
      </c>
      <c r="C843" t="s">
        <v>1411</v>
      </c>
      <c r="D843" t="s">
        <v>22</v>
      </c>
      <c r="E843" t="s">
        <v>1391</v>
      </c>
      <c r="F843" t="s">
        <v>192</v>
      </c>
      <c r="G843" t="s">
        <v>193</v>
      </c>
      <c r="H843" t="s">
        <v>194</v>
      </c>
      <c r="I843" s="1">
        <f>DATE(2012,7,26)</f>
        <v>41116</v>
      </c>
      <c r="J843" s="3">
        <v>4104</v>
      </c>
      <c r="K843" s="3">
        <v>3448.82</v>
      </c>
      <c r="L843" s="3">
        <v>655.17999999999995</v>
      </c>
      <c r="M843" s="3">
        <v>400</v>
      </c>
      <c r="N843" s="2">
        <v>15</v>
      </c>
      <c r="O843" s="2">
        <v>0</v>
      </c>
      <c r="P843" s="2">
        <v>1</v>
      </c>
      <c r="Q843" s="2">
        <v>328</v>
      </c>
      <c r="R843" s="1">
        <f t="shared" si="39"/>
        <v>45900</v>
      </c>
      <c r="S843" t="s">
        <v>27</v>
      </c>
      <c r="T843" t="s">
        <v>28</v>
      </c>
    </row>
    <row r="844" spans="1:20" ht="13.95" customHeight="1" x14ac:dyDescent="0.3">
      <c r="A844" t="s">
        <v>1412</v>
      </c>
      <c r="B844" s="2">
        <v>1</v>
      </c>
      <c r="C844" t="s">
        <v>1343</v>
      </c>
      <c r="D844" t="s">
        <v>22</v>
      </c>
      <c r="E844" t="s">
        <v>1391</v>
      </c>
      <c r="F844" t="s">
        <v>484</v>
      </c>
      <c r="G844" t="s">
        <v>197</v>
      </c>
      <c r="H844" t="s">
        <v>485</v>
      </c>
      <c r="I844" s="1">
        <f>DATE(2012,7,26)</f>
        <v>41116</v>
      </c>
      <c r="J844" s="3">
        <v>2337</v>
      </c>
      <c r="K844" s="3">
        <v>1989.75</v>
      </c>
      <c r="L844" s="3">
        <v>347.25</v>
      </c>
      <c r="M844" s="3">
        <v>200</v>
      </c>
      <c r="N844" s="2">
        <v>15</v>
      </c>
      <c r="O844" s="2">
        <v>0</v>
      </c>
      <c r="P844" s="2">
        <v>1</v>
      </c>
      <c r="Q844" s="2">
        <v>328</v>
      </c>
      <c r="R844" s="1">
        <f t="shared" si="39"/>
        <v>45900</v>
      </c>
      <c r="S844" t="s">
        <v>27</v>
      </c>
      <c r="T844" t="s">
        <v>28</v>
      </c>
    </row>
    <row r="845" spans="1:20" ht="13.95" customHeight="1" x14ac:dyDescent="0.3">
      <c r="A845" t="s">
        <v>1413</v>
      </c>
      <c r="B845" s="2">
        <v>1</v>
      </c>
      <c r="C845" t="s">
        <v>1343</v>
      </c>
      <c r="D845" t="s">
        <v>22</v>
      </c>
      <c r="E845" t="s">
        <v>1391</v>
      </c>
      <c r="F845" t="s">
        <v>484</v>
      </c>
      <c r="G845" t="s">
        <v>197</v>
      </c>
      <c r="H845" t="s">
        <v>485</v>
      </c>
      <c r="I845" s="1">
        <f>DATE(2012,7,26)</f>
        <v>41116</v>
      </c>
      <c r="J845" s="3">
        <v>2337</v>
      </c>
      <c r="K845" s="3">
        <v>1989.75</v>
      </c>
      <c r="L845" s="3">
        <v>347.25</v>
      </c>
      <c r="M845" s="3">
        <v>200</v>
      </c>
      <c r="N845" s="2">
        <v>15</v>
      </c>
      <c r="O845" s="2">
        <v>0</v>
      </c>
      <c r="P845" s="2">
        <v>1</v>
      </c>
      <c r="Q845" s="2">
        <v>328</v>
      </c>
      <c r="R845" s="1">
        <f t="shared" si="39"/>
        <v>45900</v>
      </c>
      <c r="S845" t="s">
        <v>27</v>
      </c>
      <c r="T845" t="s">
        <v>28</v>
      </c>
    </row>
    <row r="846" spans="1:20" ht="13.95" customHeight="1" x14ac:dyDescent="0.3">
      <c r="A846" t="s">
        <v>1414</v>
      </c>
      <c r="B846" s="2">
        <v>1</v>
      </c>
      <c r="C846" t="s">
        <v>1343</v>
      </c>
      <c r="D846" t="s">
        <v>22</v>
      </c>
      <c r="E846" t="s">
        <v>1357</v>
      </c>
      <c r="F846" t="s">
        <v>484</v>
      </c>
      <c r="G846" t="s">
        <v>197</v>
      </c>
      <c r="H846" t="s">
        <v>485</v>
      </c>
      <c r="I846" s="1">
        <f>DATE(2012,7,26)</f>
        <v>41116</v>
      </c>
      <c r="J846" s="3">
        <v>2337</v>
      </c>
      <c r="K846" s="3">
        <v>1989.75</v>
      </c>
      <c r="L846" s="3">
        <v>347.25</v>
      </c>
      <c r="M846" s="3">
        <v>200</v>
      </c>
      <c r="N846" s="2">
        <v>15</v>
      </c>
      <c r="O846" s="2">
        <v>0</v>
      </c>
      <c r="P846" s="2">
        <v>1</v>
      </c>
      <c r="Q846" s="2">
        <v>328</v>
      </c>
      <c r="R846" s="1">
        <f t="shared" si="39"/>
        <v>45900</v>
      </c>
      <c r="S846" t="s">
        <v>27</v>
      </c>
      <c r="T846" t="s">
        <v>28</v>
      </c>
    </row>
    <row r="847" spans="1:20" ht="13.95" customHeight="1" x14ac:dyDescent="0.3">
      <c r="A847" t="s">
        <v>1415</v>
      </c>
      <c r="B847" s="2">
        <v>1</v>
      </c>
      <c r="C847" t="s">
        <v>1343</v>
      </c>
      <c r="D847" t="s">
        <v>22</v>
      </c>
      <c r="E847" t="s">
        <v>1357</v>
      </c>
      <c r="F847" t="s">
        <v>484</v>
      </c>
      <c r="G847" t="s">
        <v>197</v>
      </c>
      <c r="H847" t="s">
        <v>485</v>
      </c>
      <c r="I847" s="1">
        <f>DATE(2012,7,26)</f>
        <v>41116</v>
      </c>
      <c r="J847" s="3">
        <v>2337</v>
      </c>
      <c r="K847" s="3">
        <v>1989.75</v>
      </c>
      <c r="L847" s="3">
        <v>347.25</v>
      </c>
      <c r="M847" s="3">
        <v>200</v>
      </c>
      <c r="N847" s="2">
        <v>15</v>
      </c>
      <c r="O847" s="2">
        <v>0</v>
      </c>
      <c r="P847" s="2">
        <v>1</v>
      </c>
      <c r="Q847" s="2">
        <v>328</v>
      </c>
      <c r="R847" s="1">
        <f t="shared" si="39"/>
        <v>45900</v>
      </c>
      <c r="S847" t="s">
        <v>27</v>
      </c>
      <c r="T847" t="s">
        <v>28</v>
      </c>
    </row>
    <row r="848" spans="1:20" ht="13.95" customHeight="1" x14ac:dyDescent="0.3">
      <c r="A848" t="s">
        <v>1416</v>
      </c>
      <c r="B848" s="2">
        <v>1</v>
      </c>
      <c r="C848" t="s">
        <v>1417</v>
      </c>
      <c r="D848" t="s">
        <v>22</v>
      </c>
      <c r="E848" t="s">
        <v>180</v>
      </c>
      <c r="F848" t="s">
        <v>192</v>
      </c>
      <c r="G848" t="s">
        <v>193</v>
      </c>
      <c r="H848" t="s">
        <v>194</v>
      </c>
      <c r="I848" s="1">
        <f t="shared" ref="I848:I872" si="40">DATE(2012,3,29)</f>
        <v>40997</v>
      </c>
      <c r="J848" s="3">
        <v>4135.2299999999996</v>
      </c>
      <c r="K848" s="3">
        <v>3495.59</v>
      </c>
      <c r="L848" s="3">
        <v>639.64</v>
      </c>
      <c r="M848" s="3">
        <v>400</v>
      </c>
      <c r="N848" s="2">
        <v>16</v>
      </c>
      <c r="O848" s="2">
        <v>0</v>
      </c>
      <c r="P848" s="2">
        <v>2</v>
      </c>
      <c r="Q848" s="2">
        <v>210</v>
      </c>
      <c r="R848" s="1">
        <f t="shared" si="39"/>
        <v>45900</v>
      </c>
      <c r="S848" t="s">
        <v>27</v>
      </c>
      <c r="T848" t="s">
        <v>28</v>
      </c>
    </row>
    <row r="849" spans="1:20" ht="13.95" customHeight="1" x14ac:dyDescent="0.3">
      <c r="A849" t="s">
        <v>1418</v>
      </c>
      <c r="B849" s="2">
        <v>1</v>
      </c>
      <c r="C849" t="s">
        <v>1417</v>
      </c>
      <c r="D849" t="s">
        <v>22</v>
      </c>
      <c r="E849" t="s">
        <v>180</v>
      </c>
      <c r="F849" t="s">
        <v>192</v>
      </c>
      <c r="G849" t="s">
        <v>193</v>
      </c>
      <c r="H849" t="s">
        <v>194</v>
      </c>
      <c r="I849" s="1">
        <f t="shared" si="40"/>
        <v>40997</v>
      </c>
      <c r="J849" s="3">
        <v>4135.2299999999996</v>
      </c>
      <c r="K849" s="3">
        <v>3495.59</v>
      </c>
      <c r="L849" s="3">
        <v>639.64</v>
      </c>
      <c r="M849" s="3">
        <v>400</v>
      </c>
      <c r="N849" s="2">
        <v>16</v>
      </c>
      <c r="O849" s="2">
        <v>0</v>
      </c>
      <c r="P849" s="2">
        <v>2</v>
      </c>
      <c r="Q849" s="2">
        <v>210</v>
      </c>
      <c r="R849" s="1">
        <f t="shared" si="39"/>
        <v>45900</v>
      </c>
      <c r="S849" t="s">
        <v>27</v>
      </c>
      <c r="T849" t="s">
        <v>28</v>
      </c>
    </row>
    <row r="850" spans="1:20" ht="13.95" customHeight="1" x14ac:dyDescent="0.3">
      <c r="A850" t="s">
        <v>1419</v>
      </c>
      <c r="B850" s="2">
        <v>1</v>
      </c>
      <c r="C850" t="s">
        <v>1417</v>
      </c>
      <c r="D850" t="s">
        <v>22</v>
      </c>
      <c r="E850" t="s">
        <v>180</v>
      </c>
      <c r="F850" t="s">
        <v>453</v>
      </c>
      <c r="G850" t="s">
        <v>197</v>
      </c>
      <c r="H850" t="s">
        <v>454</v>
      </c>
      <c r="I850" s="1">
        <f t="shared" si="40"/>
        <v>40997</v>
      </c>
      <c r="J850" s="3">
        <v>4135.2299999999996</v>
      </c>
      <c r="K850" s="3">
        <v>3495.59</v>
      </c>
      <c r="L850" s="3">
        <v>639.64</v>
      </c>
      <c r="M850" s="3">
        <v>400</v>
      </c>
      <c r="N850" s="2">
        <v>16</v>
      </c>
      <c r="O850" s="2">
        <v>0</v>
      </c>
      <c r="P850" s="2">
        <v>2</v>
      </c>
      <c r="Q850" s="2">
        <v>210</v>
      </c>
      <c r="R850" s="1">
        <f t="shared" si="39"/>
        <v>45900</v>
      </c>
      <c r="S850" t="s">
        <v>27</v>
      </c>
      <c r="T850" t="s">
        <v>28</v>
      </c>
    </row>
    <row r="851" spans="1:20" ht="13.95" customHeight="1" x14ac:dyDescent="0.3">
      <c r="A851" t="s">
        <v>1420</v>
      </c>
      <c r="B851" s="2">
        <v>1</v>
      </c>
      <c r="C851" t="s">
        <v>1417</v>
      </c>
      <c r="D851" t="s">
        <v>22</v>
      </c>
      <c r="E851" t="s">
        <v>180</v>
      </c>
      <c r="F851" t="s">
        <v>192</v>
      </c>
      <c r="G851" t="s">
        <v>193</v>
      </c>
      <c r="H851" t="s">
        <v>408</v>
      </c>
      <c r="I851" s="1">
        <f t="shared" si="40"/>
        <v>40997</v>
      </c>
      <c r="J851" s="3">
        <v>4135.2299999999996</v>
      </c>
      <c r="K851" s="3">
        <v>3495.59</v>
      </c>
      <c r="L851" s="3">
        <v>639.64</v>
      </c>
      <c r="M851" s="3">
        <v>400</v>
      </c>
      <c r="N851" s="2">
        <v>16</v>
      </c>
      <c r="O851" s="2">
        <v>0</v>
      </c>
      <c r="P851" s="2">
        <v>2</v>
      </c>
      <c r="Q851" s="2">
        <v>210</v>
      </c>
      <c r="R851" s="1">
        <f t="shared" si="39"/>
        <v>45900</v>
      </c>
      <c r="S851" t="s">
        <v>27</v>
      </c>
      <c r="T851" t="s">
        <v>28</v>
      </c>
    </row>
    <row r="852" spans="1:20" ht="13.95" customHeight="1" x14ac:dyDescent="0.3">
      <c r="A852" t="s">
        <v>1421</v>
      </c>
      <c r="B852" s="2">
        <v>1</v>
      </c>
      <c r="C852" t="s">
        <v>1417</v>
      </c>
      <c r="D852" t="s">
        <v>22</v>
      </c>
      <c r="E852" t="s">
        <v>180</v>
      </c>
      <c r="F852" t="s">
        <v>453</v>
      </c>
      <c r="G852" t="s">
        <v>197</v>
      </c>
      <c r="H852" t="s">
        <v>454</v>
      </c>
      <c r="I852" s="1">
        <f t="shared" si="40"/>
        <v>40997</v>
      </c>
      <c r="J852" s="3">
        <v>4135.2299999999996</v>
      </c>
      <c r="K852" s="3">
        <v>3495.59</v>
      </c>
      <c r="L852" s="3">
        <v>639.64</v>
      </c>
      <c r="M852" s="3">
        <v>400</v>
      </c>
      <c r="N852" s="2">
        <v>16</v>
      </c>
      <c r="O852" s="2">
        <v>0</v>
      </c>
      <c r="P852" s="2">
        <v>2</v>
      </c>
      <c r="Q852" s="2">
        <v>210</v>
      </c>
      <c r="R852" s="1">
        <f t="shared" si="39"/>
        <v>45900</v>
      </c>
      <c r="S852" t="s">
        <v>27</v>
      </c>
      <c r="T852" t="s">
        <v>28</v>
      </c>
    </row>
    <row r="853" spans="1:20" ht="13.95" customHeight="1" x14ac:dyDescent="0.3">
      <c r="A853" t="s">
        <v>1422</v>
      </c>
      <c r="B853" s="2">
        <v>1</v>
      </c>
      <c r="C853" t="s">
        <v>96</v>
      </c>
      <c r="D853" t="s">
        <v>22</v>
      </c>
      <c r="E853" t="s">
        <v>180</v>
      </c>
      <c r="F853" t="s">
        <v>322</v>
      </c>
      <c r="G853" t="s">
        <v>323</v>
      </c>
      <c r="H853" t="s">
        <v>348</v>
      </c>
      <c r="I853" s="1">
        <f t="shared" si="40"/>
        <v>40997</v>
      </c>
      <c r="J853" s="3">
        <v>4767.25</v>
      </c>
      <c r="K853" s="3">
        <v>4021.52</v>
      </c>
      <c r="L853" s="3">
        <v>745.73</v>
      </c>
      <c r="M853" s="3">
        <v>470</v>
      </c>
      <c r="N853" s="2">
        <v>16</v>
      </c>
      <c r="O853" s="2">
        <v>0</v>
      </c>
      <c r="P853" s="2">
        <v>2</v>
      </c>
      <c r="Q853" s="2">
        <v>210</v>
      </c>
      <c r="R853" s="1">
        <f t="shared" si="39"/>
        <v>45900</v>
      </c>
      <c r="S853" t="s">
        <v>27</v>
      </c>
      <c r="T853" t="s">
        <v>28</v>
      </c>
    </row>
    <row r="854" spans="1:20" ht="13.95" customHeight="1" x14ac:dyDescent="0.3">
      <c r="A854" t="s">
        <v>1423</v>
      </c>
      <c r="B854" s="2">
        <v>1</v>
      </c>
      <c r="C854" t="s">
        <v>96</v>
      </c>
      <c r="D854" t="s">
        <v>22</v>
      </c>
      <c r="E854" t="s">
        <v>180</v>
      </c>
      <c r="F854" t="s">
        <v>192</v>
      </c>
      <c r="G854" t="s">
        <v>193</v>
      </c>
      <c r="H854" t="s">
        <v>194</v>
      </c>
      <c r="I854" s="1">
        <f t="shared" si="40"/>
        <v>40997</v>
      </c>
      <c r="J854" s="3">
        <v>4767.25</v>
      </c>
      <c r="K854" s="3">
        <v>4021.52</v>
      </c>
      <c r="L854" s="3">
        <v>745.73</v>
      </c>
      <c r="M854" s="3">
        <v>470</v>
      </c>
      <c r="N854" s="2">
        <v>16</v>
      </c>
      <c r="O854" s="2">
        <v>0</v>
      </c>
      <c r="P854" s="2">
        <v>2</v>
      </c>
      <c r="Q854" s="2">
        <v>210</v>
      </c>
      <c r="R854" s="1">
        <f t="shared" si="39"/>
        <v>45900</v>
      </c>
      <c r="S854" t="s">
        <v>27</v>
      </c>
      <c r="T854" t="s">
        <v>28</v>
      </c>
    </row>
    <row r="855" spans="1:20" ht="13.95" customHeight="1" x14ac:dyDescent="0.3">
      <c r="A855" t="s">
        <v>1424</v>
      </c>
      <c r="B855" s="2">
        <v>1</v>
      </c>
      <c r="C855" t="s">
        <v>96</v>
      </c>
      <c r="D855" t="s">
        <v>22</v>
      </c>
      <c r="E855" t="s">
        <v>180</v>
      </c>
      <c r="F855" t="s">
        <v>1169</v>
      </c>
      <c r="G855" t="s">
        <v>197</v>
      </c>
      <c r="H855" t="s">
        <v>1425</v>
      </c>
      <c r="I855" s="1">
        <f t="shared" si="40"/>
        <v>40997</v>
      </c>
      <c r="J855" s="3">
        <v>4767.25</v>
      </c>
      <c r="K855" s="3">
        <v>4021.52</v>
      </c>
      <c r="L855" s="3">
        <v>745.73</v>
      </c>
      <c r="M855" s="3">
        <v>470</v>
      </c>
      <c r="N855" s="2">
        <v>16</v>
      </c>
      <c r="O855" s="2">
        <v>0</v>
      </c>
      <c r="P855" s="2">
        <v>2</v>
      </c>
      <c r="Q855" s="2">
        <v>210</v>
      </c>
      <c r="R855" s="1">
        <f t="shared" si="39"/>
        <v>45900</v>
      </c>
      <c r="S855" t="s">
        <v>27</v>
      </c>
      <c r="T855" t="s">
        <v>28</v>
      </c>
    </row>
    <row r="856" spans="1:20" ht="13.95" customHeight="1" x14ac:dyDescent="0.3">
      <c r="A856" t="s">
        <v>1426</v>
      </c>
      <c r="B856" s="2">
        <v>1</v>
      </c>
      <c r="C856" t="s">
        <v>96</v>
      </c>
      <c r="D856" t="s">
        <v>22</v>
      </c>
      <c r="E856" t="s">
        <v>180</v>
      </c>
      <c r="F856" t="s">
        <v>192</v>
      </c>
      <c r="G856" t="s">
        <v>193</v>
      </c>
      <c r="H856" t="s">
        <v>194</v>
      </c>
      <c r="I856" s="1">
        <f t="shared" si="40"/>
        <v>40997</v>
      </c>
      <c r="J856" s="3">
        <v>4767.25</v>
      </c>
      <c r="K856" s="3">
        <v>4021.52</v>
      </c>
      <c r="L856" s="3">
        <v>745.73</v>
      </c>
      <c r="M856" s="3">
        <v>470</v>
      </c>
      <c r="N856" s="2">
        <v>16</v>
      </c>
      <c r="O856" s="2">
        <v>0</v>
      </c>
      <c r="P856" s="2">
        <v>2</v>
      </c>
      <c r="Q856" s="2">
        <v>210</v>
      </c>
      <c r="R856" s="1">
        <f t="shared" si="39"/>
        <v>45900</v>
      </c>
      <c r="S856" t="s">
        <v>27</v>
      </c>
      <c r="T856" t="s">
        <v>28</v>
      </c>
    </row>
    <row r="857" spans="1:20" ht="13.95" customHeight="1" x14ac:dyDescent="0.3">
      <c r="A857" t="s">
        <v>1427</v>
      </c>
      <c r="B857" s="2">
        <v>1</v>
      </c>
      <c r="C857" t="s">
        <v>1349</v>
      </c>
      <c r="D857" t="s">
        <v>22</v>
      </c>
      <c r="E857" t="s">
        <v>180</v>
      </c>
      <c r="F857" t="s">
        <v>192</v>
      </c>
      <c r="G857" t="s">
        <v>193</v>
      </c>
      <c r="H857" t="s">
        <v>194</v>
      </c>
      <c r="I857" s="1">
        <f t="shared" si="40"/>
        <v>40997</v>
      </c>
      <c r="J857" s="3">
        <v>5876.58</v>
      </c>
      <c r="K857" s="3">
        <v>4956.78</v>
      </c>
      <c r="L857" s="3">
        <v>919.8</v>
      </c>
      <c r="M857" s="3">
        <v>580</v>
      </c>
      <c r="N857" s="2">
        <v>16</v>
      </c>
      <c r="O857" s="2">
        <v>0</v>
      </c>
      <c r="P857" s="2">
        <v>2</v>
      </c>
      <c r="Q857" s="2">
        <v>210</v>
      </c>
      <c r="R857" s="1">
        <f t="shared" si="39"/>
        <v>45900</v>
      </c>
      <c r="S857" t="s">
        <v>27</v>
      </c>
      <c r="T857" t="s">
        <v>28</v>
      </c>
    </row>
    <row r="858" spans="1:20" ht="13.95" customHeight="1" x14ac:dyDescent="0.3">
      <c r="A858" t="s">
        <v>1428</v>
      </c>
      <c r="B858" s="2">
        <v>1</v>
      </c>
      <c r="C858" t="s">
        <v>1349</v>
      </c>
      <c r="D858" t="s">
        <v>22</v>
      </c>
      <c r="E858" t="s">
        <v>180</v>
      </c>
      <c r="F858" t="s">
        <v>380</v>
      </c>
      <c r="G858" t="s">
        <v>193</v>
      </c>
      <c r="H858" t="s">
        <v>381</v>
      </c>
      <c r="I858" s="1">
        <f t="shared" si="40"/>
        <v>40997</v>
      </c>
      <c r="J858" s="3">
        <v>5876.58</v>
      </c>
      <c r="K858" s="3">
        <v>4956.78</v>
      </c>
      <c r="L858" s="3">
        <v>919.8</v>
      </c>
      <c r="M858" s="3">
        <v>580</v>
      </c>
      <c r="N858" s="2">
        <v>16</v>
      </c>
      <c r="O858" s="2">
        <v>0</v>
      </c>
      <c r="P858" s="2">
        <v>2</v>
      </c>
      <c r="Q858" s="2">
        <v>210</v>
      </c>
      <c r="R858" s="1">
        <f t="shared" si="39"/>
        <v>45900</v>
      </c>
      <c r="S858" t="s">
        <v>27</v>
      </c>
      <c r="T858" t="s">
        <v>28</v>
      </c>
    </row>
    <row r="859" spans="1:20" ht="13.95" customHeight="1" x14ac:dyDescent="0.3">
      <c r="A859" t="s">
        <v>1429</v>
      </c>
      <c r="B859" s="2">
        <v>1</v>
      </c>
      <c r="C859" t="s">
        <v>1349</v>
      </c>
      <c r="D859" t="s">
        <v>22</v>
      </c>
      <c r="E859" t="s">
        <v>180</v>
      </c>
      <c r="F859" t="s">
        <v>432</v>
      </c>
      <c r="G859" t="s">
        <v>377</v>
      </c>
      <c r="H859" t="s">
        <v>433</v>
      </c>
      <c r="I859" s="1">
        <f t="shared" si="40"/>
        <v>40997</v>
      </c>
      <c r="J859" s="3">
        <v>5876.58</v>
      </c>
      <c r="K859" s="3">
        <v>4956.78</v>
      </c>
      <c r="L859" s="3">
        <v>919.8</v>
      </c>
      <c r="M859" s="3">
        <v>580</v>
      </c>
      <c r="N859" s="2">
        <v>16</v>
      </c>
      <c r="O859" s="2">
        <v>0</v>
      </c>
      <c r="P859" s="2">
        <v>2</v>
      </c>
      <c r="Q859" s="2">
        <v>210</v>
      </c>
      <c r="R859" s="1">
        <f t="shared" si="39"/>
        <v>45900</v>
      </c>
      <c r="S859" t="s">
        <v>27</v>
      </c>
      <c r="T859" t="s">
        <v>28</v>
      </c>
    </row>
    <row r="860" spans="1:20" ht="13.95" customHeight="1" x14ac:dyDescent="0.3">
      <c r="A860" t="s">
        <v>1430</v>
      </c>
      <c r="B860" s="2">
        <v>1</v>
      </c>
      <c r="C860" t="s">
        <v>1349</v>
      </c>
      <c r="D860" t="s">
        <v>22</v>
      </c>
      <c r="E860" t="s">
        <v>180</v>
      </c>
      <c r="F860" t="s">
        <v>376</v>
      </c>
      <c r="G860" t="s">
        <v>377</v>
      </c>
      <c r="H860" t="s">
        <v>378</v>
      </c>
      <c r="I860" s="1">
        <f t="shared" si="40"/>
        <v>40997</v>
      </c>
      <c r="J860" s="3">
        <v>5876.58</v>
      </c>
      <c r="K860" s="3">
        <v>4956.78</v>
      </c>
      <c r="L860" s="3">
        <v>919.8</v>
      </c>
      <c r="M860" s="3">
        <v>580</v>
      </c>
      <c r="N860" s="2">
        <v>16</v>
      </c>
      <c r="O860" s="2">
        <v>0</v>
      </c>
      <c r="P860" s="2">
        <v>2</v>
      </c>
      <c r="Q860" s="2">
        <v>210</v>
      </c>
      <c r="R860" s="1">
        <f t="shared" si="39"/>
        <v>45900</v>
      </c>
      <c r="S860" t="s">
        <v>27</v>
      </c>
      <c r="T860" t="s">
        <v>28</v>
      </c>
    </row>
    <row r="861" spans="1:20" ht="13.95" customHeight="1" x14ac:dyDescent="0.3">
      <c r="A861" t="s">
        <v>1431</v>
      </c>
      <c r="B861" s="2">
        <v>1</v>
      </c>
      <c r="C861" t="s">
        <v>1349</v>
      </c>
      <c r="D861" t="s">
        <v>22</v>
      </c>
      <c r="E861" t="s">
        <v>180</v>
      </c>
      <c r="F861" t="s">
        <v>376</v>
      </c>
      <c r="G861" t="s">
        <v>377</v>
      </c>
      <c r="H861" t="s">
        <v>378</v>
      </c>
      <c r="I861" s="1">
        <f t="shared" si="40"/>
        <v>40997</v>
      </c>
      <c r="J861" s="3">
        <v>5876.58</v>
      </c>
      <c r="K861" s="3">
        <v>4956.78</v>
      </c>
      <c r="L861" s="3">
        <v>919.8</v>
      </c>
      <c r="M861" s="3">
        <v>580</v>
      </c>
      <c r="N861" s="2">
        <v>16</v>
      </c>
      <c r="O861" s="2">
        <v>0</v>
      </c>
      <c r="P861" s="2">
        <v>2</v>
      </c>
      <c r="Q861" s="2">
        <v>210</v>
      </c>
      <c r="R861" s="1">
        <f t="shared" si="39"/>
        <v>45900</v>
      </c>
      <c r="S861" t="s">
        <v>27</v>
      </c>
      <c r="T861" t="s">
        <v>28</v>
      </c>
    </row>
    <row r="862" spans="1:20" ht="13.95" customHeight="1" x14ac:dyDescent="0.3">
      <c r="A862" t="s">
        <v>1432</v>
      </c>
      <c r="B862" s="2">
        <v>1</v>
      </c>
      <c r="C862" t="s">
        <v>1349</v>
      </c>
      <c r="D862" t="s">
        <v>22</v>
      </c>
      <c r="E862" t="s">
        <v>180</v>
      </c>
      <c r="F862" t="s">
        <v>432</v>
      </c>
      <c r="G862" t="s">
        <v>377</v>
      </c>
      <c r="H862" t="s">
        <v>433</v>
      </c>
      <c r="I862" s="1">
        <f t="shared" si="40"/>
        <v>40997</v>
      </c>
      <c r="J862" s="3">
        <v>5876.58</v>
      </c>
      <c r="K862" s="3">
        <v>4956.78</v>
      </c>
      <c r="L862" s="3">
        <v>919.8</v>
      </c>
      <c r="M862" s="3">
        <v>580</v>
      </c>
      <c r="N862" s="2">
        <v>16</v>
      </c>
      <c r="O862" s="2">
        <v>0</v>
      </c>
      <c r="P862" s="2">
        <v>2</v>
      </c>
      <c r="Q862" s="2">
        <v>210</v>
      </c>
      <c r="R862" s="1">
        <f t="shared" si="39"/>
        <v>45900</v>
      </c>
      <c r="S862" t="s">
        <v>27</v>
      </c>
      <c r="T862" t="s">
        <v>28</v>
      </c>
    </row>
    <row r="863" spans="1:20" ht="13.95" customHeight="1" x14ac:dyDescent="0.3">
      <c r="A863" t="s">
        <v>1433</v>
      </c>
      <c r="B863" s="2">
        <v>1</v>
      </c>
      <c r="C863" t="s">
        <v>1434</v>
      </c>
      <c r="D863" t="s">
        <v>22</v>
      </c>
      <c r="E863" t="s">
        <v>1435</v>
      </c>
      <c r="F863" t="s">
        <v>437</v>
      </c>
      <c r="G863" t="s">
        <v>197</v>
      </c>
      <c r="H863" t="s">
        <v>438</v>
      </c>
      <c r="I863" s="1">
        <f t="shared" si="40"/>
        <v>40997</v>
      </c>
      <c r="J863" s="3">
        <v>8206.86</v>
      </c>
      <c r="K863" s="3">
        <v>6912.92</v>
      </c>
      <c r="L863" s="3">
        <v>1293.94</v>
      </c>
      <c r="M863" s="3">
        <v>820</v>
      </c>
      <c r="N863" s="2">
        <v>16</v>
      </c>
      <c r="O863" s="2">
        <v>0</v>
      </c>
      <c r="P863" s="2">
        <v>2</v>
      </c>
      <c r="Q863" s="2">
        <v>210</v>
      </c>
      <c r="R863" s="1">
        <f t="shared" si="39"/>
        <v>45900</v>
      </c>
      <c r="S863" t="s">
        <v>27</v>
      </c>
      <c r="T863" t="s">
        <v>28</v>
      </c>
    </row>
    <row r="864" spans="1:20" ht="13.95" customHeight="1" x14ac:dyDescent="0.3">
      <c r="A864" t="s">
        <v>1436</v>
      </c>
      <c r="B864" s="2">
        <v>1</v>
      </c>
      <c r="C864" t="s">
        <v>1434</v>
      </c>
      <c r="D864" t="s">
        <v>22</v>
      </c>
      <c r="E864" t="s">
        <v>1341</v>
      </c>
      <c r="F864" t="s">
        <v>437</v>
      </c>
      <c r="G864" t="s">
        <v>197</v>
      </c>
      <c r="H864" t="s">
        <v>438</v>
      </c>
      <c r="I864" s="1">
        <f t="shared" si="40"/>
        <v>40997</v>
      </c>
      <c r="J864" s="3">
        <v>8206.86</v>
      </c>
      <c r="K864" s="3">
        <v>6912.92</v>
      </c>
      <c r="L864" s="3">
        <v>1293.94</v>
      </c>
      <c r="M864" s="3">
        <v>820</v>
      </c>
      <c r="N864" s="2">
        <v>16</v>
      </c>
      <c r="O864" s="2">
        <v>0</v>
      </c>
      <c r="P864" s="2">
        <v>2</v>
      </c>
      <c r="Q864" s="2">
        <v>210</v>
      </c>
      <c r="R864" s="1">
        <f t="shared" si="39"/>
        <v>45900</v>
      </c>
      <c r="S864" t="s">
        <v>27</v>
      </c>
      <c r="T864" t="s">
        <v>28</v>
      </c>
    </row>
    <row r="865" spans="1:20" ht="13.95" customHeight="1" x14ac:dyDescent="0.3">
      <c r="A865" t="s">
        <v>1437</v>
      </c>
      <c r="B865" s="2">
        <v>1</v>
      </c>
      <c r="C865" t="s">
        <v>1438</v>
      </c>
      <c r="D865" t="s">
        <v>22</v>
      </c>
      <c r="E865" t="s">
        <v>1341</v>
      </c>
      <c r="F865" t="s">
        <v>437</v>
      </c>
      <c r="G865" t="s">
        <v>197</v>
      </c>
      <c r="H865" t="s">
        <v>438</v>
      </c>
      <c r="I865" s="1">
        <f t="shared" si="40"/>
        <v>40997</v>
      </c>
      <c r="J865" s="3">
        <v>11001</v>
      </c>
      <c r="K865" s="3">
        <v>9265.7800000000007</v>
      </c>
      <c r="L865" s="3">
        <v>1735.22</v>
      </c>
      <c r="M865" s="3">
        <v>1100</v>
      </c>
      <c r="N865" s="2">
        <v>16</v>
      </c>
      <c r="O865" s="2">
        <v>0</v>
      </c>
      <c r="P865" s="2">
        <v>2</v>
      </c>
      <c r="Q865" s="2">
        <v>210</v>
      </c>
      <c r="R865" s="1">
        <f t="shared" si="39"/>
        <v>45900</v>
      </c>
      <c r="S865" t="s">
        <v>27</v>
      </c>
      <c r="T865" t="s">
        <v>28</v>
      </c>
    </row>
    <row r="866" spans="1:20" ht="13.95" customHeight="1" x14ac:dyDescent="0.3">
      <c r="A866" t="s">
        <v>1439</v>
      </c>
      <c r="B866" s="2">
        <v>1</v>
      </c>
      <c r="C866" t="s">
        <v>1440</v>
      </c>
      <c r="D866" t="s">
        <v>22</v>
      </c>
      <c r="E866" t="s">
        <v>1341</v>
      </c>
      <c r="F866" t="s">
        <v>437</v>
      </c>
      <c r="G866" t="s">
        <v>197</v>
      </c>
      <c r="H866" t="s">
        <v>438</v>
      </c>
      <c r="I866" s="1">
        <f t="shared" si="40"/>
        <v>40997</v>
      </c>
      <c r="J866" s="3">
        <v>6352.08</v>
      </c>
      <c r="K866" s="3">
        <v>5354.97</v>
      </c>
      <c r="L866" s="3">
        <v>997.11</v>
      </c>
      <c r="M866" s="3">
        <v>630</v>
      </c>
      <c r="N866" s="2">
        <v>16</v>
      </c>
      <c r="O866" s="2">
        <v>0</v>
      </c>
      <c r="P866" s="2">
        <v>2</v>
      </c>
      <c r="Q866" s="2">
        <v>210</v>
      </c>
      <c r="R866" s="1">
        <f t="shared" si="39"/>
        <v>45900</v>
      </c>
      <c r="S866" t="s">
        <v>27</v>
      </c>
      <c r="T866" t="s">
        <v>28</v>
      </c>
    </row>
    <row r="867" spans="1:20" ht="13.95" customHeight="1" x14ac:dyDescent="0.3">
      <c r="A867" t="s">
        <v>1441</v>
      </c>
      <c r="B867" s="2">
        <v>1</v>
      </c>
      <c r="C867" t="s">
        <v>1442</v>
      </c>
      <c r="D867" t="s">
        <v>22</v>
      </c>
      <c r="E867" t="s">
        <v>1341</v>
      </c>
      <c r="F867" t="s">
        <v>437</v>
      </c>
      <c r="G867" t="s">
        <v>197</v>
      </c>
      <c r="H867" t="s">
        <v>438</v>
      </c>
      <c r="I867" s="1">
        <f t="shared" si="40"/>
        <v>40997</v>
      </c>
      <c r="J867" s="3">
        <v>14919.18</v>
      </c>
      <c r="K867" s="3">
        <v>12558.2</v>
      </c>
      <c r="L867" s="3">
        <v>2360.98</v>
      </c>
      <c r="M867" s="3">
        <v>1500</v>
      </c>
      <c r="N867" s="2">
        <v>16</v>
      </c>
      <c r="O867" s="2">
        <v>0</v>
      </c>
      <c r="P867" s="2">
        <v>2</v>
      </c>
      <c r="Q867" s="2">
        <v>210</v>
      </c>
      <c r="R867" s="1">
        <f t="shared" si="39"/>
        <v>45900</v>
      </c>
      <c r="S867" t="s">
        <v>27</v>
      </c>
      <c r="T867" t="s">
        <v>28</v>
      </c>
    </row>
    <row r="868" spans="1:20" ht="13.95" customHeight="1" x14ac:dyDescent="0.3">
      <c r="A868" t="s">
        <v>1443</v>
      </c>
      <c r="B868" s="2">
        <v>1</v>
      </c>
      <c r="C868" t="s">
        <v>1444</v>
      </c>
      <c r="D868" t="s">
        <v>22</v>
      </c>
      <c r="E868" t="s">
        <v>1341</v>
      </c>
      <c r="F868" t="s">
        <v>437</v>
      </c>
      <c r="G868" t="s">
        <v>197</v>
      </c>
      <c r="H868" t="s">
        <v>438</v>
      </c>
      <c r="I868" s="1">
        <f t="shared" si="40"/>
        <v>40997</v>
      </c>
      <c r="J868" s="3">
        <v>3526.02</v>
      </c>
      <c r="K868" s="3">
        <v>2972.26</v>
      </c>
      <c r="L868" s="3">
        <v>553.76</v>
      </c>
      <c r="M868" s="3">
        <v>350</v>
      </c>
      <c r="N868" s="2">
        <v>16</v>
      </c>
      <c r="O868" s="2">
        <v>0</v>
      </c>
      <c r="P868" s="2">
        <v>2</v>
      </c>
      <c r="Q868" s="2">
        <v>210</v>
      </c>
      <c r="R868" s="1">
        <f t="shared" si="39"/>
        <v>45900</v>
      </c>
      <c r="S868" t="s">
        <v>27</v>
      </c>
      <c r="T868" t="s">
        <v>28</v>
      </c>
    </row>
    <row r="869" spans="1:20" ht="13.95" customHeight="1" x14ac:dyDescent="0.3">
      <c r="A869" t="s">
        <v>1445</v>
      </c>
      <c r="B869" s="2">
        <v>1</v>
      </c>
      <c r="C869" t="s">
        <v>1446</v>
      </c>
      <c r="D869" t="s">
        <v>22</v>
      </c>
      <c r="E869" t="s">
        <v>1341</v>
      </c>
      <c r="F869" t="s">
        <v>437</v>
      </c>
      <c r="G869" t="s">
        <v>197</v>
      </c>
      <c r="H869" t="s">
        <v>438</v>
      </c>
      <c r="I869" s="1">
        <f t="shared" si="40"/>
        <v>40997</v>
      </c>
      <c r="J869" s="3">
        <v>3026.7</v>
      </c>
      <c r="K869" s="3">
        <v>2551.7800000000002</v>
      </c>
      <c r="L869" s="3">
        <v>474.92</v>
      </c>
      <c r="M869" s="3">
        <v>300</v>
      </c>
      <c r="N869" s="2">
        <v>16</v>
      </c>
      <c r="O869" s="2">
        <v>0</v>
      </c>
      <c r="P869" s="2">
        <v>2</v>
      </c>
      <c r="Q869" s="2">
        <v>210</v>
      </c>
      <c r="R869" s="1">
        <f t="shared" si="39"/>
        <v>45900</v>
      </c>
      <c r="S869" t="s">
        <v>27</v>
      </c>
      <c r="T869" t="s">
        <v>28</v>
      </c>
    </row>
    <row r="870" spans="1:20" ht="13.95" customHeight="1" x14ac:dyDescent="0.3">
      <c r="A870" t="s">
        <v>1447</v>
      </c>
      <c r="B870" s="2">
        <v>1</v>
      </c>
      <c r="C870" t="s">
        <v>1340</v>
      </c>
      <c r="D870" t="s">
        <v>22</v>
      </c>
      <c r="E870" t="s">
        <v>1435</v>
      </c>
      <c r="F870" t="s">
        <v>380</v>
      </c>
      <c r="G870" t="s">
        <v>193</v>
      </c>
      <c r="H870" t="s">
        <v>381</v>
      </c>
      <c r="I870" s="1">
        <f t="shared" si="40"/>
        <v>40997</v>
      </c>
      <c r="J870" s="3">
        <v>3026.7</v>
      </c>
      <c r="K870" s="3">
        <v>2551.7800000000002</v>
      </c>
      <c r="L870" s="3">
        <v>474.92</v>
      </c>
      <c r="M870" s="3">
        <v>300</v>
      </c>
      <c r="N870" s="2">
        <v>16</v>
      </c>
      <c r="O870" s="2">
        <v>0</v>
      </c>
      <c r="P870" s="2">
        <v>2</v>
      </c>
      <c r="Q870" s="2">
        <v>210</v>
      </c>
      <c r="R870" s="1">
        <f t="shared" si="39"/>
        <v>45900</v>
      </c>
      <c r="S870" t="s">
        <v>27</v>
      </c>
      <c r="T870" t="s">
        <v>28</v>
      </c>
    </row>
    <row r="871" spans="1:20" ht="13.95" customHeight="1" x14ac:dyDescent="0.3">
      <c r="A871" t="s">
        <v>1448</v>
      </c>
      <c r="B871" s="2">
        <v>1</v>
      </c>
      <c r="C871" t="s">
        <v>1449</v>
      </c>
      <c r="D871" t="s">
        <v>22</v>
      </c>
      <c r="E871" t="s">
        <v>1435</v>
      </c>
      <c r="F871" t="s">
        <v>437</v>
      </c>
      <c r="G871" t="s">
        <v>197</v>
      </c>
      <c r="H871" t="s">
        <v>438</v>
      </c>
      <c r="I871" s="1">
        <f t="shared" si="40"/>
        <v>40997</v>
      </c>
      <c r="J871" s="3">
        <v>1329.24</v>
      </c>
      <c r="K871" s="3">
        <v>1122.3</v>
      </c>
      <c r="L871" s="3">
        <v>206.94</v>
      </c>
      <c r="M871" s="3">
        <v>130</v>
      </c>
      <c r="N871" s="2">
        <v>16</v>
      </c>
      <c r="O871" s="2">
        <v>0</v>
      </c>
      <c r="P871" s="2">
        <v>2</v>
      </c>
      <c r="Q871" s="2">
        <v>210</v>
      </c>
      <c r="R871" s="1">
        <f t="shared" si="39"/>
        <v>45900</v>
      </c>
      <c r="S871" t="s">
        <v>27</v>
      </c>
      <c r="T871" t="s">
        <v>28</v>
      </c>
    </row>
    <row r="872" spans="1:20" ht="13.95" customHeight="1" x14ac:dyDescent="0.3">
      <c r="A872" t="s">
        <v>1450</v>
      </c>
      <c r="B872" s="2">
        <v>1</v>
      </c>
      <c r="C872" t="s">
        <v>1451</v>
      </c>
      <c r="D872" t="s">
        <v>22</v>
      </c>
      <c r="E872" t="s">
        <v>1341</v>
      </c>
      <c r="F872" t="s">
        <v>192</v>
      </c>
      <c r="G872" t="s">
        <v>193</v>
      </c>
      <c r="H872" t="s">
        <v>194</v>
      </c>
      <c r="I872" s="1">
        <f t="shared" si="40"/>
        <v>40997</v>
      </c>
      <c r="J872" s="3">
        <v>2527.38</v>
      </c>
      <c r="K872" s="3">
        <v>2131.25</v>
      </c>
      <c r="L872" s="3">
        <v>396.13</v>
      </c>
      <c r="M872" s="3">
        <v>250</v>
      </c>
      <c r="N872" s="2">
        <v>16</v>
      </c>
      <c r="O872" s="2">
        <v>0</v>
      </c>
      <c r="P872" s="2">
        <v>2</v>
      </c>
      <c r="Q872" s="2">
        <v>210</v>
      </c>
      <c r="R872" s="1">
        <f t="shared" si="39"/>
        <v>45900</v>
      </c>
      <c r="S872" t="s">
        <v>27</v>
      </c>
      <c r="T872" t="s">
        <v>28</v>
      </c>
    </row>
    <row r="873" spans="1:20" ht="13.95" customHeight="1" x14ac:dyDescent="0.3">
      <c r="A873" t="s">
        <v>1452</v>
      </c>
      <c r="B873" s="2">
        <v>1</v>
      </c>
      <c r="C873" t="s">
        <v>1453</v>
      </c>
      <c r="D873" t="s">
        <v>93</v>
      </c>
      <c r="E873" t="s">
        <v>1454</v>
      </c>
      <c r="F873" t="s">
        <v>350</v>
      </c>
      <c r="G873" t="s">
        <v>152</v>
      </c>
      <c r="H873" t="s">
        <v>351</v>
      </c>
      <c r="I873" s="1">
        <f>DATE(2012,4,26)</f>
        <v>41025</v>
      </c>
      <c r="J873" s="3">
        <v>47424</v>
      </c>
      <c r="K873" s="3">
        <v>44217.19</v>
      </c>
      <c r="L873" s="3">
        <v>3206.81</v>
      </c>
      <c r="M873" s="3">
        <v>2000</v>
      </c>
      <c r="N873" s="2">
        <v>15</v>
      </c>
      <c r="O873" s="2">
        <v>0</v>
      </c>
      <c r="P873" s="2">
        <v>1</v>
      </c>
      <c r="Q873" s="2">
        <v>237</v>
      </c>
      <c r="R873" s="1">
        <f t="shared" si="39"/>
        <v>45900</v>
      </c>
      <c r="S873" t="s">
        <v>27</v>
      </c>
      <c r="T873" t="s">
        <v>28</v>
      </c>
    </row>
    <row r="874" spans="1:20" ht="13.95" customHeight="1" x14ac:dyDescent="0.3">
      <c r="A874" t="s">
        <v>1455</v>
      </c>
      <c r="B874" s="2">
        <v>1</v>
      </c>
      <c r="C874" t="s">
        <v>1456</v>
      </c>
      <c r="D874" t="s">
        <v>93</v>
      </c>
      <c r="E874" t="s">
        <v>1454</v>
      </c>
      <c r="F874" t="s">
        <v>151</v>
      </c>
      <c r="G874" t="s">
        <v>152</v>
      </c>
      <c r="H874" t="s">
        <v>397</v>
      </c>
      <c r="I874" s="1">
        <f>DATE(2012,4,26)</f>
        <v>41025</v>
      </c>
      <c r="J874" s="3">
        <v>2964</v>
      </c>
      <c r="K874" s="3">
        <v>2690.54</v>
      </c>
      <c r="L874" s="3">
        <v>273.45999999999998</v>
      </c>
      <c r="M874" s="3">
        <v>200</v>
      </c>
      <c r="N874" s="2">
        <v>15</v>
      </c>
      <c r="O874" s="2">
        <v>0</v>
      </c>
      <c r="P874" s="2">
        <v>1</v>
      </c>
      <c r="Q874" s="2">
        <v>237</v>
      </c>
      <c r="R874" s="1">
        <f t="shared" si="39"/>
        <v>45900</v>
      </c>
      <c r="S874" t="s">
        <v>27</v>
      </c>
      <c r="T874" t="s">
        <v>28</v>
      </c>
    </row>
    <row r="875" spans="1:20" ht="13.95" customHeight="1" x14ac:dyDescent="0.3">
      <c r="A875" t="s">
        <v>1457</v>
      </c>
      <c r="B875" s="2">
        <v>1</v>
      </c>
      <c r="C875" t="s">
        <v>1458</v>
      </c>
      <c r="D875" t="s">
        <v>22</v>
      </c>
      <c r="E875" t="s">
        <v>1341</v>
      </c>
      <c r="F875" t="s">
        <v>437</v>
      </c>
      <c r="G875" t="s">
        <v>197</v>
      </c>
      <c r="H875" t="s">
        <v>438</v>
      </c>
      <c r="I875" s="1">
        <f t="shared" ref="I875:I887" si="41">DATE(2012,3,29)</f>
        <v>40997</v>
      </c>
      <c r="J875" s="3">
        <v>2527.38</v>
      </c>
      <c r="K875" s="3">
        <v>2131.25</v>
      </c>
      <c r="L875" s="3">
        <v>396.13</v>
      </c>
      <c r="M875" s="3">
        <v>250</v>
      </c>
      <c r="N875" s="2">
        <v>16</v>
      </c>
      <c r="O875" s="2">
        <v>0</v>
      </c>
      <c r="P875" s="2">
        <v>2</v>
      </c>
      <c r="Q875" s="2">
        <v>210</v>
      </c>
      <c r="R875" s="1">
        <f t="shared" si="39"/>
        <v>45900</v>
      </c>
      <c r="S875" t="s">
        <v>27</v>
      </c>
      <c r="T875" t="s">
        <v>28</v>
      </c>
    </row>
    <row r="876" spans="1:20" ht="13.95" customHeight="1" x14ac:dyDescent="0.3">
      <c r="A876" t="s">
        <v>1459</v>
      </c>
      <c r="B876" s="2">
        <v>1</v>
      </c>
      <c r="C876" t="s">
        <v>1458</v>
      </c>
      <c r="D876" t="s">
        <v>22</v>
      </c>
      <c r="E876" t="s">
        <v>1435</v>
      </c>
      <c r="F876" t="s">
        <v>437</v>
      </c>
      <c r="G876" t="s">
        <v>197</v>
      </c>
      <c r="H876" t="s">
        <v>438</v>
      </c>
      <c r="I876" s="1">
        <f t="shared" si="41"/>
        <v>40997</v>
      </c>
      <c r="J876" s="3">
        <v>2527.38</v>
      </c>
      <c r="K876" s="3">
        <v>2131.25</v>
      </c>
      <c r="L876" s="3">
        <v>396.13</v>
      </c>
      <c r="M876" s="3">
        <v>250</v>
      </c>
      <c r="N876" s="2">
        <v>16</v>
      </c>
      <c r="O876" s="2">
        <v>0</v>
      </c>
      <c r="P876" s="2">
        <v>2</v>
      </c>
      <c r="Q876" s="2">
        <v>210</v>
      </c>
      <c r="R876" s="1">
        <f t="shared" si="39"/>
        <v>45900</v>
      </c>
      <c r="S876" t="s">
        <v>27</v>
      </c>
      <c r="T876" t="s">
        <v>28</v>
      </c>
    </row>
    <row r="877" spans="1:20" ht="13.95" customHeight="1" x14ac:dyDescent="0.3">
      <c r="A877" t="s">
        <v>1460</v>
      </c>
      <c r="B877" s="2">
        <v>1</v>
      </c>
      <c r="C877" t="s">
        <v>1458</v>
      </c>
      <c r="D877" t="s">
        <v>22</v>
      </c>
      <c r="E877" t="s">
        <v>1341</v>
      </c>
      <c r="F877" t="s">
        <v>437</v>
      </c>
      <c r="G877" t="s">
        <v>197</v>
      </c>
      <c r="H877" t="s">
        <v>438</v>
      </c>
      <c r="I877" s="1">
        <f t="shared" si="41"/>
        <v>40997</v>
      </c>
      <c r="J877" s="3">
        <v>2527.38</v>
      </c>
      <c r="K877" s="3">
        <v>2131.25</v>
      </c>
      <c r="L877" s="3">
        <v>396.13</v>
      </c>
      <c r="M877" s="3">
        <v>250</v>
      </c>
      <c r="N877" s="2">
        <v>16</v>
      </c>
      <c r="O877" s="2">
        <v>0</v>
      </c>
      <c r="P877" s="2">
        <v>2</v>
      </c>
      <c r="Q877" s="2">
        <v>210</v>
      </c>
      <c r="R877" s="1">
        <f t="shared" si="39"/>
        <v>45900</v>
      </c>
      <c r="S877" t="s">
        <v>27</v>
      </c>
      <c r="T877" t="s">
        <v>28</v>
      </c>
    </row>
    <row r="878" spans="1:20" ht="13.95" customHeight="1" x14ac:dyDescent="0.3">
      <c r="A878" t="s">
        <v>1461</v>
      </c>
      <c r="B878" s="2">
        <v>1</v>
      </c>
      <c r="C878" t="s">
        <v>1462</v>
      </c>
      <c r="D878" t="s">
        <v>22</v>
      </c>
      <c r="E878" t="s">
        <v>1341</v>
      </c>
      <c r="F878" t="s">
        <v>437</v>
      </c>
      <c r="G878" t="s">
        <v>197</v>
      </c>
      <c r="H878" t="s">
        <v>438</v>
      </c>
      <c r="I878" s="1">
        <f t="shared" si="41"/>
        <v>40997</v>
      </c>
      <c r="J878" s="3">
        <v>2527.38</v>
      </c>
      <c r="K878" s="3">
        <v>2131.25</v>
      </c>
      <c r="L878" s="3">
        <v>396.13</v>
      </c>
      <c r="M878" s="3">
        <v>250</v>
      </c>
      <c r="N878" s="2">
        <v>16</v>
      </c>
      <c r="O878" s="2">
        <v>0</v>
      </c>
      <c r="P878" s="2">
        <v>2</v>
      </c>
      <c r="Q878" s="2">
        <v>210</v>
      </c>
      <c r="R878" s="1">
        <f t="shared" si="39"/>
        <v>45900</v>
      </c>
      <c r="S878" t="s">
        <v>27</v>
      </c>
      <c r="T878" t="s">
        <v>28</v>
      </c>
    </row>
    <row r="879" spans="1:20" ht="13.95" customHeight="1" x14ac:dyDescent="0.3">
      <c r="A879" t="s">
        <v>1463</v>
      </c>
      <c r="B879" s="2">
        <v>1</v>
      </c>
      <c r="C879" t="s">
        <v>50</v>
      </c>
      <c r="D879" t="s">
        <v>22</v>
      </c>
      <c r="E879" t="s">
        <v>180</v>
      </c>
      <c r="F879" t="s">
        <v>192</v>
      </c>
      <c r="G879" t="s">
        <v>193</v>
      </c>
      <c r="H879" t="s">
        <v>194</v>
      </c>
      <c r="I879" s="1">
        <f t="shared" si="41"/>
        <v>40997</v>
      </c>
      <c r="J879" s="3">
        <v>6223.51</v>
      </c>
      <c r="K879" s="3">
        <v>5243.98</v>
      </c>
      <c r="L879" s="3">
        <v>979.53</v>
      </c>
      <c r="M879" s="3">
        <v>620</v>
      </c>
      <c r="N879" s="2">
        <v>16</v>
      </c>
      <c r="O879" s="2">
        <v>0</v>
      </c>
      <c r="P879" s="2">
        <v>2</v>
      </c>
      <c r="Q879" s="2">
        <v>210</v>
      </c>
      <c r="R879" s="1">
        <f t="shared" si="39"/>
        <v>45900</v>
      </c>
      <c r="S879" t="s">
        <v>27</v>
      </c>
      <c r="T879" t="s">
        <v>28</v>
      </c>
    </row>
    <row r="880" spans="1:20" ht="13.95" customHeight="1" x14ac:dyDescent="0.3">
      <c r="A880" t="s">
        <v>1464</v>
      </c>
      <c r="B880" s="2">
        <v>1</v>
      </c>
      <c r="C880" t="s">
        <v>1465</v>
      </c>
      <c r="D880" t="s">
        <v>22</v>
      </c>
      <c r="E880" t="s">
        <v>180</v>
      </c>
      <c r="F880" t="s">
        <v>192</v>
      </c>
      <c r="G880" t="s">
        <v>193</v>
      </c>
      <c r="H880" t="s">
        <v>194</v>
      </c>
      <c r="I880" s="1">
        <f t="shared" si="41"/>
        <v>40997</v>
      </c>
      <c r="J880" s="3">
        <v>2784.93</v>
      </c>
      <c r="K880" s="3">
        <v>2344.2399999999998</v>
      </c>
      <c r="L880" s="3">
        <v>440.69</v>
      </c>
      <c r="M880" s="3">
        <v>280</v>
      </c>
      <c r="N880" s="2">
        <v>16</v>
      </c>
      <c r="O880" s="2">
        <v>0</v>
      </c>
      <c r="P880" s="2">
        <v>2</v>
      </c>
      <c r="Q880" s="2">
        <v>210</v>
      </c>
      <c r="R880" s="1">
        <f t="shared" si="39"/>
        <v>45900</v>
      </c>
      <c r="S880" t="s">
        <v>27</v>
      </c>
      <c r="T880" t="s">
        <v>28</v>
      </c>
    </row>
    <row r="881" spans="1:20" ht="13.95" customHeight="1" x14ac:dyDescent="0.3">
      <c r="A881" t="s">
        <v>1466</v>
      </c>
      <c r="B881" s="2">
        <v>1</v>
      </c>
      <c r="C881" t="s">
        <v>865</v>
      </c>
      <c r="D881" t="s">
        <v>22</v>
      </c>
      <c r="E881" t="s">
        <v>180</v>
      </c>
      <c r="F881" t="s">
        <v>432</v>
      </c>
      <c r="G881" t="s">
        <v>377</v>
      </c>
      <c r="H881" t="s">
        <v>433</v>
      </c>
      <c r="I881" s="1">
        <f t="shared" si="41"/>
        <v>40997</v>
      </c>
      <c r="J881" s="3">
        <v>1973.63</v>
      </c>
      <c r="K881" s="3">
        <v>1669.19</v>
      </c>
      <c r="L881" s="3">
        <v>304.44</v>
      </c>
      <c r="M881" s="3">
        <v>190</v>
      </c>
      <c r="N881" s="2">
        <v>16</v>
      </c>
      <c r="O881" s="2">
        <v>0</v>
      </c>
      <c r="P881" s="2">
        <v>2</v>
      </c>
      <c r="Q881" s="2">
        <v>210</v>
      </c>
      <c r="R881" s="1">
        <f t="shared" si="39"/>
        <v>45900</v>
      </c>
      <c r="S881" t="s">
        <v>27</v>
      </c>
      <c r="T881" t="s">
        <v>28</v>
      </c>
    </row>
    <row r="882" spans="1:20" ht="13.95" customHeight="1" x14ac:dyDescent="0.3">
      <c r="A882" t="s">
        <v>1467</v>
      </c>
      <c r="B882" s="2">
        <v>1</v>
      </c>
      <c r="C882" t="s">
        <v>865</v>
      </c>
      <c r="D882" t="s">
        <v>22</v>
      </c>
      <c r="E882" t="s">
        <v>180</v>
      </c>
      <c r="F882" t="s">
        <v>461</v>
      </c>
      <c r="G882" t="s">
        <v>377</v>
      </c>
      <c r="H882" t="s">
        <v>462</v>
      </c>
      <c r="I882" s="1">
        <f t="shared" si="41"/>
        <v>40997</v>
      </c>
      <c r="J882" s="3">
        <v>1973.63</v>
      </c>
      <c r="K882" s="3">
        <v>1669.19</v>
      </c>
      <c r="L882" s="3">
        <v>304.44</v>
      </c>
      <c r="M882" s="3">
        <v>190</v>
      </c>
      <c r="N882" s="2">
        <v>16</v>
      </c>
      <c r="O882" s="2">
        <v>0</v>
      </c>
      <c r="P882" s="2">
        <v>2</v>
      </c>
      <c r="Q882" s="2">
        <v>210</v>
      </c>
      <c r="R882" s="1">
        <f t="shared" si="39"/>
        <v>45900</v>
      </c>
      <c r="S882" t="s">
        <v>27</v>
      </c>
      <c r="T882" t="s">
        <v>28</v>
      </c>
    </row>
    <row r="883" spans="1:20" ht="13.95" customHeight="1" x14ac:dyDescent="0.3">
      <c r="A883" t="s">
        <v>1468</v>
      </c>
      <c r="B883" s="2">
        <v>1</v>
      </c>
      <c r="C883" t="s">
        <v>865</v>
      </c>
      <c r="D883" t="s">
        <v>22</v>
      </c>
      <c r="E883" t="s">
        <v>180</v>
      </c>
      <c r="F883" t="s">
        <v>380</v>
      </c>
      <c r="G883" t="s">
        <v>193</v>
      </c>
      <c r="H883" t="s">
        <v>381</v>
      </c>
      <c r="I883" s="1">
        <f t="shared" si="41"/>
        <v>40997</v>
      </c>
      <c r="J883" s="3">
        <v>1973.63</v>
      </c>
      <c r="K883" s="3">
        <v>1669.19</v>
      </c>
      <c r="L883" s="3">
        <v>304.44</v>
      </c>
      <c r="M883" s="3">
        <v>190</v>
      </c>
      <c r="N883" s="2">
        <v>16</v>
      </c>
      <c r="O883" s="2">
        <v>0</v>
      </c>
      <c r="P883" s="2">
        <v>2</v>
      </c>
      <c r="Q883" s="2">
        <v>210</v>
      </c>
      <c r="R883" s="1">
        <f t="shared" si="39"/>
        <v>45900</v>
      </c>
      <c r="S883" t="s">
        <v>27</v>
      </c>
      <c r="T883" t="s">
        <v>28</v>
      </c>
    </row>
    <row r="884" spans="1:20" ht="13.95" customHeight="1" x14ac:dyDescent="0.3">
      <c r="A884" t="s">
        <v>1469</v>
      </c>
      <c r="B884" s="2">
        <v>1</v>
      </c>
      <c r="C884" t="s">
        <v>865</v>
      </c>
      <c r="D884" t="s">
        <v>22</v>
      </c>
      <c r="E884" t="s">
        <v>180</v>
      </c>
      <c r="F884" t="s">
        <v>432</v>
      </c>
      <c r="G884" t="s">
        <v>377</v>
      </c>
      <c r="H884" t="s">
        <v>433</v>
      </c>
      <c r="I884" s="1">
        <f t="shared" si="41"/>
        <v>40997</v>
      </c>
      <c r="J884" s="3">
        <v>1973.63</v>
      </c>
      <c r="K884" s="3">
        <v>1669.19</v>
      </c>
      <c r="L884" s="3">
        <v>304.44</v>
      </c>
      <c r="M884" s="3">
        <v>190</v>
      </c>
      <c r="N884" s="2">
        <v>16</v>
      </c>
      <c r="O884" s="2">
        <v>0</v>
      </c>
      <c r="P884" s="2">
        <v>2</v>
      </c>
      <c r="Q884" s="2">
        <v>210</v>
      </c>
      <c r="R884" s="1">
        <f t="shared" si="39"/>
        <v>45900</v>
      </c>
      <c r="S884" t="s">
        <v>27</v>
      </c>
      <c r="T884" t="s">
        <v>28</v>
      </c>
    </row>
    <row r="885" spans="1:20" ht="13.95" customHeight="1" x14ac:dyDescent="0.3">
      <c r="A885" t="s">
        <v>1470</v>
      </c>
      <c r="B885" s="2">
        <v>1</v>
      </c>
      <c r="C885" t="s">
        <v>865</v>
      </c>
      <c r="D885" t="s">
        <v>22</v>
      </c>
      <c r="E885" t="s">
        <v>180</v>
      </c>
      <c r="F885" t="s">
        <v>461</v>
      </c>
      <c r="G885" t="s">
        <v>377</v>
      </c>
      <c r="H885" t="s">
        <v>462</v>
      </c>
      <c r="I885" s="1">
        <f t="shared" si="41"/>
        <v>40997</v>
      </c>
      <c r="J885" s="3">
        <v>1973.63</v>
      </c>
      <c r="K885" s="3">
        <v>1669.19</v>
      </c>
      <c r="L885" s="3">
        <v>304.44</v>
      </c>
      <c r="M885" s="3">
        <v>190</v>
      </c>
      <c r="N885" s="2">
        <v>16</v>
      </c>
      <c r="O885" s="2">
        <v>0</v>
      </c>
      <c r="P885" s="2">
        <v>2</v>
      </c>
      <c r="Q885" s="2">
        <v>210</v>
      </c>
      <c r="R885" s="1">
        <f t="shared" si="39"/>
        <v>45900</v>
      </c>
      <c r="S885" t="s">
        <v>27</v>
      </c>
      <c r="T885" t="s">
        <v>28</v>
      </c>
    </row>
    <row r="886" spans="1:20" ht="13.95" customHeight="1" x14ac:dyDescent="0.3">
      <c r="A886" t="s">
        <v>1471</v>
      </c>
      <c r="B886" s="2">
        <v>1</v>
      </c>
      <c r="C886" t="s">
        <v>865</v>
      </c>
      <c r="D886" t="s">
        <v>22</v>
      </c>
      <c r="E886" t="s">
        <v>180</v>
      </c>
      <c r="F886" t="s">
        <v>461</v>
      </c>
      <c r="G886" t="s">
        <v>377</v>
      </c>
      <c r="H886" t="s">
        <v>462</v>
      </c>
      <c r="I886" s="1">
        <f t="shared" si="41"/>
        <v>40997</v>
      </c>
      <c r="J886" s="3">
        <v>1973.63</v>
      </c>
      <c r="K886" s="3">
        <v>1669.19</v>
      </c>
      <c r="L886" s="3">
        <v>304.44</v>
      </c>
      <c r="M886" s="3">
        <v>190</v>
      </c>
      <c r="N886" s="2">
        <v>16</v>
      </c>
      <c r="O886" s="2">
        <v>0</v>
      </c>
      <c r="P886" s="2">
        <v>2</v>
      </c>
      <c r="Q886" s="2">
        <v>210</v>
      </c>
      <c r="R886" s="1">
        <f t="shared" si="39"/>
        <v>45900</v>
      </c>
      <c r="S886" t="s">
        <v>27</v>
      </c>
      <c r="T886" t="s">
        <v>28</v>
      </c>
    </row>
    <row r="887" spans="1:20" ht="13.95" customHeight="1" x14ac:dyDescent="0.3">
      <c r="A887" t="s">
        <v>1472</v>
      </c>
      <c r="B887" s="2">
        <v>1</v>
      </c>
      <c r="C887" t="s">
        <v>865</v>
      </c>
      <c r="D887" t="s">
        <v>22</v>
      </c>
      <c r="E887" t="s">
        <v>180</v>
      </c>
      <c r="F887" t="s">
        <v>461</v>
      </c>
      <c r="G887" t="s">
        <v>377</v>
      </c>
      <c r="H887" t="s">
        <v>462</v>
      </c>
      <c r="I887" s="1">
        <f t="shared" si="41"/>
        <v>40997</v>
      </c>
      <c r="J887" s="3">
        <v>1973.63</v>
      </c>
      <c r="K887" s="3">
        <v>1669.19</v>
      </c>
      <c r="L887" s="3">
        <v>304.44</v>
      </c>
      <c r="M887" s="3">
        <v>190</v>
      </c>
      <c r="N887" s="2">
        <v>16</v>
      </c>
      <c r="O887" s="2">
        <v>0</v>
      </c>
      <c r="P887" s="2">
        <v>2</v>
      </c>
      <c r="Q887" s="2">
        <v>210</v>
      </c>
      <c r="R887" s="1">
        <f t="shared" si="39"/>
        <v>45900</v>
      </c>
      <c r="S887" t="s">
        <v>27</v>
      </c>
      <c r="T887" t="s">
        <v>28</v>
      </c>
    </row>
    <row r="888" spans="1:20" ht="13.95" customHeight="1" x14ac:dyDescent="0.3">
      <c r="A888" t="s">
        <v>1473</v>
      </c>
      <c r="B888" s="2">
        <v>1</v>
      </c>
      <c r="C888" t="s">
        <v>1474</v>
      </c>
      <c r="D888" t="s">
        <v>22</v>
      </c>
      <c r="E888" t="s">
        <v>991</v>
      </c>
      <c r="F888" t="s">
        <v>519</v>
      </c>
      <c r="G888" t="s">
        <v>520</v>
      </c>
      <c r="H888" t="s">
        <v>985</v>
      </c>
      <c r="I888" s="1">
        <f>DATE(2010,3,24)</f>
        <v>40261</v>
      </c>
      <c r="J888" s="3">
        <v>7935.14</v>
      </c>
      <c r="K888" s="3">
        <v>7011.22</v>
      </c>
      <c r="L888" s="3">
        <v>923.92</v>
      </c>
      <c r="M888" s="3">
        <v>800</v>
      </c>
      <c r="N888" s="2">
        <v>18</v>
      </c>
      <c r="O888" s="2">
        <v>0</v>
      </c>
      <c r="P888" s="2">
        <v>2</v>
      </c>
      <c r="Q888" s="2">
        <v>205</v>
      </c>
      <c r="R888" s="1">
        <f t="shared" si="39"/>
        <v>45900</v>
      </c>
      <c r="S888" t="s">
        <v>27</v>
      </c>
      <c r="T888" t="s">
        <v>28</v>
      </c>
    </row>
    <row r="889" spans="1:20" ht="13.95" customHeight="1" x14ac:dyDescent="0.3">
      <c r="A889" t="s">
        <v>1475</v>
      </c>
      <c r="B889" s="2">
        <v>1</v>
      </c>
      <c r="C889" t="s">
        <v>1476</v>
      </c>
      <c r="D889" t="s">
        <v>22</v>
      </c>
      <c r="E889" t="s">
        <v>1477</v>
      </c>
      <c r="F889" t="s">
        <v>366</v>
      </c>
      <c r="G889" t="s">
        <v>367</v>
      </c>
      <c r="H889" t="s">
        <v>368</v>
      </c>
      <c r="I889" s="1">
        <f>DATE(2009,5,29)</f>
        <v>39962</v>
      </c>
      <c r="J889" s="3">
        <v>14258.99</v>
      </c>
      <c r="K889" s="3">
        <v>12815.77</v>
      </c>
      <c r="L889" s="3">
        <v>1443.22</v>
      </c>
      <c r="M889" s="3">
        <v>1400</v>
      </c>
      <c r="N889" s="2">
        <v>18</v>
      </c>
      <c r="O889" s="2">
        <v>0</v>
      </c>
      <c r="P889" s="2">
        <v>1</v>
      </c>
      <c r="Q889" s="2">
        <v>270</v>
      </c>
      <c r="R889" s="1">
        <f t="shared" si="39"/>
        <v>45900</v>
      </c>
      <c r="S889" t="s">
        <v>27</v>
      </c>
      <c r="T889" t="s">
        <v>28</v>
      </c>
    </row>
    <row r="890" spans="1:20" ht="13.95" customHeight="1" x14ac:dyDescent="0.3">
      <c r="A890" t="s">
        <v>1478</v>
      </c>
      <c r="B890" s="2">
        <v>1</v>
      </c>
      <c r="C890" t="s">
        <v>61</v>
      </c>
      <c r="D890" t="s">
        <v>22</v>
      </c>
      <c r="E890" t="s">
        <v>1479</v>
      </c>
      <c r="F890" t="s">
        <v>111</v>
      </c>
      <c r="G890" t="s">
        <v>112</v>
      </c>
      <c r="H890" t="s">
        <v>113</v>
      </c>
      <c r="I890" s="1">
        <f>DATE(2010,3,24)</f>
        <v>40261</v>
      </c>
      <c r="J890" s="3">
        <v>657.95</v>
      </c>
      <c r="K890" s="3">
        <v>587.32000000000005</v>
      </c>
      <c r="L890" s="3">
        <v>70.63</v>
      </c>
      <c r="M890" s="3">
        <v>60</v>
      </c>
      <c r="N890" s="2">
        <v>18</v>
      </c>
      <c r="O890" s="2">
        <v>0</v>
      </c>
      <c r="P890" s="2">
        <v>2</v>
      </c>
      <c r="Q890" s="2">
        <v>205</v>
      </c>
      <c r="R890" s="1">
        <f t="shared" si="39"/>
        <v>45900</v>
      </c>
      <c r="S890" t="s">
        <v>27</v>
      </c>
      <c r="T890" t="s">
        <v>28</v>
      </c>
    </row>
    <row r="891" spans="1:20" ht="13.95" customHeight="1" x14ac:dyDescent="0.3">
      <c r="A891" t="s">
        <v>1480</v>
      </c>
      <c r="B891" s="2">
        <v>1</v>
      </c>
      <c r="C891" t="s">
        <v>1474</v>
      </c>
      <c r="D891" t="s">
        <v>22</v>
      </c>
      <c r="E891" t="s">
        <v>991</v>
      </c>
      <c r="F891" t="s">
        <v>519</v>
      </c>
      <c r="G891" t="s">
        <v>520</v>
      </c>
      <c r="H891" t="s">
        <v>985</v>
      </c>
      <c r="I891" s="1">
        <f>DATE(2010,3,24)</f>
        <v>40261</v>
      </c>
      <c r="J891" s="3">
        <v>7935.14</v>
      </c>
      <c r="K891" s="3">
        <v>7011.22</v>
      </c>
      <c r="L891" s="3">
        <v>923.92</v>
      </c>
      <c r="M891" s="3">
        <v>800</v>
      </c>
      <c r="N891" s="2">
        <v>18</v>
      </c>
      <c r="O891" s="2">
        <v>0</v>
      </c>
      <c r="P891" s="2">
        <v>2</v>
      </c>
      <c r="Q891" s="2">
        <v>205</v>
      </c>
      <c r="R891" s="1">
        <f t="shared" si="39"/>
        <v>45900</v>
      </c>
      <c r="S891" t="s">
        <v>27</v>
      </c>
      <c r="T891" t="s">
        <v>28</v>
      </c>
    </row>
    <row r="892" spans="1:20" ht="13.95" customHeight="1" x14ac:dyDescent="0.3">
      <c r="A892" t="s">
        <v>1481</v>
      </c>
      <c r="B892" s="2">
        <v>1</v>
      </c>
      <c r="C892" t="s">
        <v>155</v>
      </c>
      <c r="D892" t="s">
        <v>22</v>
      </c>
      <c r="E892" t="s">
        <v>991</v>
      </c>
      <c r="F892" t="s">
        <v>358</v>
      </c>
      <c r="G892" t="s">
        <v>25</v>
      </c>
      <c r="H892" t="s">
        <v>26</v>
      </c>
      <c r="I892" s="1">
        <f>DATE(2010,3,24)</f>
        <v>40261</v>
      </c>
      <c r="J892" s="3">
        <v>1733.54</v>
      </c>
      <c r="K892" s="3">
        <v>1526.73</v>
      </c>
      <c r="L892" s="3">
        <v>206.81</v>
      </c>
      <c r="M892" s="3">
        <v>180</v>
      </c>
      <c r="N892" s="2">
        <v>18</v>
      </c>
      <c r="O892" s="2">
        <v>0</v>
      </c>
      <c r="P892" s="2">
        <v>2</v>
      </c>
      <c r="Q892" s="2">
        <v>205</v>
      </c>
      <c r="R892" s="1">
        <f t="shared" si="39"/>
        <v>45900</v>
      </c>
      <c r="S892" t="s">
        <v>27</v>
      </c>
      <c r="T892" t="s">
        <v>28</v>
      </c>
    </row>
    <row r="893" spans="1:20" ht="13.95" customHeight="1" x14ac:dyDescent="0.3">
      <c r="A893" t="s">
        <v>1482</v>
      </c>
      <c r="B893" s="2">
        <v>1</v>
      </c>
      <c r="C893" t="s">
        <v>1483</v>
      </c>
      <c r="D893" t="s">
        <v>22</v>
      </c>
      <c r="E893" t="s">
        <v>852</v>
      </c>
      <c r="F893" t="s">
        <v>176</v>
      </c>
      <c r="G893" t="s">
        <v>40</v>
      </c>
      <c r="H893" t="s">
        <v>41</v>
      </c>
      <c r="I893" s="1">
        <f>DATE(2009,10,28)</f>
        <v>40114</v>
      </c>
      <c r="J893" s="3">
        <v>3596.7</v>
      </c>
      <c r="K893" s="3">
        <v>3217.28</v>
      </c>
      <c r="L893" s="3">
        <v>379.42</v>
      </c>
      <c r="M893" s="3">
        <v>350</v>
      </c>
      <c r="N893" s="2">
        <v>18</v>
      </c>
      <c r="O893" s="2">
        <v>0</v>
      </c>
      <c r="P893" s="2">
        <v>2</v>
      </c>
      <c r="Q893" s="2">
        <v>57</v>
      </c>
      <c r="R893" s="1">
        <f t="shared" si="39"/>
        <v>45900</v>
      </c>
      <c r="S893" t="s">
        <v>27</v>
      </c>
      <c r="T893" t="s">
        <v>28</v>
      </c>
    </row>
    <row r="894" spans="1:20" ht="13.95" customHeight="1" x14ac:dyDescent="0.3">
      <c r="A894" t="s">
        <v>1484</v>
      </c>
      <c r="B894" s="2">
        <v>1</v>
      </c>
      <c r="C894" t="s">
        <v>96</v>
      </c>
      <c r="D894" t="s">
        <v>22</v>
      </c>
      <c r="E894" t="s">
        <v>852</v>
      </c>
      <c r="F894" t="s">
        <v>366</v>
      </c>
      <c r="G894" t="s">
        <v>367</v>
      </c>
      <c r="H894" t="s">
        <v>368</v>
      </c>
      <c r="I894" s="1">
        <f>DATE(2009,10,21)</f>
        <v>40107</v>
      </c>
      <c r="J894" s="3">
        <v>4679.7</v>
      </c>
      <c r="K894" s="3">
        <v>4192.62</v>
      </c>
      <c r="L894" s="3">
        <v>487.08</v>
      </c>
      <c r="M894" s="3">
        <v>450</v>
      </c>
      <c r="N894" s="2">
        <v>18</v>
      </c>
      <c r="O894" s="2">
        <v>0</v>
      </c>
      <c r="P894" s="2">
        <v>2</v>
      </c>
      <c r="Q894" s="2">
        <v>50</v>
      </c>
      <c r="R894" s="1">
        <f t="shared" si="39"/>
        <v>45900</v>
      </c>
      <c r="S894" t="s">
        <v>27</v>
      </c>
      <c r="T894" t="s">
        <v>28</v>
      </c>
    </row>
    <row r="895" spans="1:20" ht="13.95" customHeight="1" x14ac:dyDescent="0.3">
      <c r="A895" t="s">
        <v>1485</v>
      </c>
      <c r="B895" s="2">
        <v>1</v>
      </c>
      <c r="C895" t="s">
        <v>1486</v>
      </c>
      <c r="D895" t="s">
        <v>22</v>
      </c>
      <c r="E895" t="s">
        <v>1487</v>
      </c>
      <c r="F895" t="s">
        <v>484</v>
      </c>
      <c r="G895" t="s">
        <v>197</v>
      </c>
      <c r="H895" t="s">
        <v>485</v>
      </c>
      <c r="I895" s="1">
        <f>DATE(2010,4,30)</f>
        <v>40298</v>
      </c>
      <c r="J895" s="3">
        <v>3059.6</v>
      </c>
      <c r="K895" s="3">
        <v>2038.64</v>
      </c>
      <c r="L895" s="3">
        <v>1020.96</v>
      </c>
      <c r="M895" s="3">
        <v>800</v>
      </c>
      <c r="N895" s="2">
        <v>17</v>
      </c>
      <c r="O895" s="2">
        <v>0</v>
      </c>
      <c r="P895" s="2">
        <v>1</v>
      </c>
      <c r="Q895" s="2">
        <v>241</v>
      </c>
      <c r="R895" s="1">
        <f t="shared" si="39"/>
        <v>45900</v>
      </c>
      <c r="S895" t="s">
        <v>27</v>
      </c>
      <c r="T895" t="s">
        <v>28</v>
      </c>
    </row>
    <row r="896" spans="1:20" ht="13.95" customHeight="1" x14ac:dyDescent="0.3">
      <c r="A896" t="s">
        <v>1488</v>
      </c>
      <c r="B896" s="2">
        <v>1</v>
      </c>
      <c r="C896" t="s">
        <v>1489</v>
      </c>
      <c r="D896" t="s">
        <v>22</v>
      </c>
      <c r="E896" t="s">
        <v>852</v>
      </c>
      <c r="F896" t="s">
        <v>181</v>
      </c>
      <c r="G896" t="s">
        <v>182</v>
      </c>
      <c r="H896" t="s">
        <v>183</v>
      </c>
      <c r="I896" s="1">
        <f>DATE(2009,10,21)</f>
        <v>40107</v>
      </c>
      <c r="J896" s="3">
        <v>2368.92</v>
      </c>
      <c r="K896" s="3">
        <v>2120.25</v>
      </c>
      <c r="L896" s="3">
        <v>248.67</v>
      </c>
      <c r="M896" s="3">
        <v>230</v>
      </c>
      <c r="N896" s="2">
        <v>18</v>
      </c>
      <c r="O896" s="2">
        <v>0</v>
      </c>
      <c r="P896" s="2">
        <v>2</v>
      </c>
      <c r="Q896" s="2">
        <v>50</v>
      </c>
      <c r="R896" s="1">
        <f t="shared" si="39"/>
        <v>45900</v>
      </c>
      <c r="S896" t="s">
        <v>27</v>
      </c>
      <c r="T896" t="s">
        <v>28</v>
      </c>
    </row>
    <row r="897" spans="1:20" ht="13.95" customHeight="1" x14ac:dyDescent="0.3">
      <c r="A897" t="s">
        <v>1490</v>
      </c>
      <c r="B897" s="2">
        <v>1</v>
      </c>
      <c r="C897" t="s">
        <v>1491</v>
      </c>
      <c r="D897" t="s">
        <v>22</v>
      </c>
      <c r="E897" t="s">
        <v>852</v>
      </c>
      <c r="F897" t="s">
        <v>931</v>
      </c>
      <c r="G897" t="s">
        <v>367</v>
      </c>
      <c r="H897" t="s">
        <v>417</v>
      </c>
      <c r="I897" s="1">
        <f>DATE(2009,10,21)</f>
        <v>40107</v>
      </c>
      <c r="J897" s="3">
        <v>6047.7</v>
      </c>
      <c r="K897" s="3">
        <v>5400.49</v>
      </c>
      <c r="L897" s="3">
        <v>647.21</v>
      </c>
      <c r="M897" s="3">
        <v>600</v>
      </c>
      <c r="N897" s="2">
        <v>18</v>
      </c>
      <c r="O897" s="2">
        <v>0</v>
      </c>
      <c r="P897" s="2">
        <v>2</v>
      </c>
      <c r="Q897" s="2">
        <v>50</v>
      </c>
      <c r="R897" s="1">
        <f t="shared" si="39"/>
        <v>45900</v>
      </c>
      <c r="S897" t="s">
        <v>27</v>
      </c>
      <c r="T897" t="s">
        <v>28</v>
      </c>
    </row>
    <row r="898" spans="1:20" ht="13.95" customHeight="1" x14ac:dyDescent="0.3">
      <c r="A898" t="s">
        <v>1492</v>
      </c>
      <c r="B898" s="2">
        <v>1</v>
      </c>
      <c r="C898" t="s">
        <v>1493</v>
      </c>
      <c r="D898" t="s">
        <v>22</v>
      </c>
      <c r="E898" t="s">
        <v>852</v>
      </c>
      <c r="F898" t="s">
        <v>181</v>
      </c>
      <c r="G898" t="s">
        <v>182</v>
      </c>
      <c r="H898" t="s">
        <v>183</v>
      </c>
      <c r="I898" s="1">
        <f>DATE(2009,10,28)</f>
        <v>40114</v>
      </c>
      <c r="J898" s="3">
        <v>4634.1000000000004</v>
      </c>
      <c r="K898" s="3">
        <v>4146.17</v>
      </c>
      <c r="L898" s="3">
        <v>487.93</v>
      </c>
      <c r="M898" s="3">
        <v>450</v>
      </c>
      <c r="N898" s="2">
        <v>18</v>
      </c>
      <c r="O898" s="2">
        <v>0</v>
      </c>
      <c r="P898" s="2">
        <v>2</v>
      </c>
      <c r="Q898" s="2">
        <v>57</v>
      </c>
      <c r="R898" s="1">
        <f t="shared" ref="R898:R961" si="42">DATE(2025,8,31)</f>
        <v>45900</v>
      </c>
      <c r="S898" t="s">
        <v>27</v>
      </c>
      <c r="T898" t="s">
        <v>28</v>
      </c>
    </row>
    <row r="899" spans="1:20" ht="13.95" customHeight="1" x14ac:dyDescent="0.3">
      <c r="A899" t="s">
        <v>1494</v>
      </c>
      <c r="B899" s="2">
        <v>1</v>
      </c>
      <c r="C899" t="s">
        <v>61</v>
      </c>
      <c r="D899" t="s">
        <v>22</v>
      </c>
      <c r="E899" t="s">
        <v>852</v>
      </c>
      <c r="F899" t="s">
        <v>144</v>
      </c>
      <c r="G899" t="s">
        <v>124</v>
      </c>
      <c r="H899" t="s">
        <v>145</v>
      </c>
      <c r="I899" s="1">
        <f>DATE(2009,10,21)</f>
        <v>40107</v>
      </c>
      <c r="J899" s="3">
        <v>2139.7800000000002</v>
      </c>
      <c r="K899" s="3">
        <v>1903.36</v>
      </c>
      <c r="L899" s="3">
        <v>236.42</v>
      </c>
      <c r="M899" s="3">
        <v>220</v>
      </c>
      <c r="N899" s="2">
        <v>18</v>
      </c>
      <c r="O899" s="2">
        <v>0</v>
      </c>
      <c r="P899" s="2">
        <v>2</v>
      </c>
      <c r="Q899" s="2">
        <v>50</v>
      </c>
      <c r="R899" s="1">
        <f t="shared" si="42"/>
        <v>45900</v>
      </c>
      <c r="S899" t="s">
        <v>27</v>
      </c>
      <c r="T899" t="s">
        <v>28</v>
      </c>
    </row>
    <row r="900" spans="1:20" ht="13.95" customHeight="1" x14ac:dyDescent="0.3">
      <c r="A900" t="s">
        <v>1495</v>
      </c>
      <c r="B900" s="2">
        <v>1</v>
      </c>
      <c r="C900" t="s">
        <v>155</v>
      </c>
      <c r="D900" t="s">
        <v>22</v>
      </c>
      <c r="E900" t="s">
        <v>31</v>
      </c>
      <c r="F900" t="s">
        <v>144</v>
      </c>
      <c r="G900" t="s">
        <v>124</v>
      </c>
      <c r="H900" t="s">
        <v>145</v>
      </c>
      <c r="I900" s="1">
        <f>DATE(2001,4,1)</f>
        <v>36982</v>
      </c>
      <c r="J900" s="3">
        <v>554.85</v>
      </c>
      <c r="K900" s="3">
        <v>536.12</v>
      </c>
      <c r="L900" s="3">
        <v>18.73</v>
      </c>
      <c r="M900" s="3">
        <v>0</v>
      </c>
      <c r="N900" s="2">
        <v>27</v>
      </c>
      <c r="O900" s="2">
        <v>0</v>
      </c>
      <c r="P900" s="2">
        <v>2</v>
      </c>
      <c r="Q900" s="2">
        <v>213</v>
      </c>
      <c r="R900" s="1">
        <f t="shared" si="42"/>
        <v>45900</v>
      </c>
      <c r="S900" t="s">
        <v>27</v>
      </c>
      <c r="T900" t="s">
        <v>28</v>
      </c>
    </row>
    <row r="901" spans="1:20" ht="13.95" customHeight="1" x14ac:dyDescent="0.3">
      <c r="A901" t="s">
        <v>1496</v>
      </c>
      <c r="B901" s="2">
        <v>1</v>
      </c>
      <c r="C901" t="s">
        <v>291</v>
      </c>
      <c r="D901" t="s">
        <v>22</v>
      </c>
      <c r="E901" t="s">
        <v>31</v>
      </c>
      <c r="F901" t="s">
        <v>144</v>
      </c>
      <c r="G901" t="s">
        <v>124</v>
      </c>
      <c r="H901" t="s">
        <v>145</v>
      </c>
      <c r="I901" s="1">
        <f>DATE(2005,4,1)</f>
        <v>38443</v>
      </c>
      <c r="J901" s="3">
        <v>3879.8</v>
      </c>
      <c r="K901" s="3">
        <v>3357.07</v>
      </c>
      <c r="L901" s="3">
        <v>522.73</v>
      </c>
      <c r="M901" s="3">
        <v>380</v>
      </c>
      <c r="N901" s="2">
        <v>23</v>
      </c>
      <c r="O901" s="2">
        <v>0</v>
      </c>
      <c r="P901" s="2">
        <v>2</v>
      </c>
      <c r="Q901" s="2">
        <v>213</v>
      </c>
      <c r="R901" s="1">
        <f t="shared" si="42"/>
        <v>45900</v>
      </c>
      <c r="S901" t="s">
        <v>27</v>
      </c>
      <c r="T901" t="s">
        <v>28</v>
      </c>
    </row>
    <row r="902" spans="1:20" ht="13.95" customHeight="1" x14ac:dyDescent="0.3">
      <c r="A902" t="s">
        <v>1497</v>
      </c>
      <c r="B902" s="2">
        <v>1</v>
      </c>
      <c r="C902" t="s">
        <v>1498</v>
      </c>
      <c r="D902" t="s">
        <v>22</v>
      </c>
      <c r="E902" t="s">
        <v>31</v>
      </c>
      <c r="F902" t="s">
        <v>1009</v>
      </c>
      <c r="G902" t="s">
        <v>124</v>
      </c>
      <c r="H902" t="s">
        <v>188</v>
      </c>
      <c r="I902" s="1">
        <f>DATE(2001,4,1)</f>
        <v>36982</v>
      </c>
      <c r="J902" s="3">
        <v>554.85</v>
      </c>
      <c r="K902" s="3">
        <v>536.12</v>
      </c>
      <c r="L902" s="3">
        <v>18.73</v>
      </c>
      <c r="M902" s="3">
        <v>0</v>
      </c>
      <c r="N902" s="2">
        <v>27</v>
      </c>
      <c r="O902" s="2">
        <v>0</v>
      </c>
      <c r="P902" s="2">
        <v>2</v>
      </c>
      <c r="Q902" s="2">
        <v>213</v>
      </c>
      <c r="R902" s="1">
        <f t="shared" si="42"/>
        <v>45900</v>
      </c>
      <c r="S902" t="s">
        <v>27</v>
      </c>
      <c r="T902" t="s">
        <v>28</v>
      </c>
    </row>
    <row r="903" spans="1:20" ht="13.95" customHeight="1" x14ac:dyDescent="0.3">
      <c r="A903" t="s">
        <v>1499</v>
      </c>
      <c r="B903" s="2">
        <v>1</v>
      </c>
      <c r="C903" t="s">
        <v>291</v>
      </c>
      <c r="D903" t="s">
        <v>22</v>
      </c>
      <c r="E903" t="s">
        <v>31</v>
      </c>
      <c r="F903" t="s">
        <v>720</v>
      </c>
      <c r="G903" t="s">
        <v>124</v>
      </c>
      <c r="H903" t="s">
        <v>188</v>
      </c>
      <c r="I903" s="1">
        <f>DATE(2005,4,1)</f>
        <v>38443</v>
      </c>
      <c r="J903" s="3">
        <v>3879.8</v>
      </c>
      <c r="K903" s="3">
        <v>3357.07</v>
      </c>
      <c r="L903" s="3">
        <v>522.73</v>
      </c>
      <c r="M903" s="3">
        <v>380</v>
      </c>
      <c r="N903" s="2">
        <v>23</v>
      </c>
      <c r="O903" s="2">
        <v>0</v>
      </c>
      <c r="P903" s="2">
        <v>2</v>
      </c>
      <c r="Q903" s="2">
        <v>213</v>
      </c>
      <c r="R903" s="1">
        <f t="shared" si="42"/>
        <v>45900</v>
      </c>
      <c r="S903" t="s">
        <v>27</v>
      </c>
      <c r="T903" t="s">
        <v>28</v>
      </c>
    </row>
    <row r="904" spans="1:20" ht="13.95" customHeight="1" x14ac:dyDescent="0.3">
      <c r="A904" t="s">
        <v>1500</v>
      </c>
      <c r="B904" s="2">
        <v>1</v>
      </c>
      <c r="C904" t="s">
        <v>30</v>
      </c>
      <c r="D904" t="s">
        <v>22</v>
      </c>
      <c r="E904" t="s">
        <v>31</v>
      </c>
      <c r="F904" t="s">
        <v>173</v>
      </c>
      <c r="G904" t="s">
        <v>124</v>
      </c>
      <c r="H904" t="s">
        <v>188</v>
      </c>
      <c r="I904" s="1">
        <f>DATE(2005,4,1)</f>
        <v>38443</v>
      </c>
      <c r="J904" s="3">
        <v>844.86</v>
      </c>
      <c r="K904" s="3">
        <v>743.25</v>
      </c>
      <c r="L904" s="3">
        <v>101.61</v>
      </c>
      <c r="M904" s="3">
        <v>70</v>
      </c>
      <c r="N904" s="2">
        <v>23</v>
      </c>
      <c r="O904" s="2">
        <v>0</v>
      </c>
      <c r="P904" s="2">
        <v>2</v>
      </c>
      <c r="Q904" s="2">
        <v>213</v>
      </c>
      <c r="R904" s="1">
        <f t="shared" si="42"/>
        <v>45900</v>
      </c>
      <c r="S904" t="s">
        <v>27</v>
      </c>
      <c r="T904" t="s">
        <v>28</v>
      </c>
    </row>
    <row r="905" spans="1:20" ht="13.95" customHeight="1" x14ac:dyDescent="0.3">
      <c r="A905" t="s">
        <v>1501</v>
      </c>
      <c r="B905" s="2">
        <v>1</v>
      </c>
      <c r="C905" t="s">
        <v>30</v>
      </c>
      <c r="D905" t="s">
        <v>22</v>
      </c>
      <c r="E905" t="s">
        <v>31</v>
      </c>
      <c r="F905" t="s">
        <v>144</v>
      </c>
      <c r="G905" t="s">
        <v>124</v>
      </c>
      <c r="H905" t="s">
        <v>145</v>
      </c>
      <c r="I905" s="1">
        <f>DATE(2003,10,15)</f>
        <v>37909</v>
      </c>
      <c r="J905" s="3">
        <v>438</v>
      </c>
      <c r="K905" s="3">
        <v>416.94</v>
      </c>
      <c r="L905" s="3">
        <v>21.06</v>
      </c>
      <c r="M905" s="3">
        <v>10</v>
      </c>
      <c r="N905" s="2">
        <v>24</v>
      </c>
      <c r="O905" s="2">
        <v>0</v>
      </c>
      <c r="P905" s="2">
        <v>2</v>
      </c>
      <c r="Q905" s="2">
        <v>44</v>
      </c>
      <c r="R905" s="1">
        <f t="shared" si="42"/>
        <v>45900</v>
      </c>
      <c r="S905" t="s">
        <v>27</v>
      </c>
      <c r="T905" t="s">
        <v>28</v>
      </c>
    </row>
    <row r="906" spans="1:20" ht="13.95" customHeight="1" x14ac:dyDescent="0.3">
      <c r="A906" t="s">
        <v>1502</v>
      </c>
      <c r="B906" s="2">
        <v>1</v>
      </c>
      <c r="C906" t="s">
        <v>30</v>
      </c>
      <c r="D906" t="s">
        <v>22</v>
      </c>
      <c r="E906" t="s">
        <v>31</v>
      </c>
      <c r="F906" t="s">
        <v>1009</v>
      </c>
      <c r="G906" t="s">
        <v>124</v>
      </c>
      <c r="H906" t="s">
        <v>188</v>
      </c>
      <c r="I906" s="1">
        <f>DATE(2005,4,1)</f>
        <v>38443</v>
      </c>
      <c r="J906" s="3">
        <v>844.86</v>
      </c>
      <c r="K906" s="3">
        <v>743.25</v>
      </c>
      <c r="L906" s="3">
        <v>101.61</v>
      </c>
      <c r="M906" s="3">
        <v>70</v>
      </c>
      <c r="N906" s="2">
        <v>23</v>
      </c>
      <c r="O906" s="2">
        <v>0</v>
      </c>
      <c r="P906" s="2">
        <v>2</v>
      </c>
      <c r="Q906" s="2">
        <v>213</v>
      </c>
      <c r="R906" s="1">
        <f t="shared" si="42"/>
        <v>45900</v>
      </c>
      <c r="S906" t="s">
        <v>27</v>
      </c>
      <c r="T906" t="s">
        <v>28</v>
      </c>
    </row>
    <row r="907" spans="1:20" ht="13.95" customHeight="1" x14ac:dyDescent="0.3">
      <c r="A907" t="s">
        <v>1503</v>
      </c>
      <c r="B907" s="2">
        <v>1</v>
      </c>
      <c r="C907" t="s">
        <v>30</v>
      </c>
      <c r="D907" t="s">
        <v>22</v>
      </c>
      <c r="E907" t="s">
        <v>31</v>
      </c>
      <c r="F907" t="s">
        <v>1009</v>
      </c>
      <c r="G907" t="s">
        <v>124</v>
      </c>
      <c r="H907" t="s">
        <v>188</v>
      </c>
      <c r="I907" s="1">
        <f>DATE(2005,4,1)</f>
        <v>38443</v>
      </c>
      <c r="J907" s="3">
        <v>844.86</v>
      </c>
      <c r="K907" s="3">
        <v>743.25</v>
      </c>
      <c r="L907" s="3">
        <v>101.61</v>
      </c>
      <c r="M907" s="3">
        <v>70</v>
      </c>
      <c r="N907" s="2">
        <v>23</v>
      </c>
      <c r="O907" s="2">
        <v>0</v>
      </c>
      <c r="P907" s="2">
        <v>2</v>
      </c>
      <c r="Q907" s="2">
        <v>213</v>
      </c>
      <c r="R907" s="1">
        <f t="shared" si="42"/>
        <v>45900</v>
      </c>
      <c r="S907" t="s">
        <v>27</v>
      </c>
      <c r="T907" t="s">
        <v>28</v>
      </c>
    </row>
    <row r="908" spans="1:20" ht="13.95" customHeight="1" x14ac:dyDescent="0.3">
      <c r="A908" t="s">
        <v>1504</v>
      </c>
      <c r="B908" s="2">
        <v>1</v>
      </c>
      <c r="C908" t="s">
        <v>1498</v>
      </c>
      <c r="D908" t="s">
        <v>22</v>
      </c>
      <c r="E908" t="s">
        <v>31</v>
      </c>
      <c r="F908" t="s">
        <v>1009</v>
      </c>
      <c r="G908" t="s">
        <v>124</v>
      </c>
      <c r="H908" t="s">
        <v>188</v>
      </c>
      <c r="I908" s="1">
        <f>DATE(2001,4,1)</f>
        <v>36982</v>
      </c>
      <c r="J908" s="3">
        <v>554.85</v>
      </c>
      <c r="K908" s="3">
        <v>536.12</v>
      </c>
      <c r="L908" s="3">
        <v>18.73</v>
      </c>
      <c r="M908" s="3">
        <v>0</v>
      </c>
      <c r="N908" s="2">
        <v>27</v>
      </c>
      <c r="O908" s="2">
        <v>0</v>
      </c>
      <c r="P908" s="2">
        <v>2</v>
      </c>
      <c r="Q908" s="2">
        <v>213</v>
      </c>
      <c r="R908" s="1">
        <f t="shared" si="42"/>
        <v>45900</v>
      </c>
      <c r="S908" t="s">
        <v>27</v>
      </c>
      <c r="T908" t="s">
        <v>28</v>
      </c>
    </row>
    <row r="909" spans="1:20" ht="13.95" customHeight="1" x14ac:dyDescent="0.3">
      <c r="A909" t="s">
        <v>1505</v>
      </c>
      <c r="B909" s="2">
        <v>1</v>
      </c>
      <c r="C909" t="s">
        <v>155</v>
      </c>
      <c r="D909" t="s">
        <v>22</v>
      </c>
      <c r="E909" t="s">
        <v>31</v>
      </c>
      <c r="F909" t="s">
        <v>144</v>
      </c>
      <c r="G909" t="s">
        <v>124</v>
      </c>
      <c r="H909" t="s">
        <v>145</v>
      </c>
      <c r="I909" s="1">
        <f>DATE(2006,3,3)</f>
        <v>38779</v>
      </c>
      <c r="J909" s="3">
        <v>3294.99</v>
      </c>
      <c r="K909" s="3">
        <v>2854.7</v>
      </c>
      <c r="L909" s="3">
        <v>440.29</v>
      </c>
      <c r="M909" s="3">
        <v>320</v>
      </c>
      <c r="N909" s="2">
        <v>22</v>
      </c>
      <c r="O909" s="2">
        <v>0</v>
      </c>
      <c r="P909" s="2">
        <v>2</v>
      </c>
      <c r="Q909" s="2">
        <v>184</v>
      </c>
      <c r="R909" s="1">
        <f t="shared" si="42"/>
        <v>45900</v>
      </c>
      <c r="S909" t="s">
        <v>27</v>
      </c>
      <c r="T909" t="s">
        <v>28</v>
      </c>
    </row>
    <row r="910" spans="1:20" ht="13.95" customHeight="1" x14ac:dyDescent="0.3">
      <c r="A910" t="s">
        <v>1506</v>
      </c>
      <c r="B910" s="2">
        <v>1</v>
      </c>
      <c r="C910" t="s">
        <v>30</v>
      </c>
      <c r="D910" t="s">
        <v>22</v>
      </c>
      <c r="E910" t="s">
        <v>31</v>
      </c>
      <c r="F910" t="s">
        <v>1009</v>
      </c>
      <c r="G910" t="s">
        <v>124</v>
      </c>
      <c r="H910" t="s">
        <v>188</v>
      </c>
      <c r="I910" s="1">
        <f>DATE(2005,4,1)</f>
        <v>38443</v>
      </c>
      <c r="J910" s="3">
        <v>844.86</v>
      </c>
      <c r="K910" s="3">
        <v>743.25</v>
      </c>
      <c r="L910" s="3">
        <v>101.61</v>
      </c>
      <c r="M910" s="3">
        <v>70</v>
      </c>
      <c r="N910" s="2">
        <v>23</v>
      </c>
      <c r="O910" s="2">
        <v>0</v>
      </c>
      <c r="P910" s="2">
        <v>2</v>
      </c>
      <c r="Q910" s="2">
        <v>213</v>
      </c>
      <c r="R910" s="1">
        <f t="shared" si="42"/>
        <v>45900</v>
      </c>
      <c r="S910" t="s">
        <v>27</v>
      </c>
      <c r="T910" t="s">
        <v>28</v>
      </c>
    </row>
    <row r="911" spans="1:20" ht="13.95" customHeight="1" x14ac:dyDescent="0.3">
      <c r="A911" t="s">
        <v>1507</v>
      </c>
      <c r="B911" s="2">
        <v>1</v>
      </c>
      <c r="C911" t="s">
        <v>30</v>
      </c>
      <c r="D911" t="s">
        <v>22</v>
      </c>
      <c r="E911" t="s">
        <v>31</v>
      </c>
      <c r="F911" t="s">
        <v>173</v>
      </c>
      <c r="G911" t="s">
        <v>124</v>
      </c>
      <c r="H911" t="s">
        <v>188</v>
      </c>
      <c r="I911" s="1">
        <f>DATE(2002,4,1)</f>
        <v>37347</v>
      </c>
      <c r="J911" s="3">
        <v>709.25</v>
      </c>
      <c r="K911" s="3">
        <v>684.26</v>
      </c>
      <c r="L911" s="3">
        <v>24.99</v>
      </c>
      <c r="M911" s="3">
        <v>0</v>
      </c>
      <c r="N911" s="2">
        <v>26</v>
      </c>
      <c r="O911" s="2">
        <v>0</v>
      </c>
      <c r="P911" s="2">
        <v>2</v>
      </c>
      <c r="Q911" s="2">
        <v>213</v>
      </c>
      <c r="R911" s="1">
        <f t="shared" si="42"/>
        <v>45900</v>
      </c>
      <c r="S911" t="s">
        <v>27</v>
      </c>
      <c r="T911" t="s">
        <v>28</v>
      </c>
    </row>
    <row r="912" spans="1:20" ht="13.95" customHeight="1" x14ac:dyDescent="0.3">
      <c r="A912" t="s">
        <v>1508</v>
      </c>
      <c r="B912" s="2">
        <v>1</v>
      </c>
      <c r="C912" t="s">
        <v>30</v>
      </c>
      <c r="D912" t="s">
        <v>22</v>
      </c>
      <c r="E912" t="s">
        <v>31</v>
      </c>
      <c r="F912" t="s">
        <v>1009</v>
      </c>
      <c r="G912" t="s">
        <v>124</v>
      </c>
      <c r="H912" t="s">
        <v>188</v>
      </c>
      <c r="I912" s="1">
        <f>DATE(2005,4,1)</f>
        <v>38443</v>
      </c>
      <c r="J912" s="3">
        <v>844.86</v>
      </c>
      <c r="K912" s="3">
        <v>743.25</v>
      </c>
      <c r="L912" s="3">
        <v>101.61</v>
      </c>
      <c r="M912" s="3">
        <v>70</v>
      </c>
      <c r="N912" s="2">
        <v>23</v>
      </c>
      <c r="O912" s="2">
        <v>0</v>
      </c>
      <c r="P912" s="2">
        <v>2</v>
      </c>
      <c r="Q912" s="2">
        <v>213</v>
      </c>
      <c r="R912" s="1">
        <f t="shared" si="42"/>
        <v>45900</v>
      </c>
      <c r="S912" t="s">
        <v>27</v>
      </c>
      <c r="T912" t="s">
        <v>28</v>
      </c>
    </row>
    <row r="913" spans="1:20" ht="13.95" customHeight="1" x14ac:dyDescent="0.3">
      <c r="A913" t="s">
        <v>1509</v>
      </c>
      <c r="B913" s="2">
        <v>1</v>
      </c>
      <c r="C913" t="s">
        <v>71</v>
      </c>
      <c r="D913" t="s">
        <v>22</v>
      </c>
      <c r="E913" t="s">
        <v>31</v>
      </c>
      <c r="F913" t="s">
        <v>151</v>
      </c>
      <c r="G913" t="s">
        <v>152</v>
      </c>
      <c r="H913" t="s">
        <v>397</v>
      </c>
      <c r="I913" s="1">
        <f>DATE(2005,3,3)</f>
        <v>38414</v>
      </c>
      <c r="J913" s="3">
        <v>6888</v>
      </c>
      <c r="K913" s="3">
        <v>6239.41</v>
      </c>
      <c r="L913" s="3">
        <v>648.59</v>
      </c>
      <c r="M913" s="3">
        <v>400</v>
      </c>
      <c r="N913" s="2">
        <v>23</v>
      </c>
      <c r="O913" s="2">
        <v>0</v>
      </c>
      <c r="P913" s="2">
        <v>2</v>
      </c>
      <c r="Q913" s="2">
        <v>184</v>
      </c>
      <c r="R913" s="1">
        <f t="shared" si="42"/>
        <v>45900</v>
      </c>
      <c r="S913" t="s">
        <v>27</v>
      </c>
      <c r="T913" t="s">
        <v>28</v>
      </c>
    </row>
    <row r="914" spans="1:20" ht="13.95" customHeight="1" x14ac:dyDescent="0.3">
      <c r="A914" t="s">
        <v>1510</v>
      </c>
      <c r="B914" s="2">
        <v>1</v>
      </c>
      <c r="C914" t="s">
        <v>30</v>
      </c>
      <c r="D914" t="s">
        <v>22</v>
      </c>
      <c r="E914" t="s">
        <v>31</v>
      </c>
      <c r="F914" t="s">
        <v>173</v>
      </c>
      <c r="G914" t="s">
        <v>124</v>
      </c>
      <c r="H914" t="s">
        <v>188</v>
      </c>
      <c r="I914" s="1">
        <f>DATE(2005,4,1)</f>
        <v>38443</v>
      </c>
      <c r="J914" s="3">
        <v>844.86</v>
      </c>
      <c r="K914" s="3">
        <v>743.25</v>
      </c>
      <c r="L914" s="3">
        <v>101.61</v>
      </c>
      <c r="M914" s="3">
        <v>70</v>
      </c>
      <c r="N914" s="2">
        <v>23</v>
      </c>
      <c r="O914" s="2">
        <v>0</v>
      </c>
      <c r="P914" s="2">
        <v>2</v>
      </c>
      <c r="Q914" s="2">
        <v>213</v>
      </c>
      <c r="R914" s="1">
        <f t="shared" si="42"/>
        <v>45900</v>
      </c>
      <c r="S914" t="s">
        <v>27</v>
      </c>
      <c r="T914" t="s">
        <v>28</v>
      </c>
    </row>
    <row r="915" spans="1:20" ht="13.95" customHeight="1" x14ac:dyDescent="0.3">
      <c r="A915" t="s">
        <v>1511</v>
      </c>
      <c r="B915" s="2">
        <v>1</v>
      </c>
      <c r="C915" t="s">
        <v>155</v>
      </c>
      <c r="D915" t="s">
        <v>22</v>
      </c>
      <c r="E915" t="s">
        <v>31</v>
      </c>
      <c r="F915" t="s">
        <v>173</v>
      </c>
      <c r="G915" t="s">
        <v>124</v>
      </c>
      <c r="H915" t="s">
        <v>188</v>
      </c>
      <c r="I915" s="1">
        <f>DATE(2006,10,1)</f>
        <v>38991</v>
      </c>
      <c r="J915" s="3">
        <v>2253.17</v>
      </c>
      <c r="K915" s="3">
        <v>1973.79</v>
      </c>
      <c r="L915" s="3">
        <v>279.38</v>
      </c>
      <c r="M915" s="3">
        <v>220</v>
      </c>
      <c r="N915" s="2">
        <v>21</v>
      </c>
      <c r="O915" s="2">
        <v>0</v>
      </c>
      <c r="P915" s="2">
        <v>2</v>
      </c>
      <c r="Q915" s="2">
        <v>30</v>
      </c>
      <c r="R915" s="1">
        <f t="shared" si="42"/>
        <v>45900</v>
      </c>
      <c r="S915" t="s">
        <v>27</v>
      </c>
      <c r="T915" t="s">
        <v>28</v>
      </c>
    </row>
    <row r="916" spans="1:20" ht="13.95" customHeight="1" x14ac:dyDescent="0.3">
      <c r="A916" t="s">
        <v>1512</v>
      </c>
      <c r="B916" s="2">
        <v>1</v>
      </c>
      <c r="C916" t="s">
        <v>30</v>
      </c>
      <c r="D916" t="s">
        <v>22</v>
      </c>
      <c r="E916" t="s">
        <v>31</v>
      </c>
      <c r="F916" t="s">
        <v>173</v>
      </c>
      <c r="G916" t="s">
        <v>124</v>
      </c>
      <c r="H916" t="s">
        <v>188</v>
      </c>
      <c r="I916" s="1">
        <f>DATE(2005,4,1)</f>
        <v>38443</v>
      </c>
      <c r="J916" s="3">
        <v>844.86</v>
      </c>
      <c r="K916" s="3">
        <v>743.25</v>
      </c>
      <c r="L916" s="3">
        <v>101.61</v>
      </c>
      <c r="M916" s="3">
        <v>70</v>
      </c>
      <c r="N916" s="2">
        <v>23</v>
      </c>
      <c r="O916" s="2">
        <v>0</v>
      </c>
      <c r="P916" s="2">
        <v>2</v>
      </c>
      <c r="Q916" s="2">
        <v>213</v>
      </c>
      <c r="R916" s="1">
        <f t="shared" si="42"/>
        <v>45900</v>
      </c>
      <c r="S916" t="s">
        <v>27</v>
      </c>
      <c r="T916" t="s">
        <v>28</v>
      </c>
    </row>
    <row r="917" spans="1:20" ht="13.95" customHeight="1" x14ac:dyDescent="0.3">
      <c r="A917" t="s">
        <v>1513</v>
      </c>
      <c r="B917" s="2">
        <v>1</v>
      </c>
      <c r="C917" t="s">
        <v>71</v>
      </c>
      <c r="D917" t="s">
        <v>22</v>
      </c>
      <c r="E917" t="s">
        <v>31</v>
      </c>
      <c r="F917" t="s">
        <v>720</v>
      </c>
      <c r="G917" t="s">
        <v>124</v>
      </c>
      <c r="H917" t="s">
        <v>188</v>
      </c>
      <c r="I917" s="1">
        <f>DATE(2005,4,1)</f>
        <v>38443</v>
      </c>
      <c r="J917" s="3">
        <v>5155.5200000000004</v>
      </c>
      <c r="K917" s="3">
        <v>4465.68</v>
      </c>
      <c r="L917" s="3">
        <v>689.84</v>
      </c>
      <c r="M917" s="3">
        <v>500</v>
      </c>
      <c r="N917" s="2">
        <v>23</v>
      </c>
      <c r="O917" s="2">
        <v>0</v>
      </c>
      <c r="P917" s="2">
        <v>2</v>
      </c>
      <c r="Q917" s="2">
        <v>213</v>
      </c>
      <c r="R917" s="1">
        <f t="shared" si="42"/>
        <v>45900</v>
      </c>
      <c r="S917" t="s">
        <v>27</v>
      </c>
      <c r="T917" t="s">
        <v>28</v>
      </c>
    </row>
    <row r="918" spans="1:20" ht="13.95" customHeight="1" x14ac:dyDescent="0.3">
      <c r="A918" t="s">
        <v>1514</v>
      </c>
      <c r="B918" s="2">
        <v>1</v>
      </c>
      <c r="C918" t="s">
        <v>30</v>
      </c>
      <c r="D918" t="s">
        <v>22</v>
      </c>
      <c r="E918" t="s">
        <v>31</v>
      </c>
      <c r="F918" t="s">
        <v>144</v>
      </c>
      <c r="G918" t="s">
        <v>124</v>
      </c>
      <c r="H918" t="s">
        <v>145</v>
      </c>
      <c r="I918" s="1">
        <f>DATE(2005,4,1)</f>
        <v>38443</v>
      </c>
      <c r="J918" s="3">
        <v>844.86</v>
      </c>
      <c r="K918" s="3">
        <v>743.25</v>
      </c>
      <c r="L918" s="3">
        <v>101.61</v>
      </c>
      <c r="M918" s="3">
        <v>70</v>
      </c>
      <c r="N918" s="2">
        <v>23</v>
      </c>
      <c r="O918" s="2">
        <v>0</v>
      </c>
      <c r="P918" s="2">
        <v>2</v>
      </c>
      <c r="Q918" s="2">
        <v>213</v>
      </c>
      <c r="R918" s="1">
        <f t="shared" si="42"/>
        <v>45900</v>
      </c>
      <c r="S918" t="s">
        <v>27</v>
      </c>
      <c r="T918" t="s">
        <v>28</v>
      </c>
    </row>
    <row r="919" spans="1:20" ht="13.95" customHeight="1" x14ac:dyDescent="0.3">
      <c r="A919" t="s">
        <v>1515</v>
      </c>
      <c r="B919" s="2">
        <v>1</v>
      </c>
      <c r="C919" t="s">
        <v>30</v>
      </c>
      <c r="D919" t="s">
        <v>22</v>
      </c>
      <c r="E919" t="s">
        <v>31</v>
      </c>
      <c r="F919" t="s">
        <v>144</v>
      </c>
      <c r="G919" t="s">
        <v>124</v>
      </c>
      <c r="H919" t="s">
        <v>145</v>
      </c>
      <c r="I919" s="1">
        <f>DATE(2005,4,1)</f>
        <v>38443</v>
      </c>
      <c r="J919" s="3">
        <v>844.86</v>
      </c>
      <c r="K919" s="3">
        <v>743.25</v>
      </c>
      <c r="L919" s="3">
        <v>101.61</v>
      </c>
      <c r="M919" s="3">
        <v>70</v>
      </c>
      <c r="N919" s="2">
        <v>23</v>
      </c>
      <c r="O919" s="2">
        <v>0</v>
      </c>
      <c r="P919" s="2">
        <v>2</v>
      </c>
      <c r="Q919" s="2">
        <v>213</v>
      </c>
      <c r="R919" s="1">
        <f t="shared" si="42"/>
        <v>45900</v>
      </c>
      <c r="S919" t="s">
        <v>27</v>
      </c>
      <c r="T919" t="s">
        <v>28</v>
      </c>
    </row>
    <row r="920" spans="1:20" ht="13.95" customHeight="1" x14ac:dyDescent="0.3">
      <c r="A920" t="s">
        <v>1516</v>
      </c>
      <c r="B920" s="2">
        <v>1</v>
      </c>
      <c r="C920" t="s">
        <v>30</v>
      </c>
      <c r="D920" t="s">
        <v>22</v>
      </c>
      <c r="E920" t="s">
        <v>31</v>
      </c>
      <c r="F920" t="s">
        <v>1009</v>
      </c>
      <c r="G920" t="s">
        <v>124</v>
      </c>
      <c r="H920" t="s">
        <v>188</v>
      </c>
      <c r="I920" s="1">
        <f>DATE(2005,4,1)</f>
        <v>38443</v>
      </c>
      <c r="J920" s="3">
        <v>844.86</v>
      </c>
      <c r="K920" s="3">
        <v>743.25</v>
      </c>
      <c r="L920" s="3">
        <v>101.61</v>
      </c>
      <c r="M920" s="3">
        <v>70</v>
      </c>
      <c r="N920" s="2">
        <v>23</v>
      </c>
      <c r="O920" s="2">
        <v>0</v>
      </c>
      <c r="P920" s="2">
        <v>2</v>
      </c>
      <c r="Q920" s="2">
        <v>213</v>
      </c>
      <c r="R920" s="1">
        <f t="shared" si="42"/>
        <v>45900</v>
      </c>
      <c r="S920" t="s">
        <v>27</v>
      </c>
      <c r="T920" t="s">
        <v>28</v>
      </c>
    </row>
    <row r="921" spans="1:20" ht="13.95" customHeight="1" x14ac:dyDescent="0.3">
      <c r="A921" t="s">
        <v>1517</v>
      </c>
      <c r="B921" s="2">
        <v>1</v>
      </c>
      <c r="C921" t="s">
        <v>71</v>
      </c>
      <c r="D921" t="s">
        <v>22</v>
      </c>
      <c r="E921" t="s">
        <v>31</v>
      </c>
      <c r="F921" t="s">
        <v>151</v>
      </c>
      <c r="G921" t="s">
        <v>152</v>
      </c>
      <c r="H921" t="s">
        <v>397</v>
      </c>
      <c r="I921" s="1">
        <f>DATE(2004,2,9)</f>
        <v>38026</v>
      </c>
      <c r="J921" s="3">
        <v>7580.6</v>
      </c>
      <c r="K921" s="3">
        <v>6739.07</v>
      </c>
      <c r="L921" s="3">
        <v>841.53</v>
      </c>
      <c r="M921" s="3">
        <v>600</v>
      </c>
      <c r="N921" s="2">
        <v>24</v>
      </c>
      <c r="O921" s="2">
        <v>0</v>
      </c>
      <c r="P921" s="2">
        <v>2</v>
      </c>
      <c r="Q921" s="2">
        <v>161</v>
      </c>
      <c r="R921" s="1">
        <f t="shared" si="42"/>
        <v>45900</v>
      </c>
      <c r="S921" t="s">
        <v>27</v>
      </c>
      <c r="T921" t="s">
        <v>28</v>
      </c>
    </row>
    <row r="922" spans="1:20" ht="13.95" customHeight="1" x14ac:dyDescent="0.3">
      <c r="A922" t="s">
        <v>1518</v>
      </c>
      <c r="B922" s="2">
        <v>1</v>
      </c>
      <c r="C922" t="s">
        <v>61</v>
      </c>
      <c r="D922" t="s">
        <v>22</v>
      </c>
      <c r="E922" t="s">
        <v>31</v>
      </c>
      <c r="F922" t="s">
        <v>144</v>
      </c>
      <c r="G922" t="s">
        <v>124</v>
      </c>
      <c r="H922" t="s">
        <v>145</v>
      </c>
      <c r="I922" s="1">
        <f>DATE(2006,3,3)</f>
        <v>38779</v>
      </c>
      <c r="J922" s="3">
        <v>2496.9899999999998</v>
      </c>
      <c r="K922" s="3">
        <v>2156.11</v>
      </c>
      <c r="L922" s="3">
        <v>340.88</v>
      </c>
      <c r="M922" s="3">
        <v>250</v>
      </c>
      <c r="N922" s="2">
        <v>22</v>
      </c>
      <c r="O922" s="2">
        <v>0</v>
      </c>
      <c r="P922" s="2">
        <v>2</v>
      </c>
      <c r="Q922" s="2">
        <v>184</v>
      </c>
      <c r="R922" s="1">
        <f t="shared" si="42"/>
        <v>45900</v>
      </c>
      <c r="S922" t="s">
        <v>27</v>
      </c>
      <c r="T922" t="s">
        <v>28</v>
      </c>
    </row>
    <row r="923" spans="1:20" ht="13.95" customHeight="1" x14ac:dyDescent="0.3">
      <c r="A923" t="s">
        <v>1519</v>
      </c>
      <c r="B923" s="2">
        <v>1</v>
      </c>
      <c r="C923" t="s">
        <v>71</v>
      </c>
      <c r="D923" t="s">
        <v>22</v>
      </c>
      <c r="E923" t="s">
        <v>31</v>
      </c>
      <c r="F923" t="s">
        <v>720</v>
      </c>
      <c r="G923" t="s">
        <v>124</v>
      </c>
      <c r="H923" t="s">
        <v>188</v>
      </c>
      <c r="I923" s="1">
        <f>DATE(2003,7,18)</f>
        <v>37820</v>
      </c>
      <c r="J923" s="3">
        <v>7466.3</v>
      </c>
      <c r="K923" s="3">
        <v>7122.97</v>
      </c>
      <c r="L923" s="3">
        <v>343.33</v>
      </c>
      <c r="M923" s="3">
        <v>200</v>
      </c>
      <c r="N923" s="2">
        <v>24</v>
      </c>
      <c r="O923" s="2">
        <v>0</v>
      </c>
      <c r="P923" s="2">
        <v>1</v>
      </c>
      <c r="Q923" s="2">
        <v>320</v>
      </c>
      <c r="R923" s="1">
        <f t="shared" si="42"/>
        <v>45900</v>
      </c>
      <c r="S923" t="s">
        <v>27</v>
      </c>
      <c r="T923" t="s">
        <v>28</v>
      </c>
    </row>
    <row r="924" spans="1:20" ht="13.95" customHeight="1" x14ac:dyDescent="0.3">
      <c r="A924" t="s">
        <v>1520</v>
      </c>
      <c r="B924" s="2">
        <v>1</v>
      </c>
      <c r="C924" t="s">
        <v>61</v>
      </c>
      <c r="D924" t="s">
        <v>22</v>
      </c>
      <c r="E924" t="s">
        <v>31</v>
      </c>
      <c r="F924" t="s">
        <v>173</v>
      </c>
      <c r="G924" t="s">
        <v>124</v>
      </c>
      <c r="H924" t="s">
        <v>523</v>
      </c>
      <c r="I924" s="1">
        <f>DATE(2006,3,15)</f>
        <v>38791</v>
      </c>
      <c r="J924" s="3">
        <v>2497</v>
      </c>
      <c r="K924" s="3">
        <v>2153.6999999999998</v>
      </c>
      <c r="L924" s="3">
        <v>343.3</v>
      </c>
      <c r="M924" s="3">
        <v>250</v>
      </c>
      <c r="N924" s="2">
        <v>22</v>
      </c>
      <c r="O924" s="2">
        <v>0</v>
      </c>
      <c r="P924" s="2">
        <v>2</v>
      </c>
      <c r="Q924" s="2">
        <v>196</v>
      </c>
      <c r="R924" s="1">
        <f t="shared" si="42"/>
        <v>45900</v>
      </c>
      <c r="S924" t="s">
        <v>27</v>
      </c>
      <c r="T924" t="s">
        <v>28</v>
      </c>
    </row>
    <row r="925" spans="1:20" ht="13.95" customHeight="1" x14ac:dyDescent="0.3">
      <c r="A925" t="s">
        <v>1521</v>
      </c>
      <c r="B925" s="2">
        <v>1</v>
      </c>
      <c r="C925" t="s">
        <v>1498</v>
      </c>
      <c r="D925" t="s">
        <v>22</v>
      </c>
      <c r="E925" t="s">
        <v>31</v>
      </c>
      <c r="F925" t="s">
        <v>173</v>
      </c>
      <c r="G925" t="s">
        <v>124</v>
      </c>
      <c r="H925" t="s">
        <v>523</v>
      </c>
      <c r="I925" s="1">
        <f>DATE(2001,4,1)</f>
        <v>36982</v>
      </c>
      <c r="J925" s="3">
        <v>554.85</v>
      </c>
      <c r="K925" s="3">
        <v>536.12</v>
      </c>
      <c r="L925" s="3">
        <v>18.73</v>
      </c>
      <c r="M925" s="3">
        <v>0</v>
      </c>
      <c r="N925" s="2">
        <v>27</v>
      </c>
      <c r="O925" s="2">
        <v>0</v>
      </c>
      <c r="P925" s="2">
        <v>2</v>
      </c>
      <c r="Q925" s="2">
        <v>213</v>
      </c>
      <c r="R925" s="1">
        <f t="shared" si="42"/>
        <v>45900</v>
      </c>
      <c r="S925" t="s">
        <v>27</v>
      </c>
      <c r="T925" t="s">
        <v>28</v>
      </c>
    </row>
    <row r="926" spans="1:20" ht="13.95" customHeight="1" x14ac:dyDescent="0.3">
      <c r="A926" t="s">
        <v>1522</v>
      </c>
      <c r="B926" s="2">
        <v>1</v>
      </c>
      <c r="C926" t="s">
        <v>155</v>
      </c>
      <c r="D926" t="s">
        <v>22</v>
      </c>
      <c r="E926" t="s">
        <v>31</v>
      </c>
      <c r="F926" t="s">
        <v>173</v>
      </c>
      <c r="G926" t="s">
        <v>124</v>
      </c>
      <c r="H926" t="s">
        <v>523</v>
      </c>
      <c r="I926" s="1">
        <f>DATE(2001,4,1)</f>
        <v>36982</v>
      </c>
      <c r="J926" s="3">
        <v>554.85</v>
      </c>
      <c r="K926" s="3">
        <v>536.12</v>
      </c>
      <c r="L926" s="3">
        <v>18.73</v>
      </c>
      <c r="M926" s="3">
        <v>0</v>
      </c>
      <c r="N926" s="2">
        <v>27</v>
      </c>
      <c r="O926" s="2">
        <v>0</v>
      </c>
      <c r="P926" s="2">
        <v>2</v>
      </c>
      <c r="Q926" s="2">
        <v>213</v>
      </c>
      <c r="R926" s="1">
        <f t="shared" si="42"/>
        <v>45900</v>
      </c>
      <c r="S926" t="s">
        <v>27</v>
      </c>
      <c r="T926" t="s">
        <v>28</v>
      </c>
    </row>
    <row r="927" spans="1:20" ht="13.95" customHeight="1" x14ac:dyDescent="0.3">
      <c r="A927" t="s">
        <v>1523</v>
      </c>
      <c r="B927" s="2">
        <v>1</v>
      </c>
      <c r="C927" t="s">
        <v>71</v>
      </c>
      <c r="D927" t="s">
        <v>22</v>
      </c>
      <c r="E927" t="s">
        <v>31</v>
      </c>
      <c r="F927" t="s">
        <v>123</v>
      </c>
      <c r="G927" t="s">
        <v>124</v>
      </c>
      <c r="H927" t="s">
        <v>125</v>
      </c>
      <c r="I927" s="1">
        <f>DATE(2004,12,6)</f>
        <v>38327</v>
      </c>
      <c r="J927" s="3">
        <v>1260</v>
      </c>
      <c r="K927" s="3">
        <v>1211</v>
      </c>
      <c r="L927" s="3">
        <v>49</v>
      </c>
      <c r="M927" s="3">
        <v>10</v>
      </c>
      <c r="N927" s="2">
        <v>23</v>
      </c>
      <c r="O927" s="2">
        <v>0</v>
      </c>
      <c r="P927" s="2">
        <v>2</v>
      </c>
      <c r="Q927" s="2">
        <v>96</v>
      </c>
      <c r="R927" s="1">
        <f t="shared" si="42"/>
        <v>45900</v>
      </c>
      <c r="S927" t="s">
        <v>27</v>
      </c>
      <c r="T927" t="s">
        <v>28</v>
      </c>
    </row>
    <row r="928" spans="1:20" ht="13.95" customHeight="1" x14ac:dyDescent="0.3">
      <c r="A928" t="s">
        <v>1524</v>
      </c>
      <c r="B928" s="2">
        <v>1</v>
      </c>
      <c r="C928" t="s">
        <v>155</v>
      </c>
      <c r="D928" t="s">
        <v>22</v>
      </c>
      <c r="E928" t="s">
        <v>31</v>
      </c>
      <c r="F928" t="s">
        <v>123</v>
      </c>
      <c r="G928" t="s">
        <v>124</v>
      </c>
      <c r="H928" t="s">
        <v>125</v>
      </c>
      <c r="I928" s="1">
        <f>DATE(2006,4,19)</f>
        <v>38826</v>
      </c>
      <c r="J928" s="3">
        <v>3294.99</v>
      </c>
      <c r="K928" s="3">
        <v>2925.28</v>
      </c>
      <c r="L928" s="3">
        <v>369.71</v>
      </c>
      <c r="M928" s="3">
        <v>320</v>
      </c>
      <c r="N928" s="2">
        <v>21</v>
      </c>
      <c r="O928" s="2">
        <v>0</v>
      </c>
      <c r="P928" s="2">
        <v>1</v>
      </c>
      <c r="Q928" s="2">
        <v>230</v>
      </c>
      <c r="R928" s="1">
        <f t="shared" si="42"/>
        <v>45900</v>
      </c>
      <c r="S928" t="s">
        <v>27</v>
      </c>
      <c r="T928" t="s">
        <v>28</v>
      </c>
    </row>
    <row r="929" spans="1:20" ht="13.95" customHeight="1" x14ac:dyDescent="0.3">
      <c r="A929" t="s">
        <v>1525</v>
      </c>
      <c r="B929" s="2">
        <v>1</v>
      </c>
      <c r="C929" t="s">
        <v>155</v>
      </c>
      <c r="D929" t="s">
        <v>22</v>
      </c>
      <c r="E929" t="s">
        <v>31</v>
      </c>
      <c r="F929" t="s">
        <v>144</v>
      </c>
      <c r="G929" t="s">
        <v>124</v>
      </c>
      <c r="H929" t="s">
        <v>145</v>
      </c>
      <c r="I929" s="1">
        <f>DATE(2001,4,1)</f>
        <v>36982</v>
      </c>
      <c r="J929" s="3">
        <v>554.85</v>
      </c>
      <c r="K929" s="3">
        <v>536.12</v>
      </c>
      <c r="L929" s="3">
        <v>18.73</v>
      </c>
      <c r="M929" s="3">
        <v>0</v>
      </c>
      <c r="N929" s="2">
        <v>27</v>
      </c>
      <c r="O929" s="2">
        <v>0</v>
      </c>
      <c r="P929" s="2">
        <v>2</v>
      </c>
      <c r="Q929" s="2">
        <v>213</v>
      </c>
      <c r="R929" s="1">
        <f t="shared" si="42"/>
        <v>45900</v>
      </c>
      <c r="S929" t="s">
        <v>27</v>
      </c>
      <c r="T929" t="s">
        <v>28</v>
      </c>
    </row>
    <row r="930" spans="1:20" ht="13.95" customHeight="1" x14ac:dyDescent="0.3">
      <c r="A930" t="s">
        <v>1526</v>
      </c>
      <c r="B930" s="2">
        <v>1</v>
      </c>
      <c r="C930" t="s">
        <v>30</v>
      </c>
      <c r="D930" t="s">
        <v>22</v>
      </c>
      <c r="E930" t="s">
        <v>31</v>
      </c>
      <c r="F930" t="s">
        <v>173</v>
      </c>
      <c r="G930" t="s">
        <v>124</v>
      </c>
      <c r="H930" t="s">
        <v>523</v>
      </c>
      <c r="I930" s="1">
        <f>DATE(2005,4,1)</f>
        <v>38443</v>
      </c>
      <c r="J930" s="3">
        <v>844.86</v>
      </c>
      <c r="K930" s="3">
        <v>743.25</v>
      </c>
      <c r="L930" s="3">
        <v>101.61</v>
      </c>
      <c r="M930" s="3">
        <v>70</v>
      </c>
      <c r="N930" s="2">
        <v>23</v>
      </c>
      <c r="O930" s="2">
        <v>0</v>
      </c>
      <c r="P930" s="2">
        <v>2</v>
      </c>
      <c r="Q930" s="2">
        <v>213</v>
      </c>
      <c r="R930" s="1">
        <f t="shared" si="42"/>
        <v>45900</v>
      </c>
      <c r="S930" t="s">
        <v>27</v>
      </c>
      <c r="T930" t="s">
        <v>28</v>
      </c>
    </row>
    <row r="931" spans="1:20" ht="13.95" customHeight="1" x14ac:dyDescent="0.3">
      <c r="A931" t="s">
        <v>1527</v>
      </c>
      <c r="B931" s="2">
        <v>1</v>
      </c>
      <c r="C931" t="s">
        <v>1498</v>
      </c>
      <c r="D931" t="s">
        <v>22</v>
      </c>
      <c r="E931" t="s">
        <v>31</v>
      </c>
      <c r="F931" t="s">
        <v>173</v>
      </c>
      <c r="G931" t="s">
        <v>124</v>
      </c>
      <c r="H931" t="s">
        <v>188</v>
      </c>
      <c r="I931" s="1">
        <f>DATE(2001,4,1)</f>
        <v>36982</v>
      </c>
      <c r="J931" s="3">
        <v>554.85</v>
      </c>
      <c r="K931" s="3">
        <v>536.12</v>
      </c>
      <c r="L931" s="3">
        <v>18.73</v>
      </c>
      <c r="M931" s="3">
        <v>0</v>
      </c>
      <c r="N931" s="2">
        <v>27</v>
      </c>
      <c r="O931" s="2">
        <v>0</v>
      </c>
      <c r="P931" s="2">
        <v>2</v>
      </c>
      <c r="Q931" s="2">
        <v>213</v>
      </c>
      <c r="R931" s="1">
        <f t="shared" si="42"/>
        <v>45900</v>
      </c>
      <c r="S931" t="s">
        <v>27</v>
      </c>
      <c r="T931" t="s">
        <v>28</v>
      </c>
    </row>
    <row r="932" spans="1:20" ht="13.95" customHeight="1" x14ac:dyDescent="0.3">
      <c r="A932" t="s">
        <v>1528</v>
      </c>
      <c r="B932" s="2">
        <v>1</v>
      </c>
      <c r="C932" t="s">
        <v>155</v>
      </c>
      <c r="D932" t="s">
        <v>22</v>
      </c>
      <c r="E932" t="s">
        <v>31</v>
      </c>
      <c r="F932" t="s">
        <v>173</v>
      </c>
      <c r="G932" t="s">
        <v>124</v>
      </c>
      <c r="H932" t="s">
        <v>523</v>
      </c>
      <c r="I932" s="1">
        <f>DATE(2001,4,1)</f>
        <v>36982</v>
      </c>
      <c r="J932" s="3">
        <v>554.85</v>
      </c>
      <c r="K932" s="3">
        <v>536.12</v>
      </c>
      <c r="L932" s="3">
        <v>18.73</v>
      </c>
      <c r="M932" s="3">
        <v>0</v>
      </c>
      <c r="N932" s="2">
        <v>27</v>
      </c>
      <c r="O932" s="2">
        <v>0</v>
      </c>
      <c r="P932" s="2">
        <v>2</v>
      </c>
      <c r="Q932" s="2">
        <v>213</v>
      </c>
      <c r="R932" s="1">
        <f t="shared" si="42"/>
        <v>45900</v>
      </c>
      <c r="S932" t="s">
        <v>27</v>
      </c>
      <c r="T932" t="s">
        <v>28</v>
      </c>
    </row>
    <row r="933" spans="1:20" ht="13.95" customHeight="1" x14ac:dyDescent="0.3">
      <c r="A933" t="s">
        <v>1529</v>
      </c>
      <c r="B933" s="2">
        <v>1</v>
      </c>
      <c r="C933" t="s">
        <v>30</v>
      </c>
      <c r="D933" t="s">
        <v>22</v>
      </c>
      <c r="E933" t="s">
        <v>31</v>
      </c>
      <c r="F933" t="s">
        <v>1009</v>
      </c>
      <c r="G933" t="s">
        <v>124</v>
      </c>
      <c r="H933" t="s">
        <v>188</v>
      </c>
      <c r="I933" s="1">
        <f>DATE(2006,3,15)</f>
        <v>38791</v>
      </c>
      <c r="J933" s="3">
        <v>553</v>
      </c>
      <c r="K933" s="3">
        <v>482.13</v>
      </c>
      <c r="L933" s="3">
        <v>70.87</v>
      </c>
      <c r="M933" s="3">
        <v>50</v>
      </c>
      <c r="N933" s="2">
        <v>22</v>
      </c>
      <c r="O933" s="2">
        <v>0</v>
      </c>
      <c r="P933" s="2">
        <v>2</v>
      </c>
      <c r="Q933" s="2">
        <v>196</v>
      </c>
      <c r="R933" s="1">
        <f t="shared" si="42"/>
        <v>45900</v>
      </c>
      <c r="S933" t="s">
        <v>27</v>
      </c>
      <c r="T933" t="s">
        <v>28</v>
      </c>
    </row>
    <row r="934" spans="1:20" ht="13.95" customHeight="1" x14ac:dyDescent="0.3">
      <c r="A934" t="s">
        <v>1530</v>
      </c>
      <c r="B934" s="2">
        <v>1</v>
      </c>
      <c r="C934" t="s">
        <v>456</v>
      </c>
      <c r="D934" t="s">
        <v>93</v>
      </c>
      <c r="E934" t="s">
        <v>31</v>
      </c>
      <c r="F934" t="s">
        <v>173</v>
      </c>
      <c r="G934" t="s">
        <v>124</v>
      </c>
      <c r="H934" t="s">
        <v>188</v>
      </c>
      <c r="I934" s="1">
        <f>DATE(2001,4,1)</f>
        <v>36982</v>
      </c>
      <c r="J934" s="3">
        <v>1959.97</v>
      </c>
      <c r="K934" s="3">
        <v>1778.01</v>
      </c>
      <c r="L934" s="3">
        <v>181.96</v>
      </c>
      <c r="M934" s="3">
        <v>120</v>
      </c>
      <c r="N934" s="2">
        <v>27</v>
      </c>
      <c r="O934" s="2">
        <v>0</v>
      </c>
      <c r="P934" s="2">
        <v>2</v>
      </c>
      <c r="Q934" s="2">
        <v>213</v>
      </c>
      <c r="R934" s="1">
        <f t="shared" si="42"/>
        <v>45900</v>
      </c>
      <c r="S934" t="s">
        <v>27</v>
      </c>
      <c r="T934" t="s">
        <v>28</v>
      </c>
    </row>
    <row r="935" spans="1:20" ht="13.95" customHeight="1" x14ac:dyDescent="0.3">
      <c r="A935" t="s">
        <v>1531</v>
      </c>
      <c r="B935" s="2">
        <v>1</v>
      </c>
      <c r="C935" t="s">
        <v>1532</v>
      </c>
      <c r="D935" t="s">
        <v>22</v>
      </c>
      <c r="E935" t="s">
        <v>991</v>
      </c>
      <c r="F935" t="s">
        <v>340</v>
      </c>
      <c r="G935" t="s">
        <v>193</v>
      </c>
      <c r="H935" t="s">
        <v>341</v>
      </c>
      <c r="I935" s="1">
        <f t="shared" ref="I935:I957" si="43">DATE(2008,9,18)</f>
        <v>39709</v>
      </c>
      <c r="J935" s="3">
        <v>645.35</v>
      </c>
      <c r="K935" s="3">
        <v>574.44000000000005</v>
      </c>
      <c r="L935" s="3">
        <v>70.91</v>
      </c>
      <c r="M935" s="3">
        <v>60</v>
      </c>
      <c r="N935" s="2">
        <v>19</v>
      </c>
      <c r="O935" s="2">
        <v>0</v>
      </c>
      <c r="P935" s="2">
        <v>2</v>
      </c>
      <c r="Q935" s="2">
        <v>17</v>
      </c>
      <c r="R935" s="1">
        <f t="shared" si="42"/>
        <v>45900</v>
      </c>
      <c r="S935" t="s">
        <v>27</v>
      </c>
      <c r="T935" t="s">
        <v>28</v>
      </c>
    </row>
    <row r="936" spans="1:20" ht="13.95" customHeight="1" x14ac:dyDescent="0.3">
      <c r="A936" t="s">
        <v>1533</v>
      </c>
      <c r="B936" s="2">
        <v>1</v>
      </c>
      <c r="C936" t="s">
        <v>1534</v>
      </c>
      <c r="D936" t="s">
        <v>22</v>
      </c>
      <c r="E936" t="s">
        <v>991</v>
      </c>
      <c r="F936" t="s">
        <v>358</v>
      </c>
      <c r="G936" t="s">
        <v>25</v>
      </c>
      <c r="H936" t="s">
        <v>26</v>
      </c>
      <c r="I936" s="1">
        <f t="shared" si="43"/>
        <v>39709</v>
      </c>
      <c r="J936" s="3">
        <v>645.35</v>
      </c>
      <c r="K936" s="3">
        <v>574.44000000000005</v>
      </c>
      <c r="L936" s="3">
        <v>70.91</v>
      </c>
      <c r="M936" s="3">
        <v>60</v>
      </c>
      <c r="N936" s="2">
        <v>19</v>
      </c>
      <c r="O936" s="2">
        <v>0</v>
      </c>
      <c r="P936" s="2">
        <v>2</v>
      </c>
      <c r="Q936" s="2">
        <v>17</v>
      </c>
      <c r="R936" s="1">
        <f t="shared" si="42"/>
        <v>45900</v>
      </c>
      <c r="S936" t="s">
        <v>27</v>
      </c>
      <c r="T936" t="s">
        <v>28</v>
      </c>
    </row>
    <row r="937" spans="1:20" ht="13.95" customHeight="1" x14ac:dyDescent="0.3">
      <c r="A937" t="s">
        <v>1535</v>
      </c>
      <c r="B937" s="2">
        <v>1</v>
      </c>
      <c r="C937" t="s">
        <v>1534</v>
      </c>
      <c r="D937" t="s">
        <v>22</v>
      </c>
      <c r="E937" t="s">
        <v>991</v>
      </c>
      <c r="F937" t="s">
        <v>358</v>
      </c>
      <c r="G937" t="s">
        <v>25</v>
      </c>
      <c r="H937" t="s">
        <v>26</v>
      </c>
      <c r="I937" s="1">
        <f t="shared" si="43"/>
        <v>39709</v>
      </c>
      <c r="J937" s="3">
        <v>645.35</v>
      </c>
      <c r="K937" s="3">
        <v>574.44000000000005</v>
      </c>
      <c r="L937" s="3">
        <v>70.91</v>
      </c>
      <c r="M937" s="3">
        <v>60</v>
      </c>
      <c r="N937" s="2">
        <v>19</v>
      </c>
      <c r="O937" s="2">
        <v>0</v>
      </c>
      <c r="P937" s="2">
        <v>2</v>
      </c>
      <c r="Q937" s="2">
        <v>17</v>
      </c>
      <c r="R937" s="1">
        <f t="shared" si="42"/>
        <v>45900</v>
      </c>
      <c r="S937" t="s">
        <v>27</v>
      </c>
      <c r="T937" t="s">
        <v>28</v>
      </c>
    </row>
    <row r="938" spans="1:20" ht="13.95" customHeight="1" x14ac:dyDescent="0.3">
      <c r="A938" t="s">
        <v>1536</v>
      </c>
      <c r="B938" s="2">
        <v>1</v>
      </c>
      <c r="C938" t="s">
        <v>1534</v>
      </c>
      <c r="D938" t="s">
        <v>22</v>
      </c>
      <c r="E938" t="s">
        <v>991</v>
      </c>
      <c r="F938" t="s">
        <v>665</v>
      </c>
      <c r="G938" t="s">
        <v>193</v>
      </c>
      <c r="H938" t="s">
        <v>394</v>
      </c>
      <c r="I938" s="1">
        <f t="shared" si="43"/>
        <v>39709</v>
      </c>
      <c r="J938" s="3">
        <v>645.35</v>
      </c>
      <c r="K938" s="3">
        <v>574.44000000000005</v>
      </c>
      <c r="L938" s="3">
        <v>70.91</v>
      </c>
      <c r="M938" s="3">
        <v>60</v>
      </c>
      <c r="N938" s="2">
        <v>19</v>
      </c>
      <c r="O938" s="2">
        <v>0</v>
      </c>
      <c r="P938" s="2">
        <v>2</v>
      </c>
      <c r="Q938" s="2">
        <v>17</v>
      </c>
      <c r="R938" s="1">
        <f t="shared" si="42"/>
        <v>45900</v>
      </c>
      <c r="S938" t="s">
        <v>27</v>
      </c>
      <c r="T938" t="s">
        <v>28</v>
      </c>
    </row>
    <row r="939" spans="1:20" ht="13.95" customHeight="1" x14ac:dyDescent="0.3">
      <c r="A939" t="s">
        <v>1537</v>
      </c>
      <c r="B939" s="2">
        <v>1</v>
      </c>
      <c r="C939" t="s">
        <v>1534</v>
      </c>
      <c r="D939" t="s">
        <v>22</v>
      </c>
      <c r="E939" t="s">
        <v>991</v>
      </c>
      <c r="F939" t="s">
        <v>358</v>
      </c>
      <c r="G939" t="s">
        <v>25</v>
      </c>
      <c r="H939" t="s">
        <v>26</v>
      </c>
      <c r="I939" s="1">
        <f t="shared" si="43"/>
        <v>39709</v>
      </c>
      <c r="J939" s="3">
        <v>645.35</v>
      </c>
      <c r="K939" s="3">
        <v>574.44000000000005</v>
      </c>
      <c r="L939" s="3">
        <v>70.91</v>
      </c>
      <c r="M939" s="3">
        <v>60</v>
      </c>
      <c r="N939" s="2">
        <v>19</v>
      </c>
      <c r="O939" s="2">
        <v>0</v>
      </c>
      <c r="P939" s="2">
        <v>2</v>
      </c>
      <c r="Q939" s="2">
        <v>17</v>
      </c>
      <c r="R939" s="1">
        <f t="shared" si="42"/>
        <v>45900</v>
      </c>
      <c r="S939" t="s">
        <v>27</v>
      </c>
      <c r="T939" t="s">
        <v>28</v>
      </c>
    </row>
    <row r="940" spans="1:20" ht="13.95" customHeight="1" x14ac:dyDescent="0.3">
      <c r="A940" t="s">
        <v>1538</v>
      </c>
      <c r="B940" s="2">
        <v>1</v>
      </c>
      <c r="C940" t="s">
        <v>1534</v>
      </c>
      <c r="D940" t="s">
        <v>22</v>
      </c>
      <c r="E940" t="s">
        <v>991</v>
      </c>
      <c r="F940" t="s">
        <v>665</v>
      </c>
      <c r="G940" t="s">
        <v>193</v>
      </c>
      <c r="H940" t="s">
        <v>394</v>
      </c>
      <c r="I940" s="1">
        <f t="shared" si="43"/>
        <v>39709</v>
      </c>
      <c r="J940" s="3">
        <v>645.35</v>
      </c>
      <c r="K940" s="3">
        <v>574.44000000000005</v>
      </c>
      <c r="L940" s="3">
        <v>70.91</v>
      </c>
      <c r="M940" s="3">
        <v>60</v>
      </c>
      <c r="N940" s="2">
        <v>19</v>
      </c>
      <c r="O940" s="2">
        <v>0</v>
      </c>
      <c r="P940" s="2">
        <v>2</v>
      </c>
      <c r="Q940" s="2">
        <v>17</v>
      </c>
      <c r="R940" s="1">
        <f t="shared" si="42"/>
        <v>45900</v>
      </c>
      <c r="S940" t="s">
        <v>27</v>
      </c>
      <c r="T940" t="s">
        <v>28</v>
      </c>
    </row>
    <row r="941" spans="1:20" ht="13.95" customHeight="1" x14ac:dyDescent="0.3">
      <c r="A941" t="s">
        <v>1539</v>
      </c>
      <c r="B941" s="2">
        <v>1</v>
      </c>
      <c r="C941" t="s">
        <v>1534</v>
      </c>
      <c r="D941" t="s">
        <v>22</v>
      </c>
      <c r="E941" t="s">
        <v>991</v>
      </c>
      <c r="F941" t="s">
        <v>358</v>
      </c>
      <c r="G941" t="s">
        <v>25</v>
      </c>
      <c r="H941" t="s">
        <v>26</v>
      </c>
      <c r="I941" s="1">
        <f t="shared" si="43"/>
        <v>39709</v>
      </c>
      <c r="J941" s="3">
        <v>645.35</v>
      </c>
      <c r="K941" s="3">
        <v>574.44000000000005</v>
      </c>
      <c r="L941" s="3">
        <v>70.91</v>
      </c>
      <c r="M941" s="3">
        <v>60</v>
      </c>
      <c r="N941" s="2">
        <v>19</v>
      </c>
      <c r="O941" s="2">
        <v>0</v>
      </c>
      <c r="P941" s="2">
        <v>2</v>
      </c>
      <c r="Q941" s="2">
        <v>17</v>
      </c>
      <c r="R941" s="1">
        <f t="shared" si="42"/>
        <v>45900</v>
      </c>
      <c r="S941" t="s">
        <v>27</v>
      </c>
      <c r="T941" t="s">
        <v>28</v>
      </c>
    </row>
    <row r="942" spans="1:20" ht="13.95" customHeight="1" x14ac:dyDescent="0.3">
      <c r="A942" t="s">
        <v>1540</v>
      </c>
      <c r="B942" s="2">
        <v>1</v>
      </c>
      <c r="C942" t="s">
        <v>1534</v>
      </c>
      <c r="D942" t="s">
        <v>22</v>
      </c>
      <c r="E942" t="s">
        <v>991</v>
      </c>
      <c r="F942" t="s">
        <v>340</v>
      </c>
      <c r="G942" t="s">
        <v>193</v>
      </c>
      <c r="H942" t="s">
        <v>341</v>
      </c>
      <c r="I942" s="1">
        <f t="shared" si="43"/>
        <v>39709</v>
      </c>
      <c r="J942" s="3">
        <v>645.35</v>
      </c>
      <c r="K942" s="3">
        <v>574.44000000000005</v>
      </c>
      <c r="L942" s="3">
        <v>70.91</v>
      </c>
      <c r="M942" s="3">
        <v>60</v>
      </c>
      <c r="N942" s="2">
        <v>19</v>
      </c>
      <c r="O942" s="2">
        <v>0</v>
      </c>
      <c r="P942" s="2">
        <v>2</v>
      </c>
      <c r="Q942" s="2">
        <v>17</v>
      </c>
      <c r="R942" s="1">
        <f t="shared" si="42"/>
        <v>45900</v>
      </c>
      <c r="S942" t="s">
        <v>27</v>
      </c>
      <c r="T942" t="s">
        <v>28</v>
      </c>
    </row>
    <row r="943" spans="1:20" ht="13.95" customHeight="1" x14ac:dyDescent="0.3">
      <c r="A943" t="s">
        <v>1541</v>
      </c>
      <c r="B943" s="2">
        <v>1</v>
      </c>
      <c r="C943" t="s">
        <v>1534</v>
      </c>
      <c r="D943" t="s">
        <v>22</v>
      </c>
      <c r="E943" t="s">
        <v>991</v>
      </c>
      <c r="F943" t="s">
        <v>665</v>
      </c>
      <c r="G943" t="s">
        <v>193</v>
      </c>
      <c r="H943" t="s">
        <v>394</v>
      </c>
      <c r="I943" s="1">
        <f t="shared" si="43"/>
        <v>39709</v>
      </c>
      <c r="J943" s="3">
        <v>645.35</v>
      </c>
      <c r="K943" s="3">
        <v>574.44000000000005</v>
      </c>
      <c r="L943" s="3">
        <v>70.91</v>
      </c>
      <c r="M943" s="3">
        <v>60</v>
      </c>
      <c r="N943" s="2">
        <v>19</v>
      </c>
      <c r="O943" s="2">
        <v>0</v>
      </c>
      <c r="P943" s="2">
        <v>2</v>
      </c>
      <c r="Q943" s="2">
        <v>17</v>
      </c>
      <c r="R943" s="1">
        <f t="shared" si="42"/>
        <v>45900</v>
      </c>
      <c r="S943" t="s">
        <v>27</v>
      </c>
      <c r="T943" t="s">
        <v>28</v>
      </c>
    </row>
    <row r="944" spans="1:20" ht="13.95" customHeight="1" x14ac:dyDescent="0.3">
      <c r="A944" t="s">
        <v>1542</v>
      </c>
      <c r="B944" s="2">
        <v>1</v>
      </c>
      <c r="C944" t="s">
        <v>1534</v>
      </c>
      <c r="D944" t="s">
        <v>22</v>
      </c>
      <c r="E944" t="s">
        <v>991</v>
      </c>
      <c r="F944" t="s">
        <v>665</v>
      </c>
      <c r="G944" t="s">
        <v>193</v>
      </c>
      <c r="H944" t="s">
        <v>394</v>
      </c>
      <c r="I944" s="1">
        <f t="shared" si="43"/>
        <v>39709</v>
      </c>
      <c r="J944" s="3">
        <v>645.35</v>
      </c>
      <c r="K944" s="3">
        <v>574.44000000000005</v>
      </c>
      <c r="L944" s="3">
        <v>70.91</v>
      </c>
      <c r="M944" s="3">
        <v>60</v>
      </c>
      <c r="N944" s="2">
        <v>19</v>
      </c>
      <c r="O944" s="2">
        <v>0</v>
      </c>
      <c r="P944" s="2">
        <v>2</v>
      </c>
      <c r="Q944" s="2">
        <v>17</v>
      </c>
      <c r="R944" s="1">
        <f t="shared" si="42"/>
        <v>45900</v>
      </c>
      <c r="S944" t="s">
        <v>27</v>
      </c>
      <c r="T944" t="s">
        <v>28</v>
      </c>
    </row>
    <row r="945" spans="1:20" ht="13.95" customHeight="1" x14ac:dyDescent="0.3">
      <c r="A945" t="s">
        <v>1543</v>
      </c>
      <c r="B945" s="2">
        <v>1</v>
      </c>
      <c r="C945" t="s">
        <v>1544</v>
      </c>
      <c r="D945" t="s">
        <v>22</v>
      </c>
      <c r="E945" t="s">
        <v>991</v>
      </c>
      <c r="F945" t="s">
        <v>340</v>
      </c>
      <c r="G945" t="s">
        <v>193</v>
      </c>
      <c r="H945" t="s">
        <v>341</v>
      </c>
      <c r="I945" s="1">
        <f t="shared" si="43"/>
        <v>39709</v>
      </c>
      <c r="J945" s="3">
        <v>491.45</v>
      </c>
      <c r="K945" s="3">
        <v>433.21</v>
      </c>
      <c r="L945" s="3">
        <v>58.24</v>
      </c>
      <c r="M945" s="3">
        <v>50</v>
      </c>
      <c r="N945" s="2">
        <v>19</v>
      </c>
      <c r="O945" s="2">
        <v>0</v>
      </c>
      <c r="P945" s="2">
        <v>2</v>
      </c>
      <c r="Q945" s="2">
        <v>17</v>
      </c>
      <c r="R945" s="1">
        <f t="shared" si="42"/>
        <v>45900</v>
      </c>
      <c r="S945" t="s">
        <v>27</v>
      </c>
      <c r="T945" t="s">
        <v>28</v>
      </c>
    </row>
    <row r="946" spans="1:20" ht="13.95" customHeight="1" x14ac:dyDescent="0.3">
      <c r="A946" t="s">
        <v>1545</v>
      </c>
      <c r="B946" s="2">
        <v>1</v>
      </c>
      <c r="C946" t="s">
        <v>1544</v>
      </c>
      <c r="D946" t="s">
        <v>22</v>
      </c>
      <c r="E946" t="s">
        <v>991</v>
      </c>
      <c r="F946" t="s">
        <v>340</v>
      </c>
      <c r="G946" t="s">
        <v>193</v>
      </c>
      <c r="H946" t="s">
        <v>341</v>
      </c>
      <c r="I946" s="1">
        <f t="shared" si="43"/>
        <v>39709</v>
      </c>
      <c r="J946" s="3">
        <v>491.45</v>
      </c>
      <c r="K946" s="3">
        <v>433.21</v>
      </c>
      <c r="L946" s="3">
        <v>58.24</v>
      </c>
      <c r="M946" s="3">
        <v>50</v>
      </c>
      <c r="N946" s="2">
        <v>19</v>
      </c>
      <c r="O946" s="2">
        <v>0</v>
      </c>
      <c r="P946" s="2">
        <v>2</v>
      </c>
      <c r="Q946" s="2">
        <v>17</v>
      </c>
      <c r="R946" s="1">
        <f t="shared" si="42"/>
        <v>45900</v>
      </c>
      <c r="S946" t="s">
        <v>27</v>
      </c>
      <c r="T946" t="s">
        <v>28</v>
      </c>
    </row>
    <row r="947" spans="1:20" ht="13.95" customHeight="1" x14ac:dyDescent="0.3">
      <c r="A947" t="s">
        <v>1546</v>
      </c>
      <c r="B947" s="2">
        <v>1</v>
      </c>
      <c r="C947" t="s">
        <v>1544</v>
      </c>
      <c r="D947" t="s">
        <v>22</v>
      </c>
      <c r="E947" t="s">
        <v>991</v>
      </c>
      <c r="F947" t="s">
        <v>340</v>
      </c>
      <c r="G947" t="s">
        <v>193</v>
      </c>
      <c r="H947" t="s">
        <v>341</v>
      </c>
      <c r="I947" s="1">
        <f t="shared" si="43"/>
        <v>39709</v>
      </c>
      <c r="J947" s="3">
        <v>491.45</v>
      </c>
      <c r="K947" s="3">
        <v>433.21</v>
      </c>
      <c r="L947" s="3">
        <v>58.24</v>
      </c>
      <c r="M947" s="3">
        <v>50</v>
      </c>
      <c r="N947" s="2">
        <v>19</v>
      </c>
      <c r="O947" s="2">
        <v>0</v>
      </c>
      <c r="P947" s="2">
        <v>2</v>
      </c>
      <c r="Q947" s="2">
        <v>17</v>
      </c>
      <c r="R947" s="1">
        <f t="shared" si="42"/>
        <v>45900</v>
      </c>
      <c r="S947" t="s">
        <v>27</v>
      </c>
      <c r="T947" t="s">
        <v>28</v>
      </c>
    </row>
    <row r="948" spans="1:20" ht="13.95" customHeight="1" x14ac:dyDescent="0.3">
      <c r="A948" t="s">
        <v>1547</v>
      </c>
      <c r="B948" s="2">
        <v>1</v>
      </c>
      <c r="C948" t="s">
        <v>1544</v>
      </c>
      <c r="D948" t="s">
        <v>22</v>
      </c>
      <c r="E948" t="s">
        <v>991</v>
      </c>
      <c r="F948" t="s">
        <v>340</v>
      </c>
      <c r="G948" t="s">
        <v>193</v>
      </c>
      <c r="H948" t="s">
        <v>341</v>
      </c>
      <c r="I948" s="1">
        <f t="shared" si="43"/>
        <v>39709</v>
      </c>
      <c r="J948" s="3">
        <v>491.45</v>
      </c>
      <c r="K948" s="3">
        <v>433.21</v>
      </c>
      <c r="L948" s="3">
        <v>58.24</v>
      </c>
      <c r="M948" s="3">
        <v>50</v>
      </c>
      <c r="N948" s="2">
        <v>19</v>
      </c>
      <c r="O948" s="2">
        <v>0</v>
      </c>
      <c r="P948" s="2">
        <v>2</v>
      </c>
      <c r="Q948" s="2">
        <v>17</v>
      </c>
      <c r="R948" s="1">
        <f t="shared" si="42"/>
        <v>45900</v>
      </c>
      <c r="S948" t="s">
        <v>27</v>
      </c>
      <c r="T948" t="s">
        <v>28</v>
      </c>
    </row>
    <row r="949" spans="1:20" ht="13.95" customHeight="1" x14ac:dyDescent="0.3">
      <c r="A949" t="s">
        <v>1548</v>
      </c>
      <c r="B949" s="2">
        <v>1</v>
      </c>
      <c r="C949" t="s">
        <v>1544</v>
      </c>
      <c r="D949" t="s">
        <v>22</v>
      </c>
      <c r="E949" t="s">
        <v>991</v>
      </c>
      <c r="F949" t="s">
        <v>340</v>
      </c>
      <c r="G949" t="s">
        <v>193</v>
      </c>
      <c r="H949" t="s">
        <v>341</v>
      </c>
      <c r="I949" s="1">
        <f t="shared" si="43"/>
        <v>39709</v>
      </c>
      <c r="J949" s="3">
        <v>491.45</v>
      </c>
      <c r="K949" s="3">
        <v>433.21</v>
      </c>
      <c r="L949" s="3">
        <v>58.24</v>
      </c>
      <c r="M949" s="3">
        <v>50</v>
      </c>
      <c r="N949" s="2">
        <v>19</v>
      </c>
      <c r="O949" s="2">
        <v>0</v>
      </c>
      <c r="P949" s="2">
        <v>2</v>
      </c>
      <c r="Q949" s="2">
        <v>17</v>
      </c>
      <c r="R949" s="1">
        <f t="shared" si="42"/>
        <v>45900</v>
      </c>
      <c r="S949" t="s">
        <v>27</v>
      </c>
      <c r="T949" t="s">
        <v>28</v>
      </c>
    </row>
    <row r="950" spans="1:20" ht="13.95" customHeight="1" x14ac:dyDescent="0.3">
      <c r="A950" t="s">
        <v>1549</v>
      </c>
      <c r="B950" s="2">
        <v>1</v>
      </c>
      <c r="C950" t="s">
        <v>1544</v>
      </c>
      <c r="D950" t="s">
        <v>22</v>
      </c>
      <c r="E950" t="s">
        <v>991</v>
      </c>
      <c r="F950" t="s">
        <v>340</v>
      </c>
      <c r="G950" t="s">
        <v>193</v>
      </c>
      <c r="H950" t="s">
        <v>341</v>
      </c>
      <c r="I950" s="1">
        <f t="shared" si="43"/>
        <v>39709</v>
      </c>
      <c r="J950" s="3">
        <v>491.45</v>
      </c>
      <c r="K950" s="3">
        <v>433.21</v>
      </c>
      <c r="L950" s="3">
        <v>58.24</v>
      </c>
      <c r="M950" s="3">
        <v>50</v>
      </c>
      <c r="N950" s="2">
        <v>19</v>
      </c>
      <c r="O950" s="2">
        <v>0</v>
      </c>
      <c r="P950" s="2">
        <v>2</v>
      </c>
      <c r="Q950" s="2">
        <v>17</v>
      </c>
      <c r="R950" s="1">
        <f t="shared" si="42"/>
        <v>45900</v>
      </c>
      <c r="S950" t="s">
        <v>27</v>
      </c>
      <c r="T950" t="s">
        <v>28</v>
      </c>
    </row>
    <row r="951" spans="1:20" ht="13.95" customHeight="1" x14ac:dyDescent="0.3">
      <c r="A951" t="s">
        <v>1550</v>
      </c>
      <c r="B951" s="2">
        <v>1</v>
      </c>
      <c r="C951" t="s">
        <v>1544</v>
      </c>
      <c r="D951" t="s">
        <v>22</v>
      </c>
      <c r="E951" t="s">
        <v>991</v>
      </c>
      <c r="F951" t="s">
        <v>340</v>
      </c>
      <c r="G951" t="s">
        <v>193</v>
      </c>
      <c r="H951" t="s">
        <v>341</v>
      </c>
      <c r="I951" s="1">
        <f t="shared" si="43"/>
        <v>39709</v>
      </c>
      <c r="J951" s="3">
        <v>491.45</v>
      </c>
      <c r="K951" s="3">
        <v>433.21</v>
      </c>
      <c r="L951" s="3">
        <v>58.24</v>
      </c>
      <c r="M951" s="3">
        <v>50</v>
      </c>
      <c r="N951" s="2">
        <v>19</v>
      </c>
      <c r="O951" s="2">
        <v>0</v>
      </c>
      <c r="P951" s="2">
        <v>2</v>
      </c>
      <c r="Q951" s="2">
        <v>17</v>
      </c>
      <c r="R951" s="1">
        <f t="shared" si="42"/>
        <v>45900</v>
      </c>
      <c r="S951" t="s">
        <v>27</v>
      </c>
      <c r="T951" t="s">
        <v>28</v>
      </c>
    </row>
    <row r="952" spans="1:20" ht="13.95" customHeight="1" x14ac:dyDescent="0.3">
      <c r="A952" t="s">
        <v>1551</v>
      </c>
      <c r="B952" s="2">
        <v>1</v>
      </c>
      <c r="C952" t="s">
        <v>1544</v>
      </c>
      <c r="D952" t="s">
        <v>22</v>
      </c>
      <c r="E952" t="s">
        <v>991</v>
      </c>
      <c r="F952" t="s">
        <v>665</v>
      </c>
      <c r="G952" t="s">
        <v>193</v>
      </c>
      <c r="H952" t="s">
        <v>394</v>
      </c>
      <c r="I952" s="1">
        <f t="shared" si="43"/>
        <v>39709</v>
      </c>
      <c r="J952" s="3">
        <v>491.45</v>
      </c>
      <c r="K952" s="3">
        <v>433.21</v>
      </c>
      <c r="L952" s="3">
        <v>58.24</v>
      </c>
      <c r="M952" s="3">
        <v>50</v>
      </c>
      <c r="N952" s="2">
        <v>19</v>
      </c>
      <c r="O952" s="2">
        <v>0</v>
      </c>
      <c r="P952" s="2">
        <v>2</v>
      </c>
      <c r="Q952" s="2">
        <v>17</v>
      </c>
      <c r="R952" s="1">
        <f t="shared" si="42"/>
        <v>45900</v>
      </c>
      <c r="S952" t="s">
        <v>27</v>
      </c>
      <c r="T952" t="s">
        <v>28</v>
      </c>
    </row>
    <row r="953" spans="1:20" ht="13.95" customHeight="1" x14ac:dyDescent="0.3">
      <c r="A953" t="s">
        <v>1552</v>
      </c>
      <c r="B953" s="2">
        <v>1</v>
      </c>
      <c r="C953" t="s">
        <v>1544</v>
      </c>
      <c r="D953" t="s">
        <v>22</v>
      </c>
      <c r="E953" t="s">
        <v>991</v>
      </c>
      <c r="F953" t="s">
        <v>340</v>
      </c>
      <c r="G953" t="s">
        <v>193</v>
      </c>
      <c r="H953" t="s">
        <v>341</v>
      </c>
      <c r="I953" s="1">
        <f t="shared" si="43"/>
        <v>39709</v>
      </c>
      <c r="J953" s="3">
        <v>491.45</v>
      </c>
      <c r="K953" s="3">
        <v>433.21</v>
      </c>
      <c r="L953" s="3">
        <v>58.24</v>
      </c>
      <c r="M953" s="3">
        <v>50</v>
      </c>
      <c r="N953" s="2">
        <v>19</v>
      </c>
      <c r="O953" s="2">
        <v>0</v>
      </c>
      <c r="P953" s="2">
        <v>2</v>
      </c>
      <c r="Q953" s="2">
        <v>17</v>
      </c>
      <c r="R953" s="1">
        <f t="shared" si="42"/>
        <v>45900</v>
      </c>
      <c r="S953" t="s">
        <v>27</v>
      </c>
      <c r="T953" t="s">
        <v>28</v>
      </c>
    </row>
    <row r="954" spans="1:20" ht="13.95" customHeight="1" x14ac:dyDescent="0.3">
      <c r="A954" t="s">
        <v>1553</v>
      </c>
      <c r="B954" s="2">
        <v>1</v>
      </c>
      <c r="C954" t="s">
        <v>1544</v>
      </c>
      <c r="D954" t="s">
        <v>22</v>
      </c>
      <c r="E954" t="s">
        <v>991</v>
      </c>
      <c r="F954" t="s">
        <v>340</v>
      </c>
      <c r="G954" t="s">
        <v>193</v>
      </c>
      <c r="H954" t="s">
        <v>341</v>
      </c>
      <c r="I954" s="1">
        <f t="shared" si="43"/>
        <v>39709</v>
      </c>
      <c r="J954" s="3">
        <v>491.47</v>
      </c>
      <c r="K954" s="3">
        <v>433.23</v>
      </c>
      <c r="L954" s="3">
        <v>58.24</v>
      </c>
      <c r="M954" s="3">
        <v>50</v>
      </c>
      <c r="N954" s="2">
        <v>19</v>
      </c>
      <c r="O954" s="2">
        <v>0</v>
      </c>
      <c r="P954" s="2">
        <v>2</v>
      </c>
      <c r="Q954" s="2">
        <v>17</v>
      </c>
      <c r="R954" s="1">
        <f t="shared" si="42"/>
        <v>45900</v>
      </c>
      <c r="S954" t="s">
        <v>27</v>
      </c>
      <c r="T954" t="s">
        <v>28</v>
      </c>
    </row>
    <row r="955" spans="1:20" ht="13.95" customHeight="1" x14ac:dyDescent="0.3">
      <c r="A955" t="s">
        <v>1554</v>
      </c>
      <c r="B955" s="2">
        <v>1</v>
      </c>
      <c r="C955" t="s">
        <v>1544</v>
      </c>
      <c r="D955" t="s">
        <v>22</v>
      </c>
      <c r="E955" t="s">
        <v>991</v>
      </c>
      <c r="F955" t="s">
        <v>340</v>
      </c>
      <c r="G955" t="s">
        <v>193</v>
      </c>
      <c r="H955" t="s">
        <v>341</v>
      </c>
      <c r="I955" s="1">
        <f t="shared" si="43"/>
        <v>39709</v>
      </c>
      <c r="J955" s="3">
        <v>491.54</v>
      </c>
      <c r="K955" s="3">
        <v>433.31</v>
      </c>
      <c r="L955" s="3">
        <v>58.23</v>
      </c>
      <c r="M955" s="3">
        <v>50</v>
      </c>
      <c r="N955" s="2">
        <v>19</v>
      </c>
      <c r="O955" s="2">
        <v>0</v>
      </c>
      <c r="P955" s="2">
        <v>2</v>
      </c>
      <c r="Q955" s="2">
        <v>17</v>
      </c>
      <c r="R955" s="1">
        <f t="shared" si="42"/>
        <v>45900</v>
      </c>
      <c r="S955" t="s">
        <v>27</v>
      </c>
      <c r="T955" t="s">
        <v>28</v>
      </c>
    </row>
    <row r="956" spans="1:20" ht="13.95" customHeight="1" x14ac:dyDescent="0.3">
      <c r="A956" t="s">
        <v>1555</v>
      </c>
      <c r="B956" s="2">
        <v>1</v>
      </c>
      <c r="C956" t="s">
        <v>1556</v>
      </c>
      <c r="D956" t="s">
        <v>22</v>
      </c>
      <c r="E956" t="s">
        <v>991</v>
      </c>
      <c r="F956" t="s">
        <v>340</v>
      </c>
      <c r="G956" t="s">
        <v>193</v>
      </c>
      <c r="H956" t="s">
        <v>341</v>
      </c>
      <c r="I956" s="1">
        <f t="shared" si="43"/>
        <v>39709</v>
      </c>
      <c r="J956" s="3">
        <v>1066.01</v>
      </c>
      <c r="K956" s="3">
        <v>938.2</v>
      </c>
      <c r="L956" s="3">
        <v>127.81</v>
      </c>
      <c r="M956" s="3">
        <v>110</v>
      </c>
      <c r="N956" s="2">
        <v>19</v>
      </c>
      <c r="O956" s="2">
        <v>0</v>
      </c>
      <c r="P956" s="2">
        <v>2</v>
      </c>
      <c r="Q956" s="2">
        <v>17</v>
      </c>
      <c r="R956" s="1">
        <f t="shared" si="42"/>
        <v>45900</v>
      </c>
      <c r="S956" t="s">
        <v>27</v>
      </c>
      <c r="T956" t="s">
        <v>28</v>
      </c>
    </row>
    <row r="957" spans="1:20" ht="13.95" customHeight="1" x14ac:dyDescent="0.3">
      <c r="A957" t="s">
        <v>1557</v>
      </c>
      <c r="B957" s="2">
        <v>1</v>
      </c>
      <c r="C957" t="s">
        <v>1556</v>
      </c>
      <c r="D957" t="s">
        <v>22</v>
      </c>
      <c r="E957" t="s">
        <v>991</v>
      </c>
      <c r="F957" t="s">
        <v>340</v>
      </c>
      <c r="G957" t="s">
        <v>193</v>
      </c>
      <c r="H957" t="s">
        <v>1558</v>
      </c>
      <c r="I957" s="1">
        <f t="shared" si="43"/>
        <v>39709</v>
      </c>
      <c r="J957" s="3">
        <v>1066.01</v>
      </c>
      <c r="K957" s="3">
        <v>938.2</v>
      </c>
      <c r="L957" s="3">
        <v>127.81</v>
      </c>
      <c r="M957" s="3">
        <v>110</v>
      </c>
      <c r="N957" s="2">
        <v>19</v>
      </c>
      <c r="O957" s="2">
        <v>0</v>
      </c>
      <c r="P957" s="2">
        <v>2</v>
      </c>
      <c r="Q957" s="2">
        <v>17</v>
      </c>
      <c r="R957" s="1">
        <f t="shared" si="42"/>
        <v>45900</v>
      </c>
      <c r="S957" t="s">
        <v>27</v>
      </c>
      <c r="T957" t="s">
        <v>28</v>
      </c>
    </row>
    <row r="958" spans="1:20" ht="13.95" customHeight="1" x14ac:dyDescent="0.3">
      <c r="A958" t="s">
        <v>1559</v>
      </c>
      <c r="B958" s="2">
        <v>1</v>
      </c>
      <c r="C958" t="s">
        <v>1560</v>
      </c>
      <c r="D958" t="s">
        <v>22</v>
      </c>
      <c r="E958" t="s">
        <v>180</v>
      </c>
      <c r="F958" t="s">
        <v>416</v>
      </c>
      <c r="G958" t="s">
        <v>367</v>
      </c>
      <c r="H958" t="s">
        <v>417</v>
      </c>
      <c r="I958" s="1">
        <f>DATE(2008,10,16)</f>
        <v>39737</v>
      </c>
      <c r="J958" s="3">
        <v>3008.46</v>
      </c>
      <c r="K958" s="3">
        <v>2707.61</v>
      </c>
      <c r="L958" s="3">
        <v>300.85000000000002</v>
      </c>
      <c r="M958" s="3">
        <v>300</v>
      </c>
      <c r="N958" s="2">
        <v>19</v>
      </c>
      <c r="O958" s="2">
        <v>0</v>
      </c>
      <c r="P958" s="2">
        <v>2</v>
      </c>
      <c r="Q958" s="2">
        <v>45</v>
      </c>
      <c r="R958" s="1">
        <f t="shared" si="42"/>
        <v>45900</v>
      </c>
      <c r="S958" t="s">
        <v>27</v>
      </c>
      <c r="T958" t="s">
        <v>28</v>
      </c>
    </row>
    <row r="959" spans="1:20" ht="13.95" customHeight="1" x14ac:dyDescent="0.3">
      <c r="A959" t="s">
        <v>1561</v>
      </c>
      <c r="B959" s="2">
        <v>1</v>
      </c>
      <c r="C959" t="s">
        <v>1560</v>
      </c>
      <c r="D959" t="s">
        <v>22</v>
      </c>
      <c r="E959" t="s">
        <v>180</v>
      </c>
      <c r="F959" t="s">
        <v>416</v>
      </c>
      <c r="G959" t="s">
        <v>367</v>
      </c>
      <c r="H959" t="s">
        <v>417</v>
      </c>
      <c r="I959" s="1">
        <f>DATE(2008,10,16)</f>
        <v>39737</v>
      </c>
      <c r="J959" s="3">
        <v>3008.46</v>
      </c>
      <c r="K959" s="3">
        <v>2707.61</v>
      </c>
      <c r="L959" s="3">
        <v>300.85000000000002</v>
      </c>
      <c r="M959" s="3">
        <v>300</v>
      </c>
      <c r="N959" s="2">
        <v>19</v>
      </c>
      <c r="O959" s="2">
        <v>0</v>
      </c>
      <c r="P959" s="2">
        <v>2</v>
      </c>
      <c r="Q959" s="2">
        <v>45</v>
      </c>
      <c r="R959" s="1">
        <f t="shared" si="42"/>
        <v>45900</v>
      </c>
      <c r="S959" t="s">
        <v>27</v>
      </c>
      <c r="T959" t="s">
        <v>28</v>
      </c>
    </row>
    <row r="960" spans="1:20" ht="13.95" customHeight="1" x14ac:dyDescent="0.3">
      <c r="A960" t="s">
        <v>1562</v>
      </c>
      <c r="B960" s="2">
        <v>1</v>
      </c>
      <c r="C960" t="s">
        <v>1560</v>
      </c>
      <c r="D960" t="s">
        <v>22</v>
      </c>
      <c r="E960" t="s">
        <v>180</v>
      </c>
      <c r="F960" t="s">
        <v>416</v>
      </c>
      <c r="G960" t="s">
        <v>367</v>
      </c>
      <c r="H960" t="s">
        <v>417</v>
      </c>
      <c r="I960" s="1">
        <f>DATE(2008,10,16)</f>
        <v>39737</v>
      </c>
      <c r="J960" s="3">
        <v>3008.46</v>
      </c>
      <c r="K960" s="3">
        <v>2707.61</v>
      </c>
      <c r="L960" s="3">
        <v>300.85000000000002</v>
      </c>
      <c r="M960" s="3">
        <v>300</v>
      </c>
      <c r="N960" s="2">
        <v>19</v>
      </c>
      <c r="O960" s="2">
        <v>0</v>
      </c>
      <c r="P960" s="2">
        <v>2</v>
      </c>
      <c r="Q960" s="2">
        <v>45</v>
      </c>
      <c r="R960" s="1">
        <f t="shared" si="42"/>
        <v>45900</v>
      </c>
      <c r="S960" t="s">
        <v>27</v>
      </c>
      <c r="T960" t="s">
        <v>28</v>
      </c>
    </row>
    <row r="961" spans="1:20" ht="13.95" customHeight="1" x14ac:dyDescent="0.3">
      <c r="A961" t="s">
        <v>1563</v>
      </c>
      <c r="B961" s="2">
        <v>1</v>
      </c>
      <c r="C961" t="s">
        <v>1560</v>
      </c>
      <c r="D961" t="s">
        <v>22</v>
      </c>
      <c r="E961" t="s">
        <v>180</v>
      </c>
      <c r="F961" t="s">
        <v>416</v>
      </c>
      <c r="G961" t="s">
        <v>367</v>
      </c>
      <c r="H961" t="s">
        <v>417</v>
      </c>
      <c r="I961" s="1">
        <f>DATE(2008,10,16)</f>
        <v>39737</v>
      </c>
      <c r="J961" s="3">
        <v>3008.46</v>
      </c>
      <c r="K961" s="3">
        <v>2707.61</v>
      </c>
      <c r="L961" s="3">
        <v>300.85000000000002</v>
      </c>
      <c r="M961" s="3">
        <v>300</v>
      </c>
      <c r="N961" s="2">
        <v>19</v>
      </c>
      <c r="O961" s="2">
        <v>0</v>
      </c>
      <c r="P961" s="2">
        <v>2</v>
      </c>
      <c r="Q961" s="2">
        <v>45</v>
      </c>
      <c r="R961" s="1">
        <f t="shared" si="42"/>
        <v>45900</v>
      </c>
      <c r="S961" t="s">
        <v>27</v>
      </c>
      <c r="T961" t="s">
        <v>28</v>
      </c>
    </row>
    <row r="962" spans="1:20" ht="13.95" customHeight="1" x14ac:dyDescent="0.3">
      <c r="A962" t="s">
        <v>1564</v>
      </c>
      <c r="B962" s="2">
        <v>1</v>
      </c>
      <c r="C962" t="s">
        <v>1560</v>
      </c>
      <c r="D962" t="s">
        <v>22</v>
      </c>
      <c r="E962" t="s">
        <v>180</v>
      </c>
      <c r="F962" t="s">
        <v>416</v>
      </c>
      <c r="G962" t="s">
        <v>367</v>
      </c>
      <c r="H962" t="s">
        <v>417</v>
      </c>
      <c r="I962" s="1">
        <f>DATE(2008,10,16)</f>
        <v>39737</v>
      </c>
      <c r="J962" s="3">
        <v>3008.46</v>
      </c>
      <c r="K962" s="3">
        <v>2707.61</v>
      </c>
      <c r="L962" s="3">
        <v>300.85000000000002</v>
      </c>
      <c r="M962" s="3">
        <v>300</v>
      </c>
      <c r="N962" s="2">
        <v>19</v>
      </c>
      <c r="O962" s="2">
        <v>0</v>
      </c>
      <c r="P962" s="2">
        <v>2</v>
      </c>
      <c r="Q962" s="2">
        <v>45</v>
      </c>
      <c r="R962" s="1">
        <f t="shared" ref="R962:R1025" si="44">DATE(2025,8,31)</f>
        <v>45900</v>
      </c>
      <c r="S962" t="s">
        <v>27</v>
      </c>
      <c r="T962" t="s">
        <v>28</v>
      </c>
    </row>
    <row r="963" spans="1:20" ht="13.95" customHeight="1" x14ac:dyDescent="0.3">
      <c r="A963" t="s">
        <v>1565</v>
      </c>
      <c r="B963" s="2">
        <v>1</v>
      </c>
      <c r="C963" t="s">
        <v>1566</v>
      </c>
      <c r="D963" t="s">
        <v>93</v>
      </c>
      <c r="E963" t="s">
        <v>1567</v>
      </c>
      <c r="F963" t="s">
        <v>161</v>
      </c>
      <c r="G963" t="s">
        <v>162</v>
      </c>
      <c r="H963" t="s">
        <v>163</v>
      </c>
      <c r="I963" s="1">
        <f>DATE(2008,12,1)</f>
        <v>39783</v>
      </c>
      <c r="J963" s="3">
        <v>4440.3</v>
      </c>
      <c r="K963" s="3">
        <v>3825.97</v>
      </c>
      <c r="L963" s="3">
        <v>614.33000000000004</v>
      </c>
      <c r="M963" s="3">
        <v>100</v>
      </c>
      <c r="N963" s="2">
        <v>19</v>
      </c>
      <c r="O963" s="2">
        <v>0</v>
      </c>
      <c r="P963" s="2">
        <v>2</v>
      </c>
      <c r="Q963" s="2">
        <v>91</v>
      </c>
      <c r="R963" s="1">
        <f t="shared" si="44"/>
        <v>45900</v>
      </c>
      <c r="S963" t="s">
        <v>27</v>
      </c>
      <c r="T963" t="s">
        <v>28</v>
      </c>
    </row>
    <row r="964" spans="1:20" ht="13.95" customHeight="1" x14ac:dyDescent="0.3">
      <c r="A964" t="s">
        <v>1568</v>
      </c>
      <c r="B964" s="2">
        <v>1</v>
      </c>
      <c r="C964" t="s">
        <v>1569</v>
      </c>
      <c r="D964" t="s">
        <v>22</v>
      </c>
      <c r="E964" t="s">
        <v>1570</v>
      </c>
      <c r="F964" t="s">
        <v>111</v>
      </c>
      <c r="G964" t="s">
        <v>112</v>
      </c>
      <c r="H964" t="s">
        <v>113</v>
      </c>
      <c r="I964" s="1">
        <f>DATE(2008,12,18)</f>
        <v>39800</v>
      </c>
      <c r="J964" s="3">
        <v>31384.2</v>
      </c>
      <c r="K964" s="3">
        <v>28231.57</v>
      </c>
      <c r="L964" s="3">
        <v>3152.63</v>
      </c>
      <c r="M964" s="3">
        <v>3100</v>
      </c>
      <c r="N964" s="2">
        <v>19</v>
      </c>
      <c r="O964" s="2">
        <v>0</v>
      </c>
      <c r="P964" s="2">
        <v>2</v>
      </c>
      <c r="Q964" s="2">
        <v>108</v>
      </c>
      <c r="R964" s="1">
        <f t="shared" si="44"/>
        <v>45900</v>
      </c>
      <c r="S964" t="s">
        <v>27</v>
      </c>
      <c r="T964" t="s">
        <v>28</v>
      </c>
    </row>
    <row r="965" spans="1:20" ht="13.95" customHeight="1" x14ac:dyDescent="0.3">
      <c r="A965" t="s">
        <v>1571</v>
      </c>
      <c r="B965" s="2">
        <v>1</v>
      </c>
      <c r="C965" t="s">
        <v>646</v>
      </c>
      <c r="D965" t="s">
        <v>22</v>
      </c>
      <c r="E965" t="s">
        <v>141</v>
      </c>
      <c r="F965" t="s">
        <v>201</v>
      </c>
      <c r="G965" t="s">
        <v>202</v>
      </c>
      <c r="H965" t="s">
        <v>1003</v>
      </c>
      <c r="I965" s="1">
        <f>DATE(2009,1,28)</f>
        <v>39841</v>
      </c>
      <c r="J965" s="3">
        <v>8196.6</v>
      </c>
      <c r="K965" s="3">
        <v>7373.25</v>
      </c>
      <c r="L965" s="3">
        <v>823.35</v>
      </c>
      <c r="M965" s="3">
        <v>800</v>
      </c>
      <c r="N965" s="2">
        <v>19</v>
      </c>
      <c r="O965" s="2">
        <v>0</v>
      </c>
      <c r="P965" s="2">
        <v>2</v>
      </c>
      <c r="Q965" s="2">
        <v>149</v>
      </c>
      <c r="R965" s="1">
        <f t="shared" si="44"/>
        <v>45900</v>
      </c>
      <c r="S965" t="s">
        <v>27</v>
      </c>
      <c r="T965" t="s">
        <v>28</v>
      </c>
    </row>
    <row r="966" spans="1:20" ht="13.95" customHeight="1" x14ac:dyDescent="0.3">
      <c r="A966" t="s">
        <v>1572</v>
      </c>
      <c r="B966" s="2">
        <v>1</v>
      </c>
      <c r="C966" t="s">
        <v>646</v>
      </c>
      <c r="D966" t="s">
        <v>22</v>
      </c>
      <c r="E966" t="s">
        <v>141</v>
      </c>
      <c r="F966" t="s">
        <v>151</v>
      </c>
      <c r="G966" t="s">
        <v>152</v>
      </c>
      <c r="H966" t="s">
        <v>397</v>
      </c>
      <c r="I966" s="1">
        <f>DATE(2009,1,28)</f>
        <v>39841</v>
      </c>
      <c r="J966" s="3">
        <v>8196.6</v>
      </c>
      <c r="K966" s="3">
        <v>7373.25</v>
      </c>
      <c r="L966" s="3">
        <v>823.35</v>
      </c>
      <c r="M966" s="3">
        <v>800</v>
      </c>
      <c r="N966" s="2">
        <v>19</v>
      </c>
      <c r="O966" s="2">
        <v>0</v>
      </c>
      <c r="P966" s="2">
        <v>2</v>
      </c>
      <c r="Q966" s="2">
        <v>149</v>
      </c>
      <c r="R966" s="1">
        <f t="shared" si="44"/>
        <v>45900</v>
      </c>
      <c r="S966" t="s">
        <v>27</v>
      </c>
      <c r="T966" t="s">
        <v>28</v>
      </c>
    </row>
    <row r="967" spans="1:20" ht="13.95" customHeight="1" x14ac:dyDescent="0.3">
      <c r="A967" t="s">
        <v>1573</v>
      </c>
      <c r="B967" s="2">
        <v>1</v>
      </c>
      <c r="C967" t="s">
        <v>578</v>
      </c>
      <c r="D967" t="s">
        <v>22</v>
      </c>
      <c r="E967" t="s">
        <v>857</v>
      </c>
      <c r="F967" t="s">
        <v>366</v>
      </c>
      <c r="G967" t="s">
        <v>367</v>
      </c>
      <c r="H967" t="s">
        <v>368</v>
      </c>
      <c r="I967" s="1">
        <f>DATE(2009,6,30)</f>
        <v>39994</v>
      </c>
      <c r="J967" s="3">
        <v>3591</v>
      </c>
      <c r="K967" s="3">
        <v>3227.01</v>
      </c>
      <c r="L967" s="3">
        <v>363.99</v>
      </c>
      <c r="M967" s="3">
        <v>350</v>
      </c>
      <c r="N967" s="2">
        <v>18</v>
      </c>
      <c r="O967" s="2">
        <v>0</v>
      </c>
      <c r="P967" s="2">
        <v>1</v>
      </c>
      <c r="Q967" s="2">
        <v>302</v>
      </c>
      <c r="R967" s="1">
        <f t="shared" si="44"/>
        <v>45900</v>
      </c>
      <c r="S967" t="s">
        <v>27</v>
      </c>
      <c r="T967" t="s">
        <v>28</v>
      </c>
    </row>
    <row r="968" spans="1:20" ht="13.95" customHeight="1" x14ac:dyDescent="0.3">
      <c r="A968" t="s">
        <v>1574</v>
      </c>
      <c r="B968" s="2">
        <v>1</v>
      </c>
      <c r="C968" t="s">
        <v>1575</v>
      </c>
      <c r="D968" t="s">
        <v>22</v>
      </c>
      <c r="E968" t="s">
        <v>857</v>
      </c>
      <c r="F968" t="s">
        <v>370</v>
      </c>
      <c r="G968" t="s">
        <v>282</v>
      </c>
      <c r="H968" t="s">
        <v>283</v>
      </c>
      <c r="I968" s="1">
        <f>DATE(2009,6,30)</f>
        <v>39994</v>
      </c>
      <c r="J968" s="3">
        <v>1413.6</v>
      </c>
      <c r="K968" s="3">
        <v>1268.1500000000001</v>
      </c>
      <c r="L968" s="3">
        <v>145.44999999999999</v>
      </c>
      <c r="M968" s="3">
        <v>140</v>
      </c>
      <c r="N968" s="2">
        <v>18</v>
      </c>
      <c r="O968" s="2">
        <v>0</v>
      </c>
      <c r="P968" s="2">
        <v>1</v>
      </c>
      <c r="Q968" s="2">
        <v>302</v>
      </c>
      <c r="R968" s="1">
        <f t="shared" si="44"/>
        <v>45900</v>
      </c>
      <c r="S968" t="s">
        <v>27</v>
      </c>
      <c r="T968" t="s">
        <v>28</v>
      </c>
    </row>
    <row r="969" spans="1:20" ht="13.95" customHeight="1" x14ac:dyDescent="0.3">
      <c r="A969" t="s">
        <v>1576</v>
      </c>
      <c r="B969" s="2">
        <v>1</v>
      </c>
      <c r="C969" t="s">
        <v>96</v>
      </c>
      <c r="D969" t="s">
        <v>22</v>
      </c>
      <c r="E969" t="s">
        <v>1577</v>
      </c>
      <c r="F969" t="s">
        <v>201</v>
      </c>
      <c r="G969" t="s">
        <v>202</v>
      </c>
      <c r="H969" t="s">
        <v>1003</v>
      </c>
      <c r="I969" s="1">
        <f>DATE(2009,6,30)</f>
        <v>39994</v>
      </c>
      <c r="J969" s="3">
        <v>2249.8200000000002</v>
      </c>
      <c r="K969" s="3">
        <v>2021.07</v>
      </c>
      <c r="L969" s="3">
        <v>228.75</v>
      </c>
      <c r="M969" s="3">
        <v>220</v>
      </c>
      <c r="N969" s="2">
        <v>18</v>
      </c>
      <c r="O969" s="2">
        <v>0</v>
      </c>
      <c r="P969" s="2">
        <v>1</v>
      </c>
      <c r="Q969" s="2">
        <v>302</v>
      </c>
      <c r="R969" s="1">
        <f t="shared" si="44"/>
        <v>45900</v>
      </c>
      <c r="S969" t="s">
        <v>27</v>
      </c>
      <c r="T969" t="s">
        <v>28</v>
      </c>
    </row>
    <row r="970" spans="1:20" ht="13.95" customHeight="1" x14ac:dyDescent="0.3">
      <c r="A970" t="s">
        <v>1578</v>
      </c>
      <c r="B970" s="2">
        <v>1</v>
      </c>
      <c r="C970" t="s">
        <v>456</v>
      </c>
      <c r="D970" t="s">
        <v>93</v>
      </c>
      <c r="E970" t="s">
        <v>180</v>
      </c>
      <c r="F970" t="s">
        <v>519</v>
      </c>
      <c r="G970" t="s">
        <v>520</v>
      </c>
      <c r="H970" t="s">
        <v>521</v>
      </c>
      <c r="I970" s="1">
        <f>DATE(2009,10,21)</f>
        <v>40107</v>
      </c>
      <c r="J970" s="3">
        <v>5699.99</v>
      </c>
      <c r="K970" s="3">
        <v>5004.99</v>
      </c>
      <c r="L970" s="3">
        <v>695</v>
      </c>
      <c r="M970" s="3">
        <v>500</v>
      </c>
      <c r="N970" s="2">
        <v>18</v>
      </c>
      <c r="O970" s="2">
        <v>0</v>
      </c>
      <c r="P970" s="2">
        <v>2</v>
      </c>
      <c r="Q970" s="2">
        <v>50</v>
      </c>
      <c r="R970" s="1">
        <f t="shared" si="44"/>
        <v>45900</v>
      </c>
      <c r="S970" t="s">
        <v>27</v>
      </c>
      <c r="T970" t="s">
        <v>28</v>
      </c>
    </row>
    <row r="971" spans="1:20" ht="13.95" customHeight="1" x14ac:dyDescent="0.3">
      <c r="A971" t="s">
        <v>1579</v>
      </c>
      <c r="B971" s="2">
        <v>1</v>
      </c>
      <c r="C971" t="s">
        <v>1580</v>
      </c>
      <c r="D971" t="s">
        <v>22</v>
      </c>
      <c r="E971" t="s">
        <v>852</v>
      </c>
      <c r="F971" t="s">
        <v>196</v>
      </c>
      <c r="G971" t="s">
        <v>197</v>
      </c>
      <c r="H971" t="s">
        <v>198</v>
      </c>
      <c r="I971" s="1">
        <f>DATE(2009,9,23)</f>
        <v>40079</v>
      </c>
      <c r="J971" s="3">
        <v>2479.5</v>
      </c>
      <c r="K971" s="3">
        <v>2213.04</v>
      </c>
      <c r="L971" s="3">
        <v>266.45999999999998</v>
      </c>
      <c r="M971" s="3">
        <v>250</v>
      </c>
      <c r="N971" s="2">
        <v>18</v>
      </c>
      <c r="O971" s="2">
        <v>0</v>
      </c>
      <c r="P971" s="2">
        <v>2</v>
      </c>
      <c r="Q971" s="2">
        <v>22</v>
      </c>
      <c r="R971" s="1">
        <f t="shared" si="44"/>
        <v>45900</v>
      </c>
      <c r="S971" t="s">
        <v>27</v>
      </c>
      <c r="T971" t="s">
        <v>28</v>
      </c>
    </row>
    <row r="972" spans="1:20" ht="13.95" customHeight="1" x14ac:dyDescent="0.3">
      <c r="A972" t="s">
        <v>1581</v>
      </c>
      <c r="B972" s="2">
        <v>1</v>
      </c>
      <c r="C972" t="s">
        <v>1580</v>
      </c>
      <c r="D972" t="s">
        <v>22</v>
      </c>
      <c r="E972" t="s">
        <v>852</v>
      </c>
      <c r="F972" t="s">
        <v>196</v>
      </c>
      <c r="G972" t="s">
        <v>197</v>
      </c>
      <c r="H972" t="s">
        <v>198</v>
      </c>
      <c r="I972" s="1">
        <f>DATE(2009,9,23)</f>
        <v>40079</v>
      </c>
      <c r="J972" s="3">
        <v>2314.1999999999998</v>
      </c>
      <c r="K972" s="3">
        <v>2078.42</v>
      </c>
      <c r="L972" s="3">
        <v>235.78</v>
      </c>
      <c r="M972" s="3">
        <v>220</v>
      </c>
      <c r="N972" s="2">
        <v>18</v>
      </c>
      <c r="O972" s="2">
        <v>0</v>
      </c>
      <c r="P972" s="2">
        <v>2</v>
      </c>
      <c r="Q972" s="2">
        <v>22</v>
      </c>
      <c r="R972" s="1">
        <f t="shared" si="44"/>
        <v>45900</v>
      </c>
      <c r="S972" t="s">
        <v>27</v>
      </c>
      <c r="T972" t="s">
        <v>28</v>
      </c>
    </row>
    <row r="973" spans="1:20" ht="13.95" customHeight="1" x14ac:dyDescent="0.3">
      <c r="A973" t="s">
        <v>1582</v>
      </c>
      <c r="B973" s="2">
        <v>1</v>
      </c>
      <c r="C973" t="s">
        <v>1583</v>
      </c>
      <c r="D973" t="s">
        <v>22</v>
      </c>
      <c r="E973" t="s">
        <v>852</v>
      </c>
      <c r="F973" t="s">
        <v>76</v>
      </c>
      <c r="G973" t="s">
        <v>40</v>
      </c>
      <c r="H973" t="s">
        <v>41</v>
      </c>
      <c r="I973" s="1">
        <f>DATE(2009,9,23)</f>
        <v>40079</v>
      </c>
      <c r="J973" s="3">
        <v>3207.96</v>
      </c>
      <c r="K973" s="3">
        <v>2866.56</v>
      </c>
      <c r="L973" s="3">
        <v>341.4</v>
      </c>
      <c r="M973" s="3">
        <v>320</v>
      </c>
      <c r="N973" s="2">
        <v>18</v>
      </c>
      <c r="O973" s="2">
        <v>0</v>
      </c>
      <c r="P973" s="2">
        <v>2</v>
      </c>
      <c r="Q973" s="2">
        <v>22</v>
      </c>
      <c r="R973" s="1">
        <f t="shared" si="44"/>
        <v>45900</v>
      </c>
      <c r="S973" t="s">
        <v>27</v>
      </c>
      <c r="T973" t="s">
        <v>28</v>
      </c>
    </row>
    <row r="974" spans="1:20" ht="13.95" customHeight="1" x14ac:dyDescent="0.3">
      <c r="A974" t="s">
        <v>1584</v>
      </c>
      <c r="B974" s="2">
        <v>1</v>
      </c>
      <c r="C974" t="s">
        <v>799</v>
      </c>
      <c r="D974" t="s">
        <v>22</v>
      </c>
      <c r="E974" t="s">
        <v>852</v>
      </c>
      <c r="F974" t="s">
        <v>448</v>
      </c>
      <c r="G974" t="s">
        <v>197</v>
      </c>
      <c r="H974" t="s">
        <v>449</v>
      </c>
      <c r="I974" s="1">
        <f>DATE(2009,9,23)</f>
        <v>40079</v>
      </c>
      <c r="J974" s="3">
        <v>1901.52</v>
      </c>
      <c r="K974" s="3">
        <v>1698.84</v>
      </c>
      <c r="L974" s="3">
        <v>202.68</v>
      </c>
      <c r="M974" s="3">
        <v>190</v>
      </c>
      <c r="N974" s="2">
        <v>18</v>
      </c>
      <c r="O974" s="2">
        <v>0</v>
      </c>
      <c r="P974" s="2">
        <v>2</v>
      </c>
      <c r="Q974" s="2">
        <v>22</v>
      </c>
      <c r="R974" s="1">
        <f t="shared" si="44"/>
        <v>45900</v>
      </c>
      <c r="S974" t="s">
        <v>27</v>
      </c>
      <c r="T974" t="s">
        <v>28</v>
      </c>
    </row>
    <row r="975" spans="1:20" ht="13.95" customHeight="1" x14ac:dyDescent="0.3">
      <c r="A975" t="s">
        <v>1585</v>
      </c>
      <c r="B975" s="2">
        <v>1</v>
      </c>
      <c r="C975" t="s">
        <v>1586</v>
      </c>
      <c r="D975" t="s">
        <v>22</v>
      </c>
      <c r="E975" t="s">
        <v>852</v>
      </c>
      <c r="F975" t="s">
        <v>192</v>
      </c>
      <c r="G975" t="s">
        <v>193</v>
      </c>
      <c r="H975" t="s">
        <v>408</v>
      </c>
      <c r="I975" s="1">
        <f>DATE(2009,9,23)</f>
        <v>40079</v>
      </c>
      <c r="J975" s="3">
        <v>2314.1999999999998</v>
      </c>
      <c r="K975" s="3">
        <v>2252.61</v>
      </c>
      <c r="L975" s="3">
        <v>61.59</v>
      </c>
      <c r="M975" s="3">
        <v>0</v>
      </c>
      <c r="N975" s="2">
        <v>18</v>
      </c>
      <c r="O975" s="2">
        <v>0</v>
      </c>
      <c r="P975" s="2">
        <v>2</v>
      </c>
      <c r="Q975" s="2">
        <v>22</v>
      </c>
      <c r="R975" s="1">
        <f t="shared" si="44"/>
        <v>45900</v>
      </c>
      <c r="S975" t="s">
        <v>27</v>
      </c>
      <c r="T975" t="s">
        <v>28</v>
      </c>
    </row>
    <row r="976" spans="1:20" ht="13.95" customHeight="1" x14ac:dyDescent="0.3">
      <c r="A976" t="s">
        <v>1587</v>
      </c>
      <c r="B976" s="2">
        <v>1</v>
      </c>
      <c r="C976" t="s">
        <v>1588</v>
      </c>
      <c r="D976" t="s">
        <v>93</v>
      </c>
      <c r="E976" t="s">
        <v>782</v>
      </c>
      <c r="F976" t="s">
        <v>519</v>
      </c>
      <c r="G976" t="s">
        <v>520</v>
      </c>
      <c r="H976" t="s">
        <v>985</v>
      </c>
      <c r="I976" s="1">
        <f>DATE(2009,10,21)</f>
        <v>40107</v>
      </c>
      <c r="J976" s="3">
        <v>14419.86</v>
      </c>
      <c r="K976" s="3">
        <v>12916.67</v>
      </c>
      <c r="L976" s="3">
        <v>1503.19</v>
      </c>
      <c r="M976" s="3">
        <v>1000</v>
      </c>
      <c r="N976" s="2">
        <v>18</v>
      </c>
      <c r="O976" s="2">
        <v>0</v>
      </c>
      <c r="P976" s="2">
        <v>2</v>
      </c>
      <c r="Q976" s="2">
        <v>50</v>
      </c>
      <c r="R976" s="1">
        <f t="shared" si="44"/>
        <v>45900</v>
      </c>
      <c r="S976" t="s">
        <v>27</v>
      </c>
      <c r="T976" t="s">
        <v>28</v>
      </c>
    </row>
    <row r="977" spans="1:20" ht="13.95" customHeight="1" x14ac:dyDescent="0.3">
      <c r="A977" t="s">
        <v>1589</v>
      </c>
      <c r="B977" s="2">
        <v>1</v>
      </c>
      <c r="C977" t="s">
        <v>36</v>
      </c>
      <c r="D977" t="s">
        <v>22</v>
      </c>
      <c r="E977" t="s">
        <v>1590</v>
      </c>
      <c r="F977" t="s">
        <v>123</v>
      </c>
      <c r="G977" t="s">
        <v>124</v>
      </c>
      <c r="H977" t="s">
        <v>125</v>
      </c>
      <c r="I977" s="1">
        <f>DATE(2009,8,31)</f>
        <v>40056</v>
      </c>
      <c r="J977" s="3">
        <v>910.86</v>
      </c>
      <c r="K977" s="3">
        <v>815.53</v>
      </c>
      <c r="L977" s="3">
        <v>95.33</v>
      </c>
      <c r="M977" s="3">
        <v>90</v>
      </c>
      <c r="N977" s="2">
        <v>18</v>
      </c>
      <c r="O977" s="2">
        <v>0</v>
      </c>
      <c r="P977" s="2">
        <v>1</v>
      </c>
      <c r="Q977" s="2">
        <v>364</v>
      </c>
      <c r="R977" s="1">
        <f t="shared" si="44"/>
        <v>45900</v>
      </c>
      <c r="S977" t="s">
        <v>27</v>
      </c>
      <c r="T977" t="s">
        <v>28</v>
      </c>
    </row>
    <row r="978" spans="1:20" ht="13.95" customHeight="1" x14ac:dyDescent="0.3">
      <c r="A978" t="s">
        <v>1591</v>
      </c>
      <c r="B978" s="2">
        <v>1</v>
      </c>
      <c r="C978" t="s">
        <v>1592</v>
      </c>
      <c r="D978" t="s">
        <v>93</v>
      </c>
      <c r="E978" t="s">
        <v>1593</v>
      </c>
      <c r="F978" t="s">
        <v>693</v>
      </c>
      <c r="G978" t="s">
        <v>233</v>
      </c>
      <c r="H978" t="s">
        <v>239</v>
      </c>
      <c r="I978" s="1">
        <f>DATE(2010,5,19)</f>
        <v>40317</v>
      </c>
      <c r="J978" s="3">
        <v>7599</v>
      </c>
      <c r="K978" s="3">
        <v>6924.57</v>
      </c>
      <c r="L978" s="3">
        <v>674.43</v>
      </c>
      <c r="M978" s="3">
        <v>500</v>
      </c>
      <c r="N978" s="2">
        <v>17</v>
      </c>
      <c r="O978" s="2">
        <v>0</v>
      </c>
      <c r="P978" s="2">
        <v>1</v>
      </c>
      <c r="Q978" s="2">
        <v>260</v>
      </c>
      <c r="R978" s="1">
        <f t="shared" si="44"/>
        <v>45900</v>
      </c>
      <c r="S978" t="s">
        <v>27</v>
      </c>
      <c r="T978" t="s">
        <v>28</v>
      </c>
    </row>
    <row r="979" spans="1:20" ht="13.95" customHeight="1" x14ac:dyDescent="0.3">
      <c r="A979" t="s">
        <v>1594</v>
      </c>
      <c r="B979" s="2">
        <v>1</v>
      </c>
      <c r="C979" t="s">
        <v>1486</v>
      </c>
      <c r="D979" t="s">
        <v>22</v>
      </c>
      <c r="E979" t="s">
        <v>1487</v>
      </c>
      <c r="F979" t="s">
        <v>484</v>
      </c>
      <c r="G979" t="s">
        <v>197</v>
      </c>
      <c r="H979" t="s">
        <v>485</v>
      </c>
      <c r="I979" s="1">
        <f>DATE(2010,4,30)</f>
        <v>40298</v>
      </c>
      <c r="J979" s="3">
        <v>3059.6</v>
      </c>
      <c r="K979" s="3">
        <v>2038.64</v>
      </c>
      <c r="L979" s="3">
        <v>1020.96</v>
      </c>
      <c r="M979" s="3">
        <v>800</v>
      </c>
      <c r="N979" s="2">
        <v>17</v>
      </c>
      <c r="O979" s="2">
        <v>0</v>
      </c>
      <c r="P979" s="2">
        <v>1</v>
      </c>
      <c r="Q979" s="2">
        <v>241</v>
      </c>
      <c r="R979" s="1">
        <f t="shared" si="44"/>
        <v>45900</v>
      </c>
      <c r="S979" t="s">
        <v>27</v>
      </c>
      <c r="T979" t="s">
        <v>28</v>
      </c>
    </row>
    <row r="980" spans="1:20" ht="13.95" customHeight="1" x14ac:dyDescent="0.3">
      <c r="A980" t="s">
        <v>1595</v>
      </c>
      <c r="B980" s="2">
        <v>1</v>
      </c>
      <c r="C980" t="s">
        <v>1596</v>
      </c>
      <c r="D980" t="s">
        <v>22</v>
      </c>
      <c r="E980" t="s">
        <v>852</v>
      </c>
      <c r="F980" t="s">
        <v>196</v>
      </c>
      <c r="G980" t="s">
        <v>197</v>
      </c>
      <c r="H980" t="s">
        <v>198</v>
      </c>
      <c r="I980" s="1">
        <f>DATE(2009,9,23)</f>
        <v>40079</v>
      </c>
      <c r="J980" s="3">
        <v>1149.1199999999999</v>
      </c>
      <c r="K980" s="3">
        <v>1031.32</v>
      </c>
      <c r="L980" s="3">
        <v>117.8</v>
      </c>
      <c r="M980" s="3">
        <v>110</v>
      </c>
      <c r="N980" s="2">
        <v>18</v>
      </c>
      <c r="O980" s="2">
        <v>0</v>
      </c>
      <c r="P980" s="2">
        <v>2</v>
      </c>
      <c r="Q980" s="2">
        <v>22</v>
      </c>
      <c r="R980" s="1">
        <f t="shared" si="44"/>
        <v>45900</v>
      </c>
      <c r="S980" t="s">
        <v>27</v>
      </c>
      <c r="T980" t="s">
        <v>28</v>
      </c>
    </row>
    <row r="981" spans="1:20" ht="13.95" customHeight="1" x14ac:dyDescent="0.3">
      <c r="A981" t="s">
        <v>1597</v>
      </c>
      <c r="B981" s="2">
        <v>1</v>
      </c>
      <c r="C981" t="s">
        <v>30</v>
      </c>
      <c r="D981" t="s">
        <v>22</v>
      </c>
      <c r="E981" t="s">
        <v>31</v>
      </c>
      <c r="F981" t="s">
        <v>173</v>
      </c>
      <c r="G981" t="s">
        <v>124</v>
      </c>
      <c r="H981" t="s">
        <v>523</v>
      </c>
      <c r="I981" s="1">
        <f>DATE(2006,10,1)</f>
        <v>38991</v>
      </c>
      <c r="J981" s="3">
        <v>728.25</v>
      </c>
      <c r="K981" s="3">
        <v>639.03</v>
      </c>
      <c r="L981" s="3">
        <v>89.22</v>
      </c>
      <c r="M981" s="3">
        <v>70</v>
      </c>
      <c r="N981" s="2">
        <v>21</v>
      </c>
      <c r="O981" s="2">
        <v>0</v>
      </c>
      <c r="P981" s="2">
        <v>2</v>
      </c>
      <c r="Q981" s="2">
        <v>30</v>
      </c>
      <c r="R981" s="1">
        <f t="shared" si="44"/>
        <v>45900</v>
      </c>
      <c r="S981" t="s">
        <v>27</v>
      </c>
      <c r="T981" t="s">
        <v>28</v>
      </c>
    </row>
    <row r="982" spans="1:20" ht="13.95" customHeight="1" x14ac:dyDescent="0.3">
      <c r="A982" t="s">
        <v>1598</v>
      </c>
      <c r="B982" s="2">
        <v>1</v>
      </c>
      <c r="C982" t="s">
        <v>30</v>
      </c>
      <c r="D982" t="s">
        <v>22</v>
      </c>
      <c r="E982" t="s">
        <v>31</v>
      </c>
      <c r="F982" t="s">
        <v>1009</v>
      </c>
      <c r="G982" t="s">
        <v>124</v>
      </c>
      <c r="H982" t="s">
        <v>188</v>
      </c>
      <c r="I982" s="1">
        <f>DATE(2006,10,1)</f>
        <v>38991</v>
      </c>
      <c r="J982" s="3">
        <v>528.41999999999996</v>
      </c>
      <c r="K982" s="3">
        <v>464.45</v>
      </c>
      <c r="L982" s="3">
        <v>63.97</v>
      </c>
      <c r="M982" s="3">
        <v>50</v>
      </c>
      <c r="N982" s="2">
        <v>21</v>
      </c>
      <c r="O982" s="2">
        <v>0</v>
      </c>
      <c r="P982" s="2">
        <v>2</v>
      </c>
      <c r="Q982" s="2">
        <v>30</v>
      </c>
      <c r="R982" s="1">
        <f t="shared" si="44"/>
        <v>45900</v>
      </c>
      <c r="S982" t="s">
        <v>27</v>
      </c>
      <c r="T982" t="s">
        <v>28</v>
      </c>
    </row>
    <row r="983" spans="1:20" ht="13.95" customHeight="1" x14ac:dyDescent="0.3">
      <c r="A983" t="s">
        <v>1599</v>
      </c>
      <c r="B983" s="2">
        <v>1</v>
      </c>
      <c r="C983" t="s">
        <v>30</v>
      </c>
      <c r="D983" t="s">
        <v>22</v>
      </c>
      <c r="E983" t="s">
        <v>31</v>
      </c>
      <c r="F983" t="s">
        <v>1009</v>
      </c>
      <c r="G983" t="s">
        <v>124</v>
      </c>
      <c r="H983" t="s">
        <v>188</v>
      </c>
      <c r="I983" s="1">
        <f>DATE(2006,3,3)</f>
        <v>38779</v>
      </c>
      <c r="J983" s="3">
        <v>886</v>
      </c>
      <c r="K983" s="3">
        <v>754.25</v>
      </c>
      <c r="L983" s="3">
        <v>131.75</v>
      </c>
      <c r="M983" s="3">
        <v>100</v>
      </c>
      <c r="N983" s="2">
        <v>22</v>
      </c>
      <c r="O983" s="2">
        <v>0</v>
      </c>
      <c r="P983" s="2">
        <v>2</v>
      </c>
      <c r="Q983" s="2">
        <v>184</v>
      </c>
      <c r="R983" s="1">
        <f t="shared" si="44"/>
        <v>45900</v>
      </c>
      <c r="S983" t="s">
        <v>27</v>
      </c>
      <c r="T983" t="s">
        <v>28</v>
      </c>
    </row>
    <row r="984" spans="1:20" ht="13.95" customHeight="1" x14ac:dyDescent="0.3">
      <c r="A984" t="s">
        <v>1600</v>
      </c>
      <c r="B984" s="2">
        <v>1</v>
      </c>
      <c r="C984" t="s">
        <v>30</v>
      </c>
      <c r="D984" t="s">
        <v>22</v>
      </c>
      <c r="E984" t="s">
        <v>31</v>
      </c>
      <c r="F984" t="s">
        <v>720</v>
      </c>
      <c r="G984" t="s">
        <v>124</v>
      </c>
      <c r="H984" t="s">
        <v>188</v>
      </c>
      <c r="I984" s="1">
        <f>DATE(2006,3,3)</f>
        <v>38779</v>
      </c>
      <c r="J984" s="3">
        <v>616</v>
      </c>
      <c r="K984" s="3">
        <v>523.88</v>
      </c>
      <c r="L984" s="3">
        <v>92.12</v>
      </c>
      <c r="M984" s="3">
        <v>70</v>
      </c>
      <c r="N984" s="2">
        <v>22</v>
      </c>
      <c r="O984" s="2">
        <v>0</v>
      </c>
      <c r="P984" s="2">
        <v>2</v>
      </c>
      <c r="Q984" s="2">
        <v>184</v>
      </c>
      <c r="R984" s="1">
        <f t="shared" si="44"/>
        <v>45900</v>
      </c>
      <c r="S984" t="s">
        <v>27</v>
      </c>
      <c r="T984" t="s">
        <v>28</v>
      </c>
    </row>
    <row r="985" spans="1:20" ht="13.95" customHeight="1" x14ac:dyDescent="0.3">
      <c r="A985" t="s">
        <v>1601</v>
      </c>
      <c r="B985" s="2">
        <v>1</v>
      </c>
      <c r="C985" t="s">
        <v>36</v>
      </c>
      <c r="D985" t="s">
        <v>22</v>
      </c>
      <c r="E985" t="s">
        <v>31</v>
      </c>
      <c r="F985" t="s">
        <v>1009</v>
      </c>
      <c r="G985" t="s">
        <v>124</v>
      </c>
      <c r="H985" t="s">
        <v>188</v>
      </c>
      <c r="I985" s="1">
        <f>DATE(2005,4,1)</f>
        <v>38443</v>
      </c>
      <c r="J985" s="3">
        <v>26624.84</v>
      </c>
      <c r="K985" s="3">
        <v>24771.64</v>
      </c>
      <c r="L985" s="3">
        <v>1853.2</v>
      </c>
      <c r="M985" s="3">
        <v>800</v>
      </c>
      <c r="N985" s="2">
        <v>23</v>
      </c>
      <c r="O985" s="2">
        <v>0</v>
      </c>
      <c r="P985" s="2">
        <v>2</v>
      </c>
      <c r="Q985" s="2">
        <v>213</v>
      </c>
      <c r="R985" s="1">
        <f t="shared" si="44"/>
        <v>45900</v>
      </c>
      <c r="S985" t="s">
        <v>27</v>
      </c>
      <c r="T985" t="s">
        <v>28</v>
      </c>
    </row>
    <row r="986" spans="1:20" ht="13.95" customHeight="1" x14ac:dyDescent="0.3">
      <c r="A986" t="s">
        <v>1602</v>
      </c>
      <c r="B986" s="2">
        <v>1</v>
      </c>
      <c r="C986" t="s">
        <v>36</v>
      </c>
      <c r="D986" t="s">
        <v>22</v>
      </c>
      <c r="E986" t="s">
        <v>31</v>
      </c>
      <c r="F986" t="s">
        <v>1009</v>
      </c>
      <c r="G986" t="s">
        <v>124</v>
      </c>
      <c r="H986" t="s">
        <v>188</v>
      </c>
      <c r="I986" s="1">
        <f>DATE(2005,4,1)</f>
        <v>38443</v>
      </c>
      <c r="J986" s="3">
        <v>4455.74</v>
      </c>
      <c r="K986" s="3">
        <v>3842.36</v>
      </c>
      <c r="L986" s="3">
        <v>613.38</v>
      </c>
      <c r="M986" s="3">
        <v>450</v>
      </c>
      <c r="N986" s="2">
        <v>23</v>
      </c>
      <c r="O986" s="2">
        <v>0</v>
      </c>
      <c r="P986" s="2">
        <v>2</v>
      </c>
      <c r="Q986" s="2">
        <v>213</v>
      </c>
      <c r="R986" s="1">
        <f t="shared" si="44"/>
        <v>45900</v>
      </c>
      <c r="S986" t="s">
        <v>27</v>
      </c>
      <c r="T986" t="s">
        <v>28</v>
      </c>
    </row>
    <row r="987" spans="1:20" ht="13.95" customHeight="1" x14ac:dyDescent="0.3">
      <c r="A987" t="s">
        <v>1603</v>
      </c>
      <c r="B987" s="2">
        <v>1</v>
      </c>
      <c r="C987" t="s">
        <v>1604</v>
      </c>
      <c r="D987" t="s">
        <v>22</v>
      </c>
      <c r="E987" t="s">
        <v>1605</v>
      </c>
      <c r="F987" t="s">
        <v>370</v>
      </c>
      <c r="G987" t="s">
        <v>282</v>
      </c>
      <c r="H987" t="s">
        <v>283</v>
      </c>
      <c r="I987" s="1">
        <f t="shared" ref="I987:I1000" si="45">DATE(2007,9,7)</f>
        <v>39332</v>
      </c>
      <c r="J987" s="3">
        <v>1148.97</v>
      </c>
      <c r="K987" s="3">
        <v>1024.6099999999999</v>
      </c>
      <c r="L987" s="3">
        <v>124.36</v>
      </c>
      <c r="M987" s="3">
        <v>110</v>
      </c>
      <c r="N987" s="2">
        <v>20</v>
      </c>
      <c r="O987" s="2">
        <v>0</v>
      </c>
      <c r="P987" s="2">
        <v>2</v>
      </c>
      <c r="Q987" s="2">
        <v>6</v>
      </c>
      <c r="R987" s="1">
        <f t="shared" si="44"/>
        <v>45900</v>
      </c>
      <c r="S987" t="s">
        <v>27</v>
      </c>
      <c r="T987" t="s">
        <v>28</v>
      </c>
    </row>
    <row r="988" spans="1:20" ht="13.95" customHeight="1" x14ac:dyDescent="0.3">
      <c r="A988" t="s">
        <v>1606</v>
      </c>
      <c r="B988" s="2">
        <v>1</v>
      </c>
      <c r="C988" t="s">
        <v>155</v>
      </c>
      <c r="D988" t="s">
        <v>22</v>
      </c>
      <c r="E988" t="s">
        <v>1605</v>
      </c>
      <c r="F988" t="s">
        <v>1388</v>
      </c>
      <c r="G988" t="s">
        <v>282</v>
      </c>
      <c r="H988" t="s">
        <v>338</v>
      </c>
      <c r="I988" s="1">
        <f t="shared" si="45"/>
        <v>39332</v>
      </c>
      <c r="J988" s="3">
        <v>1599</v>
      </c>
      <c r="K988" s="3">
        <v>1429.01</v>
      </c>
      <c r="L988" s="3">
        <v>169.99</v>
      </c>
      <c r="M988" s="3">
        <v>150</v>
      </c>
      <c r="N988" s="2">
        <v>20</v>
      </c>
      <c r="O988" s="2">
        <v>0</v>
      </c>
      <c r="P988" s="2">
        <v>2</v>
      </c>
      <c r="Q988" s="2">
        <v>6</v>
      </c>
      <c r="R988" s="1">
        <f t="shared" si="44"/>
        <v>45900</v>
      </c>
      <c r="S988" t="s">
        <v>27</v>
      </c>
      <c r="T988" t="s">
        <v>28</v>
      </c>
    </row>
    <row r="989" spans="1:20" ht="13.95" customHeight="1" x14ac:dyDescent="0.3">
      <c r="A989" t="s">
        <v>1607</v>
      </c>
      <c r="B989" s="2">
        <v>1</v>
      </c>
      <c r="C989" t="s">
        <v>1608</v>
      </c>
      <c r="D989" t="s">
        <v>22</v>
      </c>
      <c r="E989" t="s">
        <v>1605</v>
      </c>
      <c r="F989" t="s">
        <v>1250</v>
      </c>
      <c r="G989" t="s">
        <v>565</v>
      </c>
      <c r="H989" t="s">
        <v>1251</v>
      </c>
      <c r="I989" s="1">
        <f t="shared" si="45"/>
        <v>39332</v>
      </c>
      <c r="J989" s="3">
        <v>1148.97</v>
      </c>
      <c r="K989" s="3">
        <v>1024.6099999999999</v>
      </c>
      <c r="L989" s="3">
        <v>124.36</v>
      </c>
      <c r="M989" s="3">
        <v>110</v>
      </c>
      <c r="N989" s="2">
        <v>20</v>
      </c>
      <c r="O989" s="2">
        <v>0</v>
      </c>
      <c r="P989" s="2">
        <v>2</v>
      </c>
      <c r="Q989" s="2">
        <v>6</v>
      </c>
      <c r="R989" s="1">
        <f t="shared" si="44"/>
        <v>45900</v>
      </c>
      <c r="S989" t="s">
        <v>27</v>
      </c>
      <c r="T989" t="s">
        <v>28</v>
      </c>
    </row>
    <row r="990" spans="1:20" ht="13.95" customHeight="1" x14ac:dyDescent="0.3">
      <c r="A990" t="s">
        <v>1609</v>
      </c>
      <c r="B990" s="2">
        <v>1</v>
      </c>
      <c r="C990" t="s">
        <v>155</v>
      </c>
      <c r="D990" t="s">
        <v>22</v>
      </c>
      <c r="E990" t="s">
        <v>1605</v>
      </c>
      <c r="F990" t="s">
        <v>1250</v>
      </c>
      <c r="G990" t="s">
        <v>565</v>
      </c>
      <c r="H990" t="s">
        <v>1251</v>
      </c>
      <c r="I990" s="1">
        <f t="shared" si="45"/>
        <v>39332</v>
      </c>
      <c r="J990" s="3">
        <v>1599</v>
      </c>
      <c r="K990" s="3">
        <v>1429.01</v>
      </c>
      <c r="L990" s="3">
        <v>169.99</v>
      </c>
      <c r="M990" s="3">
        <v>150</v>
      </c>
      <c r="N990" s="2">
        <v>20</v>
      </c>
      <c r="O990" s="2">
        <v>0</v>
      </c>
      <c r="P990" s="2">
        <v>2</v>
      </c>
      <c r="Q990" s="2">
        <v>6</v>
      </c>
      <c r="R990" s="1">
        <f t="shared" si="44"/>
        <v>45900</v>
      </c>
      <c r="S990" t="s">
        <v>27</v>
      </c>
      <c r="T990" t="s">
        <v>28</v>
      </c>
    </row>
    <row r="991" spans="1:20" ht="13.95" customHeight="1" x14ac:dyDescent="0.3">
      <c r="A991" t="s">
        <v>1610</v>
      </c>
      <c r="B991" s="2">
        <v>1</v>
      </c>
      <c r="C991" t="s">
        <v>155</v>
      </c>
      <c r="D991" t="s">
        <v>22</v>
      </c>
      <c r="E991" t="s">
        <v>1605</v>
      </c>
      <c r="F991" t="s">
        <v>1250</v>
      </c>
      <c r="G991" t="s">
        <v>565</v>
      </c>
      <c r="H991" t="s">
        <v>1251</v>
      </c>
      <c r="I991" s="1">
        <f t="shared" si="45"/>
        <v>39332</v>
      </c>
      <c r="J991" s="3">
        <v>1599</v>
      </c>
      <c r="K991" s="3">
        <v>1429.01</v>
      </c>
      <c r="L991" s="3">
        <v>169.99</v>
      </c>
      <c r="M991" s="3">
        <v>150</v>
      </c>
      <c r="N991" s="2">
        <v>20</v>
      </c>
      <c r="O991" s="2">
        <v>0</v>
      </c>
      <c r="P991" s="2">
        <v>2</v>
      </c>
      <c r="Q991" s="2">
        <v>6</v>
      </c>
      <c r="R991" s="1">
        <f t="shared" si="44"/>
        <v>45900</v>
      </c>
      <c r="S991" t="s">
        <v>27</v>
      </c>
      <c r="T991" t="s">
        <v>28</v>
      </c>
    </row>
    <row r="992" spans="1:20" ht="13.95" customHeight="1" x14ac:dyDescent="0.3">
      <c r="A992" t="s">
        <v>1611</v>
      </c>
      <c r="B992" s="2">
        <v>1</v>
      </c>
      <c r="C992" t="s">
        <v>61</v>
      </c>
      <c r="D992" t="s">
        <v>22</v>
      </c>
      <c r="E992" t="s">
        <v>1612</v>
      </c>
      <c r="F992" t="s">
        <v>161</v>
      </c>
      <c r="G992" t="s">
        <v>162</v>
      </c>
      <c r="H992" t="s">
        <v>163</v>
      </c>
      <c r="I992" s="1">
        <f t="shared" si="45"/>
        <v>39332</v>
      </c>
      <c r="J992" s="3">
        <v>710.22</v>
      </c>
      <c r="K992" s="3">
        <v>631.36</v>
      </c>
      <c r="L992" s="3">
        <v>78.86</v>
      </c>
      <c r="M992" s="3">
        <v>70</v>
      </c>
      <c r="N992" s="2">
        <v>20</v>
      </c>
      <c r="O992" s="2">
        <v>0</v>
      </c>
      <c r="P992" s="2">
        <v>2</v>
      </c>
      <c r="Q992" s="2">
        <v>6</v>
      </c>
      <c r="R992" s="1">
        <f t="shared" si="44"/>
        <v>45900</v>
      </c>
      <c r="S992" t="s">
        <v>27</v>
      </c>
      <c r="T992" t="s">
        <v>28</v>
      </c>
    </row>
    <row r="993" spans="1:20" ht="13.95" customHeight="1" x14ac:dyDescent="0.3">
      <c r="A993" t="s">
        <v>1613</v>
      </c>
      <c r="B993" s="2">
        <v>1</v>
      </c>
      <c r="C993" t="s">
        <v>1604</v>
      </c>
      <c r="D993" t="s">
        <v>22</v>
      </c>
      <c r="E993" t="s">
        <v>1612</v>
      </c>
      <c r="F993" t="s">
        <v>1250</v>
      </c>
      <c r="G993" t="s">
        <v>565</v>
      </c>
      <c r="H993" t="s">
        <v>1251</v>
      </c>
      <c r="I993" s="1">
        <f t="shared" si="45"/>
        <v>39332</v>
      </c>
      <c r="J993" s="3">
        <v>1148.97</v>
      </c>
      <c r="K993" s="3">
        <v>1024.6099999999999</v>
      </c>
      <c r="L993" s="3">
        <v>124.36</v>
      </c>
      <c r="M993" s="3">
        <v>110</v>
      </c>
      <c r="N993" s="2">
        <v>20</v>
      </c>
      <c r="O993" s="2">
        <v>0</v>
      </c>
      <c r="P993" s="2">
        <v>2</v>
      </c>
      <c r="Q993" s="2">
        <v>6</v>
      </c>
      <c r="R993" s="1">
        <f t="shared" si="44"/>
        <v>45900</v>
      </c>
      <c r="S993" t="s">
        <v>27</v>
      </c>
      <c r="T993" t="s">
        <v>28</v>
      </c>
    </row>
    <row r="994" spans="1:20" ht="13.95" customHeight="1" x14ac:dyDescent="0.3">
      <c r="A994" t="s">
        <v>1614</v>
      </c>
      <c r="B994" s="2">
        <v>1</v>
      </c>
      <c r="C994" t="s">
        <v>1604</v>
      </c>
      <c r="D994" t="s">
        <v>22</v>
      </c>
      <c r="E994" t="s">
        <v>1612</v>
      </c>
      <c r="F994" t="s">
        <v>1250</v>
      </c>
      <c r="G994" t="s">
        <v>565</v>
      </c>
      <c r="H994" t="s">
        <v>1251</v>
      </c>
      <c r="I994" s="1">
        <f t="shared" si="45"/>
        <v>39332</v>
      </c>
      <c r="J994" s="3">
        <v>1148.97</v>
      </c>
      <c r="K994" s="3">
        <v>1024.6099999999999</v>
      </c>
      <c r="L994" s="3">
        <v>124.36</v>
      </c>
      <c r="M994" s="3">
        <v>110</v>
      </c>
      <c r="N994" s="2">
        <v>20</v>
      </c>
      <c r="O994" s="2">
        <v>0</v>
      </c>
      <c r="P994" s="2">
        <v>2</v>
      </c>
      <c r="Q994" s="2">
        <v>6</v>
      </c>
      <c r="R994" s="1">
        <f t="shared" si="44"/>
        <v>45900</v>
      </c>
      <c r="S994" t="s">
        <v>27</v>
      </c>
      <c r="T994" t="s">
        <v>28</v>
      </c>
    </row>
    <row r="995" spans="1:20" ht="13.95" customHeight="1" x14ac:dyDescent="0.3">
      <c r="A995" t="s">
        <v>1615</v>
      </c>
      <c r="B995" s="2">
        <v>1</v>
      </c>
      <c r="C995" t="s">
        <v>155</v>
      </c>
      <c r="D995" t="s">
        <v>22</v>
      </c>
      <c r="E995" t="s">
        <v>1612</v>
      </c>
      <c r="F995" t="s">
        <v>181</v>
      </c>
      <c r="G995" t="s">
        <v>182</v>
      </c>
      <c r="H995" t="s">
        <v>183</v>
      </c>
      <c r="I995" s="1">
        <f t="shared" si="45"/>
        <v>39332</v>
      </c>
      <c r="J995" s="3">
        <v>1178.76</v>
      </c>
      <c r="K995" s="3">
        <v>1044.1400000000001</v>
      </c>
      <c r="L995" s="3">
        <v>134.62</v>
      </c>
      <c r="M995" s="3">
        <v>120</v>
      </c>
      <c r="N995" s="2">
        <v>20</v>
      </c>
      <c r="O995" s="2">
        <v>0</v>
      </c>
      <c r="P995" s="2">
        <v>2</v>
      </c>
      <c r="Q995" s="2">
        <v>6</v>
      </c>
      <c r="R995" s="1">
        <f t="shared" si="44"/>
        <v>45900</v>
      </c>
      <c r="S995" t="s">
        <v>27</v>
      </c>
      <c r="T995" t="s">
        <v>28</v>
      </c>
    </row>
    <row r="996" spans="1:20" ht="13.95" customHeight="1" x14ac:dyDescent="0.3">
      <c r="A996" t="s">
        <v>1616</v>
      </c>
      <c r="B996" s="2">
        <v>1</v>
      </c>
      <c r="C996" t="s">
        <v>155</v>
      </c>
      <c r="D996" t="s">
        <v>22</v>
      </c>
      <c r="E996" t="s">
        <v>1612</v>
      </c>
      <c r="F996" t="s">
        <v>1388</v>
      </c>
      <c r="G996" t="s">
        <v>282</v>
      </c>
      <c r="H996" t="s">
        <v>338</v>
      </c>
      <c r="I996" s="1">
        <f t="shared" si="45"/>
        <v>39332</v>
      </c>
      <c r="J996" s="3">
        <v>1599</v>
      </c>
      <c r="K996" s="3">
        <v>1429.01</v>
      </c>
      <c r="L996" s="3">
        <v>169.99</v>
      </c>
      <c r="M996" s="3">
        <v>150</v>
      </c>
      <c r="N996" s="2">
        <v>20</v>
      </c>
      <c r="O996" s="2">
        <v>0</v>
      </c>
      <c r="P996" s="2">
        <v>2</v>
      </c>
      <c r="Q996" s="2">
        <v>6</v>
      </c>
      <c r="R996" s="1">
        <f t="shared" si="44"/>
        <v>45900</v>
      </c>
      <c r="S996" t="s">
        <v>27</v>
      </c>
      <c r="T996" t="s">
        <v>28</v>
      </c>
    </row>
    <row r="997" spans="1:20" ht="13.95" customHeight="1" x14ac:dyDescent="0.3">
      <c r="A997" t="s">
        <v>1617</v>
      </c>
      <c r="B997" s="2">
        <v>1</v>
      </c>
      <c r="C997" t="s">
        <v>1604</v>
      </c>
      <c r="D997" t="s">
        <v>22</v>
      </c>
      <c r="E997" t="s">
        <v>1612</v>
      </c>
      <c r="F997" t="s">
        <v>181</v>
      </c>
      <c r="G997" t="s">
        <v>182</v>
      </c>
      <c r="H997" t="s">
        <v>183</v>
      </c>
      <c r="I997" s="1">
        <f t="shared" si="45"/>
        <v>39332</v>
      </c>
      <c r="J997" s="3">
        <v>1148.97</v>
      </c>
      <c r="K997" s="3">
        <v>1024.6099999999999</v>
      </c>
      <c r="L997" s="3">
        <v>124.36</v>
      </c>
      <c r="M997" s="3">
        <v>110</v>
      </c>
      <c r="N997" s="2">
        <v>20</v>
      </c>
      <c r="O997" s="2">
        <v>0</v>
      </c>
      <c r="P997" s="2">
        <v>2</v>
      </c>
      <c r="Q997" s="2">
        <v>6</v>
      </c>
      <c r="R997" s="1">
        <f t="shared" si="44"/>
        <v>45900</v>
      </c>
      <c r="S997" t="s">
        <v>27</v>
      </c>
      <c r="T997" t="s">
        <v>28</v>
      </c>
    </row>
    <row r="998" spans="1:20" ht="13.95" customHeight="1" x14ac:dyDescent="0.3">
      <c r="A998" t="s">
        <v>1618</v>
      </c>
      <c r="B998" s="2">
        <v>1</v>
      </c>
      <c r="C998" t="s">
        <v>1604</v>
      </c>
      <c r="D998" t="s">
        <v>22</v>
      </c>
      <c r="E998" t="s">
        <v>1612</v>
      </c>
      <c r="F998" t="s">
        <v>372</v>
      </c>
      <c r="G998" t="s">
        <v>162</v>
      </c>
      <c r="H998" t="s">
        <v>373</v>
      </c>
      <c r="I998" s="1">
        <f t="shared" si="45"/>
        <v>39332</v>
      </c>
      <c r="J998" s="3">
        <v>1148.97</v>
      </c>
      <c r="K998" s="3">
        <v>1024.6099999999999</v>
      </c>
      <c r="L998" s="3">
        <v>124.36</v>
      </c>
      <c r="M998" s="3">
        <v>110</v>
      </c>
      <c r="N998" s="2">
        <v>20</v>
      </c>
      <c r="O998" s="2">
        <v>0</v>
      </c>
      <c r="P998" s="2">
        <v>2</v>
      </c>
      <c r="Q998" s="2">
        <v>6</v>
      </c>
      <c r="R998" s="1">
        <f t="shared" si="44"/>
        <v>45900</v>
      </c>
      <c r="S998" t="s">
        <v>27</v>
      </c>
      <c r="T998" t="s">
        <v>28</v>
      </c>
    </row>
    <row r="999" spans="1:20" ht="13.95" customHeight="1" x14ac:dyDescent="0.3">
      <c r="A999" t="s">
        <v>1619</v>
      </c>
      <c r="B999" s="2">
        <v>1</v>
      </c>
      <c r="C999" t="s">
        <v>155</v>
      </c>
      <c r="D999" t="s">
        <v>22</v>
      </c>
      <c r="E999" t="s">
        <v>1605</v>
      </c>
      <c r="F999" t="s">
        <v>1250</v>
      </c>
      <c r="G999" t="s">
        <v>565</v>
      </c>
      <c r="H999" t="s">
        <v>1251</v>
      </c>
      <c r="I999" s="1">
        <f t="shared" si="45"/>
        <v>39332</v>
      </c>
      <c r="J999" s="3">
        <v>1599</v>
      </c>
      <c r="K999" s="3">
        <v>1429.01</v>
      </c>
      <c r="L999" s="3">
        <v>169.99</v>
      </c>
      <c r="M999" s="3">
        <v>150</v>
      </c>
      <c r="N999" s="2">
        <v>20</v>
      </c>
      <c r="O999" s="2">
        <v>0</v>
      </c>
      <c r="P999" s="2">
        <v>2</v>
      </c>
      <c r="Q999" s="2">
        <v>6</v>
      </c>
      <c r="R999" s="1">
        <f t="shared" si="44"/>
        <v>45900</v>
      </c>
      <c r="S999" t="s">
        <v>27</v>
      </c>
      <c r="T999" t="s">
        <v>28</v>
      </c>
    </row>
    <row r="1000" spans="1:20" ht="13.95" customHeight="1" x14ac:dyDescent="0.3">
      <c r="A1000" t="s">
        <v>1620</v>
      </c>
      <c r="B1000" s="2">
        <v>1</v>
      </c>
      <c r="C1000" t="s">
        <v>1604</v>
      </c>
      <c r="D1000" t="s">
        <v>22</v>
      </c>
      <c r="E1000" t="s">
        <v>1605</v>
      </c>
      <c r="F1000" t="s">
        <v>1250</v>
      </c>
      <c r="G1000" t="s">
        <v>565</v>
      </c>
      <c r="H1000" t="s">
        <v>1251</v>
      </c>
      <c r="I1000" s="1">
        <f t="shared" si="45"/>
        <v>39332</v>
      </c>
      <c r="J1000" s="3">
        <v>1148.97</v>
      </c>
      <c r="K1000" s="3">
        <v>1024.6099999999999</v>
      </c>
      <c r="L1000" s="3">
        <v>124.36</v>
      </c>
      <c r="M1000" s="3">
        <v>110</v>
      </c>
      <c r="N1000" s="2">
        <v>20</v>
      </c>
      <c r="O1000" s="2">
        <v>0</v>
      </c>
      <c r="P1000" s="2">
        <v>2</v>
      </c>
      <c r="Q1000" s="2">
        <v>6</v>
      </c>
      <c r="R1000" s="1">
        <f t="shared" si="44"/>
        <v>45900</v>
      </c>
      <c r="S1000" t="s">
        <v>27</v>
      </c>
      <c r="T1000" t="s">
        <v>28</v>
      </c>
    </row>
    <row r="1001" spans="1:20" ht="13.95" customHeight="1" x14ac:dyDescent="0.3">
      <c r="A1001" t="s">
        <v>1621</v>
      </c>
      <c r="B1001" s="2">
        <v>1</v>
      </c>
      <c r="C1001" t="s">
        <v>155</v>
      </c>
      <c r="D1001" t="s">
        <v>22</v>
      </c>
      <c r="E1001" t="s">
        <v>31</v>
      </c>
      <c r="F1001" t="s">
        <v>173</v>
      </c>
      <c r="G1001" t="s">
        <v>124</v>
      </c>
      <c r="H1001" t="s">
        <v>523</v>
      </c>
      <c r="I1001" s="1">
        <f>DATE(2008,8,1)</f>
        <v>39661</v>
      </c>
      <c r="J1001" s="3">
        <v>741.43</v>
      </c>
      <c r="K1001" s="3">
        <v>661.14</v>
      </c>
      <c r="L1001" s="3">
        <v>80.290000000000006</v>
      </c>
      <c r="M1001" s="3">
        <v>70</v>
      </c>
      <c r="N1001" s="2">
        <v>19</v>
      </c>
      <c r="O1001" s="2">
        <v>0</v>
      </c>
      <c r="P1001" s="2">
        <v>1</v>
      </c>
      <c r="Q1001" s="2">
        <v>334</v>
      </c>
      <c r="R1001" s="1">
        <f t="shared" si="44"/>
        <v>45900</v>
      </c>
      <c r="S1001" t="s">
        <v>27</v>
      </c>
      <c r="T1001" t="s">
        <v>28</v>
      </c>
    </row>
    <row r="1002" spans="1:20" ht="13.95" customHeight="1" x14ac:dyDescent="0.3">
      <c r="A1002" t="s">
        <v>1622</v>
      </c>
      <c r="B1002" s="2">
        <v>1</v>
      </c>
      <c r="C1002" t="s">
        <v>865</v>
      </c>
      <c r="D1002" t="s">
        <v>22</v>
      </c>
      <c r="E1002" t="s">
        <v>180</v>
      </c>
      <c r="F1002" t="s">
        <v>376</v>
      </c>
      <c r="G1002" t="s">
        <v>377</v>
      </c>
      <c r="H1002" t="s">
        <v>378</v>
      </c>
      <c r="I1002" s="1">
        <f t="shared" ref="I1002:I1016" si="46">DATE(2012,3,29)</f>
        <v>40997</v>
      </c>
      <c r="J1002" s="3">
        <v>1973.63</v>
      </c>
      <c r="K1002" s="3">
        <v>1669.19</v>
      </c>
      <c r="L1002" s="3">
        <v>304.44</v>
      </c>
      <c r="M1002" s="3">
        <v>190</v>
      </c>
      <c r="N1002" s="2">
        <v>16</v>
      </c>
      <c r="O1002" s="2">
        <v>0</v>
      </c>
      <c r="P1002" s="2">
        <v>2</v>
      </c>
      <c r="Q1002" s="2">
        <v>210</v>
      </c>
      <c r="R1002" s="1">
        <f t="shared" si="44"/>
        <v>45900</v>
      </c>
      <c r="S1002" t="s">
        <v>27</v>
      </c>
      <c r="T1002" t="s">
        <v>28</v>
      </c>
    </row>
    <row r="1003" spans="1:20" ht="13.95" customHeight="1" x14ac:dyDescent="0.3">
      <c r="A1003" t="s">
        <v>1623</v>
      </c>
      <c r="B1003" s="2">
        <v>1</v>
      </c>
      <c r="C1003" t="s">
        <v>865</v>
      </c>
      <c r="D1003" t="s">
        <v>22</v>
      </c>
      <c r="E1003" t="s">
        <v>180</v>
      </c>
      <c r="F1003" t="s">
        <v>432</v>
      </c>
      <c r="G1003" t="s">
        <v>377</v>
      </c>
      <c r="H1003" t="s">
        <v>433</v>
      </c>
      <c r="I1003" s="1">
        <f t="shared" si="46"/>
        <v>40997</v>
      </c>
      <c r="J1003" s="3">
        <v>1973.63</v>
      </c>
      <c r="K1003" s="3">
        <v>1669.19</v>
      </c>
      <c r="L1003" s="3">
        <v>304.44</v>
      </c>
      <c r="M1003" s="3">
        <v>190</v>
      </c>
      <c r="N1003" s="2">
        <v>16</v>
      </c>
      <c r="O1003" s="2">
        <v>0</v>
      </c>
      <c r="P1003" s="2">
        <v>2</v>
      </c>
      <c r="Q1003" s="2">
        <v>210</v>
      </c>
      <c r="R1003" s="1">
        <f t="shared" si="44"/>
        <v>45900</v>
      </c>
      <c r="S1003" t="s">
        <v>27</v>
      </c>
      <c r="T1003" t="s">
        <v>28</v>
      </c>
    </row>
    <row r="1004" spans="1:20" ht="13.95" customHeight="1" x14ac:dyDescent="0.3">
      <c r="A1004" t="s">
        <v>1624</v>
      </c>
      <c r="B1004" s="2">
        <v>1</v>
      </c>
      <c r="C1004" t="s">
        <v>865</v>
      </c>
      <c r="D1004" t="s">
        <v>22</v>
      </c>
      <c r="E1004" t="s">
        <v>180</v>
      </c>
      <c r="F1004" t="s">
        <v>380</v>
      </c>
      <c r="G1004" t="s">
        <v>193</v>
      </c>
      <c r="H1004" t="s">
        <v>381</v>
      </c>
      <c r="I1004" s="1">
        <f t="shared" si="46"/>
        <v>40997</v>
      </c>
      <c r="J1004" s="3">
        <v>1973.63</v>
      </c>
      <c r="K1004" s="3">
        <v>1669.19</v>
      </c>
      <c r="L1004" s="3">
        <v>304.44</v>
      </c>
      <c r="M1004" s="3">
        <v>190</v>
      </c>
      <c r="N1004" s="2">
        <v>16</v>
      </c>
      <c r="O1004" s="2">
        <v>0</v>
      </c>
      <c r="P1004" s="2">
        <v>2</v>
      </c>
      <c r="Q1004" s="2">
        <v>210</v>
      </c>
      <c r="R1004" s="1">
        <f t="shared" si="44"/>
        <v>45900</v>
      </c>
      <c r="S1004" t="s">
        <v>27</v>
      </c>
      <c r="T1004" t="s">
        <v>28</v>
      </c>
    </row>
    <row r="1005" spans="1:20" ht="13.95" customHeight="1" x14ac:dyDescent="0.3">
      <c r="A1005" t="s">
        <v>1625</v>
      </c>
      <c r="B1005" s="2">
        <v>1</v>
      </c>
      <c r="C1005" t="s">
        <v>865</v>
      </c>
      <c r="D1005" t="s">
        <v>22</v>
      </c>
      <c r="E1005" t="s">
        <v>180</v>
      </c>
      <c r="F1005" t="s">
        <v>192</v>
      </c>
      <c r="G1005" t="s">
        <v>193</v>
      </c>
      <c r="H1005" t="s">
        <v>194</v>
      </c>
      <c r="I1005" s="1">
        <f t="shared" si="46"/>
        <v>40997</v>
      </c>
      <c r="J1005" s="3">
        <v>1973.63</v>
      </c>
      <c r="K1005" s="3">
        <v>1669.19</v>
      </c>
      <c r="L1005" s="3">
        <v>304.44</v>
      </c>
      <c r="M1005" s="3">
        <v>190</v>
      </c>
      <c r="N1005" s="2">
        <v>16</v>
      </c>
      <c r="O1005" s="2">
        <v>0</v>
      </c>
      <c r="P1005" s="2">
        <v>2</v>
      </c>
      <c r="Q1005" s="2">
        <v>210</v>
      </c>
      <c r="R1005" s="1">
        <f t="shared" si="44"/>
        <v>45900</v>
      </c>
      <c r="S1005" t="s">
        <v>27</v>
      </c>
      <c r="T1005" t="s">
        <v>28</v>
      </c>
    </row>
    <row r="1006" spans="1:20" ht="13.95" customHeight="1" x14ac:dyDescent="0.3">
      <c r="A1006" t="s">
        <v>1626</v>
      </c>
      <c r="B1006" s="2">
        <v>1</v>
      </c>
      <c r="C1006" t="s">
        <v>865</v>
      </c>
      <c r="D1006" t="s">
        <v>22</v>
      </c>
      <c r="E1006" t="s">
        <v>180</v>
      </c>
      <c r="F1006" t="s">
        <v>380</v>
      </c>
      <c r="G1006" t="s">
        <v>193</v>
      </c>
      <c r="H1006" t="s">
        <v>381</v>
      </c>
      <c r="I1006" s="1">
        <f t="shared" si="46"/>
        <v>40997</v>
      </c>
      <c r="J1006" s="3">
        <v>1973.63</v>
      </c>
      <c r="K1006" s="3">
        <v>1669.19</v>
      </c>
      <c r="L1006" s="3">
        <v>304.44</v>
      </c>
      <c r="M1006" s="3">
        <v>190</v>
      </c>
      <c r="N1006" s="2">
        <v>16</v>
      </c>
      <c r="O1006" s="2">
        <v>0</v>
      </c>
      <c r="P1006" s="2">
        <v>2</v>
      </c>
      <c r="Q1006" s="2">
        <v>210</v>
      </c>
      <c r="R1006" s="1">
        <f t="shared" si="44"/>
        <v>45900</v>
      </c>
      <c r="S1006" t="s">
        <v>27</v>
      </c>
      <c r="T1006" t="s">
        <v>28</v>
      </c>
    </row>
    <row r="1007" spans="1:20" ht="13.95" customHeight="1" x14ac:dyDescent="0.3">
      <c r="A1007" t="s">
        <v>1627</v>
      </c>
      <c r="B1007" s="2">
        <v>1</v>
      </c>
      <c r="C1007" t="s">
        <v>865</v>
      </c>
      <c r="D1007" t="s">
        <v>22</v>
      </c>
      <c r="E1007" t="s">
        <v>180</v>
      </c>
      <c r="F1007" t="s">
        <v>432</v>
      </c>
      <c r="G1007" t="s">
        <v>377</v>
      </c>
      <c r="H1007" t="s">
        <v>433</v>
      </c>
      <c r="I1007" s="1">
        <f t="shared" si="46"/>
        <v>40997</v>
      </c>
      <c r="J1007" s="3">
        <v>1973.63</v>
      </c>
      <c r="K1007" s="3">
        <v>1669.19</v>
      </c>
      <c r="L1007" s="3">
        <v>304.44</v>
      </c>
      <c r="M1007" s="3">
        <v>190</v>
      </c>
      <c r="N1007" s="2">
        <v>16</v>
      </c>
      <c r="O1007" s="2">
        <v>0</v>
      </c>
      <c r="P1007" s="2">
        <v>2</v>
      </c>
      <c r="Q1007" s="2">
        <v>210</v>
      </c>
      <c r="R1007" s="1">
        <f t="shared" si="44"/>
        <v>45900</v>
      </c>
      <c r="S1007" t="s">
        <v>27</v>
      </c>
      <c r="T1007" t="s">
        <v>28</v>
      </c>
    </row>
    <row r="1008" spans="1:20" ht="13.95" customHeight="1" x14ac:dyDescent="0.3">
      <c r="A1008" t="s">
        <v>1628</v>
      </c>
      <c r="B1008" s="2">
        <v>1</v>
      </c>
      <c r="C1008" t="s">
        <v>1056</v>
      </c>
      <c r="D1008" t="s">
        <v>22</v>
      </c>
      <c r="E1008" t="s">
        <v>180</v>
      </c>
      <c r="F1008" t="s">
        <v>268</v>
      </c>
      <c r="G1008" t="s">
        <v>269</v>
      </c>
      <c r="H1008" t="s">
        <v>270</v>
      </c>
      <c r="I1008" s="1">
        <f t="shared" si="46"/>
        <v>40997</v>
      </c>
      <c r="J1008" s="3">
        <v>2863.22</v>
      </c>
      <c r="K1008" s="3">
        <v>2408.14</v>
      </c>
      <c r="L1008" s="3">
        <v>455.08</v>
      </c>
      <c r="M1008" s="3">
        <v>290</v>
      </c>
      <c r="N1008" s="2">
        <v>16</v>
      </c>
      <c r="O1008" s="2">
        <v>0</v>
      </c>
      <c r="P1008" s="2">
        <v>2</v>
      </c>
      <c r="Q1008" s="2">
        <v>210</v>
      </c>
      <c r="R1008" s="1">
        <f t="shared" si="44"/>
        <v>45900</v>
      </c>
      <c r="S1008" t="s">
        <v>27</v>
      </c>
      <c r="T1008" t="s">
        <v>28</v>
      </c>
    </row>
    <row r="1009" spans="1:20" ht="13.95" customHeight="1" x14ac:dyDescent="0.3">
      <c r="A1009" t="s">
        <v>1629</v>
      </c>
      <c r="B1009" s="2">
        <v>1</v>
      </c>
      <c r="C1009" t="s">
        <v>1630</v>
      </c>
      <c r="D1009" t="s">
        <v>22</v>
      </c>
      <c r="E1009" t="s">
        <v>180</v>
      </c>
      <c r="F1009" t="s">
        <v>358</v>
      </c>
      <c r="G1009" t="s">
        <v>25</v>
      </c>
      <c r="H1009" t="s">
        <v>26</v>
      </c>
      <c r="I1009" s="1">
        <f t="shared" si="46"/>
        <v>40997</v>
      </c>
      <c r="J1009" s="3">
        <v>8143.88</v>
      </c>
      <c r="K1009" s="3">
        <v>6872.69</v>
      </c>
      <c r="L1009" s="3">
        <v>1271.19</v>
      </c>
      <c r="M1009" s="3">
        <v>800</v>
      </c>
      <c r="N1009" s="2">
        <v>16</v>
      </c>
      <c r="O1009" s="2">
        <v>0</v>
      </c>
      <c r="P1009" s="2">
        <v>2</v>
      </c>
      <c r="Q1009" s="2">
        <v>210</v>
      </c>
      <c r="R1009" s="1">
        <f t="shared" si="44"/>
        <v>45900</v>
      </c>
      <c r="S1009" t="s">
        <v>27</v>
      </c>
      <c r="T1009" t="s">
        <v>28</v>
      </c>
    </row>
    <row r="1010" spans="1:20" ht="13.95" customHeight="1" x14ac:dyDescent="0.3">
      <c r="A1010" t="s">
        <v>1631</v>
      </c>
      <c r="B1010" s="2">
        <v>1</v>
      </c>
      <c r="C1010" t="s">
        <v>1630</v>
      </c>
      <c r="D1010" t="s">
        <v>22</v>
      </c>
      <c r="E1010" t="s">
        <v>180</v>
      </c>
      <c r="F1010" t="s">
        <v>358</v>
      </c>
      <c r="G1010" t="s">
        <v>25</v>
      </c>
      <c r="H1010" t="s">
        <v>26</v>
      </c>
      <c r="I1010" s="1">
        <f t="shared" si="46"/>
        <v>40997</v>
      </c>
      <c r="J1010" s="3">
        <v>8143.88</v>
      </c>
      <c r="K1010" s="3">
        <v>6872.69</v>
      </c>
      <c r="L1010" s="3">
        <v>1271.19</v>
      </c>
      <c r="M1010" s="3">
        <v>800</v>
      </c>
      <c r="N1010" s="2">
        <v>16</v>
      </c>
      <c r="O1010" s="2">
        <v>0</v>
      </c>
      <c r="P1010" s="2">
        <v>2</v>
      </c>
      <c r="Q1010" s="2">
        <v>210</v>
      </c>
      <c r="R1010" s="1">
        <f t="shared" si="44"/>
        <v>45900</v>
      </c>
      <c r="S1010" t="s">
        <v>27</v>
      </c>
      <c r="T1010" t="s">
        <v>28</v>
      </c>
    </row>
    <row r="1011" spans="1:20" ht="13.95" customHeight="1" x14ac:dyDescent="0.3">
      <c r="A1011" t="s">
        <v>1632</v>
      </c>
      <c r="B1011" s="2">
        <v>1</v>
      </c>
      <c r="C1011" t="s">
        <v>1633</v>
      </c>
      <c r="D1011" t="s">
        <v>22</v>
      </c>
      <c r="E1011" t="s">
        <v>180</v>
      </c>
      <c r="F1011" t="s">
        <v>376</v>
      </c>
      <c r="G1011" t="s">
        <v>377</v>
      </c>
      <c r="H1011" t="s">
        <v>378</v>
      </c>
      <c r="I1011" s="1">
        <f t="shared" si="46"/>
        <v>40997</v>
      </c>
      <c r="J1011" s="3">
        <v>2023.5</v>
      </c>
      <c r="K1011" s="3">
        <v>1706.49</v>
      </c>
      <c r="L1011" s="3">
        <v>317.01</v>
      </c>
      <c r="M1011" s="3">
        <v>200</v>
      </c>
      <c r="N1011" s="2">
        <v>16</v>
      </c>
      <c r="O1011" s="2">
        <v>0</v>
      </c>
      <c r="P1011" s="2">
        <v>2</v>
      </c>
      <c r="Q1011" s="2">
        <v>210</v>
      </c>
      <c r="R1011" s="1">
        <f t="shared" si="44"/>
        <v>45900</v>
      </c>
      <c r="S1011" t="s">
        <v>27</v>
      </c>
      <c r="T1011" t="s">
        <v>28</v>
      </c>
    </row>
    <row r="1012" spans="1:20" ht="13.95" customHeight="1" x14ac:dyDescent="0.3">
      <c r="A1012" t="s">
        <v>1634</v>
      </c>
      <c r="B1012" s="2">
        <v>1</v>
      </c>
      <c r="C1012" t="s">
        <v>1633</v>
      </c>
      <c r="D1012" t="s">
        <v>22</v>
      </c>
      <c r="E1012" t="s">
        <v>180</v>
      </c>
      <c r="F1012" t="s">
        <v>192</v>
      </c>
      <c r="G1012" t="s">
        <v>193</v>
      </c>
      <c r="H1012" t="s">
        <v>194</v>
      </c>
      <c r="I1012" s="1">
        <f t="shared" si="46"/>
        <v>40997</v>
      </c>
      <c r="J1012" s="3">
        <v>2023.5</v>
      </c>
      <c r="K1012" s="3">
        <v>1706.49</v>
      </c>
      <c r="L1012" s="3">
        <v>317.01</v>
      </c>
      <c r="M1012" s="3">
        <v>200</v>
      </c>
      <c r="N1012" s="2">
        <v>16</v>
      </c>
      <c r="O1012" s="2">
        <v>0</v>
      </c>
      <c r="P1012" s="2">
        <v>2</v>
      </c>
      <c r="Q1012" s="2">
        <v>210</v>
      </c>
      <c r="R1012" s="1">
        <f t="shared" si="44"/>
        <v>45900</v>
      </c>
      <c r="S1012" t="s">
        <v>27</v>
      </c>
      <c r="T1012" t="s">
        <v>28</v>
      </c>
    </row>
    <row r="1013" spans="1:20" ht="13.95" customHeight="1" x14ac:dyDescent="0.3">
      <c r="A1013" t="s">
        <v>1635</v>
      </c>
      <c r="B1013" s="2">
        <v>1</v>
      </c>
      <c r="C1013" t="s">
        <v>1633</v>
      </c>
      <c r="D1013" t="s">
        <v>22</v>
      </c>
      <c r="E1013" t="s">
        <v>180</v>
      </c>
      <c r="F1013" t="s">
        <v>380</v>
      </c>
      <c r="G1013" t="s">
        <v>193</v>
      </c>
      <c r="H1013" t="s">
        <v>381</v>
      </c>
      <c r="I1013" s="1">
        <f t="shared" si="46"/>
        <v>40997</v>
      </c>
      <c r="J1013" s="3">
        <v>2023.5</v>
      </c>
      <c r="K1013" s="3">
        <v>1706.49</v>
      </c>
      <c r="L1013" s="3">
        <v>317.01</v>
      </c>
      <c r="M1013" s="3">
        <v>200</v>
      </c>
      <c r="N1013" s="2">
        <v>16</v>
      </c>
      <c r="O1013" s="2">
        <v>0</v>
      </c>
      <c r="P1013" s="2">
        <v>2</v>
      </c>
      <c r="Q1013" s="2">
        <v>210</v>
      </c>
      <c r="R1013" s="1">
        <f t="shared" si="44"/>
        <v>45900</v>
      </c>
      <c r="S1013" t="s">
        <v>27</v>
      </c>
      <c r="T1013" t="s">
        <v>28</v>
      </c>
    </row>
    <row r="1014" spans="1:20" ht="13.95" customHeight="1" x14ac:dyDescent="0.3">
      <c r="A1014" t="s">
        <v>1636</v>
      </c>
      <c r="B1014" s="2">
        <v>1</v>
      </c>
      <c r="C1014" t="s">
        <v>1633</v>
      </c>
      <c r="D1014" t="s">
        <v>22</v>
      </c>
      <c r="E1014" t="s">
        <v>180</v>
      </c>
      <c r="F1014" t="s">
        <v>322</v>
      </c>
      <c r="G1014" t="s">
        <v>323</v>
      </c>
      <c r="H1014" t="s">
        <v>348</v>
      </c>
      <c r="I1014" s="1">
        <f t="shared" si="46"/>
        <v>40997</v>
      </c>
      <c r="J1014" s="3">
        <v>2023.5</v>
      </c>
      <c r="K1014" s="3">
        <v>1706.49</v>
      </c>
      <c r="L1014" s="3">
        <v>317.01</v>
      </c>
      <c r="M1014" s="3">
        <v>200</v>
      </c>
      <c r="N1014" s="2">
        <v>16</v>
      </c>
      <c r="O1014" s="2">
        <v>0</v>
      </c>
      <c r="P1014" s="2">
        <v>2</v>
      </c>
      <c r="Q1014" s="2">
        <v>210</v>
      </c>
      <c r="R1014" s="1">
        <f t="shared" si="44"/>
        <v>45900</v>
      </c>
      <c r="S1014" t="s">
        <v>27</v>
      </c>
      <c r="T1014" t="s">
        <v>28</v>
      </c>
    </row>
    <row r="1015" spans="1:20" ht="13.95" customHeight="1" x14ac:dyDescent="0.3">
      <c r="A1015" t="s">
        <v>1637</v>
      </c>
      <c r="B1015" s="2">
        <v>1</v>
      </c>
      <c r="C1015" t="s">
        <v>1633</v>
      </c>
      <c r="D1015" t="s">
        <v>22</v>
      </c>
      <c r="E1015" t="s">
        <v>180</v>
      </c>
      <c r="F1015" t="s">
        <v>461</v>
      </c>
      <c r="G1015" t="s">
        <v>377</v>
      </c>
      <c r="H1015" t="s">
        <v>462</v>
      </c>
      <c r="I1015" s="1">
        <f t="shared" si="46"/>
        <v>40997</v>
      </c>
      <c r="J1015" s="3">
        <v>2023.5</v>
      </c>
      <c r="K1015" s="3">
        <v>1706.49</v>
      </c>
      <c r="L1015" s="3">
        <v>317.01</v>
      </c>
      <c r="M1015" s="3">
        <v>200</v>
      </c>
      <c r="N1015" s="2">
        <v>16</v>
      </c>
      <c r="O1015" s="2">
        <v>0</v>
      </c>
      <c r="P1015" s="2">
        <v>2</v>
      </c>
      <c r="Q1015" s="2">
        <v>210</v>
      </c>
      <c r="R1015" s="1">
        <f t="shared" si="44"/>
        <v>45900</v>
      </c>
      <c r="S1015" t="s">
        <v>27</v>
      </c>
      <c r="T1015" t="s">
        <v>28</v>
      </c>
    </row>
    <row r="1016" spans="1:20" ht="13.95" customHeight="1" x14ac:dyDescent="0.3">
      <c r="A1016" t="s">
        <v>1638</v>
      </c>
      <c r="B1016" s="2">
        <v>1</v>
      </c>
      <c r="C1016" t="s">
        <v>1633</v>
      </c>
      <c r="D1016" t="s">
        <v>22</v>
      </c>
      <c r="E1016" t="s">
        <v>180</v>
      </c>
      <c r="F1016" t="s">
        <v>358</v>
      </c>
      <c r="G1016" t="s">
        <v>25</v>
      </c>
      <c r="H1016" t="s">
        <v>26</v>
      </c>
      <c r="I1016" s="1">
        <f t="shared" si="46"/>
        <v>40997</v>
      </c>
      <c r="J1016" s="3">
        <v>2023.5</v>
      </c>
      <c r="K1016" s="3">
        <v>1706.49</v>
      </c>
      <c r="L1016" s="3">
        <v>317.01</v>
      </c>
      <c r="M1016" s="3">
        <v>200</v>
      </c>
      <c r="N1016" s="2">
        <v>16</v>
      </c>
      <c r="O1016" s="2">
        <v>0</v>
      </c>
      <c r="P1016" s="2">
        <v>2</v>
      </c>
      <c r="Q1016" s="2">
        <v>210</v>
      </c>
      <c r="R1016" s="1">
        <f t="shared" si="44"/>
        <v>45900</v>
      </c>
      <c r="S1016" t="s">
        <v>27</v>
      </c>
      <c r="T1016" t="s">
        <v>28</v>
      </c>
    </row>
    <row r="1017" spans="1:20" ht="13.95" customHeight="1" x14ac:dyDescent="0.3">
      <c r="A1017" t="s">
        <v>1639</v>
      </c>
      <c r="B1017" s="2">
        <v>1</v>
      </c>
      <c r="C1017" t="s">
        <v>1116</v>
      </c>
      <c r="D1017" t="s">
        <v>22</v>
      </c>
      <c r="E1017" t="s">
        <v>1640</v>
      </c>
      <c r="F1017" t="s">
        <v>383</v>
      </c>
      <c r="G1017" t="s">
        <v>162</v>
      </c>
      <c r="H1017" t="s">
        <v>384</v>
      </c>
      <c r="I1017" s="1">
        <f t="shared" ref="I1017:I1042" si="47">DATE(2011,4,1)</f>
        <v>40634</v>
      </c>
      <c r="J1017" s="3">
        <v>1200</v>
      </c>
      <c r="K1017" s="3">
        <v>915.87</v>
      </c>
      <c r="L1017" s="3">
        <v>284.13</v>
      </c>
      <c r="M1017" s="3">
        <v>120</v>
      </c>
      <c r="N1017" s="2">
        <v>17</v>
      </c>
      <c r="O1017" s="2">
        <v>0</v>
      </c>
      <c r="P1017" s="2">
        <v>2</v>
      </c>
      <c r="Q1017" s="2">
        <v>213</v>
      </c>
      <c r="R1017" s="1">
        <f t="shared" si="44"/>
        <v>45900</v>
      </c>
      <c r="S1017" t="s">
        <v>27</v>
      </c>
      <c r="T1017" t="s">
        <v>28</v>
      </c>
    </row>
    <row r="1018" spans="1:20" ht="13.95" customHeight="1" x14ac:dyDescent="0.3">
      <c r="A1018" t="s">
        <v>1641</v>
      </c>
      <c r="B1018" s="2">
        <v>1</v>
      </c>
      <c r="C1018" t="s">
        <v>819</v>
      </c>
      <c r="D1018" t="s">
        <v>22</v>
      </c>
      <c r="E1018" t="s">
        <v>1640</v>
      </c>
      <c r="F1018" t="s">
        <v>358</v>
      </c>
      <c r="G1018" t="s">
        <v>25</v>
      </c>
      <c r="H1018" t="s">
        <v>26</v>
      </c>
      <c r="I1018" s="1">
        <f t="shared" si="47"/>
        <v>40634</v>
      </c>
      <c r="J1018" s="3">
        <v>800</v>
      </c>
      <c r="K1018" s="3">
        <v>636.08000000000004</v>
      </c>
      <c r="L1018" s="3">
        <v>163.92</v>
      </c>
      <c r="M1018" s="3">
        <v>50</v>
      </c>
      <c r="N1018" s="2">
        <v>17</v>
      </c>
      <c r="O1018" s="2">
        <v>0</v>
      </c>
      <c r="P1018" s="2">
        <v>2</v>
      </c>
      <c r="Q1018" s="2">
        <v>213</v>
      </c>
      <c r="R1018" s="1">
        <f t="shared" si="44"/>
        <v>45900</v>
      </c>
      <c r="S1018" t="s">
        <v>27</v>
      </c>
      <c r="T1018" t="s">
        <v>28</v>
      </c>
    </row>
    <row r="1019" spans="1:20" ht="13.95" customHeight="1" x14ac:dyDescent="0.3">
      <c r="A1019" t="s">
        <v>1642</v>
      </c>
      <c r="B1019" s="2">
        <v>1</v>
      </c>
      <c r="C1019" t="s">
        <v>1643</v>
      </c>
      <c r="D1019" t="s">
        <v>22</v>
      </c>
      <c r="E1019" t="s">
        <v>1640</v>
      </c>
      <c r="F1019" t="s">
        <v>192</v>
      </c>
      <c r="G1019" t="s">
        <v>193</v>
      </c>
      <c r="H1019" t="s">
        <v>394</v>
      </c>
      <c r="I1019" s="1">
        <f t="shared" si="47"/>
        <v>40634</v>
      </c>
      <c r="J1019" s="3">
        <v>1900</v>
      </c>
      <c r="K1019" s="3">
        <v>1450.16</v>
      </c>
      <c r="L1019" s="3">
        <v>449.84</v>
      </c>
      <c r="M1019" s="3">
        <v>190</v>
      </c>
      <c r="N1019" s="2">
        <v>17</v>
      </c>
      <c r="O1019" s="2">
        <v>0</v>
      </c>
      <c r="P1019" s="2">
        <v>2</v>
      </c>
      <c r="Q1019" s="2">
        <v>213</v>
      </c>
      <c r="R1019" s="1">
        <f t="shared" si="44"/>
        <v>45900</v>
      </c>
      <c r="S1019" t="s">
        <v>27</v>
      </c>
      <c r="T1019" t="s">
        <v>28</v>
      </c>
    </row>
    <row r="1020" spans="1:20" ht="13.95" customHeight="1" x14ac:dyDescent="0.3">
      <c r="A1020" t="s">
        <v>1644</v>
      </c>
      <c r="B1020" s="2">
        <v>1</v>
      </c>
      <c r="C1020" t="s">
        <v>1643</v>
      </c>
      <c r="D1020" t="s">
        <v>22</v>
      </c>
      <c r="E1020" t="s">
        <v>1640</v>
      </c>
      <c r="F1020" t="s">
        <v>192</v>
      </c>
      <c r="G1020" t="s">
        <v>193</v>
      </c>
      <c r="H1020" t="s">
        <v>394</v>
      </c>
      <c r="I1020" s="1">
        <f t="shared" si="47"/>
        <v>40634</v>
      </c>
      <c r="J1020" s="3">
        <v>1900</v>
      </c>
      <c r="K1020" s="3">
        <v>1450.16</v>
      </c>
      <c r="L1020" s="3">
        <v>449.84</v>
      </c>
      <c r="M1020" s="3">
        <v>190</v>
      </c>
      <c r="N1020" s="2">
        <v>17</v>
      </c>
      <c r="O1020" s="2">
        <v>0</v>
      </c>
      <c r="P1020" s="2">
        <v>2</v>
      </c>
      <c r="Q1020" s="2">
        <v>213</v>
      </c>
      <c r="R1020" s="1">
        <f t="shared" si="44"/>
        <v>45900</v>
      </c>
      <c r="S1020" t="s">
        <v>27</v>
      </c>
      <c r="T1020" t="s">
        <v>28</v>
      </c>
    </row>
    <row r="1021" spans="1:20" ht="13.95" customHeight="1" x14ac:dyDescent="0.3">
      <c r="A1021" t="s">
        <v>1645</v>
      </c>
      <c r="B1021" s="2">
        <v>1</v>
      </c>
      <c r="C1021" t="s">
        <v>1630</v>
      </c>
      <c r="D1021" t="s">
        <v>22</v>
      </c>
      <c r="E1021" t="s">
        <v>1640</v>
      </c>
      <c r="F1021" t="s">
        <v>192</v>
      </c>
      <c r="G1021" t="s">
        <v>193</v>
      </c>
      <c r="H1021" t="s">
        <v>394</v>
      </c>
      <c r="I1021" s="1">
        <f t="shared" si="47"/>
        <v>40634</v>
      </c>
      <c r="J1021" s="3">
        <v>2800</v>
      </c>
      <c r="K1021" s="3">
        <v>2137.11</v>
      </c>
      <c r="L1021" s="3">
        <v>662.89</v>
      </c>
      <c r="M1021" s="3">
        <v>280</v>
      </c>
      <c r="N1021" s="2">
        <v>17</v>
      </c>
      <c r="O1021" s="2">
        <v>0</v>
      </c>
      <c r="P1021" s="2">
        <v>2</v>
      </c>
      <c r="Q1021" s="2">
        <v>213</v>
      </c>
      <c r="R1021" s="1">
        <f t="shared" si="44"/>
        <v>45900</v>
      </c>
      <c r="S1021" t="s">
        <v>27</v>
      </c>
      <c r="T1021" t="s">
        <v>28</v>
      </c>
    </row>
    <row r="1022" spans="1:20" ht="13.95" customHeight="1" x14ac:dyDescent="0.3">
      <c r="A1022" t="s">
        <v>1646</v>
      </c>
      <c r="B1022" s="2">
        <v>1</v>
      </c>
      <c r="C1022" t="s">
        <v>1647</v>
      </c>
      <c r="D1022" t="s">
        <v>22</v>
      </c>
      <c r="E1022" t="s">
        <v>1640</v>
      </c>
      <c r="F1022" t="s">
        <v>268</v>
      </c>
      <c r="G1022" t="s">
        <v>269</v>
      </c>
      <c r="H1022" t="s">
        <v>270</v>
      </c>
      <c r="I1022" s="1">
        <f t="shared" si="47"/>
        <v>40634</v>
      </c>
      <c r="J1022" s="3">
        <v>1100</v>
      </c>
      <c r="K1022" s="3">
        <v>847.98</v>
      </c>
      <c r="L1022" s="3">
        <v>252.02</v>
      </c>
      <c r="M1022" s="3">
        <v>100</v>
      </c>
      <c r="N1022" s="2">
        <v>17</v>
      </c>
      <c r="O1022" s="2">
        <v>0</v>
      </c>
      <c r="P1022" s="2">
        <v>2</v>
      </c>
      <c r="Q1022" s="2">
        <v>213</v>
      </c>
      <c r="R1022" s="1">
        <f t="shared" si="44"/>
        <v>45900</v>
      </c>
      <c r="S1022" t="s">
        <v>27</v>
      </c>
      <c r="T1022" t="s">
        <v>28</v>
      </c>
    </row>
    <row r="1023" spans="1:20" ht="13.95" customHeight="1" x14ac:dyDescent="0.3">
      <c r="A1023" t="s">
        <v>1648</v>
      </c>
      <c r="B1023" s="2">
        <v>1</v>
      </c>
      <c r="C1023" t="s">
        <v>1630</v>
      </c>
      <c r="D1023" t="s">
        <v>22</v>
      </c>
      <c r="E1023" t="s">
        <v>1640</v>
      </c>
      <c r="F1023" t="s">
        <v>366</v>
      </c>
      <c r="G1023" t="s">
        <v>367</v>
      </c>
      <c r="H1023" t="s">
        <v>368</v>
      </c>
      <c r="I1023" s="1">
        <f t="shared" si="47"/>
        <v>40634</v>
      </c>
      <c r="J1023" s="3">
        <v>2800</v>
      </c>
      <c r="K1023" s="3">
        <v>2137.11</v>
      </c>
      <c r="L1023" s="3">
        <v>662.89</v>
      </c>
      <c r="M1023" s="3">
        <v>280</v>
      </c>
      <c r="N1023" s="2">
        <v>17</v>
      </c>
      <c r="O1023" s="2">
        <v>0</v>
      </c>
      <c r="P1023" s="2">
        <v>2</v>
      </c>
      <c r="Q1023" s="2">
        <v>213</v>
      </c>
      <c r="R1023" s="1">
        <f t="shared" si="44"/>
        <v>45900</v>
      </c>
      <c r="S1023" t="s">
        <v>27</v>
      </c>
      <c r="T1023" t="s">
        <v>28</v>
      </c>
    </row>
    <row r="1024" spans="1:20" ht="13.95" customHeight="1" x14ac:dyDescent="0.3">
      <c r="A1024" t="s">
        <v>1649</v>
      </c>
      <c r="B1024" s="2">
        <v>1</v>
      </c>
      <c r="C1024" t="s">
        <v>1643</v>
      </c>
      <c r="D1024" t="s">
        <v>22</v>
      </c>
      <c r="E1024" t="s">
        <v>1640</v>
      </c>
      <c r="F1024" t="s">
        <v>268</v>
      </c>
      <c r="G1024" t="s">
        <v>269</v>
      </c>
      <c r="H1024" t="s">
        <v>270</v>
      </c>
      <c r="I1024" s="1">
        <f t="shared" si="47"/>
        <v>40634</v>
      </c>
      <c r="J1024" s="3">
        <v>1900</v>
      </c>
      <c r="K1024" s="3">
        <v>1450.16</v>
      </c>
      <c r="L1024" s="3">
        <v>449.84</v>
      </c>
      <c r="M1024" s="3">
        <v>190</v>
      </c>
      <c r="N1024" s="2">
        <v>17</v>
      </c>
      <c r="O1024" s="2">
        <v>0</v>
      </c>
      <c r="P1024" s="2">
        <v>2</v>
      </c>
      <c r="Q1024" s="2">
        <v>213</v>
      </c>
      <c r="R1024" s="1">
        <f t="shared" si="44"/>
        <v>45900</v>
      </c>
      <c r="S1024" t="s">
        <v>27</v>
      </c>
      <c r="T1024" t="s">
        <v>28</v>
      </c>
    </row>
    <row r="1025" spans="1:20" ht="13.95" customHeight="1" x14ac:dyDescent="0.3">
      <c r="A1025" t="s">
        <v>1650</v>
      </c>
      <c r="B1025" s="2">
        <v>1</v>
      </c>
      <c r="C1025" t="s">
        <v>1643</v>
      </c>
      <c r="D1025" t="s">
        <v>22</v>
      </c>
      <c r="E1025" t="s">
        <v>1640</v>
      </c>
      <c r="F1025" t="s">
        <v>268</v>
      </c>
      <c r="G1025" t="s">
        <v>269</v>
      </c>
      <c r="H1025" t="s">
        <v>270</v>
      </c>
      <c r="I1025" s="1">
        <f t="shared" si="47"/>
        <v>40634</v>
      </c>
      <c r="J1025" s="3">
        <v>1900</v>
      </c>
      <c r="K1025" s="3">
        <v>1450.16</v>
      </c>
      <c r="L1025" s="3">
        <v>449.84</v>
      </c>
      <c r="M1025" s="3">
        <v>190</v>
      </c>
      <c r="N1025" s="2">
        <v>17</v>
      </c>
      <c r="O1025" s="2">
        <v>0</v>
      </c>
      <c r="P1025" s="2">
        <v>2</v>
      </c>
      <c r="Q1025" s="2">
        <v>213</v>
      </c>
      <c r="R1025" s="1">
        <f t="shared" si="44"/>
        <v>45900</v>
      </c>
      <c r="S1025" t="s">
        <v>27</v>
      </c>
      <c r="T1025" t="s">
        <v>28</v>
      </c>
    </row>
    <row r="1026" spans="1:20" ht="13.95" customHeight="1" x14ac:dyDescent="0.3">
      <c r="A1026" t="s">
        <v>1651</v>
      </c>
      <c r="B1026" s="2">
        <v>1</v>
      </c>
      <c r="C1026" t="s">
        <v>1652</v>
      </c>
      <c r="D1026" t="s">
        <v>93</v>
      </c>
      <c r="E1026" t="s">
        <v>1640</v>
      </c>
      <c r="F1026" t="s">
        <v>281</v>
      </c>
      <c r="G1026" t="s">
        <v>282</v>
      </c>
      <c r="H1026" t="s">
        <v>283</v>
      </c>
      <c r="I1026" s="1">
        <f t="shared" si="47"/>
        <v>40634</v>
      </c>
      <c r="J1026" s="3">
        <v>5600</v>
      </c>
      <c r="K1026" s="3">
        <v>4796.04</v>
      </c>
      <c r="L1026" s="3">
        <v>803.96</v>
      </c>
      <c r="M1026" s="3">
        <v>500</v>
      </c>
      <c r="N1026" s="2">
        <v>17</v>
      </c>
      <c r="O1026" s="2">
        <v>0</v>
      </c>
      <c r="P1026" s="2">
        <v>2</v>
      </c>
      <c r="Q1026" s="2">
        <v>213</v>
      </c>
      <c r="R1026" s="1">
        <f t="shared" ref="R1026:R1089" si="48">DATE(2025,8,31)</f>
        <v>45900</v>
      </c>
      <c r="S1026" t="s">
        <v>27</v>
      </c>
      <c r="T1026" t="s">
        <v>28</v>
      </c>
    </row>
    <row r="1027" spans="1:20" ht="13.95" customHeight="1" x14ac:dyDescent="0.3">
      <c r="A1027" t="s">
        <v>1653</v>
      </c>
      <c r="B1027" s="2">
        <v>1</v>
      </c>
      <c r="C1027" t="s">
        <v>950</v>
      </c>
      <c r="D1027" t="s">
        <v>22</v>
      </c>
      <c r="E1027" t="s">
        <v>1640</v>
      </c>
      <c r="F1027" t="s">
        <v>192</v>
      </c>
      <c r="G1027" t="s">
        <v>193</v>
      </c>
      <c r="H1027" t="s">
        <v>394</v>
      </c>
      <c r="I1027" s="1">
        <f t="shared" si="47"/>
        <v>40634</v>
      </c>
      <c r="J1027" s="3">
        <v>1100</v>
      </c>
      <c r="K1027" s="3">
        <v>847.98</v>
      </c>
      <c r="L1027" s="3">
        <v>252.02</v>
      </c>
      <c r="M1027" s="3">
        <v>100</v>
      </c>
      <c r="N1027" s="2">
        <v>17</v>
      </c>
      <c r="O1027" s="2">
        <v>0</v>
      </c>
      <c r="P1027" s="2">
        <v>2</v>
      </c>
      <c r="Q1027" s="2">
        <v>213</v>
      </c>
      <c r="R1027" s="1">
        <f t="shared" si="48"/>
        <v>45900</v>
      </c>
      <c r="S1027" t="s">
        <v>27</v>
      </c>
      <c r="T1027" t="s">
        <v>28</v>
      </c>
    </row>
    <row r="1028" spans="1:20" ht="13.95" customHeight="1" x14ac:dyDescent="0.3">
      <c r="A1028" t="s">
        <v>1654</v>
      </c>
      <c r="B1028" s="2">
        <v>1</v>
      </c>
      <c r="C1028" t="s">
        <v>30</v>
      </c>
      <c r="D1028" t="s">
        <v>22</v>
      </c>
      <c r="E1028" t="s">
        <v>1640</v>
      </c>
      <c r="F1028" t="s">
        <v>43</v>
      </c>
      <c r="G1028" t="s">
        <v>40</v>
      </c>
      <c r="H1028" t="s">
        <v>41</v>
      </c>
      <c r="I1028" s="1">
        <f t="shared" si="47"/>
        <v>40634</v>
      </c>
      <c r="J1028" s="3">
        <v>800</v>
      </c>
      <c r="K1028" s="3">
        <v>636.08000000000004</v>
      </c>
      <c r="L1028" s="3">
        <v>163.92</v>
      </c>
      <c r="M1028" s="3">
        <v>50</v>
      </c>
      <c r="N1028" s="2">
        <v>17</v>
      </c>
      <c r="O1028" s="2">
        <v>0</v>
      </c>
      <c r="P1028" s="2">
        <v>2</v>
      </c>
      <c r="Q1028" s="2">
        <v>213</v>
      </c>
      <c r="R1028" s="1">
        <f t="shared" si="48"/>
        <v>45900</v>
      </c>
      <c r="S1028" t="s">
        <v>27</v>
      </c>
      <c r="T1028" t="s">
        <v>28</v>
      </c>
    </row>
    <row r="1029" spans="1:20" ht="13.95" customHeight="1" x14ac:dyDescent="0.3">
      <c r="A1029" t="s">
        <v>1655</v>
      </c>
      <c r="B1029" s="2">
        <v>1</v>
      </c>
      <c r="C1029" t="s">
        <v>30</v>
      </c>
      <c r="D1029" t="s">
        <v>22</v>
      </c>
      <c r="E1029" t="s">
        <v>1640</v>
      </c>
      <c r="F1029" t="s">
        <v>76</v>
      </c>
      <c r="G1029" t="s">
        <v>40</v>
      </c>
      <c r="H1029" t="s">
        <v>41</v>
      </c>
      <c r="I1029" s="1">
        <f t="shared" si="47"/>
        <v>40634</v>
      </c>
      <c r="J1029" s="3">
        <v>800</v>
      </c>
      <c r="K1029" s="3">
        <v>636.08000000000004</v>
      </c>
      <c r="L1029" s="3">
        <v>163.92</v>
      </c>
      <c r="M1029" s="3">
        <v>50</v>
      </c>
      <c r="N1029" s="2">
        <v>17</v>
      </c>
      <c r="O1029" s="2">
        <v>0</v>
      </c>
      <c r="P1029" s="2">
        <v>2</v>
      </c>
      <c r="Q1029" s="2">
        <v>213</v>
      </c>
      <c r="R1029" s="1">
        <f t="shared" si="48"/>
        <v>45900</v>
      </c>
      <c r="S1029" t="s">
        <v>27</v>
      </c>
      <c r="T1029" t="s">
        <v>28</v>
      </c>
    </row>
    <row r="1030" spans="1:20" ht="13.95" customHeight="1" x14ac:dyDescent="0.3">
      <c r="A1030" t="s">
        <v>1656</v>
      </c>
      <c r="B1030" s="2">
        <v>1</v>
      </c>
      <c r="C1030" t="s">
        <v>1657</v>
      </c>
      <c r="D1030" t="s">
        <v>22</v>
      </c>
      <c r="E1030" t="s">
        <v>1640</v>
      </c>
      <c r="F1030" t="s">
        <v>370</v>
      </c>
      <c r="G1030" t="s">
        <v>282</v>
      </c>
      <c r="H1030" t="s">
        <v>283</v>
      </c>
      <c r="I1030" s="1">
        <f t="shared" si="47"/>
        <v>40634</v>
      </c>
      <c r="J1030" s="3">
        <v>400</v>
      </c>
      <c r="K1030" s="3">
        <v>296.86</v>
      </c>
      <c r="L1030" s="3">
        <v>103.14</v>
      </c>
      <c r="M1030" s="3">
        <v>50</v>
      </c>
      <c r="N1030" s="2">
        <v>17</v>
      </c>
      <c r="O1030" s="2">
        <v>0</v>
      </c>
      <c r="P1030" s="2">
        <v>2</v>
      </c>
      <c r="Q1030" s="2">
        <v>213</v>
      </c>
      <c r="R1030" s="1">
        <f t="shared" si="48"/>
        <v>45900</v>
      </c>
      <c r="S1030" t="s">
        <v>27</v>
      </c>
      <c r="T1030" t="s">
        <v>28</v>
      </c>
    </row>
    <row r="1031" spans="1:20" ht="13.95" customHeight="1" x14ac:dyDescent="0.3">
      <c r="A1031" t="s">
        <v>1658</v>
      </c>
      <c r="B1031" s="2">
        <v>1</v>
      </c>
      <c r="C1031" t="s">
        <v>1657</v>
      </c>
      <c r="D1031" t="s">
        <v>22</v>
      </c>
      <c r="E1031" t="s">
        <v>1659</v>
      </c>
      <c r="F1031" t="s">
        <v>370</v>
      </c>
      <c r="G1031" t="s">
        <v>282</v>
      </c>
      <c r="H1031" t="s">
        <v>283</v>
      </c>
      <c r="I1031" s="1">
        <f t="shared" si="47"/>
        <v>40634</v>
      </c>
      <c r="J1031" s="3">
        <v>400</v>
      </c>
      <c r="K1031" s="3">
        <v>296.86</v>
      </c>
      <c r="L1031" s="3">
        <v>103.14</v>
      </c>
      <c r="M1031" s="3">
        <v>50</v>
      </c>
      <c r="N1031" s="2">
        <v>17</v>
      </c>
      <c r="O1031" s="2">
        <v>0</v>
      </c>
      <c r="P1031" s="2">
        <v>2</v>
      </c>
      <c r="Q1031" s="2">
        <v>213</v>
      </c>
      <c r="R1031" s="1">
        <f t="shared" si="48"/>
        <v>45900</v>
      </c>
      <c r="S1031" t="s">
        <v>27</v>
      </c>
      <c r="T1031" t="s">
        <v>28</v>
      </c>
    </row>
    <row r="1032" spans="1:20" ht="13.95" customHeight="1" x14ac:dyDescent="0.3">
      <c r="A1032" t="s">
        <v>1660</v>
      </c>
      <c r="B1032" s="2">
        <v>1</v>
      </c>
      <c r="C1032" t="s">
        <v>1652</v>
      </c>
      <c r="D1032" t="s">
        <v>93</v>
      </c>
      <c r="E1032" t="s">
        <v>1640</v>
      </c>
      <c r="F1032" t="s">
        <v>281</v>
      </c>
      <c r="G1032" t="s">
        <v>282</v>
      </c>
      <c r="H1032" t="s">
        <v>283</v>
      </c>
      <c r="I1032" s="1">
        <f t="shared" si="47"/>
        <v>40634</v>
      </c>
      <c r="J1032" s="3">
        <v>5600</v>
      </c>
      <c r="K1032" s="3">
        <v>4796.04</v>
      </c>
      <c r="L1032" s="3">
        <v>803.96</v>
      </c>
      <c r="M1032" s="3">
        <v>500</v>
      </c>
      <c r="N1032" s="2">
        <v>17</v>
      </c>
      <c r="O1032" s="2">
        <v>0</v>
      </c>
      <c r="P1032" s="2">
        <v>2</v>
      </c>
      <c r="Q1032" s="2">
        <v>213</v>
      </c>
      <c r="R1032" s="1">
        <f t="shared" si="48"/>
        <v>45900</v>
      </c>
      <c r="S1032" t="s">
        <v>27</v>
      </c>
      <c r="T1032" t="s">
        <v>28</v>
      </c>
    </row>
    <row r="1033" spans="1:20" ht="13.95" customHeight="1" x14ac:dyDescent="0.3">
      <c r="A1033" t="s">
        <v>1661</v>
      </c>
      <c r="B1033" s="2">
        <v>1</v>
      </c>
      <c r="C1033" t="s">
        <v>1116</v>
      </c>
      <c r="D1033" t="s">
        <v>22</v>
      </c>
      <c r="E1033" t="s">
        <v>1640</v>
      </c>
      <c r="F1033" t="s">
        <v>399</v>
      </c>
      <c r="G1033" t="s">
        <v>400</v>
      </c>
      <c r="H1033" t="s">
        <v>401</v>
      </c>
      <c r="I1033" s="1">
        <f t="shared" si="47"/>
        <v>40634</v>
      </c>
      <c r="J1033" s="3">
        <v>1200</v>
      </c>
      <c r="K1033" s="3">
        <v>932.89</v>
      </c>
      <c r="L1033" s="3">
        <v>267.11</v>
      </c>
      <c r="M1033" s="3">
        <v>100</v>
      </c>
      <c r="N1033" s="2">
        <v>17</v>
      </c>
      <c r="O1033" s="2">
        <v>0</v>
      </c>
      <c r="P1033" s="2">
        <v>2</v>
      </c>
      <c r="Q1033" s="2">
        <v>213</v>
      </c>
      <c r="R1033" s="1">
        <f t="shared" si="48"/>
        <v>45900</v>
      </c>
      <c r="S1033" t="s">
        <v>27</v>
      </c>
      <c r="T1033" t="s">
        <v>28</v>
      </c>
    </row>
    <row r="1034" spans="1:20" ht="13.95" customHeight="1" x14ac:dyDescent="0.3">
      <c r="A1034" t="s">
        <v>1662</v>
      </c>
      <c r="B1034" s="2">
        <v>1</v>
      </c>
      <c r="C1034" t="s">
        <v>1483</v>
      </c>
      <c r="D1034" t="s">
        <v>22</v>
      </c>
      <c r="E1034" t="s">
        <v>1640</v>
      </c>
      <c r="F1034" t="s">
        <v>340</v>
      </c>
      <c r="G1034" t="s">
        <v>193</v>
      </c>
      <c r="H1034" t="s">
        <v>341</v>
      </c>
      <c r="I1034" s="1">
        <f t="shared" si="47"/>
        <v>40634</v>
      </c>
      <c r="J1034" s="3">
        <v>550</v>
      </c>
      <c r="K1034" s="3">
        <v>423.99</v>
      </c>
      <c r="L1034" s="3">
        <v>126.01</v>
      </c>
      <c r="M1034" s="3">
        <v>50</v>
      </c>
      <c r="N1034" s="2">
        <v>17</v>
      </c>
      <c r="O1034" s="2">
        <v>0</v>
      </c>
      <c r="P1034" s="2">
        <v>2</v>
      </c>
      <c r="Q1034" s="2">
        <v>213</v>
      </c>
      <c r="R1034" s="1">
        <f t="shared" si="48"/>
        <v>45900</v>
      </c>
      <c r="S1034" t="s">
        <v>27</v>
      </c>
      <c r="T1034" t="s">
        <v>28</v>
      </c>
    </row>
    <row r="1035" spans="1:20" ht="13.95" customHeight="1" x14ac:dyDescent="0.3">
      <c r="A1035" t="s">
        <v>1663</v>
      </c>
      <c r="B1035" s="2">
        <v>1</v>
      </c>
      <c r="C1035" t="s">
        <v>1483</v>
      </c>
      <c r="D1035" t="s">
        <v>22</v>
      </c>
      <c r="E1035" t="s">
        <v>1640</v>
      </c>
      <c r="F1035" t="s">
        <v>340</v>
      </c>
      <c r="G1035" t="s">
        <v>193</v>
      </c>
      <c r="H1035" t="s">
        <v>341</v>
      </c>
      <c r="I1035" s="1">
        <f t="shared" si="47"/>
        <v>40634</v>
      </c>
      <c r="J1035" s="3">
        <v>550</v>
      </c>
      <c r="K1035" s="3">
        <v>423.99</v>
      </c>
      <c r="L1035" s="3">
        <v>126.01</v>
      </c>
      <c r="M1035" s="3">
        <v>50</v>
      </c>
      <c r="N1035" s="2">
        <v>17</v>
      </c>
      <c r="O1035" s="2">
        <v>0</v>
      </c>
      <c r="P1035" s="2">
        <v>2</v>
      </c>
      <c r="Q1035" s="2">
        <v>213</v>
      </c>
      <c r="R1035" s="1">
        <f t="shared" si="48"/>
        <v>45900</v>
      </c>
      <c r="S1035" t="s">
        <v>27</v>
      </c>
      <c r="T1035" t="s">
        <v>28</v>
      </c>
    </row>
    <row r="1036" spans="1:20" ht="13.95" customHeight="1" x14ac:dyDescent="0.3">
      <c r="A1036" t="s">
        <v>1664</v>
      </c>
      <c r="B1036" s="2">
        <v>1</v>
      </c>
      <c r="C1036" t="s">
        <v>1665</v>
      </c>
      <c r="D1036" t="s">
        <v>22</v>
      </c>
      <c r="E1036" t="s">
        <v>1640</v>
      </c>
      <c r="F1036" t="s">
        <v>1169</v>
      </c>
      <c r="G1036" t="s">
        <v>197</v>
      </c>
      <c r="H1036" t="s">
        <v>1666</v>
      </c>
      <c r="I1036" s="1">
        <f t="shared" si="47"/>
        <v>40634</v>
      </c>
      <c r="J1036" s="3">
        <v>650</v>
      </c>
      <c r="K1036" s="3">
        <v>508.76</v>
      </c>
      <c r="L1036" s="3">
        <v>141.24</v>
      </c>
      <c r="M1036" s="3">
        <v>50</v>
      </c>
      <c r="N1036" s="2">
        <v>17</v>
      </c>
      <c r="O1036" s="2">
        <v>0</v>
      </c>
      <c r="P1036" s="2">
        <v>2</v>
      </c>
      <c r="Q1036" s="2">
        <v>213</v>
      </c>
      <c r="R1036" s="1">
        <f t="shared" si="48"/>
        <v>45900</v>
      </c>
      <c r="S1036" t="s">
        <v>27</v>
      </c>
      <c r="T1036" t="s">
        <v>28</v>
      </c>
    </row>
    <row r="1037" spans="1:20" ht="13.95" customHeight="1" x14ac:dyDescent="0.3">
      <c r="A1037" t="s">
        <v>1667</v>
      </c>
      <c r="B1037" s="2">
        <v>1</v>
      </c>
      <c r="C1037" t="s">
        <v>1657</v>
      </c>
      <c r="D1037" t="s">
        <v>22</v>
      </c>
      <c r="E1037" t="s">
        <v>1640</v>
      </c>
      <c r="F1037" t="s">
        <v>261</v>
      </c>
      <c r="G1037" t="s">
        <v>40</v>
      </c>
      <c r="H1037" t="s">
        <v>41</v>
      </c>
      <c r="I1037" s="1">
        <f t="shared" si="47"/>
        <v>40634</v>
      </c>
      <c r="J1037" s="3">
        <v>1300</v>
      </c>
      <c r="K1037" s="3">
        <v>975.3</v>
      </c>
      <c r="L1037" s="3">
        <v>324.7</v>
      </c>
      <c r="M1037" s="3">
        <v>150</v>
      </c>
      <c r="N1037" s="2">
        <v>17</v>
      </c>
      <c r="O1037" s="2">
        <v>0</v>
      </c>
      <c r="P1037" s="2">
        <v>2</v>
      </c>
      <c r="Q1037" s="2">
        <v>213</v>
      </c>
      <c r="R1037" s="1">
        <f t="shared" si="48"/>
        <v>45900</v>
      </c>
      <c r="S1037" t="s">
        <v>27</v>
      </c>
      <c r="T1037" t="s">
        <v>28</v>
      </c>
    </row>
    <row r="1038" spans="1:20" ht="13.95" customHeight="1" x14ac:dyDescent="0.3">
      <c r="A1038" t="s">
        <v>1668</v>
      </c>
      <c r="B1038" s="2">
        <v>1</v>
      </c>
      <c r="C1038" t="s">
        <v>629</v>
      </c>
      <c r="D1038" t="s">
        <v>22</v>
      </c>
      <c r="E1038" t="s">
        <v>1640</v>
      </c>
      <c r="F1038" t="s">
        <v>337</v>
      </c>
      <c r="G1038" t="s">
        <v>282</v>
      </c>
      <c r="H1038" t="s">
        <v>338</v>
      </c>
      <c r="I1038" s="1">
        <f t="shared" si="47"/>
        <v>40634</v>
      </c>
      <c r="J1038" s="3">
        <v>550</v>
      </c>
      <c r="K1038" s="3">
        <v>423.99</v>
      </c>
      <c r="L1038" s="3">
        <v>126.01</v>
      </c>
      <c r="M1038" s="3">
        <v>50</v>
      </c>
      <c r="N1038" s="2">
        <v>17</v>
      </c>
      <c r="O1038" s="2">
        <v>0</v>
      </c>
      <c r="P1038" s="2">
        <v>2</v>
      </c>
      <c r="Q1038" s="2">
        <v>213</v>
      </c>
      <c r="R1038" s="1">
        <f t="shared" si="48"/>
        <v>45900</v>
      </c>
      <c r="S1038" t="s">
        <v>27</v>
      </c>
      <c r="T1038" t="s">
        <v>28</v>
      </c>
    </row>
    <row r="1039" spans="1:20" ht="13.95" customHeight="1" x14ac:dyDescent="0.3">
      <c r="A1039" t="s">
        <v>1669</v>
      </c>
      <c r="B1039" s="2">
        <v>1</v>
      </c>
      <c r="C1039" t="s">
        <v>865</v>
      </c>
      <c r="D1039" t="s">
        <v>22</v>
      </c>
      <c r="E1039" t="s">
        <v>1640</v>
      </c>
      <c r="F1039" t="s">
        <v>181</v>
      </c>
      <c r="G1039" t="s">
        <v>182</v>
      </c>
      <c r="H1039" t="s">
        <v>214</v>
      </c>
      <c r="I1039" s="1">
        <f t="shared" si="47"/>
        <v>40634</v>
      </c>
      <c r="J1039" s="3">
        <v>550</v>
      </c>
      <c r="K1039" s="3">
        <v>423.99</v>
      </c>
      <c r="L1039" s="3">
        <v>126.01</v>
      </c>
      <c r="M1039" s="3">
        <v>50</v>
      </c>
      <c r="N1039" s="2">
        <v>17</v>
      </c>
      <c r="O1039" s="2">
        <v>0</v>
      </c>
      <c r="P1039" s="2">
        <v>2</v>
      </c>
      <c r="Q1039" s="2">
        <v>213</v>
      </c>
      <c r="R1039" s="1">
        <f t="shared" si="48"/>
        <v>45900</v>
      </c>
      <c r="S1039" t="s">
        <v>27</v>
      </c>
      <c r="T1039" t="s">
        <v>28</v>
      </c>
    </row>
    <row r="1040" spans="1:20" ht="13.95" customHeight="1" x14ac:dyDescent="0.3">
      <c r="A1040" t="s">
        <v>1670</v>
      </c>
      <c r="B1040" s="2">
        <v>1</v>
      </c>
      <c r="C1040" t="s">
        <v>1657</v>
      </c>
      <c r="D1040" t="s">
        <v>22</v>
      </c>
      <c r="E1040" t="s">
        <v>1640</v>
      </c>
      <c r="F1040" t="s">
        <v>32</v>
      </c>
      <c r="G1040" t="s">
        <v>33</v>
      </c>
      <c r="H1040" t="s">
        <v>34</v>
      </c>
      <c r="I1040" s="1">
        <f t="shared" si="47"/>
        <v>40634</v>
      </c>
      <c r="J1040" s="3">
        <v>400</v>
      </c>
      <c r="K1040" s="3">
        <v>296.86</v>
      </c>
      <c r="L1040" s="3">
        <v>103.14</v>
      </c>
      <c r="M1040" s="3">
        <v>50</v>
      </c>
      <c r="N1040" s="2">
        <v>17</v>
      </c>
      <c r="O1040" s="2">
        <v>0</v>
      </c>
      <c r="P1040" s="2">
        <v>2</v>
      </c>
      <c r="Q1040" s="2">
        <v>213</v>
      </c>
      <c r="R1040" s="1">
        <f t="shared" si="48"/>
        <v>45900</v>
      </c>
      <c r="S1040" t="s">
        <v>27</v>
      </c>
      <c r="T1040" t="s">
        <v>28</v>
      </c>
    </row>
    <row r="1041" spans="1:20" ht="13.95" customHeight="1" x14ac:dyDescent="0.3">
      <c r="A1041" t="s">
        <v>1671</v>
      </c>
      <c r="B1041" s="2">
        <v>1</v>
      </c>
      <c r="C1041" t="s">
        <v>30</v>
      </c>
      <c r="D1041" t="s">
        <v>22</v>
      </c>
      <c r="E1041" t="s">
        <v>1640</v>
      </c>
      <c r="F1041" t="s">
        <v>48</v>
      </c>
      <c r="G1041" t="s">
        <v>33</v>
      </c>
      <c r="H1041" t="s">
        <v>34</v>
      </c>
      <c r="I1041" s="1">
        <f t="shared" si="47"/>
        <v>40634</v>
      </c>
      <c r="J1041" s="3">
        <v>800</v>
      </c>
      <c r="K1041" s="3">
        <v>636.08000000000004</v>
      </c>
      <c r="L1041" s="3">
        <v>163.92</v>
      </c>
      <c r="M1041" s="3">
        <v>50</v>
      </c>
      <c r="N1041" s="2">
        <v>17</v>
      </c>
      <c r="O1041" s="2">
        <v>0</v>
      </c>
      <c r="P1041" s="2">
        <v>2</v>
      </c>
      <c r="Q1041" s="2">
        <v>213</v>
      </c>
      <c r="R1041" s="1">
        <f t="shared" si="48"/>
        <v>45900</v>
      </c>
      <c r="S1041" t="s">
        <v>27</v>
      </c>
      <c r="T1041" t="s">
        <v>28</v>
      </c>
    </row>
    <row r="1042" spans="1:20" ht="13.95" customHeight="1" x14ac:dyDescent="0.3">
      <c r="A1042" t="s">
        <v>1672</v>
      </c>
      <c r="B1042" s="2">
        <v>1</v>
      </c>
      <c r="C1042" t="s">
        <v>1630</v>
      </c>
      <c r="D1042" t="s">
        <v>22</v>
      </c>
      <c r="E1042" t="s">
        <v>1659</v>
      </c>
      <c r="F1042" t="s">
        <v>192</v>
      </c>
      <c r="G1042" t="s">
        <v>193</v>
      </c>
      <c r="H1042" t="s">
        <v>194</v>
      </c>
      <c r="I1042" s="1">
        <f t="shared" si="47"/>
        <v>40634</v>
      </c>
      <c r="J1042" s="3">
        <v>2800</v>
      </c>
      <c r="K1042" s="3">
        <v>2137.11</v>
      </c>
      <c r="L1042" s="3">
        <v>662.89</v>
      </c>
      <c r="M1042" s="3">
        <v>280</v>
      </c>
      <c r="N1042" s="2">
        <v>17</v>
      </c>
      <c r="O1042" s="2">
        <v>0</v>
      </c>
      <c r="P1042" s="2">
        <v>2</v>
      </c>
      <c r="Q1042" s="2">
        <v>213</v>
      </c>
      <c r="R1042" s="1">
        <f t="shared" si="48"/>
        <v>45900</v>
      </c>
      <c r="S1042" t="s">
        <v>27</v>
      </c>
      <c r="T1042" t="s">
        <v>28</v>
      </c>
    </row>
    <row r="1043" spans="1:20" ht="13.95" customHeight="1" x14ac:dyDescent="0.3">
      <c r="A1043" t="s">
        <v>1673</v>
      </c>
      <c r="B1043" s="2">
        <v>1</v>
      </c>
      <c r="C1043" t="s">
        <v>1674</v>
      </c>
      <c r="D1043" t="s">
        <v>22</v>
      </c>
      <c r="E1043" t="s">
        <v>1675</v>
      </c>
      <c r="F1043" t="s">
        <v>178</v>
      </c>
      <c r="G1043" t="s">
        <v>40</v>
      </c>
      <c r="H1043" t="s">
        <v>41</v>
      </c>
      <c r="I1043" s="1">
        <f t="shared" ref="I1043:I1048" si="49">DATE(2012,4,30)</f>
        <v>41029</v>
      </c>
      <c r="J1043" s="3">
        <v>2259.25</v>
      </c>
      <c r="K1043" s="3">
        <v>1923.72</v>
      </c>
      <c r="L1043" s="3">
        <v>335.53</v>
      </c>
      <c r="M1043" s="3">
        <v>220</v>
      </c>
      <c r="N1043" s="2">
        <v>15</v>
      </c>
      <c r="O1043" s="2">
        <v>0</v>
      </c>
      <c r="P1043" s="2">
        <v>1</v>
      </c>
      <c r="Q1043" s="2">
        <v>241</v>
      </c>
      <c r="R1043" s="1">
        <f t="shared" si="48"/>
        <v>45900</v>
      </c>
      <c r="S1043" t="s">
        <v>27</v>
      </c>
      <c r="T1043" t="s">
        <v>28</v>
      </c>
    </row>
    <row r="1044" spans="1:20" ht="13.95" customHeight="1" x14ac:dyDescent="0.3">
      <c r="A1044" t="s">
        <v>1676</v>
      </c>
      <c r="B1044" s="2">
        <v>1</v>
      </c>
      <c r="C1044" t="s">
        <v>1677</v>
      </c>
      <c r="D1044" t="s">
        <v>22</v>
      </c>
      <c r="E1044" t="s">
        <v>1675</v>
      </c>
      <c r="F1044" t="s">
        <v>76</v>
      </c>
      <c r="G1044" t="s">
        <v>40</v>
      </c>
      <c r="H1044" t="s">
        <v>41</v>
      </c>
      <c r="I1044" s="1">
        <f t="shared" si="49"/>
        <v>41029</v>
      </c>
      <c r="J1044" s="3">
        <v>1792.42</v>
      </c>
      <c r="K1044" s="3">
        <v>1530.52</v>
      </c>
      <c r="L1044" s="3">
        <v>261.89999999999998</v>
      </c>
      <c r="M1044" s="3">
        <v>170</v>
      </c>
      <c r="N1044" s="2">
        <v>15</v>
      </c>
      <c r="O1044" s="2">
        <v>0</v>
      </c>
      <c r="P1044" s="2">
        <v>1</v>
      </c>
      <c r="Q1044" s="2">
        <v>241</v>
      </c>
      <c r="R1044" s="1">
        <f t="shared" si="48"/>
        <v>45900</v>
      </c>
      <c r="S1044" t="s">
        <v>27</v>
      </c>
      <c r="T1044" t="s">
        <v>28</v>
      </c>
    </row>
    <row r="1045" spans="1:20" ht="13.95" customHeight="1" x14ac:dyDescent="0.3">
      <c r="A1045" t="s">
        <v>1678</v>
      </c>
      <c r="B1045" s="2">
        <v>1</v>
      </c>
      <c r="C1045" t="s">
        <v>629</v>
      </c>
      <c r="D1045" t="s">
        <v>22</v>
      </c>
      <c r="E1045" t="s">
        <v>1675</v>
      </c>
      <c r="F1045" t="s">
        <v>76</v>
      </c>
      <c r="G1045" t="s">
        <v>40</v>
      </c>
      <c r="H1045" t="s">
        <v>41</v>
      </c>
      <c r="I1045" s="1">
        <f t="shared" si="49"/>
        <v>41029</v>
      </c>
      <c r="J1045" s="3">
        <v>831.06</v>
      </c>
      <c r="K1045" s="3">
        <v>708.5</v>
      </c>
      <c r="L1045" s="3">
        <v>122.56</v>
      </c>
      <c r="M1045" s="3">
        <v>80</v>
      </c>
      <c r="N1045" s="2">
        <v>15</v>
      </c>
      <c r="O1045" s="2">
        <v>0</v>
      </c>
      <c r="P1045" s="2">
        <v>1</v>
      </c>
      <c r="Q1045" s="2">
        <v>241</v>
      </c>
      <c r="R1045" s="1">
        <f t="shared" si="48"/>
        <v>45900</v>
      </c>
      <c r="S1045" t="s">
        <v>27</v>
      </c>
      <c r="T1045" t="s">
        <v>28</v>
      </c>
    </row>
    <row r="1046" spans="1:20" ht="13.95" customHeight="1" x14ac:dyDescent="0.3">
      <c r="A1046" t="s">
        <v>1679</v>
      </c>
      <c r="B1046" s="2">
        <v>1</v>
      </c>
      <c r="C1046" t="s">
        <v>629</v>
      </c>
      <c r="D1046" t="s">
        <v>22</v>
      </c>
      <c r="E1046" t="s">
        <v>1675</v>
      </c>
      <c r="F1046" t="s">
        <v>76</v>
      </c>
      <c r="G1046" t="s">
        <v>40</v>
      </c>
      <c r="H1046" t="s">
        <v>41</v>
      </c>
      <c r="I1046" s="1">
        <f t="shared" si="49"/>
        <v>41029</v>
      </c>
      <c r="J1046" s="3">
        <v>831.06</v>
      </c>
      <c r="K1046" s="3">
        <v>708.5</v>
      </c>
      <c r="L1046" s="3">
        <v>122.56</v>
      </c>
      <c r="M1046" s="3">
        <v>80</v>
      </c>
      <c r="N1046" s="2">
        <v>15</v>
      </c>
      <c r="O1046" s="2">
        <v>0</v>
      </c>
      <c r="P1046" s="2">
        <v>1</v>
      </c>
      <c r="Q1046" s="2">
        <v>241</v>
      </c>
      <c r="R1046" s="1">
        <f t="shared" si="48"/>
        <v>45900</v>
      </c>
      <c r="S1046" t="s">
        <v>27</v>
      </c>
      <c r="T1046" t="s">
        <v>28</v>
      </c>
    </row>
    <row r="1047" spans="1:20" ht="13.95" customHeight="1" x14ac:dyDescent="0.3">
      <c r="A1047" t="s">
        <v>1680</v>
      </c>
      <c r="B1047" s="2">
        <v>1</v>
      </c>
      <c r="C1047" t="s">
        <v>629</v>
      </c>
      <c r="D1047" t="s">
        <v>22</v>
      </c>
      <c r="E1047" t="s">
        <v>1675</v>
      </c>
      <c r="F1047" t="s">
        <v>76</v>
      </c>
      <c r="G1047" t="s">
        <v>40</v>
      </c>
      <c r="H1047" t="s">
        <v>41</v>
      </c>
      <c r="I1047" s="1">
        <f t="shared" si="49"/>
        <v>41029</v>
      </c>
      <c r="J1047" s="3">
        <v>831.06</v>
      </c>
      <c r="K1047" s="3">
        <v>708.5</v>
      </c>
      <c r="L1047" s="3">
        <v>122.56</v>
      </c>
      <c r="M1047" s="3">
        <v>80</v>
      </c>
      <c r="N1047" s="2">
        <v>15</v>
      </c>
      <c r="O1047" s="2">
        <v>0</v>
      </c>
      <c r="P1047" s="2">
        <v>1</v>
      </c>
      <c r="Q1047" s="2">
        <v>241</v>
      </c>
      <c r="R1047" s="1">
        <f t="shared" si="48"/>
        <v>45900</v>
      </c>
      <c r="S1047" t="s">
        <v>27</v>
      </c>
      <c r="T1047" t="s">
        <v>28</v>
      </c>
    </row>
    <row r="1048" spans="1:20" ht="13.95" customHeight="1" x14ac:dyDescent="0.3">
      <c r="A1048" t="s">
        <v>1681</v>
      </c>
      <c r="B1048" s="2">
        <v>1</v>
      </c>
      <c r="C1048" t="s">
        <v>629</v>
      </c>
      <c r="D1048" t="s">
        <v>22</v>
      </c>
      <c r="E1048" t="s">
        <v>1675</v>
      </c>
      <c r="F1048" t="s">
        <v>170</v>
      </c>
      <c r="G1048" t="s">
        <v>40</v>
      </c>
      <c r="H1048" t="s">
        <v>171</v>
      </c>
      <c r="I1048" s="1">
        <f t="shared" si="49"/>
        <v>41029</v>
      </c>
      <c r="J1048" s="3">
        <v>831.06</v>
      </c>
      <c r="K1048" s="3">
        <v>708.5</v>
      </c>
      <c r="L1048" s="3">
        <v>122.56</v>
      </c>
      <c r="M1048" s="3">
        <v>80</v>
      </c>
      <c r="N1048" s="2">
        <v>15</v>
      </c>
      <c r="O1048" s="2">
        <v>0</v>
      </c>
      <c r="P1048" s="2">
        <v>1</v>
      </c>
      <c r="Q1048" s="2">
        <v>241</v>
      </c>
      <c r="R1048" s="1">
        <f t="shared" si="48"/>
        <v>45900</v>
      </c>
      <c r="S1048" t="s">
        <v>27</v>
      </c>
      <c r="T1048" t="s">
        <v>28</v>
      </c>
    </row>
    <row r="1049" spans="1:20" ht="13.95" customHeight="1" x14ac:dyDescent="0.3">
      <c r="A1049" t="s">
        <v>1682</v>
      </c>
      <c r="B1049" s="2">
        <v>1</v>
      </c>
      <c r="C1049" t="s">
        <v>1683</v>
      </c>
      <c r="D1049" t="s">
        <v>93</v>
      </c>
      <c r="E1049" t="s">
        <v>1684</v>
      </c>
      <c r="F1049" t="s">
        <v>192</v>
      </c>
      <c r="G1049" t="s">
        <v>193</v>
      </c>
      <c r="H1049" t="s">
        <v>394</v>
      </c>
      <c r="I1049" s="1">
        <f>DATE(2012,6,26)</f>
        <v>41086</v>
      </c>
      <c r="J1049" s="3">
        <v>399.99</v>
      </c>
      <c r="K1049" s="3">
        <v>348.01</v>
      </c>
      <c r="L1049" s="3">
        <v>51.98</v>
      </c>
      <c r="M1049" s="3">
        <v>40</v>
      </c>
      <c r="N1049" s="2">
        <v>15</v>
      </c>
      <c r="O1049" s="2">
        <v>0</v>
      </c>
      <c r="P1049" s="2">
        <v>1</v>
      </c>
      <c r="Q1049" s="2">
        <v>298</v>
      </c>
      <c r="R1049" s="1">
        <f t="shared" si="48"/>
        <v>45900</v>
      </c>
      <c r="S1049" t="s">
        <v>27</v>
      </c>
      <c r="T1049" t="s">
        <v>28</v>
      </c>
    </row>
    <row r="1050" spans="1:20" ht="13.95" customHeight="1" x14ac:dyDescent="0.3">
      <c r="A1050" t="s">
        <v>1685</v>
      </c>
      <c r="B1050" s="2">
        <v>1</v>
      </c>
      <c r="C1050" t="s">
        <v>1686</v>
      </c>
      <c r="D1050" t="s">
        <v>22</v>
      </c>
      <c r="E1050" t="s">
        <v>1687</v>
      </c>
      <c r="F1050" t="s">
        <v>192</v>
      </c>
      <c r="G1050" t="s">
        <v>193</v>
      </c>
      <c r="H1050" t="s">
        <v>194</v>
      </c>
      <c r="I1050" s="1">
        <f>DATE(2012,8,22)</f>
        <v>41143</v>
      </c>
      <c r="J1050" s="3">
        <v>13110</v>
      </c>
      <c r="K1050" s="3">
        <v>11227.87</v>
      </c>
      <c r="L1050" s="3">
        <v>1882.13</v>
      </c>
      <c r="M1050" s="3">
        <v>1000</v>
      </c>
      <c r="N1050" s="2">
        <v>15</v>
      </c>
      <c r="O1050" s="2">
        <v>0</v>
      </c>
      <c r="P1050" s="2">
        <v>1</v>
      </c>
      <c r="Q1050" s="2">
        <v>355</v>
      </c>
      <c r="R1050" s="1">
        <f t="shared" si="48"/>
        <v>45900</v>
      </c>
      <c r="S1050" t="s">
        <v>27</v>
      </c>
      <c r="T1050" t="s">
        <v>28</v>
      </c>
    </row>
    <row r="1051" spans="1:20" ht="13.95" customHeight="1" x14ac:dyDescent="0.3">
      <c r="A1051" t="s">
        <v>1688</v>
      </c>
      <c r="B1051" s="2">
        <v>1</v>
      </c>
      <c r="C1051" t="s">
        <v>1689</v>
      </c>
      <c r="D1051" t="s">
        <v>22</v>
      </c>
      <c r="E1051" t="s">
        <v>1690</v>
      </c>
      <c r="F1051" t="s">
        <v>192</v>
      </c>
      <c r="G1051" t="s">
        <v>193</v>
      </c>
      <c r="H1051" t="s">
        <v>194</v>
      </c>
      <c r="I1051" s="1">
        <f>DATE(2012,11,7)</f>
        <v>41220</v>
      </c>
      <c r="J1051" s="3">
        <v>152103.43</v>
      </c>
      <c r="K1051" s="3">
        <v>124610.41</v>
      </c>
      <c r="L1051" s="3">
        <v>27493.02</v>
      </c>
      <c r="M1051" s="3">
        <v>16000</v>
      </c>
      <c r="N1051" s="2">
        <v>15</v>
      </c>
      <c r="O1051" s="2">
        <v>0</v>
      </c>
      <c r="P1051" s="2">
        <v>2</v>
      </c>
      <c r="Q1051" s="2">
        <v>67</v>
      </c>
      <c r="R1051" s="1">
        <f t="shared" si="48"/>
        <v>45900</v>
      </c>
      <c r="S1051" t="s">
        <v>27</v>
      </c>
      <c r="T1051" t="s">
        <v>28</v>
      </c>
    </row>
    <row r="1052" spans="1:20" ht="13.95" customHeight="1" x14ac:dyDescent="0.3">
      <c r="A1052" t="s">
        <v>1691</v>
      </c>
      <c r="B1052" s="2">
        <v>1</v>
      </c>
      <c r="C1052" t="s">
        <v>1692</v>
      </c>
      <c r="D1052" t="s">
        <v>22</v>
      </c>
      <c r="E1052" t="s">
        <v>1693</v>
      </c>
      <c r="F1052" t="s">
        <v>502</v>
      </c>
      <c r="G1052" t="s">
        <v>465</v>
      </c>
      <c r="H1052" t="s">
        <v>429</v>
      </c>
      <c r="I1052" s="1">
        <f t="shared" ref="I1052:I1057" si="50">DATE(2012,10,28)</f>
        <v>41210</v>
      </c>
      <c r="J1052" s="3">
        <v>1396.14</v>
      </c>
      <c r="K1052" s="3">
        <v>1161.1500000000001</v>
      </c>
      <c r="L1052" s="3">
        <v>234.99</v>
      </c>
      <c r="M1052" s="3">
        <v>130</v>
      </c>
      <c r="N1052" s="2">
        <v>15</v>
      </c>
      <c r="O1052" s="2">
        <v>0</v>
      </c>
      <c r="P1052" s="2">
        <v>2</v>
      </c>
      <c r="Q1052" s="2">
        <v>57</v>
      </c>
      <c r="R1052" s="1">
        <f t="shared" si="48"/>
        <v>45900</v>
      </c>
      <c r="S1052" t="s">
        <v>27</v>
      </c>
      <c r="T1052" t="s">
        <v>28</v>
      </c>
    </row>
    <row r="1053" spans="1:20" ht="13.95" customHeight="1" x14ac:dyDescent="0.3">
      <c r="A1053" t="s">
        <v>1694</v>
      </c>
      <c r="B1053" s="2">
        <v>1</v>
      </c>
      <c r="C1053" t="s">
        <v>1695</v>
      </c>
      <c r="D1053" t="s">
        <v>22</v>
      </c>
      <c r="E1053" t="s">
        <v>1696</v>
      </c>
      <c r="F1053" t="s">
        <v>502</v>
      </c>
      <c r="G1053" t="s">
        <v>465</v>
      </c>
      <c r="H1053" t="s">
        <v>429</v>
      </c>
      <c r="I1053" s="1">
        <f t="shared" si="50"/>
        <v>41210</v>
      </c>
      <c r="J1053" s="3">
        <v>1052.1500000000001</v>
      </c>
      <c r="K1053" s="3">
        <v>873.23</v>
      </c>
      <c r="L1053" s="3">
        <v>178.92</v>
      </c>
      <c r="M1053" s="3">
        <v>100</v>
      </c>
      <c r="N1053" s="2">
        <v>15</v>
      </c>
      <c r="O1053" s="2">
        <v>0</v>
      </c>
      <c r="P1053" s="2">
        <v>2</v>
      </c>
      <c r="Q1053" s="2">
        <v>57</v>
      </c>
      <c r="R1053" s="1">
        <f t="shared" si="48"/>
        <v>45900</v>
      </c>
      <c r="S1053" t="s">
        <v>27</v>
      </c>
      <c r="T1053" t="s">
        <v>28</v>
      </c>
    </row>
    <row r="1054" spans="1:20" ht="13.95" customHeight="1" x14ac:dyDescent="0.3">
      <c r="A1054" t="s">
        <v>1697</v>
      </c>
      <c r="B1054" s="2">
        <v>1</v>
      </c>
      <c r="C1054" t="s">
        <v>1698</v>
      </c>
      <c r="D1054" t="s">
        <v>22</v>
      </c>
      <c r="E1054" t="s">
        <v>1693</v>
      </c>
      <c r="F1054" t="s">
        <v>502</v>
      </c>
      <c r="G1054" t="s">
        <v>465</v>
      </c>
      <c r="H1054" t="s">
        <v>429</v>
      </c>
      <c r="I1054" s="1">
        <f t="shared" si="50"/>
        <v>41210</v>
      </c>
      <c r="J1054" s="3">
        <v>8156.15</v>
      </c>
      <c r="K1054" s="3">
        <v>6746.25</v>
      </c>
      <c r="L1054" s="3">
        <v>1409.9</v>
      </c>
      <c r="M1054" s="3">
        <v>800</v>
      </c>
      <c r="N1054" s="2">
        <v>15</v>
      </c>
      <c r="O1054" s="2">
        <v>0</v>
      </c>
      <c r="P1054" s="2">
        <v>2</v>
      </c>
      <c r="Q1054" s="2">
        <v>57</v>
      </c>
      <c r="R1054" s="1">
        <f t="shared" si="48"/>
        <v>45900</v>
      </c>
      <c r="S1054" t="s">
        <v>27</v>
      </c>
      <c r="T1054" t="s">
        <v>28</v>
      </c>
    </row>
    <row r="1055" spans="1:20" ht="13.95" customHeight="1" x14ac:dyDescent="0.3">
      <c r="A1055" t="s">
        <v>1699</v>
      </c>
      <c r="B1055" s="2">
        <v>1</v>
      </c>
      <c r="C1055" t="s">
        <v>1700</v>
      </c>
      <c r="D1055" t="s">
        <v>22</v>
      </c>
      <c r="E1055" t="s">
        <v>31</v>
      </c>
      <c r="F1055" t="s">
        <v>366</v>
      </c>
      <c r="G1055" t="s">
        <v>367</v>
      </c>
      <c r="H1055" t="s">
        <v>368</v>
      </c>
      <c r="I1055" s="1">
        <f t="shared" si="50"/>
        <v>41210</v>
      </c>
      <c r="J1055" s="3">
        <v>1006.14</v>
      </c>
      <c r="K1055" s="3">
        <v>831.01</v>
      </c>
      <c r="L1055" s="3">
        <v>175.13</v>
      </c>
      <c r="M1055" s="3">
        <v>100</v>
      </c>
      <c r="N1055" s="2">
        <v>15</v>
      </c>
      <c r="O1055" s="2">
        <v>0</v>
      </c>
      <c r="P1055" s="2">
        <v>2</v>
      </c>
      <c r="Q1055" s="2">
        <v>57</v>
      </c>
      <c r="R1055" s="1">
        <f t="shared" si="48"/>
        <v>45900</v>
      </c>
      <c r="S1055" t="s">
        <v>27</v>
      </c>
      <c r="T1055" t="s">
        <v>28</v>
      </c>
    </row>
    <row r="1056" spans="1:20" ht="13.95" customHeight="1" x14ac:dyDescent="0.3">
      <c r="A1056" t="s">
        <v>1701</v>
      </c>
      <c r="B1056" s="2">
        <v>1</v>
      </c>
      <c r="C1056" t="s">
        <v>1702</v>
      </c>
      <c r="D1056" t="s">
        <v>22</v>
      </c>
      <c r="E1056" t="s">
        <v>1693</v>
      </c>
      <c r="F1056" t="s">
        <v>502</v>
      </c>
      <c r="G1056" t="s">
        <v>465</v>
      </c>
      <c r="H1056" t="s">
        <v>429</v>
      </c>
      <c r="I1056" s="1">
        <f t="shared" si="50"/>
        <v>41210</v>
      </c>
      <c r="J1056" s="3">
        <v>5047.13</v>
      </c>
      <c r="K1056" s="3">
        <v>4170.12</v>
      </c>
      <c r="L1056" s="3">
        <v>877.01</v>
      </c>
      <c r="M1056" s="3">
        <v>500</v>
      </c>
      <c r="N1056" s="2">
        <v>15</v>
      </c>
      <c r="O1056" s="2">
        <v>0</v>
      </c>
      <c r="P1056" s="2">
        <v>2</v>
      </c>
      <c r="Q1056" s="2">
        <v>57</v>
      </c>
      <c r="R1056" s="1">
        <f t="shared" si="48"/>
        <v>45900</v>
      </c>
      <c r="S1056" t="s">
        <v>27</v>
      </c>
      <c r="T1056" t="s">
        <v>28</v>
      </c>
    </row>
    <row r="1057" spans="1:20" ht="13.95" customHeight="1" x14ac:dyDescent="0.3">
      <c r="A1057" t="s">
        <v>1703</v>
      </c>
      <c r="B1057" s="2">
        <v>1</v>
      </c>
      <c r="C1057" t="s">
        <v>578</v>
      </c>
      <c r="D1057" t="s">
        <v>22</v>
      </c>
      <c r="E1057" t="s">
        <v>1693</v>
      </c>
      <c r="F1057" t="s">
        <v>372</v>
      </c>
      <c r="G1057" t="s">
        <v>162</v>
      </c>
      <c r="H1057" t="s">
        <v>373</v>
      </c>
      <c r="I1057" s="1">
        <f t="shared" si="50"/>
        <v>41210</v>
      </c>
      <c r="J1057" s="3">
        <v>3656.14</v>
      </c>
      <c r="K1057" s="3">
        <v>3032.03</v>
      </c>
      <c r="L1057" s="3">
        <v>624.11</v>
      </c>
      <c r="M1057" s="3">
        <v>350</v>
      </c>
      <c r="N1057" s="2">
        <v>15</v>
      </c>
      <c r="O1057" s="2">
        <v>0</v>
      </c>
      <c r="P1057" s="2">
        <v>2</v>
      </c>
      <c r="Q1057" s="2">
        <v>57</v>
      </c>
      <c r="R1057" s="1">
        <f t="shared" si="48"/>
        <v>45900</v>
      </c>
      <c r="S1057" t="s">
        <v>27</v>
      </c>
      <c r="T1057" t="s">
        <v>28</v>
      </c>
    </row>
    <row r="1058" spans="1:20" ht="13.95" customHeight="1" x14ac:dyDescent="0.3">
      <c r="A1058" t="s">
        <v>1704</v>
      </c>
      <c r="B1058" s="2">
        <v>1</v>
      </c>
      <c r="C1058" t="s">
        <v>865</v>
      </c>
      <c r="D1058" t="s">
        <v>22</v>
      </c>
      <c r="E1058" t="s">
        <v>1705</v>
      </c>
      <c r="F1058" t="s">
        <v>670</v>
      </c>
      <c r="G1058" t="s">
        <v>233</v>
      </c>
      <c r="H1058" t="s">
        <v>671</v>
      </c>
      <c r="I1058" s="1">
        <f>DATE(2013,2,28)</f>
        <v>41333</v>
      </c>
      <c r="J1058" s="3">
        <v>841.32</v>
      </c>
      <c r="K1058" s="3">
        <v>710.32</v>
      </c>
      <c r="L1058" s="3">
        <v>131</v>
      </c>
      <c r="M1058" s="3">
        <v>50</v>
      </c>
      <c r="N1058" s="2">
        <v>15</v>
      </c>
      <c r="O1058" s="2">
        <v>0</v>
      </c>
      <c r="P1058" s="2">
        <v>2</v>
      </c>
      <c r="Q1058" s="2">
        <v>180</v>
      </c>
      <c r="R1058" s="1">
        <f t="shared" si="48"/>
        <v>45900</v>
      </c>
      <c r="S1058" t="s">
        <v>27</v>
      </c>
      <c r="T1058" t="s">
        <v>28</v>
      </c>
    </row>
    <row r="1059" spans="1:20" ht="13.95" customHeight="1" x14ac:dyDescent="0.3">
      <c r="A1059" t="s">
        <v>1706</v>
      </c>
      <c r="B1059" s="2">
        <v>1</v>
      </c>
      <c r="C1059" t="s">
        <v>646</v>
      </c>
      <c r="D1059" t="s">
        <v>22</v>
      </c>
      <c r="E1059" t="s">
        <v>937</v>
      </c>
      <c r="F1059" t="s">
        <v>362</v>
      </c>
      <c r="G1059" t="s">
        <v>323</v>
      </c>
      <c r="H1059" t="s">
        <v>363</v>
      </c>
      <c r="I1059" s="1">
        <f>DATE(2012,11,6)</f>
        <v>41219</v>
      </c>
      <c r="J1059" s="3">
        <v>10409.34</v>
      </c>
      <c r="K1059" s="3">
        <v>8616.2099999999991</v>
      </c>
      <c r="L1059" s="3">
        <v>1793.13</v>
      </c>
      <c r="M1059" s="3">
        <v>1000</v>
      </c>
      <c r="N1059" s="2">
        <v>15</v>
      </c>
      <c r="O1059" s="2">
        <v>0</v>
      </c>
      <c r="P1059" s="2">
        <v>2</v>
      </c>
      <c r="Q1059" s="2">
        <v>66</v>
      </c>
      <c r="R1059" s="1">
        <f t="shared" si="48"/>
        <v>45900</v>
      </c>
      <c r="S1059" t="s">
        <v>27</v>
      </c>
      <c r="T1059" t="s">
        <v>28</v>
      </c>
    </row>
    <row r="1060" spans="1:20" ht="13.95" customHeight="1" x14ac:dyDescent="0.3">
      <c r="A1060" t="s">
        <v>1707</v>
      </c>
      <c r="B1060" s="2">
        <v>1</v>
      </c>
      <c r="C1060" t="s">
        <v>865</v>
      </c>
      <c r="D1060" t="s">
        <v>22</v>
      </c>
      <c r="E1060" t="s">
        <v>1705</v>
      </c>
      <c r="F1060" t="s">
        <v>670</v>
      </c>
      <c r="G1060" t="s">
        <v>233</v>
      </c>
      <c r="H1060" t="s">
        <v>671</v>
      </c>
      <c r="I1060" s="1">
        <f t="shared" ref="I1060:I1065" si="51">DATE(2013,2,28)</f>
        <v>41333</v>
      </c>
      <c r="J1060" s="3">
        <v>841.32</v>
      </c>
      <c r="K1060" s="3">
        <v>710.32</v>
      </c>
      <c r="L1060" s="3">
        <v>131</v>
      </c>
      <c r="M1060" s="3">
        <v>50</v>
      </c>
      <c r="N1060" s="2">
        <v>15</v>
      </c>
      <c r="O1060" s="2">
        <v>0</v>
      </c>
      <c r="P1060" s="2">
        <v>2</v>
      </c>
      <c r="Q1060" s="2">
        <v>180</v>
      </c>
      <c r="R1060" s="1">
        <f t="shared" si="48"/>
        <v>45900</v>
      </c>
      <c r="S1060" t="s">
        <v>27</v>
      </c>
      <c r="T1060" t="s">
        <v>28</v>
      </c>
    </row>
    <row r="1061" spans="1:20" ht="13.95" customHeight="1" x14ac:dyDescent="0.3">
      <c r="A1061" t="s">
        <v>1708</v>
      </c>
      <c r="B1061" s="2">
        <v>1</v>
      </c>
      <c r="C1061" t="s">
        <v>865</v>
      </c>
      <c r="D1061" t="s">
        <v>22</v>
      </c>
      <c r="E1061" t="s">
        <v>1705</v>
      </c>
      <c r="F1061" t="s">
        <v>670</v>
      </c>
      <c r="G1061" t="s">
        <v>233</v>
      </c>
      <c r="H1061" t="s">
        <v>671</v>
      </c>
      <c r="I1061" s="1">
        <f t="shared" si="51"/>
        <v>41333</v>
      </c>
      <c r="J1061" s="3">
        <v>841.32</v>
      </c>
      <c r="K1061" s="3">
        <v>710.32</v>
      </c>
      <c r="L1061" s="3">
        <v>131</v>
      </c>
      <c r="M1061" s="3">
        <v>50</v>
      </c>
      <c r="N1061" s="2">
        <v>15</v>
      </c>
      <c r="O1061" s="2">
        <v>0</v>
      </c>
      <c r="P1061" s="2">
        <v>2</v>
      </c>
      <c r="Q1061" s="2">
        <v>180</v>
      </c>
      <c r="R1061" s="1">
        <f t="shared" si="48"/>
        <v>45900</v>
      </c>
      <c r="S1061" t="s">
        <v>27</v>
      </c>
      <c r="T1061" t="s">
        <v>28</v>
      </c>
    </row>
    <row r="1062" spans="1:20" ht="13.95" customHeight="1" x14ac:dyDescent="0.3">
      <c r="A1062" t="s">
        <v>1709</v>
      </c>
      <c r="B1062" s="2">
        <v>1</v>
      </c>
      <c r="C1062" t="s">
        <v>1710</v>
      </c>
      <c r="D1062" t="s">
        <v>22</v>
      </c>
      <c r="E1062" t="s">
        <v>1705</v>
      </c>
      <c r="F1062" t="s">
        <v>670</v>
      </c>
      <c r="G1062" t="s">
        <v>233</v>
      </c>
      <c r="H1062" t="s">
        <v>671</v>
      </c>
      <c r="I1062" s="1">
        <f t="shared" si="51"/>
        <v>41333</v>
      </c>
      <c r="J1062" s="3">
        <v>1171.58</v>
      </c>
      <c r="K1062" s="3">
        <v>961.92</v>
      </c>
      <c r="L1062" s="3">
        <v>209.66</v>
      </c>
      <c r="M1062" s="3">
        <v>100</v>
      </c>
      <c r="N1062" s="2">
        <v>15</v>
      </c>
      <c r="O1062" s="2">
        <v>0</v>
      </c>
      <c r="P1062" s="2">
        <v>2</v>
      </c>
      <c r="Q1062" s="2">
        <v>180</v>
      </c>
      <c r="R1062" s="1">
        <f t="shared" si="48"/>
        <v>45900</v>
      </c>
      <c r="S1062" t="s">
        <v>27</v>
      </c>
      <c r="T1062" t="s">
        <v>28</v>
      </c>
    </row>
    <row r="1063" spans="1:20" ht="13.95" customHeight="1" x14ac:dyDescent="0.3">
      <c r="A1063" t="s">
        <v>1711</v>
      </c>
      <c r="B1063" s="2">
        <v>1</v>
      </c>
      <c r="C1063" t="s">
        <v>1712</v>
      </c>
      <c r="D1063" t="s">
        <v>22</v>
      </c>
      <c r="E1063" t="s">
        <v>1705</v>
      </c>
      <c r="F1063" t="s">
        <v>670</v>
      </c>
      <c r="G1063" t="s">
        <v>233</v>
      </c>
      <c r="H1063" t="s">
        <v>671</v>
      </c>
      <c r="I1063" s="1">
        <f t="shared" si="51"/>
        <v>41333</v>
      </c>
      <c r="J1063" s="3">
        <v>507.87</v>
      </c>
      <c r="K1063" s="3">
        <v>410.99</v>
      </c>
      <c r="L1063" s="3">
        <v>96.88</v>
      </c>
      <c r="M1063" s="3">
        <v>50</v>
      </c>
      <c r="N1063" s="2">
        <v>15</v>
      </c>
      <c r="O1063" s="2">
        <v>0</v>
      </c>
      <c r="P1063" s="2">
        <v>2</v>
      </c>
      <c r="Q1063" s="2">
        <v>180</v>
      </c>
      <c r="R1063" s="1">
        <f t="shared" si="48"/>
        <v>45900</v>
      </c>
      <c r="S1063" t="s">
        <v>27</v>
      </c>
      <c r="T1063" t="s">
        <v>28</v>
      </c>
    </row>
    <row r="1064" spans="1:20" ht="13.95" customHeight="1" x14ac:dyDescent="0.3">
      <c r="A1064" t="s">
        <v>1713</v>
      </c>
      <c r="B1064" s="2">
        <v>1</v>
      </c>
      <c r="C1064" t="s">
        <v>1714</v>
      </c>
      <c r="D1064" t="s">
        <v>22</v>
      </c>
      <c r="E1064" t="s">
        <v>1705</v>
      </c>
      <c r="F1064" t="s">
        <v>670</v>
      </c>
      <c r="G1064" t="s">
        <v>233</v>
      </c>
      <c r="H1064" t="s">
        <v>671</v>
      </c>
      <c r="I1064" s="1">
        <f t="shared" si="51"/>
        <v>41333</v>
      </c>
      <c r="J1064" s="3">
        <v>2107.86</v>
      </c>
      <c r="K1064" s="3">
        <v>1712.63</v>
      </c>
      <c r="L1064" s="3">
        <v>395.23</v>
      </c>
      <c r="M1064" s="3">
        <v>200</v>
      </c>
      <c r="N1064" s="2">
        <v>15</v>
      </c>
      <c r="O1064" s="2">
        <v>0</v>
      </c>
      <c r="P1064" s="2">
        <v>2</v>
      </c>
      <c r="Q1064" s="2">
        <v>180</v>
      </c>
      <c r="R1064" s="1">
        <f t="shared" si="48"/>
        <v>45900</v>
      </c>
      <c r="S1064" t="s">
        <v>27</v>
      </c>
      <c r="T1064" t="s">
        <v>28</v>
      </c>
    </row>
    <row r="1065" spans="1:20" ht="13.95" customHeight="1" x14ac:dyDescent="0.3">
      <c r="A1065" t="s">
        <v>1715</v>
      </c>
      <c r="B1065" s="2">
        <v>1</v>
      </c>
      <c r="C1065" t="s">
        <v>1716</v>
      </c>
      <c r="D1065" t="s">
        <v>22</v>
      </c>
      <c r="E1065" t="s">
        <v>1705</v>
      </c>
      <c r="F1065" t="s">
        <v>670</v>
      </c>
      <c r="G1065" t="s">
        <v>233</v>
      </c>
      <c r="H1065" t="s">
        <v>671</v>
      </c>
      <c r="I1065" s="1">
        <f t="shared" si="51"/>
        <v>41333</v>
      </c>
      <c r="J1065" s="3">
        <v>1563.74</v>
      </c>
      <c r="K1065" s="3">
        <v>1269.06</v>
      </c>
      <c r="L1065" s="3">
        <v>294.68</v>
      </c>
      <c r="M1065" s="3">
        <v>150</v>
      </c>
      <c r="N1065" s="2">
        <v>15</v>
      </c>
      <c r="O1065" s="2">
        <v>0</v>
      </c>
      <c r="P1065" s="2">
        <v>2</v>
      </c>
      <c r="Q1065" s="2">
        <v>180</v>
      </c>
      <c r="R1065" s="1">
        <f t="shared" si="48"/>
        <v>45900</v>
      </c>
      <c r="S1065" t="s">
        <v>27</v>
      </c>
      <c r="T1065" t="s">
        <v>28</v>
      </c>
    </row>
    <row r="1066" spans="1:20" ht="13.95" customHeight="1" x14ac:dyDescent="0.3">
      <c r="A1066" t="s">
        <v>1717</v>
      </c>
      <c r="B1066" s="2">
        <v>1</v>
      </c>
      <c r="C1066" t="s">
        <v>865</v>
      </c>
      <c r="D1066" t="s">
        <v>22</v>
      </c>
      <c r="E1066" t="s">
        <v>1718</v>
      </c>
      <c r="F1066" t="s">
        <v>358</v>
      </c>
      <c r="G1066" t="s">
        <v>25</v>
      </c>
      <c r="H1066" t="s">
        <v>26</v>
      </c>
      <c r="I1066" s="1">
        <f>DATE(2013,5,30)</f>
        <v>41424</v>
      </c>
      <c r="J1066" s="3">
        <v>3180</v>
      </c>
      <c r="K1066" s="3">
        <v>2597.02</v>
      </c>
      <c r="L1066" s="3">
        <v>582.98</v>
      </c>
      <c r="M1066" s="3">
        <v>300</v>
      </c>
      <c r="N1066" s="2">
        <v>14</v>
      </c>
      <c r="O1066" s="2">
        <v>0</v>
      </c>
      <c r="P1066" s="2">
        <v>1</v>
      </c>
      <c r="Q1066" s="2">
        <v>271</v>
      </c>
      <c r="R1066" s="1">
        <f t="shared" si="48"/>
        <v>45900</v>
      </c>
      <c r="S1066" t="s">
        <v>27</v>
      </c>
      <c r="T1066" t="s">
        <v>28</v>
      </c>
    </row>
    <row r="1067" spans="1:20" ht="13.95" customHeight="1" x14ac:dyDescent="0.3">
      <c r="A1067" t="s">
        <v>1719</v>
      </c>
      <c r="B1067" s="2">
        <v>1</v>
      </c>
      <c r="C1067" t="s">
        <v>865</v>
      </c>
      <c r="D1067" t="s">
        <v>22</v>
      </c>
      <c r="E1067" t="s">
        <v>1720</v>
      </c>
      <c r="F1067" t="s">
        <v>362</v>
      </c>
      <c r="G1067" t="s">
        <v>323</v>
      </c>
      <c r="H1067" t="s">
        <v>363</v>
      </c>
      <c r="I1067" s="1">
        <f>DATE(2013,5,30)</f>
        <v>41424</v>
      </c>
      <c r="J1067" s="3">
        <v>3180</v>
      </c>
      <c r="K1067" s="3">
        <v>2597.02</v>
      </c>
      <c r="L1067" s="3">
        <v>582.98</v>
      </c>
      <c r="M1067" s="3">
        <v>300</v>
      </c>
      <c r="N1067" s="2">
        <v>14</v>
      </c>
      <c r="O1067" s="2">
        <v>0</v>
      </c>
      <c r="P1067" s="2">
        <v>1</v>
      </c>
      <c r="Q1067" s="2">
        <v>271</v>
      </c>
      <c r="R1067" s="1">
        <f t="shared" si="48"/>
        <v>45900</v>
      </c>
      <c r="S1067" t="s">
        <v>27</v>
      </c>
      <c r="T1067" t="s">
        <v>28</v>
      </c>
    </row>
    <row r="1068" spans="1:20" ht="13.95" customHeight="1" x14ac:dyDescent="0.3">
      <c r="A1068" t="s">
        <v>1721</v>
      </c>
      <c r="B1068" s="2">
        <v>1</v>
      </c>
      <c r="C1068" t="s">
        <v>1722</v>
      </c>
      <c r="D1068" t="s">
        <v>22</v>
      </c>
      <c r="E1068" t="s">
        <v>1705</v>
      </c>
      <c r="F1068" t="s">
        <v>670</v>
      </c>
      <c r="G1068" t="s">
        <v>233</v>
      </c>
      <c r="H1068" t="s">
        <v>671</v>
      </c>
      <c r="I1068" s="1">
        <f>DATE(2013,2,28)</f>
        <v>41333</v>
      </c>
      <c r="J1068" s="3">
        <v>1715.7</v>
      </c>
      <c r="K1068" s="3">
        <v>1387.51</v>
      </c>
      <c r="L1068" s="3">
        <v>328.19</v>
      </c>
      <c r="M1068" s="3">
        <v>170</v>
      </c>
      <c r="N1068" s="2">
        <v>15</v>
      </c>
      <c r="O1068" s="2">
        <v>0</v>
      </c>
      <c r="P1068" s="2">
        <v>2</v>
      </c>
      <c r="Q1068" s="2">
        <v>180</v>
      </c>
      <c r="R1068" s="1">
        <f t="shared" si="48"/>
        <v>45900</v>
      </c>
      <c r="S1068" t="s">
        <v>27</v>
      </c>
      <c r="T1068" t="s">
        <v>28</v>
      </c>
    </row>
    <row r="1069" spans="1:20" ht="13.95" customHeight="1" x14ac:dyDescent="0.3">
      <c r="A1069" t="s">
        <v>1723</v>
      </c>
      <c r="B1069" s="2">
        <v>1</v>
      </c>
      <c r="C1069" t="s">
        <v>1724</v>
      </c>
      <c r="D1069" t="s">
        <v>22</v>
      </c>
      <c r="E1069" t="s">
        <v>1705</v>
      </c>
      <c r="F1069" t="s">
        <v>670</v>
      </c>
      <c r="G1069" t="s">
        <v>233</v>
      </c>
      <c r="H1069" t="s">
        <v>671</v>
      </c>
      <c r="I1069" s="1">
        <f>DATE(2013,2,28)</f>
        <v>41333</v>
      </c>
      <c r="J1069" s="3">
        <v>1421.58</v>
      </c>
      <c r="K1069" s="3">
        <v>1150.44</v>
      </c>
      <c r="L1069" s="3">
        <v>271.14</v>
      </c>
      <c r="M1069" s="3">
        <v>140</v>
      </c>
      <c r="N1069" s="2">
        <v>15</v>
      </c>
      <c r="O1069" s="2">
        <v>0</v>
      </c>
      <c r="P1069" s="2">
        <v>2</v>
      </c>
      <c r="Q1069" s="2">
        <v>180</v>
      </c>
      <c r="R1069" s="1">
        <f t="shared" si="48"/>
        <v>45900</v>
      </c>
      <c r="S1069" t="s">
        <v>27</v>
      </c>
      <c r="T1069" t="s">
        <v>28</v>
      </c>
    </row>
    <row r="1070" spans="1:20" ht="13.95" customHeight="1" x14ac:dyDescent="0.3">
      <c r="A1070" t="s">
        <v>1725</v>
      </c>
      <c r="B1070" s="2">
        <v>1</v>
      </c>
      <c r="C1070" t="s">
        <v>1449</v>
      </c>
      <c r="D1070" t="s">
        <v>22</v>
      </c>
      <c r="E1070" t="s">
        <v>1705</v>
      </c>
      <c r="F1070" t="s">
        <v>670</v>
      </c>
      <c r="G1070" t="s">
        <v>233</v>
      </c>
      <c r="H1070" t="s">
        <v>671</v>
      </c>
      <c r="I1070" s="1">
        <f>DATE(2013,2,28)</f>
        <v>41333</v>
      </c>
      <c r="J1070" s="3">
        <v>1313.74</v>
      </c>
      <c r="K1070" s="3">
        <v>1062.58</v>
      </c>
      <c r="L1070" s="3">
        <v>251.16</v>
      </c>
      <c r="M1070" s="3">
        <v>130</v>
      </c>
      <c r="N1070" s="2">
        <v>15</v>
      </c>
      <c r="O1070" s="2">
        <v>0</v>
      </c>
      <c r="P1070" s="2">
        <v>2</v>
      </c>
      <c r="Q1070" s="2">
        <v>180</v>
      </c>
      <c r="R1070" s="1">
        <f t="shared" si="48"/>
        <v>45900</v>
      </c>
      <c r="S1070" t="s">
        <v>27</v>
      </c>
      <c r="T1070" t="s">
        <v>28</v>
      </c>
    </row>
    <row r="1071" spans="1:20" ht="13.95" customHeight="1" x14ac:dyDescent="0.3">
      <c r="A1071" t="s">
        <v>1726</v>
      </c>
      <c r="B1071" s="2">
        <v>1</v>
      </c>
      <c r="C1071" t="s">
        <v>865</v>
      </c>
      <c r="D1071" t="s">
        <v>22</v>
      </c>
      <c r="E1071" t="s">
        <v>1720</v>
      </c>
      <c r="F1071" t="s">
        <v>358</v>
      </c>
      <c r="G1071" t="s">
        <v>25</v>
      </c>
      <c r="H1071" t="s">
        <v>26</v>
      </c>
      <c r="I1071" s="1">
        <f t="shared" ref="I1071:I1076" si="52">DATE(2013,5,30)</f>
        <v>41424</v>
      </c>
      <c r="J1071" s="3">
        <v>3180</v>
      </c>
      <c r="K1071" s="3">
        <v>2597.02</v>
      </c>
      <c r="L1071" s="3">
        <v>582.98</v>
      </c>
      <c r="M1071" s="3">
        <v>300</v>
      </c>
      <c r="N1071" s="2">
        <v>14</v>
      </c>
      <c r="O1071" s="2">
        <v>0</v>
      </c>
      <c r="P1071" s="2">
        <v>1</v>
      </c>
      <c r="Q1071" s="2">
        <v>271</v>
      </c>
      <c r="R1071" s="1">
        <f t="shared" si="48"/>
        <v>45900</v>
      </c>
      <c r="S1071" t="s">
        <v>27</v>
      </c>
      <c r="T1071" t="s">
        <v>28</v>
      </c>
    </row>
    <row r="1072" spans="1:20" ht="13.95" customHeight="1" x14ac:dyDescent="0.3">
      <c r="A1072" t="s">
        <v>1727</v>
      </c>
      <c r="B1072" s="2">
        <v>1</v>
      </c>
      <c r="C1072" t="s">
        <v>1728</v>
      </c>
      <c r="D1072" t="s">
        <v>22</v>
      </c>
      <c r="E1072" t="s">
        <v>1720</v>
      </c>
      <c r="F1072" t="s">
        <v>358</v>
      </c>
      <c r="G1072" t="s">
        <v>25</v>
      </c>
      <c r="H1072" t="s">
        <v>26</v>
      </c>
      <c r="I1072" s="1">
        <f t="shared" si="52"/>
        <v>41424</v>
      </c>
      <c r="J1072" s="3">
        <v>760</v>
      </c>
      <c r="K1072" s="3">
        <v>622.22</v>
      </c>
      <c r="L1072" s="3">
        <v>137.78</v>
      </c>
      <c r="M1072" s="3">
        <v>70</v>
      </c>
      <c r="N1072" s="2">
        <v>14</v>
      </c>
      <c r="O1072" s="2">
        <v>0</v>
      </c>
      <c r="P1072" s="2">
        <v>1</v>
      </c>
      <c r="Q1072" s="2">
        <v>271</v>
      </c>
      <c r="R1072" s="1">
        <f t="shared" si="48"/>
        <v>45900</v>
      </c>
      <c r="S1072" t="s">
        <v>27</v>
      </c>
      <c r="T1072" t="s">
        <v>28</v>
      </c>
    </row>
    <row r="1073" spans="1:20" ht="13.95" customHeight="1" x14ac:dyDescent="0.3">
      <c r="A1073" t="s">
        <v>1729</v>
      </c>
      <c r="B1073" s="2">
        <v>1</v>
      </c>
      <c r="C1073" t="s">
        <v>1730</v>
      </c>
      <c r="D1073" t="s">
        <v>22</v>
      </c>
      <c r="E1073" t="s">
        <v>1720</v>
      </c>
      <c r="F1073" t="s">
        <v>507</v>
      </c>
      <c r="G1073" t="s">
        <v>367</v>
      </c>
      <c r="H1073" t="s">
        <v>417</v>
      </c>
      <c r="I1073" s="1">
        <f t="shared" si="52"/>
        <v>41424</v>
      </c>
      <c r="J1073" s="3">
        <v>3490</v>
      </c>
      <c r="K1073" s="3">
        <v>2831.47</v>
      </c>
      <c r="L1073" s="3">
        <v>658.53</v>
      </c>
      <c r="M1073" s="3">
        <v>350</v>
      </c>
      <c r="N1073" s="2">
        <v>14</v>
      </c>
      <c r="O1073" s="2">
        <v>0</v>
      </c>
      <c r="P1073" s="2">
        <v>1</v>
      </c>
      <c r="Q1073" s="2">
        <v>271</v>
      </c>
      <c r="R1073" s="1">
        <f t="shared" si="48"/>
        <v>45900</v>
      </c>
      <c r="S1073" t="s">
        <v>27</v>
      </c>
      <c r="T1073" t="s">
        <v>28</v>
      </c>
    </row>
    <row r="1074" spans="1:20" ht="13.95" customHeight="1" x14ac:dyDescent="0.3">
      <c r="A1074" t="s">
        <v>1731</v>
      </c>
      <c r="B1074" s="2">
        <v>1</v>
      </c>
      <c r="C1074" t="s">
        <v>865</v>
      </c>
      <c r="D1074" t="s">
        <v>22</v>
      </c>
      <c r="E1074" t="s">
        <v>1720</v>
      </c>
      <c r="F1074" t="s">
        <v>345</v>
      </c>
      <c r="G1074" t="s">
        <v>162</v>
      </c>
      <c r="H1074" t="s">
        <v>346</v>
      </c>
      <c r="I1074" s="1">
        <f t="shared" si="52"/>
        <v>41424</v>
      </c>
      <c r="J1074" s="3">
        <v>3180</v>
      </c>
      <c r="K1074" s="3">
        <v>2597.02</v>
      </c>
      <c r="L1074" s="3">
        <v>582.98</v>
      </c>
      <c r="M1074" s="3">
        <v>300</v>
      </c>
      <c r="N1074" s="2">
        <v>14</v>
      </c>
      <c r="O1074" s="2">
        <v>0</v>
      </c>
      <c r="P1074" s="2">
        <v>1</v>
      </c>
      <c r="Q1074" s="2">
        <v>271</v>
      </c>
      <c r="R1074" s="1">
        <f t="shared" si="48"/>
        <v>45900</v>
      </c>
      <c r="S1074" t="s">
        <v>27</v>
      </c>
      <c r="T1074" t="s">
        <v>28</v>
      </c>
    </row>
    <row r="1075" spans="1:20" ht="13.95" customHeight="1" x14ac:dyDescent="0.3">
      <c r="A1075" t="s">
        <v>1732</v>
      </c>
      <c r="B1075" s="2">
        <v>1</v>
      </c>
      <c r="C1075" t="s">
        <v>1733</v>
      </c>
      <c r="D1075" t="s">
        <v>22</v>
      </c>
      <c r="E1075" t="s">
        <v>1720</v>
      </c>
      <c r="F1075" t="s">
        <v>362</v>
      </c>
      <c r="G1075" t="s">
        <v>323</v>
      </c>
      <c r="H1075" t="s">
        <v>363</v>
      </c>
      <c r="I1075" s="1">
        <f t="shared" si="52"/>
        <v>41424</v>
      </c>
      <c r="J1075" s="3">
        <v>12337</v>
      </c>
      <c r="K1075" s="3">
        <v>10015.719999999999</v>
      </c>
      <c r="L1075" s="3">
        <v>2321.2800000000002</v>
      </c>
      <c r="M1075" s="3">
        <v>1230</v>
      </c>
      <c r="N1075" s="2">
        <v>14</v>
      </c>
      <c r="O1075" s="2">
        <v>0</v>
      </c>
      <c r="P1075" s="2">
        <v>1</v>
      </c>
      <c r="Q1075" s="2">
        <v>271</v>
      </c>
      <c r="R1075" s="1">
        <f t="shared" si="48"/>
        <v>45900</v>
      </c>
      <c r="S1075" t="s">
        <v>27</v>
      </c>
      <c r="T1075" t="s">
        <v>28</v>
      </c>
    </row>
    <row r="1076" spans="1:20" ht="13.95" customHeight="1" x14ac:dyDescent="0.3">
      <c r="A1076" t="s">
        <v>1734</v>
      </c>
      <c r="B1076" s="2">
        <v>1</v>
      </c>
      <c r="C1076" t="s">
        <v>1735</v>
      </c>
      <c r="D1076" t="s">
        <v>22</v>
      </c>
      <c r="E1076" t="s">
        <v>1720</v>
      </c>
      <c r="F1076" t="s">
        <v>268</v>
      </c>
      <c r="G1076" t="s">
        <v>269</v>
      </c>
      <c r="H1076" t="s">
        <v>270</v>
      </c>
      <c r="I1076" s="1">
        <f t="shared" si="52"/>
        <v>41424</v>
      </c>
      <c r="J1076" s="3">
        <v>15180</v>
      </c>
      <c r="K1076" s="3">
        <v>12317.89</v>
      </c>
      <c r="L1076" s="3">
        <v>2862.11</v>
      </c>
      <c r="M1076" s="3">
        <v>1520</v>
      </c>
      <c r="N1076" s="2">
        <v>14</v>
      </c>
      <c r="O1076" s="2">
        <v>0</v>
      </c>
      <c r="P1076" s="2">
        <v>1</v>
      </c>
      <c r="Q1076" s="2">
        <v>271</v>
      </c>
      <c r="R1076" s="1">
        <f t="shared" si="48"/>
        <v>45900</v>
      </c>
      <c r="S1076" t="s">
        <v>27</v>
      </c>
      <c r="T1076" t="s">
        <v>28</v>
      </c>
    </row>
    <row r="1077" spans="1:20" ht="13.95" customHeight="1" x14ac:dyDescent="0.3">
      <c r="A1077" t="s">
        <v>1736</v>
      </c>
      <c r="B1077" s="2">
        <v>1</v>
      </c>
      <c r="C1077" t="s">
        <v>1737</v>
      </c>
      <c r="D1077" t="s">
        <v>93</v>
      </c>
      <c r="E1077" t="s">
        <v>1738</v>
      </c>
      <c r="F1077" t="s">
        <v>453</v>
      </c>
      <c r="G1077" t="s">
        <v>197</v>
      </c>
      <c r="H1077" t="s">
        <v>1385</v>
      </c>
      <c r="I1077" s="1">
        <f>DATE(2013,12,17)</f>
        <v>41625</v>
      </c>
      <c r="J1077" s="3">
        <v>2500.48</v>
      </c>
      <c r="K1077" s="3">
        <v>2113.42</v>
      </c>
      <c r="L1077" s="3">
        <v>387.06</v>
      </c>
      <c r="M1077" s="3">
        <v>250</v>
      </c>
      <c r="N1077" s="2">
        <v>14</v>
      </c>
      <c r="O1077" s="2">
        <v>0</v>
      </c>
      <c r="P1077" s="2">
        <v>2</v>
      </c>
      <c r="Q1077" s="2">
        <v>107</v>
      </c>
      <c r="R1077" s="1">
        <f t="shared" si="48"/>
        <v>45900</v>
      </c>
      <c r="S1077" t="s">
        <v>27</v>
      </c>
      <c r="T1077" t="s">
        <v>28</v>
      </c>
    </row>
    <row r="1078" spans="1:20" ht="13.95" customHeight="1" x14ac:dyDescent="0.3">
      <c r="A1078" t="s">
        <v>1739</v>
      </c>
      <c r="B1078" s="2">
        <v>1</v>
      </c>
      <c r="C1078" t="s">
        <v>1740</v>
      </c>
      <c r="D1078" t="s">
        <v>1741</v>
      </c>
      <c r="E1078" t="s">
        <v>1742</v>
      </c>
      <c r="F1078" t="s">
        <v>442</v>
      </c>
      <c r="G1078" t="s">
        <v>193</v>
      </c>
      <c r="H1078" t="s">
        <v>194</v>
      </c>
      <c r="I1078" s="1">
        <f>DATE(2013,3,27)</f>
        <v>41360</v>
      </c>
      <c r="J1078" s="3">
        <v>152252.01999999999</v>
      </c>
      <c r="K1078" s="3">
        <v>126455.87</v>
      </c>
      <c r="L1078" s="3">
        <v>25796.15</v>
      </c>
      <c r="M1078" s="3">
        <v>20000</v>
      </c>
      <c r="N1078" s="2">
        <v>13</v>
      </c>
      <c r="O1078" s="2">
        <v>0</v>
      </c>
      <c r="P1078" s="2">
        <v>0</v>
      </c>
      <c r="Q1078" s="2">
        <v>207</v>
      </c>
      <c r="R1078" s="1">
        <f t="shared" si="48"/>
        <v>45900</v>
      </c>
      <c r="S1078" t="s">
        <v>27</v>
      </c>
      <c r="T1078" t="s">
        <v>28</v>
      </c>
    </row>
    <row r="1079" spans="1:20" ht="13.95" customHeight="1" x14ac:dyDescent="0.3">
      <c r="A1079" t="s">
        <v>1743</v>
      </c>
      <c r="B1079" s="2">
        <v>1</v>
      </c>
      <c r="C1079" t="s">
        <v>1744</v>
      </c>
      <c r="D1079" t="s">
        <v>1741</v>
      </c>
      <c r="E1079" t="s">
        <v>1742</v>
      </c>
      <c r="F1079" t="s">
        <v>442</v>
      </c>
      <c r="G1079" t="s">
        <v>193</v>
      </c>
      <c r="H1079" t="s">
        <v>194</v>
      </c>
      <c r="I1079" s="1">
        <f>DATE(2013,3,28)</f>
        <v>41361</v>
      </c>
      <c r="J1079" s="3">
        <v>152252.01999999999</v>
      </c>
      <c r="K1079" s="3">
        <v>126428.2</v>
      </c>
      <c r="L1079" s="3">
        <v>25823.82</v>
      </c>
      <c r="M1079" s="3">
        <v>20000</v>
      </c>
      <c r="N1079" s="2">
        <v>13</v>
      </c>
      <c r="O1079" s="2">
        <v>0</v>
      </c>
      <c r="P1079" s="2">
        <v>0</v>
      </c>
      <c r="Q1079" s="2">
        <v>208</v>
      </c>
      <c r="R1079" s="1">
        <f t="shared" si="48"/>
        <v>45900</v>
      </c>
      <c r="S1079" t="s">
        <v>27</v>
      </c>
      <c r="T1079" t="s">
        <v>28</v>
      </c>
    </row>
    <row r="1080" spans="1:20" ht="13.95" customHeight="1" x14ac:dyDescent="0.3">
      <c r="A1080" t="s">
        <v>1745</v>
      </c>
      <c r="B1080" s="2">
        <v>1</v>
      </c>
      <c r="C1080" t="s">
        <v>1746</v>
      </c>
      <c r="D1080" t="s">
        <v>93</v>
      </c>
      <c r="E1080" t="s">
        <v>1747</v>
      </c>
      <c r="F1080" t="s">
        <v>1038</v>
      </c>
      <c r="G1080" t="s">
        <v>465</v>
      </c>
      <c r="H1080" t="s">
        <v>429</v>
      </c>
      <c r="I1080" s="1">
        <f>DATE(2014,3,26)</f>
        <v>41724</v>
      </c>
      <c r="J1080" s="3">
        <v>18753.099999999999</v>
      </c>
      <c r="K1080" s="3">
        <v>13844.8</v>
      </c>
      <c r="L1080" s="3">
        <v>4908.3</v>
      </c>
      <c r="M1080" s="3">
        <v>1800</v>
      </c>
      <c r="N1080" s="2">
        <v>14</v>
      </c>
      <c r="O1080" s="2">
        <v>0</v>
      </c>
      <c r="P1080" s="2">
        <v>2</v>
      </c>
      <c r="Q1080" s="2">
        <v>207</v>
      </c>
      <c r="R1080" s="1">
        <f t="shared" si="48"/>
        <v>45900</v>
      </c>
      <c r="S1080" t="s">
        <v>27</v>
      </c>
      <c r="T1080" t="s">
        <v>28</v>
      </c>
    </row>
    <row r="1081" spans="1:20" ht="13.95" customHeight="1" x14ac:dyDescent="0.3">
      <c r="A1081" t="s">
        <v>1748</v>
      </c>
      <c r="B1081" s="2">
        <v>1</v>
      </c>
      <c r="C1081" t="s">
        <v>155</v>
      </c>
      <c r="D1081" t="s">
        <v>22</v>
      </c>
      <c r="E1081" t="s">
        <v>200</v>
      </c>
      <c r="F1081" t="s">
        <v>123</v>
      </c>
      <c r="G1081" t="s">
        <v>124</v>
      </c>
      <c r="H1081" t="s">
        <v>188</v>
      </c>
      <c r="I1081" s="1">
        <f>DATE(2008,3,27)</f>
        <v>39534</v>
      </c>
      <c r="J1081" s="3">
        <v>2350</v>
      </c>
      <c r="K1081" s="3">
        <v>2071.85</v>
      </c>
      <c r="L1081" s="3">
        <v>278.14999999999998</v>
      </c>
      <c r="M1081" s="3">
        <v>230</v>
      </c>
      <c r="N1081" s="2">
        <v>20</v>
      </c>
      <c r="O1081" s="2">
        <v>0</v>
      </c>
      <c r="P1081" s="2">
        <v>2</v>
      </c>
      <c r="Q1081" s="2">
        <v>208</v>
      </c>
      <c r="R1081" s="1">
        <f t="shared" si="48"/>
        <v>45900</v>
      </c>
      <c r="S1081" t="s">
        <v>27</v>
      </c>
      <c r="T1081" t="s">
        <v>28</v>
      </c>
    </row>
    <row r="1082" spans="1:20" ht="13.95" customHeight="1" x14ac:dyDescent="0.3">
      <c r="A1082" t="s">
        <v>1749</v>
      </c>
      <c r="B1082" s="2">
        <v>1</v>
      </c>
      <c r="C1082" t="s">
        <v>1750</v>
      </c>
      <c r="D1082" t="s">
        <v>22</v>
      </c>
      <c r="E1082" t="s">
        <v>937</v>
      </c>
      <c r="F1082" t="s">
        <v>98</v>
      </c>
      <c r="G1082" t="s">
        <v>40</v>
      </c>
      <c r="H1082" t="s">
        <v>1751</v>
      </c>
      <c r="I1082" s="1">
        <f>DATE(2014,6,26)</f>
        <v>41816</v>
      </c>
      <c r="J1082" s="3">
        <v>1926.01</v>
      </c>
      <c r="K1082" s="3">
        <v>1437.85</v>
      </c>
      <c r="L1082" s="3">
        <v>488.16</v>
      </c>
      <c r="M1082" s="3">
        <v>190</v>
      </c>
      <c r="N1082" s="2">
        <v>14</v>
      </c>
      <c r="O1082" s="2">
        <v>0</v>
      </c>
      <c r="P1082" s="2">
        <v>2</v>
      </c>
      <c r="Q1082" s="2">
        <v>299</v>
      </c>
      <c r="R1082" s="1">
        <f t="shared" si="48"/>
        <v>45900</v>
      </c>
      <c r="S1082" t="s">
        <v>27</v>
      </c>
      <c r="T1082" t="s">
        <v>28</v>
      </c>
    </row>
    <row r="1083" spans="1:20" ht="13.95" customHeight="1" x14ac:dyDescent="0.3">
      <c r="A1083" t="s">
        <v>1752</v>
      </c>
      <c r="B1083" s="2">
        <v>1</v>
      </c>
      <c r="C1083" t="s">
        <v>1753</v>
      </c>
      <c r="D1083" t="s">
        <v>22</v>
      </c>
      <c r="E1083" t="s">
        <v>937</v>
      </c>
      <c r="F1083" t="s">
        <v>519</v>
      </c>
      <c r="G1083" t="s">
        <v>520</v>
      </c>
      <c r="H1083" t="s">
        <v>521</v>
      </c>
      <c r="I1083" s="1">
        <f>DATE(2014,6,19)</f>
        <v>41809</v>
      </c>
      <c r="J1083" s="3">
        <v>10830</v>
      </c>
      <c r="K1083" s="3">
        <v>8088.72</v>
      </c>
      <c r="L1083" s="3">
        <v>2741.28</v>
      </c>
      <c r="M1083" s="3">
        <v>1080</v>
      </c>
      <c r="N1083" s="2">
        <v>14</v>
      </c>
      <c r="O1083" s="2">
        <v>0</v>
      </c>
      <c r="P1083" s="2">
        <v>2</v>
      </c>
      <c r="Q1083" s="2">
        <v>292</v>
      </c>
      <c r="R1083" s="1">
        <f t="shared" si="48"/>
        <v>45900</v>
      </c>
      <c r="S1083" t="s">
        <v>27</v>
      </c>
      <c r="T1083" t="s">
        <v>28</v>
      </c>
    </row>
    <row r="1084" spans="1:20" ht="13.95" customHeight="1" x14ac:dyDescent="0.3">
      <c r="A1084" t="s">
        <v>1754</v>
      </c>
      <c r="B1084" s="2">
        <v>1</v>
      </c>
      <c r="C1084" t="s">
        <v>1755</v>
      </c>
      <c r="D1084" t="s">
        <v>22</v>
      </c>
      <c r="E1084" t="s">
        <v>937</v>
      </c>
      <c r="F1084" t="s">
        <v>178</v>
      </c>
      <c r="G1084" t="s">
        <v>40</v>
      </c>
      <c r="H1084" t="s">
        <v>41</v>
      </c>
      <c r="I1084" s="1">
        <f>DATE(2014,6,26)</f>
        <v>41816</v>
      </c>
      <c r="J1084" s="3">
        <v>1650</v>
      </c>
      <c r="K1084" s="3">
        <v>1229.92</v>
      </c>
      <c r="L1084" s="3">
        <v>420.08</v>
      </c>
      <c r="M1084" s="3">
        <v>165</v>
      </c>
      <c r="N1084" s="2">
        <v>14</v>
      </c>
      <c r="O1084" s="2">
        <v>0</v>
      </c>
      <c r="P1084" s="2">
        <v>2</v>
      </c>
      <c r="Q1084" s="2">
        <v>299</v>
      </c>
      <c r="R1084" s="1">
        <f t="shared" si="48"/>
        <v>45900</v>
      </c>
      <c r="S1084" t="s">
        <v>27</v>
      </c>
      <c r="T1084" t="s">
        <v>28</v>
      </c>
    </row>
    <row r="1085" spans="1:20" ht="13.95" customHeight="1" x14ac:dyDescent="0.3">
      <c r="A1085" t="s">
        <v>1756</v>
      </c>
      <c r="B1085" s="2">
        <v>1</v>
      </c>
      <c r="C1085" t="s">
        <v>1755</v>
      </c>
      <c r="D1085" t="s">
        <v>22</v>
      </c>
      <c r="E1085" t="s">
        <v>937</v>
      </c>
      <c r="F1085" t="s">
        <v>178</v>
      </c>
      <c r="G1085" t="s">
        <v>40</v>
      </c>
      <c r="H1085" t="s">
        <v>41</v>
      </c>
      <c r="I1085" s="1">
        <f>DATE(2014,6,30)</f>
        <v>41820</v>
      </c>
      <c r="J1085" s="3">
        <v>1650</v>
      </c>
      <c r="K1085" s="3">
        <v>1228.78</v>
      </c>
      <c r="L1085" s="3">
        <v>421.22</v>
      </c>
      <c r="M1085" s="3">
        <v>165</v>
      </c>
      <c r="N1085" s="2">
        <v>14</v>
      </c>
      <c r="O1085" s="2">
        <v>0</v>
      </c>
      <c r="P1085" s="2">
        <v>2</v>
      </c>
      <c r="Q1085" s="2">
        <v>303</v>
      </c>
      <c r="R1085" s="1">
        <f t="shared" si="48"/>
        <v>45900</v>
      </c>
      <c r="S1085" t="s">
        <v>27</v>
      </c>
      <c r="T1085" t="s">
        <v>28</v>
      </c>
    </row>
    <row r="1086" spans="1:20" ht="13.95" customHeight="1" x14ac:dyDescent="0.3">
      <c r="A1086" t="s">
        <v>1757</v>
      </c>
      <c r="B1086" s="2">
        <v>1</v>
      </c>
      <c r="C1086" t="s">
        <v>1758</v>
      </c>
      <c r="D1086" t="s">
        <v>22</v>
      </c>
      <c r="E1086" t="s">
        <v>937</v>
      </c>
      <c r="F1086" t="s">
        <v>178</v>
      </c>
      <c r="G1086" t="s">
        <v>40</v>
      </c>
      <c r="H1086" t="s">
        <v>41</v>
      </c>
      <c r="I1086" s="1">
        <f>DATE(2014,6,30)</f>
        <v>41820</v>
      </c>
      <c r="J1086" s="3">
        <v>1912</v>
      </c>
      <c r="K1086" s="3">
        <v>1424.86</v>
      </c>
      <c r="L1086" s="3">
        <v>487.14</v>
      </c>
      <c r="M1086" s="3">
        <v>190</v>
      </c>
      <c r="N1086" s="2">
        <v>14</v>
      </c>
      <c r="O1086" s="2">
        <v>0</v>
      </c>
      <c r="P1086" s="2">
        <v>2</v>
      </c>
      <c r="Q1086" s="2">
        <v>303</v>
      </c>
      <c r="R1086" s="1">
        <f t="shared" si="48"/>
        <v>45900</v>
      </c>
      <c r="S1086" t="s">
        <v>27</v>
      </c>
      <c r="T1086" t="s">
        <v>28</v>
      </c>
    </row>
    <row r="1087" spans="1:20" ht="13.95" customHeight="1" x14ac:dyDescent="0.3">
      <c r="A1087" t="s">
        <v>1759</v>
      </c>
      <c r="B1087" s="2">
        <v>1</v>
      </c>
      <c r="C1087" t="s">
        <v>1753</v>
      </c>
      <c r="D1087" t="s">
        <v>22</v>
      </c>
      <c r="E1087" t="s">
        <v>937</v>
      </c>
      <c r="F1087" t="s">
        <v>399</v>
      </c>
      <c r="G1087" t="s">
        <v>400</v>
      </c>
      <c r="H1087" t="s">
        <v>401</v>
      </c>
      <c r="I1087" s="1">
        <f>DATE(2014,6,30)</f>
        <v>41820</v>
      </c>
      <c r="J1087" s="3">
        <v>10562.85</v>
      </c>
      <c r="K1087" s="3">
        <v>7866.49</v>
      </c>
      <c r="L1087" s="3">
        <v>2696.36</v>
      </c>
      <c r="M1087" s="3">
        <v>1056</v>
      </c>
      <c r="N1087" s="2">
        <v>14</v>
      </c>
      <c r="O1087" s="2">
        <v>0</v>
      </c>
      <c r="P1087" s="2">
        <v>2</v>
      </c>
      <c r="Q1087" s="2">
        <v>303</v>
      </c>
      <c r="R1087" s="1">
        <f t="shared" si="48"/>
        <v>45900</v>
      </c>
      <c r="S1087" t="s">
        <v>27</v>
      </c>
      <c r="T1087" t="s">
        <v>28</v>
      </c>
    </row>
    <row r="1088" spans="1:20" ht="13.95" customHeight="1" x14ac:dyDescent="0.3">
      <c r="A1088" t="s">
        <v>1760</v>
      </c>
      <c r="B1088" s="2">
        <v>1</v>
      </c>
      <c r="C1088" t="s">
        <v>1761</v>
      </c>
      <c r="D1088" t="s">
        <v>93</v>
      </c>
      <c r="E1088" t="s">
        <v>1762</v>
      </c>
      <c r="F1088" t="s">
        <v>151</v>
      </c>
      <c r="G1088" t="s">
        <v>152</v>
      </c>
      <c r="H1088" t="s">
        <v>397</v>
      </c>
      <c r="I1088" s="1">
        <f>DATE(2014,9,11)</f>
        <v>41893</v>
      </c>
      <c r="J1088" s="3">
        <v>27827.4</v>
      </c>
      <c r="K1088" s="3">
        <v>21119.39</v>
      </c>
      <c r="L1088" s="3">
        <v>6708.01</v>
      </c>
      <c r="M1088" s="3">
        <v>2800</v>
      </c>
      <c r="N1088" s="2">
        <v>13</v>
      </c>
      <c r="O1088" s="2">
        <v>0</v>
      </c>
      <c r="P1088" s="2">
        <v>2</v>
      </c>
      <c r="Q1088" s="2">
        <v>10</v>
      </c>
      <c r="R1088" s="1">
        <f t="shared" si="48"/>
        <v>45900</v>
      </c>
      <c r="S1088" t="s">
        <v>27</v>
      </c>
      <c r="T1088" t="s">
        <v>28</v>
      </c>
    </row>
    <row r="1089" spans="1:20" ht="13.95" customHeight="1" x14ac:dyDescent="0.3">
      <c r="A1089" t="s">
        <v>1763</v>
      </c>
      <c r="B1089" s="2">
        <v>1</v>
      </c>
      <c r="C1089" t="s">
        <v>1764</v>
      </c>
      <c r="D1089" t="s">
        <v>22</v>
      </c>
      <c r="E1089" t="s">
        <v>1765</v>
      </c>
      <c r="F1089" t="s">
        <v>181</v>
      </c>
      <c r="G1089" t="s">
        <v>182</v>
      </c>
      <c r="H1089" t="s">
        <v>183</v>
      </c>
      <c r="I1089" s="1">
        <f>DATE(2014,9,17)</f>
        <v>41899</v>
      </c>
      <c r="J1089" s="3">
        <v>2915.55</v>
      </c>
      <c r="K1089" s="3">
        <v>2131.42</v>
      </c>
      <c r="L1089" s="3">
        <v>784.13</v>
      </c>
      <c r="M1089" s="3">
        <v>290</v>
      </c>
      <c r="N1089" s="2">
        <v>14</v>
      </c>
      <c r="O1089" s="2">
        <v>0</v>
      </c>
      <c r="P1089" s="2">
        <v>3</v>
      </c>
      <c r="Q1089" s="2">
        <v>16</v>
      </c>
      <c r="R1089" s="1">
        <f t="shared" si="48"/>
        <v>45900</v>
      </c>
      <c r="S1089" t="s">
        <v>27</v>
      </c>
      <c r="T1089" t="s">
        <v>28</v>
      </c>
    </row>
    <row r="1090" spans="1:20" ht="13.95" customHeight="1" x14ac:dyDescent="0.3">
      <c r="A1090" t="s">
        <v>1766</v>
      </c>
      <c r="B1090" s="2">
        <v>1</v>
      </c>
      <c r="C1090" t="s">
        <v>1761</v>
      </c>
      <c r="D1090" t="s">
        <v>93</v>
      </c>
      <c r="E1090" t="s">
        <v>1762</v>
      </c>
      <c r="F1090" t="s">
        <v>244</v>
      </c>
      <c r="G1090" t="s">
        <v>233</v>
      </c>
      <c r="H1090" t="s">
        <v>239</v>
      </c>
      <c r="I1090" s="1">
        <f>DATE(2014,9,11)</f>
        <v>41893</v>
      </c>
      <c r="J1090" s="3">
        <v>22480.799999999999</v>
      </c>
      <c r="K1090" s="3">
        <v>17029.62</v>
      </c>
      <c r="L1090" s="3">
        <v>5451.18</v>
      </c>
      <c r="M1090" s="3">
        <v>2300</v>
      </c>
      <c r="N1090" s="2">
        <v>13</v>
      </c>
      <c r="O1090" s="2">
        <v>0</v>
      </c>
      <c r="P1090" s="2">
        <v>2</v>
      </c>
      <c r="Q1090" s="2">
        <v>10</v>
      </c>
      <c r="R1090" s="1">
        <f t="shared" ref="R1090:R1158" si="53">DATE(2025,8,31)</f>
        <v>45900</v>
      </c>
      <c r="S1090" t="s">
        <v>27</v>
      </c>
      <c r="T1090" t="s">
        <v>28</v>
      </c>
    </row>
    <row r="1091" spans="1:20" ht="13.95" customHeight="1" x14ac:dyDescent="0.3">
      <c r="A1091" t="s">
        <v>1767</v>
      </c>
      <c r="B1091" s="2">
        <v>1</v>
      </c>
      <c r="C1091" t="s">
        <v>1768</v>
      </c>
      <c r="D1091" t="s">
        <v>22</v>
      </c>
      <c r="E1091" t="s">
        <v>1769</v>
      </c>
      <c r="F1091" t="s">
        <v>32</v>
      </c>
      <c r="G1091" t="s">
        <v>33</v>
      </c>
      <c r="H1091" t="s">
        <v>1770</v>
      </c>
      <c r="I1091" s="1">
        <f>DATE(2025,3,31)</f>
        <v>45747</v>
      </c>
      <c r="J1091" s="3">
        <v>2713.08</v>
      </c>
      <c r="K1091" s="3">
        <v>73.180000000000007</v>
      </c>
      <c r="L1091" s="3">
        <v>2639.9</v>
      </c>
      <c r="M1091" s="3">
        <v>270</v>
      </c>
      <c r="N1091" s="2">
        <v>14</v>
      </c>
      <c r="O1091" s="2">
        <v>0</v>
      </c>
      <c r="P1091" s="2">
        <v>13</v>
      </c>
      <c r="Q1091" s="2">
        <v>211</v>
      </c>
      <c r="R1091" s="1">
        <f t="shared" si="53"/>
        <v>45900</v>
      </c>
      <c r="S1091" t="s">
        <v>27</v>
      </c>
      <c r="T1091" t="s">
        <v>28</v>
      </c>
    </row>
    <row r="1092" spans="1:20" ht="13.95" customHeight="1" x14ac:dyDescent="0.3">
      <c r="A1092" t="s">
        <v>1771</v>
      </c>
      <c r="B1092" s="2">
        <v>1</v>
      </c>
      <c r="C1092" t="s">
        <v>1772</v>
      </c>
      <c r="D1092" t="s">
        <v>136</v>
      </c>
      <c r="E1092" t="s">
        <v>1762</v>
      </c>
      <c r="F1092" t="s">
        <v>1773</v>
      </c>
      <c r="G1092" t="s">
        <v>33</v>
      </c>
      <c r="H1092" t="s">
        <v>1774</v>
      </c>
      <c r="I1092" s="1">
        <f>DATE(2014,10,15)</f>
        <v>41927</v>
      </c>
      <c r="J1092" s="3">
        <v>70680</v>
      </c>
      <c r="K1092" s="3">
        <v>53223.38</v>
      </c>
      <c r="L1092" s="3">
        <v>17456.62</v>
      </c>
      <c r="M1092" s="3">
        <v>7068</v>
      </c>
      <c r="N1092" s="2">
        <v>13</v>
      </c>
      <c r="O1092" s="2">
        <v>0</v>
      </c>
      <c r="P1092" s="2">
        <v>2</v>
      </c>
      <c r="Q1092" s="2">
        <v>44</v>
      </c>
      <c r="R1092" s="1">
        <f t="shared" si="53"/>
        <v>45900</v>
      </c>
      <c r="S1092" t="s">
        <v>27</v>
      </c>
      <c r="T1092" t="s">
        <v>28</v>
      </c>
    </row>
    <row r="1093" spans="1:20" ht="13.95" customHeight="1" x14ac:dyDescent="0.3">
      <c r="A1093" t="s">
        <v>1775</v>
      </c>
      <c r="B1093" s="2">
        <v>1</v>
      </c>
      <c r="C1093" t="s">
        <v>703</v>
      </c>
      <c r="D1093" t="s">
        <v>93</v>
      </c>
      <c r="E1093" t="s">
        <v>1776</v>
      </c>
      <c r="F1093" t="s">
        <v>32</v>
      </c>
      <c r="G1093" t="s">
        <v>33</v>
      </c>
      <c r="H1093" t="s">
        <v>34</v>
      </c>
      <c r="I1093" s="1">
        <f>DATE(2014,9,30)</f>
        <v>41912</v>
      </c>
      <c r="J1093" s="3">
        <v>2188.4899999999998</v>
      </c>
      <c r="K1093" s="3">
        <v>1670.04</v>
      </c>
      <c r="L1093" s="3">
        <v>518.45000000000005</v>
      </c>
      <c r="M1093" s="3">
        <v>200</v>
      </c>
      <c r="N1093" s="2">
        <v>13</v>
      </c>
      <c r="O1093" s="2">
        <v>0</v>
      </c>
      <c r="P1093" s="2">
        <v>2</v>
      </c>
      <c r="Q1093" s="2">
        <v>29</v>
      </c>
      <c r="R1093" s="1">
        <f t="shared" si="53"/>
        <v>45900</v>
      </c>
      <c r="S1093" t="s">
        <v>27</v>
      </c>
      <c r="T1093" t="s">
        <v>28</v>
      </c>
    </row>
    <row r="1094" spans="1:20" ht="13.95" customHeight="1" x14ac:dyDescent="0.3">
      <c r="A1094" t="s">
        <v>1777</v>
      </c>
      <c r="B1094" s="2">
        <v>1</v>
      </c>
      <c r="C1094" t="s">
        <v>703</v>
      </c>
      <c r="D1094" t="s">
        <v>93</v>
      </c>
      <c r="E1094" t="s">
        <v>1776</v>
      </c>
      <c r="F1094" t="s">
        <v>358</v>
      </c>
      <c r="G1094" t="s">
        <v>25</v>
      </c>
      <c r="H1094" t="s">
        <v>26</v>
      </c>
      <c r="I1094" s="1">
        <f>DATE(2014,9,30)</f>
        <v>41912</v>
      </c>
      <c r="J1094" s="3">
        <v>2117.15</v>
      </c>
      <c r="K1094" s="3">
        <v>1610.09</v>
      </c>
      <c r="L1094" s="3">
        <v>507.06</v>
      </c>
      <c r="M1094" s="3">
        <v>200</v>
      </c>
      <c r="N1094" s="2">
        <v>13</v>
      </c>
      <c r="O1094" s="2">
        <v>0</v>
      </c>
      <c r="P1094" s="2">
        <v>2</v>
      </c>
      <c r="Q1094" s="2">
        <v>29</v>
      </c>
      <c r="R1094" s="1">
        <f t="shared" si="53"/>
        <v>45900</v>
      </c>
      <c r="S1094" t="s">
        <v>27</v>
      </c>
      <c r="T1094" t="s">
        <v>28</v>
      </c>
    </row>
    <row r="1095" spans="1:20" ht="13.95" customHeight="1" x14ac:dyDescent="0.3">
      <c r="A1095" t="s">
        <v>1778</v>
      </c>
      <c r="B1095" s="2">
        <v>1</v>
      </c>
      <c r="C1095" t="s">
        <v>1779</v>
      </c>
      <c r="D1095" t="s">
        <v>93</v>
      </c>
      <c r="E1095" t="s">
        <v>1780</v>
      </c>
      <c r="F1095" t="s">
        <v>362</v>
      </c>
      <c r="G1095" t="s">
        <v>323</v>
      </c>
      <c r="H1095" t="s">
        <v>363</v>
      </c>
      <c r="I1095" s="1">
        <f>DATE(2014,11,12)</f>
        <v>41955</v>
      </c>
      <c r="J1095" s="3">
        <v>15250</v>
      </c>
      <c r="K1095" s="3">
        <v>11402.55</v>
      </c>
      <c r="L1095" s="3">
        <v>3847.45</v>
      </c>
      <c r="M1095" s="3">
        <v>1525</v>
      </c>
      <c r="N1095" s="2">
        <v>13</v>
      </c>
      <c r="O1095" s="2">
        <v>0</v>
      </c>
      <c r="P1095" s="2">
        <v>2</v>
      </c>
      <c r="Q1095" s="2">
        <v>72</v>
      </c>
      <c r="R1095" s="1">
        <f t="shared" si="53"/>
        <v>45900</v>
      </c>
      <c r="S1095" t="s">
        <v>27</v>
      </c>
      <c r="T1095" t="s">
        <v>28</v>
      </c>
    </row>
    <row r="1096" spans="1:20" ht="13.95" customHeight="1" x14ac:dyDescent="0.3">
      <c r="A1096" t="s">
        <v>1781</v>
      </c>
      <c r="B1096" s="2">
        <v>1</v>
      </c>
      <c r="C1096" t="s">
        <v>1782</v>
      </c>
      <c r="D1096" t="s">
        <v>93</v>
      </c>
      <c r="E1096" t="s">
        <v>1783</v>
      </c>
      <c r="F1096" t="s">
        <v>52</v>
      </c>
      <c r="G1096" t="s">
        <v>33</v>
      </c>
      <c r="H1096" t="s">
        <v>1774</v>
      </c>
      <c r="I1096" s="1">
        <f>DATE(2014,9,11)</f>
        <v>41893</v>
      </c>
      <c r="J1096" s="3">
        <v>9118.57</v>
      </c>
      <c r="K1096" s="3">
        <v>6935.27</v>
      </c>
      <c r="L1096" s="3">
        <v>2183.3000000000002</v>
      </c>
      <c r="M1096" s="3">
        <v>900</v>
      </c>
      <c r="N1096" s="2">
        <v>13</v>
      </c>
      <c r="O1096" s="2">
        <v>0</v>
      </c>
      <c r="P1096" s="2">
        <v>2</v>
      </c>
      <c r="Q1096" s="2">
        <v>10</v>
      </c>
      <c r="R1096" s="1">
        <f t="shared" si="53"/>
        <v>45900</v>
      </c>
      <c r="S1096" t="s">
        <v>27</v>
      </c>
      <c r="T1096" t="s">
        <v>28</v>
      </c>
    </row>
    <row r="1097" spans="1:20" ht="13.95" customHeight="1" x14ac:dyDescent="0.3">
      <c r="A1097" t="s">
        <v>1784</v>
      </c>
      <c r="B1097" s="2">
        <v>1</v>
      </c>
      <c r="C1097" t="s">
        <v>703</v>
      </c>
      <c r="D1097" t="s">
        <v>93</v>
      </c>
      <c r="E1097" t="s">
        <v>1776</v>
      </c>
      <c r="F1097" t="s">
        <v>181</v>
      </c>
      <c r="G1097" t="s">
        <v>182</v>
      </c>
      <c r="H1097" t="s">
        <v>183</v>
      </c>
      <c r="I1097" s="1">
        <f>DATE(2014,9,30)</f>
        <v>41912</v>
      </c>
      <c r="J1097" s="3">
        <v>2117.14</v>
      </c>
      <c r="K1097" s="3">
        <v>1610.09</v>
      </c>
      <c r="L1097" s="3">
        <v>507.05</v>
      </c>
      <c r="M1097" s="3">
        <v>200</v>
      </c>
      <c r="N1097" s="2">
        <v>13</v>
      </c>
      <c r="O1097" s="2">
        <v>0</v>
      </c>
      <c r="P1097" s="2">
        <v>2</v>
      </c>
      <c r="Q1097" s="2">
        <v>29</v>
      </c>
      <c r="R1097" s="1">
        <f t="shared" si="53"/>
        <v>45900</v>
      </c>
      <c r="S1097" t="s">
        <v>27</v>
      </c>
      <c r="T1097" t="s">
        <v>28</v>
      </c>
    </row>
    <row r="1098" spans="1:20" ht="13.95" customHeight="1" x14ac:dyDescent="0.3">
      <c r="A1098" t="s">
        <v>1785</v>
      </c>
      <c r="B1098" s="2">
        <v>1</v>
      </c>
      <c r="C1098" t="s">
        <v>1786</v>
      </c>
      <c r="D1098" t="s">
        <v>1787</v>
      </c>
      <c r="E1098" t="s">
        <v>1788</v>
      </c>
      <c r="F1098" t="s">
        <v>1344</v>
      </c>
      <c r="G1098" t="s">
        <v>197</v>
      </c>
      <c r="H1098" t="s">
        <v>1345</v>
      </c>
      <c r="I1098" s="1">
        <f t="shared" ref="I1098:I1115" si="54">DATE(2023,2,21)</f>
        <v>44978</v>
      </c>
      <c r="J1098" s="3">
        <v>28572.9</v>
      </c>
      <c r="K1098" s="3">
        <v>11807.07</v>
      </c>
      <c r="L1098" s="3">
        <v>16765.830000000002</v>
      </c>
      <c r="M1098" s="3">
        <v>500</v>
      </c>
      <c r="N1098" s="2">
        <v>6</v>
      </c>
      <c r="O1098" s="2">
        <v>0</v>
      </c>
      <c r="P1098" s="2">
        <v>3</v>
      </c>
      <c r="Q1098" s="2">
        <v>173</v>
      </c>
      <c r="R1098" s="1">
        <f t="shared" si="53"/>
        <v>45900</v>
      </c>
      <c r="S1098" t="s">
        <v>27</v>
      </c>
      <c r="T1098" t="s">
        <v>28</v>
      </c>
    </row>
    <row r="1099" spans="1:20" ht="13.95" customHeight="1" x14ac:dyDescent="0.3">
      <c r="A1099" t="s">
        <v>1789</v>
      </c>
      <c r="B1099" s="2">
        <v>1</v>
      </c>
      <c r="C1099" t="s">
        <v>1786</v>
      </c>
      <c r="D1099" t="s">
        <v>1787</v>
      </c>
      <c r="E1099" t="s">
        <v>1788</v>
      </c>
      <c r="F1099" t="s">
        <v>201</v>
      </c>
      <c r="G1099" t="s">
        <v>202</v>
      </c>
      <c r="H1099" t="s">
        <v>1790</v>
      </c>
      <c r="I1099" s="1">
        <f t="shared" si="54"/>
        <v>44978</v>
      </c>
      <c r="J1099" s="3">
        <v>28572.9</v>
      </c>
      <c r="K1099" s="3">
        <v>11807.07</v>
      </c>
      <c r="L1099" s="3">
        <v>16765.830000000002</v>
      </c>
      <c r="M1099" s="3">
        <v>500</v>
      </c>
      <c r="N1099" s="2">
        <v>6</v>
      </c>
      <c r="O1099" s="2">
        <v>0</v>
      </c>
      <c r="P1099" s="2">
        <v>3</v>
      </c>
      <c r="Q1099" s="2">
        <v>173</v>
      </c>
      <c r="R1099" s="1">
        <f t="shared" si="53"/>
        <v>45900</v>
      </c>
      <c r="S1099" t="s">
        <v>27</v>
      </c>
      <c r="T1099" t="s">
        <v>28</v>
      </c>
    </row>
    <row r="1100" spans="1:20" ht="13.95" customHeight="1" x14ac:dyDescent="0.3">
      <c r="A1100" t="s">
        <v>1791</v>
      </c>
      <c r="B1100" s="2">
        <v>1</v>
      </c>
      <c r="C1100" t="s">
        <v>1786</v>
      </c>
      <c r="D1100" t="s">
        <v>1787</v>
      </c>
      <c r="E1100" t="s">
        <v>1788</v>
      </c>
      <c r="F1100" t="s">
        <v>201</v>
      </c>
      <c r="G1100" t="s">
        <v>202</v>
      </c>
      <c r="H1100" t="s">
        <v>1790</v>
      </c>
      <c r="I1100" s="1">
        <f t="shared" si="54"/>
        <v>44978</v>
      </c>
      <c r="J1100" s="3">
        <v>28572.9</v>
      </c>
      <c r="K1100" s="3">
        <v>11807.07</v>
      </c>
      <c r="L1100" s="3">
        <v>16765.830000000002</v>
      </c>
      <c r="M1100" s="3">
        <v>500</v>
      </c>
      <c r="N1100" s="2">
        <v>6</v>
      </c>
      <c r="O1100" s="2">
        <v>0</v>
      </c>
      <c r="P1100" s="2">
        <v>3</v>
      </c>
      <c r="Q1100" s="2">
        <v>173</v>
      </c>
      <c r="R1100" s="1">
        <f t="shared" si="53"/>
        <v>45900</v>
      </c>
      <c r="S1100" t="s">
        <v>27</v>
      </c>
      <c r="T1100" t="s">
        <v>28</v>
      </c>
    </row>
    <row r="1101" spans="1:20" ht="13.95" customHeight="1" x14ac:dyDescent="0.3">
      <c r="A1101" t="s">
        <v>1792</v>
      </c>
      <c r="B1101" s="2">
        <v>1</v>
      </c>
      <c r="C1101" t="s">
        <v>1786</v>
      </c>
      <c r="D1101" t="s">
        <v>1787</v>
      </c>
      <c r="E1101" t="s">
        <v>1788</v>
      </c>
      <c r="F1101" t="s">
        <v>1119</v>
      </c>
      <c r="G1101" t="s">
        <v>197</v>
      </c>
      <c r="H1101" t="s">
        <v>1120</v>
      </c>
      <c r="I1101" s="1">
        <f t="shared" si="54"/>
        <v>44978</v>
      </c>
      <c r="J1101" s="3">
        <v>28572.9</v>
      </c>
      <c r="K1101" s="3">
        <v>11807.07</v>
      </c>
      <c r="L1101" s="3">
        <v>16765.830000000002</v>
      </c>
      <c r="M1101" s="3">
        <v>500</v>
      </c>
      <c r="N1101" s="2">
        <v>6</v>
      </c>
      <c r="O1101" s="2">
        <v>0</v>
      </c>
      <c r="P1101" s="2">
        <v>3</v>
      </c>
      <c r="Q1101" s="2">
        <v>173</v>
      </c>
      <c r="R1101" s="1">
        <f t="shared" si="53"/>
        <v>45900</v>
      </c>
      <c r="S1101" t="s">
        <v>27</v>
      </c>
      <c r="T1101" t="s">
        <v>28</v>
      </c>
    </row>
    <row r="1102" spans="1:20" ht="13.95" customHeight="1" x14ac:dyDescent="0.3">
      <c r="A1102" t="s">
        <v>1793</v>
      </c>
      <c r="B1102" s="2">
        <v>1</v>
      </c>
      <c r="C1102" t="s">
        <v>1786</v>
      </c>
      <c r="D1102" t="s">
        <v>1787</v>
      </c>
      <c r="E1102" t="s">
        <v>1788</v>
      </c>
      <c r="F1102" t="s">
        <v>432</v>
      </c>
      <c r="G1102" t="s">
        <v>377</v>
      </c>
      <c r="H1102" t="s">
        <v>1794</v>
      </c>
      <c r="I1102" s="1">
        <f t="shared" si="54"/>
        <v>44978</v>
      </c>
      <c r="J1102" s="3">
        <v>28572.9</v>
      </c>
      <c r="K1102" s="3">
        <v>11807.07</v>
      </c>
      <c r="L1102" s="3">
        <v>16765.830000000002</v>
      </c>
      <c r="M1102" s="3">
        <v>500</v>
      </c>
      <c r="N1102" s="2">
        <v>6</v>
      </c>
      <c r="O1102" s="2">
        <v>0</v>
      </c>
      <c r="P1102" s="2">
        <v>3</v>
      </c>
      <c r="Q1102" s="2">
        <v>173</v>
      </c>
      <c r="R1102" s="1">
        <f t="shared" si="53"/>
        <v>45900</v>
      </c>
      <c r="S1102" t="s">
        <v>27</v>
      </c>
      <c r="T1102" t="s">
        <v>28</v>
      </c>
    </row>
    <row r="1103" spans="1:20" ht="13.95" customHeight="1" x14ac:dyDescent="0.3">
      <c r="A1103" t="s">
        <v>1795</v>
      </c>
      <c r="B1103" s="2">
        <v>1</v>
      </c>
      <c r="C1103" t="s">
        <v>1786</v>
      </c>
      <c r="D1103" t="s">
        <v>1787</v>
      </c>
      <c r="E1103" t="s">
        <v>1788</v>
      </c>
      <c r="F1103" t="s">
        <v>192</v>
      </c>
      <c r="G1103" t="s">
        <v>193</v>
      </c>
      <c r="H1103" t="s">
        <v>394</v>
      </c>
      <c r="I1103" s="1">
        <f t="shared" si="54"/>
        <v>44978</v>
      </c>
      <c r="J1103" s="3">
        <v>28572.9</v>
      </c>
      <c r="K1103" s="3">
        <v>11807.07</v>
      </c>
      <c r="L1103" s="3">
        <v>16765.830000000002</v>
      </c>
      <c r="M1103" s="3">
        <v>500</v>
      </c>
      <c r="N1103" s="2">
        <v>6</v>
      </c>
      <c r="O1103" s="2">
        <v>0</v>
      </c>
      <c r="P1103" s="2">
        <v>3</v>
      </c>
      <c r="Q1103" s="2">
        <v>173</v>
      </c>
      <c r="R1103" s="1">
        <f t="shared" si="53"/>
        <v>45900</v>
      </c>
      <c r="S1103" t="s">
        <v>27</v>
      </c>
      <c r="T1103" t="s">
        <v>28</v>
      </c>
    </row>
    <row r="1104" spans="1:20" ht="13.95" customHeight="1" x14ac:dyDescent="0.3">
      <c r="A1104" t="s">
        <v>1796</v>
      </c>
      <c r="B1104" s="2">
        <v>1</v>
      </c>
      <c r="C1104" t="s">
        <v>1786</v>
      </c>
      <c r="D1104" t="s">
        <v>1787</v>
      </c>
      <c r="E1104" t="s">
        <v>1788</v>
      </c>
      <c r="F1104" t="s">
        <v>1169</v>
      </c>
      <c r="G1104" t="s">
        <v>197</v>
      </c>
      <c r="H1104" t="s">
        <v>1666</v>
      </c>
      <c r="I1104" s="1">
        <f t="shared" si="54"/>
        <v>44978</v>
      </c>
      <c r="J1104" s="3">
        <v>28572.9</v>
      </c>
      <c r="K1104" s="3">
        <v>11807.07</v>
      </c>
      <c r="L1104" s="3">
        <v>16765.830000000002</v>
      </c>
      <c r="M1104" s="3">
        <v>500</v>
      </c>
      <c r="N1104" s="2">
        <v>6</v>
      </c>
      <c r="O1104" s="2">
        <v>0</v>
      </c>
      <c r="P1104" s="2">
        <v>3</v>
      </c>
      <c r="Q1104" s="2">
        <v>173</v>
      </c>
      <c r="R1104" s="1">
        <f t="shared" si="53"/>
        <v>45900</v>
      </c>
      <c r="S1104" t="s">
        <v>27</v>
      </c>
      <c r="T1104" t="s">
        <v>28</v>
      </c>
    </row>
    <row r="1105" spans="1:20" ht="13.95" customHeight="1" x14ac:dyDescent="0.3">
      <c r="A1105" t="s">
        <v>1797</v>
      </c>
      <c r="B1105" s="2">
        <v>1</v>
      </c>
      <c r="C1105" t="s">
        <v>1786</v>
      </c>
      <c r="D1105" t="s">
        <v>1787</v>
      </c>
      <c r="E1105" t="s">
        <v>1788</v>
      </c>
      <c r="F1105" t="s">
        <v>281</v>
      </c>
      <c r="G1105" t="s">
        <v>282</v>
      </c>
      <c r="H1105" t="s">
        <v>283</v>
      </c>
      <c r="I1105" s="1">
        <f t="shared" si="54"/>
        <v>44978</v>
      </c>
      <c r="J1105" s="3">
        <v>28572.9</v>
      </c>
      <c r="K1105" s="3">
        <v>11807.07</v>
      </c>
      <c r="L1105" s="3">
        <v>16765.830000000002</v>
      </c>
      <c r="M1105" s="3">
        <v>500</v>
      </c>
      <c r="N1105" s="2">
        <v>6</v>
      </c>
      <c r="O1105" s="2">
        <v>0</v>
      </c>
      <c r="P1105" s="2">
        <v>3</v>
      </c>
      <c r="Q1105" s="2">
        <v>173</v>
      </c>
      <c r="R1105" s="1">
        <f t="shared" si="53"/>
        <v>45900</v>
      </c>
      <c r="S1105" t="s">
        <v>27</v>
      </c>
      <c r="T1105" t="s">
        <v>28</v>
      </c>
    </row>
    <row r="1106" spans="1:20" ht="13.95" customHeight="1" x14ac:dyDescent="0.3">
      <c r="A1106" t="s">
        <v>1798</v>
      </c>
      <c r="B1106" s="2">
        <v>1</v>
      </c>
      <c r="C1106" t="s">
        <v>1786</v>
      </c>
      <c r="D1106" t="s">
        <v>1787</v>
      </c>
      <c r="E1106" t="s">
        <v>1788</v>
      </c>
      <c r="F1106" t="s">
        <v>491</v>
      </c>
      <c r="G1106" t="s">
        <v>202</v>
      </c>
      <c r="H1106" t="s">
        <v>492</v>
      </c>
      <c r="I1106" s="1">
        <f t="shared" si="54"/>
        <v>44978</v>
      </c>
      <c r="J1106" s="3">
        <v>28572.9</v>
      </c>
      <c r="K1106" s="3">
        <v>11807.07</v>
      </c>
      <c r="L1106" s="3">
        <v>16765.830000000002</v>
      </c>
      <c r="M1106" s="3">
        <v>500</v>
      </c>
      <c r="N1106" s="2">
        <v>6</v>
      </c>
      <c r="O1106" s="2">
        <v>0</v>
      </c>
      <c r="P1106" s="2">
        <v>3</v>
      </c>
      <c r="Q1106" s="2">
        <v>173</v>
      </c>
      <c r="R1106" s="1">
        <f t="shared" si="53"/>
        <v>45900</v>
      </c>
      <c r="S1106" t="s">
        <v>27</v>
      </c>
      <c r="T1106" t="s">
        <v>28</v>
      </c>
    </row>
    <row r="1107" spans="1:20" ht="13.95" customHeight="1" x14ac:dyDescent="0.3">
      <c r="A1107" t="s">
        <v>1799</v>
      </c>
      <c r="B1107" s="2">
        <v>1</v>
      </c>
      <c r="C1107" t="s">
        <v>1786</v>
      </c>
      <c r="D1107" t="s">
        <v>1787</v>
      </c>
      <c r="E1107" t="s">
        <v>1788</v>
      </c>
      <c r="F1107" t="s">
        <v>281</v>
      </c>
      <c r="G1107" t="s">
        <v>282</v>
      </c>
      <c r="H1107" t="s">
        <v>283</v>
      </c>
      <c r="I1107" s="1">
        <f t="shared" si="54"/>
        <v>44978</v>
      </c>
      <c r="J1107" s="3">
        <v>28572.9</v>
      </c>
      <c r="K1107" s="3">
        <v>11807.07</v>
      </c>
      <c r="L1107" s="3">
        <v>16765.830000000002</v>
      </c>
      <c r="M1107" s="3">
        <v>500</v>
      </c>
      <c r="N1107" s="2">
        <v>6</v>
      </c>
      <c r="O1107" s="2">
        <v>0</v>
      </c>
      <c r="P1107" s="2">
        <v>3</v>
      </c>
      <c r="Q1107" s="2">
        <v>173</v>
      </c>
      <c r="R1107" s="1">
        <f t="shared" si="53"/>
        <v>45900</v>
      </c>
      <c r="S1107" t="s">
        <v>27</v>
      </c>
      <c r="T1107" t="s">
        <v>28</v>
      </c>
    </row>
    <row r="1108" spans="1:20" ht="13.95" customHeight="1" x14ac:dyDescent="0.3">
      <c r="A1108" t="s">
        <v>1800</v>
      </c>
      <c r="B1108" s="2">
        <v>1</v>
      </c>
      <c r="C1108" t="s">
        <v>1786</v>
      </c>
      <c r="D1108" t="s">
        <v>1787</v>
      </c>
      <c r="E1108" t="s">
        <v>1788</v>
      </c>
      <c r="F1108" t="s">
        <v>281</v>
      </c>
      <c r="G1108" t="s">
        <v>282</v>
      </c>
      <c r="H1108" t="s">
        <v>283</v>
      </c>
      <c r="I1108" s="1">
        <f t="shared" si="54"/>
        <v>44978</v>
      </c>
      <c r="J1108" s="3">
        <v>28572.9</v>
      </c>
      <c r="K1108" s="3">
        <v>11807.07</v>
      </c>
      <c r="L1108" s="3">
        <v>16765.830000000002</v>
      </c>
      <c r="M1108" s="3">
        <v>500</v>
      </c>
      <c r="N1108" s="2">
        <v>6</v>
      </c>
      <c r="O1108" s="2">
        <v>0</v>
      </c>
      <c r="P1108" s="2">
        <v>3</v>
      </c>
      <c r="Q1108" s="2">
        <v>173</v>
      </c>
      <c r="R1108" s="1">
        <f t="shared" si="53"/>
        <v>45900</v>
      </c>
      <c r="S1108" t="s">
        <v>27</v>
      </c>
      <c r="T1108" t="s">
        <v>28</v>
      </c>
    </row>
    <row r="1109" spans="1:20" ht="13.95" customHeight="1" x14ac:dyDescent="0.3">
      <c r="A1109" t="s">
        <v>1801</v>
      </c>
      <c r="B1109" s="2">
        <v>1</v>
      </c>
      <c r="C1109" t="s">
        <v>1786</v>
      </c>
      <c r="D1109" t="s">
        <v>1787</v>
      </c>
      <c r="E1109" t="s">
        <v>1788</v>
      </c>
      <c r="F1109" t="s">
        <v>1169</v>
      </c>
      <c r="G1109" t="s">
        <v>197</v>
      </c>
      <c r="H1109" t="s">
        <v>1802</v>
      </c>
      <c r="I1109" s="1">
        <f t="shared" si="54"/>
        <v>44978</v>
      </c>
      <c r="J1109" s="3">
        <v>28572.9</v>
      </c>
      <c r="K1109" s="3">
        <v>11807.07</v>
      </c>
      <c r="L1109" s="3">
        <v>16765.830000000002</v>
      </c>
      <c r="M1109" s="3">
        <v>500</v>
      </c>
      <c r="N1109" s="2">
        <v>6</v>
      </c>
      <c r="O1109" s="2">
        <v>0</v>
      </c>
      <c r="P1109" s="2">
        <v>3</v>
      </c>
      <c r="Q1109" s="2">
        <v>173</v>
      </c>
      <c r="R1109" s="1">
        <f t="shared" si="53"/>
        <v>45900</v>
      </c>
      <c r="S1109" t="s">
        <v>27</v>
      </c>
      <c r="T1109" t="s">
        <v>28</v>
      </c>
    </row>
    <row r="1110" spans="1:20" ht="13.95" customHeight="1" x14ac:dyDescent="0.3">
      <c r="A1110" t="s">
        <v>1803</v>
      </c>
      <c r="B1110" s="2">
        <v>1</v>
      </c>
      <c r="C1110" t="s">
        <v>1786</v>
      </c>
      <c r="D1110" t="s">
        <v>1787</v>
      </c>
      <c r="E1110" t="s">
        <v>1788</v>
      </c>
      <c r="F1110" t="s">
        <v>453</v>
      </c>
      <c r="G1110" t="s">
        <v>197</v>
      </c>
      <c r="H1110" t="s">
        <v>454</v>
      </c>
      <c r="I1110" s="1">
        <f t="shared" si="54"/>
        <v>44978</v>
      </c>
      <c r="J1110" s="3">
        <v>28572.9</v>
      </c>
      <c r="K1110" s="3">
        <v>11807.07</v>
      </c>
      <c r="L1110" s="3">
        <v>16765.830000000002</v>
      </c>
      <c r="M1110" s="3">
        <v>500</v>
      </c>
      <c r="N1110" s="2">
        <v>6</v>
      </c>
      <c r="O1110" s="2">
        <v>0</v>
      </c>
      <c r="P1110" s="2">
        <v>3</v>
      </c>
      <c r="Q1110" s="2">
        <v>173</v>
      </c>
      <c r="R1110" s="1">
        <f t="shared" si="53"/>
        <v>45900</v>
      </c>
      <c r="S1110" t="s">
        <v>27</v>
      </c>
      <c r="T1110" t="s">
        <v>28</v>
      </c>
    </row>
    <row r="1111" spans="1:20" ht="13.95" customHeight="1" x14ac:dyDescent="0.3">
      <c r="A1111" t="s">
        <v>1804</v>
      </c>
      <c r="B1111" s="2">
        <v>1</v>
      </c>
      <c r="C1111" t="s">
        <v>1786</v>
      </c>
      <c r="D1111" t="s">
        <v>1787</v>
      </c>
      <c r="E1111" t="s">
        <v>1788</v>
      </c>
      <c r="F1111" t="s">
        <v>453</v>
      </c>
      <c r="G1111" t="s">
        <v>197</v>
      </c>
      <c r="H1111" t="s">
        <v>1385</v>
      </c>
      <c r="I1111" s="1">
        <f t="shared" si="54"/>
        <v>44978</v>
      </c>
      <c r="J1111" s="3">
        <v>28572.9</v>
      </c>
      <c r="K1111" s="3">
        <v>11807.07</v>
      </c>
      <c r="L1111" s="3">
        <v>16765.830000000002</v>
      </c>
      <c r="M1111" s="3">
        <v>500</v>
      </c>
      <c r="N1111" s="2">
        <v>6</v>
      </c>
      <c r="O1111" s="2">
        <v>0</v>
      </c>
      <c r="P1111" s="2">
        <v>3</v>
      </c>
      <c r="Q1111" s="2">
        <v>173</v>
      </c>
      <c r="R1111" s="1">
        <f t="shared" si="53"/>
        <v>45900</v>
      </c>
      <c r="S1111" t="s">
        <v>27</v>
      </c>
      <c r="T1111" t="s">
        <v>28</v>
      </c>
    </row>
    <row r="1112" spans="1:20" ht="13.95" customHeight="1" x14ac:dyDescent="0.3">
      <c r="A1112" t="s">
        <v>1805</v>
      </c>
      <c r="B1112" s="2">
        <v>1</v>
      </c>
      <c r="C1112" t="s">
        <v>1786</v>
      </c>
      <c r="D1112" t="s">
        <v>1787</v>
      </c>
      <c r="E1112" t="s">
        <v>1788</v>
      </c>
      <c r="F1112" t="s">
        <v>474</v>
      </c>
      <c r="G1112" t="s">
        <v>197</v>
      </c>
      <c r="H1112" t="s">
        <v>475</v>
      </c>
      <c r="I1112" s="1">
        <f t="shared" si="54"/>
        <v>44978</v>
      </c>
      <c r="J1112" s="3">
        <v>28572.9</v>
      </c>
      <c r="K1112" s="3">
        <v>11807.07</v>
      </c>
      <c r="L1112" s="3">
        <v>16765.830000000002</v>
      </c>
      <c r="M1112" s="3">
        <v>500</v>
      </c>
      <c r="N1112" s="2">
        <v>6</v>
      </c>
      <c r="O1112" s="2">
        <v>0</v>
      </c>
      <c r="P1112" s="2">
        <v>3</v>
      </c>
      <c r="Q1112" s="2">
        <v>173</v>
      </c>
      <c r="R1112" s="1">
        <f t="shared" si="53"/>
        <v>45900</v>
      </c>
      <c r="S1112" t="s">
        <v>27</v>
      </c>
      <c r="T1112" t="s">
        <v>28</v>
      </c>
    </row>
    <row r="1113" spans="1:20" ht="13.95" customHeight="1" x14ac:dyDescent="0.3">
      <c r="A1113" t="s">
        <v>1806</v>
      </c>
      <c r="B1113" s="2">
        <v>1</v>
      </c>
      <c r="C1113" t="s">
        <v>1786</v>
      </c>
      <c r="D1113" t="s">
        <v>1787</v>
      </c>
      <c r="E1113" t="s">
        <v>1788</v>
      </c>
      <c r="F1113" t="s">
        <v>543</v>
      </c>
      <c r="G1113" t="s">
        <v>25</v>
      </c>
      <c r="H1113" t="s">
        <v>1807</v>
      </c>
      <c r="I1113" s="1">
        <f t="shared" si="54"/>
        <v>44978</v>
      </c>
      <c r="J1113" s="3">
        <v>28572.9</v>
      </c>
      <c r="K1113" s="3">
        <v>11807.07</v>
      </c>
      <c r="L1113" s="3">
        <v>16765.830000000002</v>
      </c>
      <c r="M1113" s="3">
        <v>500</v>
      </c>
      <c r="N1113" s="2">
        <v>6</v>
      </c>
      <c r="O1113" s="2">
        <v>0</v>
      </c>
      <c r="P1113" s="2">
        <v>3</v>
      </c>
      <c r="Q1113" s="2">
        <v>173</v>
      </c>
      <c r="R1113" s="1">
        <f t="shared" si="53"/>
        <v>45900</v>
      </c>
      <c r="S1113" t="s">
        <v>27</v>
      </c>
      <c r="T1113" t="s">
        <v>28</v>
      </c>
    </row>
    <row r="1114" spans="1:20" ht="13.95" customHeight="1" x14ac:dyDescent="0.3">
      <c r="A1114" t="s">
        <v>1808</v>
      </c>
      <c r="B1114" s="2">
        <v>1</v>
      </c>
      <c r="C1114" t="s">
        <v>1786</v>
      </c>
      <c r="D1114" t="s">
        <v>1787</v>
      </c>
      <c r="E1114" t="s">
        <v>1788</v>
      </c>
      <c r="F1114" t="s">
        <v>281</v>
      </c>
      <c r="G1114" t="s">
        <v>282</v>
      </c>
      <c r="H1114" t="s">
        <v>283</v>
      </c>
      <c r="I1114" s="1">
        <f t="shared" si="54"/>
        <v>44978</v>
      </c>
      <c r="J1114" s="3">
        <v>28572.9</v>
      </c>
      <c r="K1114" s="3">
        <v>11807.07</v>
      </c>
      <c r="L1114" s="3">
        <v>16765.830000000002</v>
      </c>
      <c r="M1114" s="3">
        <v>500</v>
      </c>
      <c r="N1114" s="2">
        <v>6</v>
      </c>
      <c r="O1114" s="2">
        <v>0</v>
      </c>
      <c r="P1114" s="2">
        <v>3</v>
      </c>
      <c r="Q1114" s="2">
        <v>173</v>
      </c>
      <c r="R1114" s="1">
        <f t="shared" si="53"/>
        <v>45900</v>
      </c>
      <c r="S1114" t="s">
        <v>27</v>
      </c>
      <c r="T1114" t="s">
        <v>28</v>
      </c>
    </row>
    <row r="1115" spans="1:20" ht="13.95" customHeight="1" x14ac:dyDescent="0.3">
      <c r="A1115" t="s">
        <v>1809</v>
      </c>
      <c r="B1115" s="2">
        <v>1</v>
      </c>
      <c r="C1115" t="s">
        <v>1786</v>
      </c>
      <c r="D1115" t="s">
        <v>1787</v>
      </c>
      <c r="E1115" t="s">
        <v>1788</v>
      </c>
      <c r="F1115" t="s">
        <v>151</v>
      </c>
      <c r="G1115" t="s">
        <v>152</v>
      </c>
      <c r="H1115" t="s">
        <v>1810</v>
      </c>
      <c r="I1115" s="1">
        <f t="shared" si="54"/>
        <v>44978</v>
      </c>
      <c r="J1115" s="3">
        <v>28572.9</v>
      </c>
      <c r="K1115" s="3">
        <v>11807.07</v>
      </c>
      <c r="L1115" s="3">
        <v>16765.830000000002</v>
      </c>
      <c r="M1115" s="3">
        <v>500</v>
      </c>
      <c r="N1115" s="2">
        <v>6</v>
      </c>
      <c r="O1115" s="2">
        <v>0</v>
      </c>
      <c r="P1115" s="2">
        <v>3</v>
      </c>
      <c r="Q1115" s="2">
        <v>173</v>
      </c>
      <c r="R1115" s="1">
        <f t="shared" si="53"/>
        <v>45900</v>
      </c>
      <c r="S1115" t="s">
        <v>27</v>
      </c>
      <c r="T1115" t="s">
        <v>28</v>
      </c>
    </row>
    <row r="1116" spans="1:20" ht="13.95" customHeight="1" x14ac:dyDescent="0.3">
      <c r="A1116" t="s">
        <v>1811</v>
      </c>
      <c r="B1116" s="2">
        <v>1</v>
      </c>
      <c r="C1116" t="s">
        <v>1768</v>
      </c>
      <c r="D1116" t="s">
        <v>22</v>
      </c>
      <c r="E1116" t="s">
        <v>1769</v>
      </c>
      <c r="F1116" t="s">
        <v>32</v>
      </c>
      <c r="G1116" t="s">
        <v>33</v>
      </c>
      <c r="H1116" t="s">
        <v>1770</v>
      </c>
      <c r="I1116" s="1">
        <f>DATE(2025,3,31)</f>
        <v>45747</v>
      </c>
      <c r="J1116" s="3">
        <v>2713.08</v>
      </c>
      <c r="K1116" s="3">
        <v>73.180000000000007</v>
      </c>
      <c r="L1116" s="3">
        <v>2639.9</v>
      </c>
      <c r="M1116" s="3">
        <v>270</v>
      </c>
      <c r="N1116" s="2">
        <v>14</v>
      </c>
      <c r="O1116" s="2">
        <v>0</v>
      </c>
      <c r="P1116" s="2">
        <v>13</v>
      </c>
      <c r="Q1116" s="2">
        <v>211</v>
      </c>
      <c r="R1116" s="1">
        <f t="shared" si="53"/>
        <v>45900</v>
      </c>
      <c r="S1116" t="s">
        <v>27</v>
      </c>
      <c r="T1116" t="s">
        <v>28</v>
      </c>
    </row>
    <row r="1117" spans="1:20" ht="13.95" customHeight="1" x14ac:dyDescent="0.3">
      <c r="A1117" t="s">
        <v>1812</v>
      </c>
      <c r="B1117" s="2">
        <v>1</v>
      </c>
      <c r="C1117" t="s">
        <v>1813</v>
      </c>
      <c r="D1117" t="s">
        <v>136</v>
      </c>
      <c r="E1117" t="s">
        <v>1788</v>
      </c>
      <c r="F1117" t="s">
        <v>1119</v>
      </c>
      <c r="G1117" t="s">
        <v>197</v>
      </c>
      <c r="H1117" t="s">
        <v>1120</v>
      </c>
      <c r="I1117" s="1">
        <f t="shared" ref="I1117:I1126" si="55">DATE(2023,2,21)</f>
        <v>44978</v>
      </c>
      <c r="J1117" s="3">
        <v>3333.85</v>
      </c>
      <c r="K1117" s="3">
        <v>1082.8900000000001</v>
      </c>
      <c r="L1117" s="3">
        <v>2250.96</v>
      </c>
      <c r="M1117" s="3">
        <v>330</v>
      </c>
      <c r="N1117" s="2">
        <v>7</v>
      </c>
      <c r="O1117" s="2">
        <v>0</v>
      </c>
      <c r="P1117" s="2">
        <v>4</v>
      </c>
      <c r="Q1117" s="2">
        <v>173</v>
      </c>
      <c r="R1117" s="1">
        <f t="shared" si="53"/>
        <v>45900</v>
      </c>
      <c r="S1117" t="s">
        <v>27</v>
      </c>
      <c r="T1117" t="s">
        <v>28</v>
      </c>
    </row>
    <row r="1118" spans="1:20" ht="13.95" customHeight="1" x14ac:dyDescent="0.3">
      <c r="A1118" t="s">
        <v>1814</v>
      </c>
      <c r="B1118" s="2">
        <v>1</v>
      </c>
      <c r="C1118" t="s">
        <v>1813</v>
      </c>
      <c r="D1118" t="s">
        <v>136</v>
      </c>
      <c r="E1118" t="s">
        <v>1788</v>
      </c>
      <c r="F1118" t="s">
        <v>484</v>
      </c>
      <c r="G1118" t="s">
        <v>197</v>
      </c>
      <c r="H1118" t="s">
        <v>485</v>
      </c>
      <c r="I1118" s="1">
        <f t="shared" si="55"/>
        <v>44978</v>
      </c>
      <c r="J1118" s="3">
        <v>3333.85</v>
      </c>
      <c r="K1118" s="3">
        <v>1082.8900000000001</v>
      </c>
      <c r="L1118" s="3">
        <v>2250.96</v>
      </c>
      <c r="M1118" s="3">
        <v>330</v>
      </c>
      <c r="N1118" s="2">
        <v>7</v>
      </c>
      <c r="O1118" s="2">
        <v>0</v>
      </c>
      <c r="P1118" s="2">
        <v>4</v>
      </c>
      <c r="Q1118" s="2">
        <v>173</v>
      </c>
      <c r="R1118" s="1">
        <f t="shared" si="53"/>
        <v>45900</v>
      </c>
      <c r="S1118" t="s">
        <v>27</v>
      </c>
      <c r="T1118" t="s">
        <v>28</v>
      </c>
    </row>
    <row r="1119" spans="1:20" ht="13.95" customHeight="1" x14ac:dyDescent="0.3">
      <c r="A1119" t="s">
        <v>1815</v>
      </c>
      <c r="B1119" s="2">
        <v>1</v>
      </c>
      <c r="C1119" t="s">
        <v>1813</v>
      </c>
      <c r="D1119" t="s">
        <v>136</v>
      </c>
      <c r="E1119" t="s">
        <v>1788</v>
      </c>
      <c r="F1119" t="s">
        <v>1816</v>
      </c>
      <c r="G1119" t="s">
        <v>282</v>
      </c>
      <c r="H1119" t="s">
        <v>1817</v>
      </c>
      <c r="I1119" s="1">
        <f t="shared" si="55"/>
        <v>44978</v>
      </c>
      <c r="J1119" s="3">
        <v>3333.85</v>
      </c>
      <c r="K1119" s="3">
        <v>1082.8900000000001</v>
      </c>
      <c r="L1119" s="3">
        <v>2250.96</v>
      </c>
      <c r="M1119" s="3">
        <v>330</v>
      </c>
      <c r="N1119" s="2">
        <v>7</v>
      </c>
      <c r="O1119" s="2">
        <v>0</v>
      </c>
      <c r="P1119" s="2">
        <v>4</v>
      </c>
      <c r="Q1119" s="2">
        <v>173</v>
      </c>
      <c r="R1119" s="1">
        <f t="shared" si="53"/>
        <v>45900</v>
      </c>
      <c r="S1119" t="s">
        <v>27</v>
      </c>
      <c r="T1119" t="s">
        <v>28</v>
      </c>
    </row>
    <row r="1120" spans="1:20" ht="13.95" customHeight="1" x14ac:dyDescent="0.3">
      <c r="A1120" t="s">
        <v>1818</v>
      </c>
      <c r="B1120" s="2">
        <v>1</v>
      </c>
      <c r="C1120" t="s">
        <v>1813</v>
      </c>
      <c r="D1120" t="s">
        <v>136</v>
      </c>
      <c r="E1120" t="s">
        <v>1788</v>
      </c>
      <c r="F1120" t="s">
        <v>453</v>
      </c>
      <c r="G1120" t="s">
        <v>197</v>
      </c>
      <c r="H1120" t="s">
        <v>454</v>
      </c>
      <c r="I1120" s="1">
        <f t="shared" si="55"/>
        <v>44978</v>
      </c>
      <c r="J1120" s="3">
        <v>3333.85</v>
      </c>
      <c r="K1120" s="3">
        <v>1082.8900000000001</v>
      </c>
      <c r="L1120" s="3">
        <v>2250.96</v>
      </c>
      <c r="M1120" s="3">
        <v>330</v>
      </c>
      <c r="N1120" s="2">
        <v>7</v>
      </c>
      <c r="O1120" s="2">
        <v>0</v>
      </c>
      <c r="P1120" s="2">
        <v>4</v>
      </c>
      <c r="Q1120" s="2">
        <v>173</v>
      </c>
      <c r="R1120" s="1">
        <f t="shared" si="53"/>
        <v>45900</v>
      </c>
      <c r="S1120" t="s">
        <v>27</v>
      </c>
      <c r="T1120" t="s">
        <v>28</v>
      </c>
    </row>
    <row r="1121" spans="1:20" ht="13.95" customHeight="1" x14ac:dyDescent="0.3">
      <c r="A1121" t="s">
        <v>1819</v>
      </c>
      <c r="B1121" s="2">
        <v>1</v>
      </c>
      <c r="C1121" t="s">
        <v>1813</v>
      </c>
      <c r="D1121" t="s">
        <v>136</v>
      </c>
      <c r="E1121" t="s">
        <v>1820</v>
      </c>
      <c r="F1121" t="s">
        <v>474</v>
      </c>
      <c r="G1121" t="s">
        <v>197</v>
      </c>
      <c r="H1121" t="s">
        <v>475</v>
      </c>
      <c r="I1121" s="1">
        <f t="shared" si="55"/>
        <v>44978</v>
      </c>
      <c r="J1121" s="3">
        <v>3333.85</v>
      </c>
      <c r="K1121" s="3">
        <v>1082.8900000000001</v>
      </c>
      <c r="L1121" s="3">
        <v>2250.96</v>
      </c>
      <c r="M1121" s="3">
        <v>330</v>
      </c>
      <c r="N1121" s="2">
        <v>7</v>
      </c>
      <c r="O1121" s="2">
        <v>0</v>
      </c>
      <c r="P1121" s="2">
        <v>4</v>
      </c>
      <c r="Q1121" s="2">
        <v>173</v>
      </c>
      <c r="R1121" s="1">
        <f t="shared" si="53"/>
        <v>45900</v>
      </c>
      <c r="S1121" t="s">
        <v>27</v>
      </c>
      <c r="T1121" t="s">
        <v>28</v>
      </c>
    </row>
    <row r="1122" spans="1:20" ht="13.95" customHeight="1" x14ac:dyDescent="0.3">
      <c r="A1122" t="s">
        <v>1821</v>
      </c>
      <c r="B1122" s="2">
        <v>1</v>
      </c>
      <c r="C1122" t="s">
        <v>1813</v>
      </c>
      <c r="D1122" t="s">
        <v>136</v>
      </c>
      <c r="E1122" t="s">
        <v>1788</v>
      </c>
      <c r="F1122" t="s">
        <v>281</v>
      </c>
      <c r="G1122" t="s">
        <v>282</v>
      </c>
      <c r="H1122" t="s">
        <v>283</v>
      </c>
      <c r="I1122" s="1">
        <f t="shared" si="55"/>
        <v>44978</v>
      </c>
      <c r="J1122" s="3">
        <v>3333.85</v>
      </c>
      <c r="K1122" s="3">
        <v>1082.8900000000001</v>
      </c>
      <c r="L1122" s="3">
        <v>2250.96</v>
      </c>
      <c r="M1122" s="3">
        <v>330</v>
      </c>
      <c r="N1122" s="2">
        <v>7</v>
      </c>
      <c r="O1122" s="2">
        <v>0</v>
      </c>
      <c r="P1122" s="2">
        <v>4</v>
      </c>
      <c r="Q1122" s="2">
        <v>173</v>
      </c>
      <c r="R1122" s="1">
        <f t="shared" si="53"/>
        <v>45900</v>
      </c>
      <c r="S1122" t="s">
        <v>27</v>
      </c>
      <c r="T1122" t="s">
        <v>28</v>
      </c>
    </row>
    <row r="1123" spans="1:20" ht="13.95" customHeight="1" x14ac:dyDescent="0.3">
      <c r="A1123" t="s">
        <v>1822</v>
      </c>
      <c r="B1123" s="2">
        <v>1</v>
      </c>
      <c r="C1123" t="s">
        <v>1813</v>
      </c>
      <c r="D1123" t="s">
        <v>136</v>
      </c>
      <c r="E1123" t="s">
        <v>1823</v>
      </c>
      <c r="F1123" t="s">
        <v>281</v>
      </c>
      <c r="G1123" t="s">
        <v>282</v>
      </c>
      <c r="H1123" t="s">
        <v>283</v>
      </c>
      <c r="I1123" s="1">
        <f t="shared" si="55"/>
        <v>44978</v>
      </c>
      <c r="J1123" s="3">
        <v>3333.85</v>
      </c>
      <c r="K1123" s="3">
        <v>1082.8900000000001</v>
      </c>
      <c r="L1123" s="3">
        <v>2250.96</v>
      </c>
      <c r="M1123" s="3">
        <v>330</v>
      </c>
      <c r="N1123" s="2">
        <v>7</v>
      </c>
      <c r="O1123" s="2">
        <v>0</v>
      </c>
      <c r="P1123" s="2">
        <v>4</v>
      </c>
      <c r="Q1123" s="2">
        <v>173</v>
      </c>
      <c r="R1123" s="1">
        <f t="shared" si="53"/>
        <v>45900</v>
      </c>
      <c r="S1123" t="s">
        <v>27</v>
      </c>
      <c r="T1123" t="s">
        <v>28</v>
      </c>
    </row>
    <row r="1124" spans="1:20" ht="13.95" customHeight="1" x14ac:dyDescent="0.3">
      <c r="A1124" t="s">
        <v>1824</v>
      </c>
      <c r="B1124" s="2">
        <v>1</v>
      </c>
      <c r="C1124" t="s">
        <v>1813</v>
      </c>
      <c r="D1124" t="s">
        <v>136</v>
      </c>
      <c r="E1124" t="s">
        <v>1788</v>
      </c>
      <c r="F1124" t="s">
        <v>281</v>
      </c>
      <c r="G1124" t="s">
        <v>282</v>
      </c>
      <c r="H1124" t="s">
        <v>283</v>
      </c>
      <c r="I1124" s="1">
        <f t="shared" si="55"/>
        <v>44978</v>
      </c>
      <c r="J1124" s="3">
        <v>3333.85</v>
      </c>
      <c r="K1124" s="3">
        <v>1082.8900000000001</v>
      </c>
      <c r="L1124" s="3">
        <v>2250.96</v>
      </c>
      <c r="M1124" s="3">
        <v>330</v>
      </c>
      <c r="N1124" s="2">
        <v>7</v>
      </c>
      <c r="O1124" s="2">
        <v>0</v>
      </c>
      <c r="P1124" s="2">
        <v>4</v>
      </c>
      <c r="Q1124" s="2">
        <v>173</v>
      </c>
      <c r="R1124" s="1">
        <f t="shared" si="53"/>
        <v>45900</v>
      </c>
      <c r="S1124" t="s">
        <v>27</v>
      </c>
      <c r="T1124" t="s">
        <v>28</v>
      </c>
    </row>
    <row r="1125" spans="1:20" ht="13.95" customHeight="1" x14ac:dyDescent="0.3">
      <c r="A1125" t="s">
        <v>1825</v>
      </c>
      <c r="B1125" s="2">
        <v>1</v>
      </c>
      <c r="C1125" t="s">
        <v>1813</v>
      </c>
      <c r="D1125" t="s">
        <v>136</v>
      </c>
      <c r="E1125" t="s">
        <v>1788</v>
      </c>
      <c r="F1125" t="s">
        <v>281</v>
      </c>
      <c r="G1125" t="s">
        <v>282</v>
      </c>
      <c r="H1125" t="s">
        <v>283</v>
      </c>
      <c r="I1125" s="1">
        <f t="shared" si="55"/>
        <v>44978</v>
      </c>
      <c r="J1125" s="3">
        <v>3333.85</v>
      </c>
      <c r="K1125" s="3">
        <v>1082.8900000000001</v>
      </c>
      <c r="L1125" s="3">
        <v>2250.96</v>
      </c>
      <c r="M1125" s="3">
        <v>330</v>
      </c>
      <c r="N1125" s="2">
        <v>7</v>
      </c>
      <c r="O1125" s="2">
        <v>0</v>
      </c>
      <c r="P1125" s="2">
        <v>4</v>
      </c>
      <c r="Q1125" s="2">
        <v>173</v>
      </c>
      <c r="R1125" s="1">
        <f t="shared" si="53"/>
        <v>45900</v>
      </c>
      <c r="S1125" t="s">
        <v>27</v>
      </c>
      <c r="T1125" t="s">
        <v>28</v>
      </c>
    </row>
    <row r="1126" spans="1:20" ht="13.95" customHeight="1" x14ac:dyDescent="0.3">
      <c r="A1126" t="s">
        <v>1826</v>
      </c>
      <c r="B1126" s="2">
        <v>1</v>
      </c>
      <c r="C1126" t="s">
        <v>1813</v>
      </c>
      <c r="D1126" t="s">
        <v>136</v>
      </c>
      <c r="E1126" t="s">
        <v>1788</v>
      </c>
      <c r="F1126" t="s">
        <v>281</v>
      </c>
      <c r="G1126" t="s">
        <v>282</v>
      </c>
      <c r="H1126" t="s">
        <v>283</v>
      </c>
      <c r="I1126" s="1">
        <f t="shared" si="55"/>
        <v>44978</v>
      </c>
      <c r="J1126" s="3">
        <v>3333.85</v>
      </c>
      <c r="K1126" s="3">
        <v>1082.8900000000001</v>
      </c>
      <c r="L1126" s="3">
        <v>2250.96</v>
      </c>
      <c r="M1126" s="3">
        <v>330</v>
      </c>
      <c r="N1126" s="2">
        <v>7</v>
      </c>
      <c r="O1126" s="2">
        <v>0</v>
      </c>
      <c r="P1126" s="2">
        <v>4</v>
      </c>
      <c r="Q1126" s="2">
        <v>173</v>
      </c>
      <c r="R1126" s="1">
        <f t="shared" si="53"/>
        <v>45900</v>
      </c>
      <c r="S1126" t="s">
        <v>27</v>
      </c>
      <c r="T1126" t="s">
        <v>28</v>
      </c>
    </row>
    <row r="1127" spans="1:20" ht="13.95" customHeight="1" x14ac:dyDescent="0.3">
      <c r="A1127" t="s">
        <v>1827</v>
      </c>
      <c r="B1127" s="2">
        <v>1</v>
      </c>
      <c r="C1127" t="s">
        <v>865</v>
      </c>
      <c r="D1127" t="s">
        <v>22</v>
      </c>
      <c r="E1127" t="s">
        <v>23</v>
      </c>
      <c r="F1127" t="s">
        <v>787</v>
      </c>
      <c r="G1127" t="s">
        <v>520</v>
      </c>
      <c r="H1127" t="s">
        <v>796</v>
      </c>
      <c r="I1127" s="1">
        <f t="shared" ref="I1127:I1135" si="56">DATE(2024,7,31)</f>
        <v>45504</v>
      </c>
      <c r="J1127" s="3">
        <v>4887.5</v>
      </c>
      <c r="K1127" s="3">
        <v>343.94</v>
      </c>
      <c r="L1127" s="3">
        <v>4543.5600000000004</v>
      </c>
      <c r="M1127" s="3">
        <v>450</v>
      </c>
      <c r="N1127" s="2">
        <v>14</v>
      </c>
      <c r="O1127" s="2">
        <v>0</v>
      </c>
      <c r="P1127" s="2">
        <v>12</v>
      </c>
      <c r="Q1127" s="2">
        <v>333</v>
      </c>
      <c r="R1127" s="1">
        <f t="shared" si="53"/>
        <v>45900</v>
      </c>
      <c r="S1127" t="s">
        <v>27</v>
      </c>
      <c r="T1127" t="s">
        <v>28</v>
      </c>
    </row>
    <row r="1128" spans="1:20" ht="13.95" customHeight="1" x14ac:dyDescent="0.3">
      <c r="A1128" t="s">
        <v>1828</v>
      </c>
      <c r="B1128" s="2">
        <v>1</v>
      </c>
      <c r="C1128" t="s">
        <v>865</v>
      </c>
      <c r="D1128" t="s">
        <v>22</v>
      </c>
      <c r="E1128" t="s">
        <v>23</v>
      </c>
      <c r="F1128" t="s">
        <v>783</v>
      </c>
      <c r="G1128" t="s">
        <v>520</v>
      </c>
      <c r="H1128" t="s">
        <v>784</v>
      </c>
      <c r="I1128" s="1">
        <f t="shared" si="56"/>
        <v>45504</v>
      </c>
      <c r="J1128" s="3">
        <v>4887.5</v>
      </c>
      <c r="K1128" s="3">
        <v>343.94</v>
      </c>
      <c r="L1128" s="3">
        <v>4543.5600000000004</v>
      </c>
      <c r="M1128" s="3">
        <v>450</v>
      </c>
      <c r="N1128" s="2">
        <v>14</v>
      </c>
      <c r="O1128" s="2">
        <v>0</v>
      </c>
      <c r="P1128" s="2">
        <v>12</v>
      </c>
      <c r="Q1128" s="2">
        <v>333</v>
      </c>
      <c r="R1128" s="1">
        <f t="shared" si="53"/>
        <v>45900</v>
      </c>
      <c r="S1128" t="s">
        <v>27</v>
      </c>
      <c r="T1128" t="s">
        <v>28</v>
      </c>
    </row>
    <row r="1129" spans="1:20" ht="13.95" customHeight="1" x14ac:dyDescent="0.3">
      <c r="A1129" t="s">
        <v>1829</v>
      </c>
      <c r="B1129" s="2">
        <v>1</v>
      </c>
      <c r="C1129" t="s">
        <v>865</v>
      </c>
      <c r="D1129" t="s">
        <v>22</v>
      </c>
      <c r="E1129" t="s">
        <v>1830</v>
      </c>
      <c r="F1129" t="s">
        <v>519</v>
      </c>
      <c r="G1129" t="s">
        <v>520</v>
      </c>
      <c r="H1129" t="s">
        <v>985</v>
      </c>
      <c r="I1129" s="1">
        <f t="shared" si="56"/>
        <v>45504</v>
      </c>
      <c r="J1129" s="3">
        <v>4887.5</v>
      </c>
      <c r="K1129" s="3">
        <v>343.94</v>
      </c>
      <c r="L1129" s="3">
        <v>4543.5600000000004</v>
      </c>
      <c r="M1129" s="3">
        <v>450</v>
      </c>
      <c r="N1129" s="2">
        <v>14</v>
      </c>
      <c r="O1129" s="2">
        <v>0</v>
      </c>
      <c r="P1129" s="2">
        <v>12</v>
      </c>
      <c r="Q1129" s="2">
        <v>333</v>
      </c>
      <c r="R1129" s="1">
        <f t="shared" si="53"/>
        <v>45900</v>
      </c>
      <c r="S1129" t="s">
        <v>27</v>
      </c>
      <c r="T1129" t="s">
        <v>28</v>
      </c>
    </row>
    <row r="1130" spans="1:20" ht="13.95" customHeight="1" x14ac:dyDescent="0.3">
      <c r="A1130" t="s">
        <v>1831</v>
      </c>
      <c r="B1130" s="2">
        <v>1</v>
      </c>
      <c r="C1130" t="s">
        <v>865</v>
      </c>
      <c r="D1130" t="s">
        <v>22</v>
      </c>
      <c r="E1130" t="s">
        <v>23</v>
      </c>
      <c r="F1130" t="s">
        <v>783</v>
      </c>
      <c r="G1130" t="s">
        <v>520</v>
      </c>
      <c r="H1130" t="s">
        <v>784</v>
      </c>
      <c r="I1130" s="1">
        <f t="shared" si="56"/>
        <v>45504</v>
      </c>
      <c r="J1130" s="3">
        <v>4887.5</v>
      </c>
      <c r="K1130" s="3">
        <v>343.94</v>
      </c>
      <c r="L1130" s="3">
        <v>4543.5600000000004</v>
      </c>
      <c r="M1130" s="3">
        <v>450</v>
      </c>
      <c r="N1130" s="2">
        <v>14</v>
      </c>
      <c r="O1130" s="2">
        <v>0</v>
      </c>
      <c r="P1130" s="2">
        <v>12</v>
      </c>
      <c r="Q1130" s="2">
        <v>333</v>
      </c>
      <c r="R1130" s="1">
        <f t="shared" si="53"/>
        <v>45900</v>
      </c>
      <c r="S1130" t="s">
        <v>27</v>
      </c>
      <c r="T1130" t="s">
        <v>28</v>
      </c>
    </row>
    <row r="1131" spans="1:20" ht="13.95" customHeight="1" x14ac:dyDescent="0.3">
      <c r="A1131" t="s">
        <v>1832</v>
      </c>
      <c r="B1131" s="2">
        <v>1</v>
      </c>
      <c r="C1131" t="s">
        <v>865</v>
      </c>
      <c r="D1131" t="s">
        <v>22</v>
      </c>
      <c r="E1131" t="s">
        <v>23</v>
      </c>
      <c r="F1131" t="s">
        <v>24</v>
      </c>
      <c r="G1131" t="s">
        <v>25</v>
      </c>
      <c r="H1131" t="s">
        <v>26</v>
      </c>
      <c r="I1131" s="1">
        <f t="shared" si="56"/>
        <v>45504</v>
      </c>
      <c r="J1131" s="3">
        <v>4887.5</v>
      </c>
      <c r="K1131" s="3">
        <v>343.94</v>
      </c>
      <c r="L1131" s="3">
        <v>4543.5600000000004</v>
      </c>
      <c r="M1131" s="3">
        <v>450</v>
      </c>
      <c r="N1131" s="2">
        <v>14</v>
      </c>
      <c r="O1131" s="2">
        <v>0</v>
      </c>
      <c r="P1131" s="2">
        <v>12</v>
      </c>
      <c r="Q1131" s="2">
        <v>333</v>
      </c>
      <c r="R1131" s="1">
        <f t="shared" si="53"/>
        <v>45900</v>
      </c>
      <c r="S1131" t="s">
        <v>27</v>
      </c>
      <c r="T1131" t="s">
        <v>28</v>
      </c>
    </row>
    <row r="1132" spans="1:20" ht="13.95" customHeight="1" x14ac:dyDescent="0.3">
      <c r="A1132" t="s">
        <v>1833</v>
      </c>
      <c r="B1132" s="2">
        <v>1</v>
      </c>
      <c r="C1132" t="s">
        <v>865</v>
      </c>
      <c r="D1132" t="s">
        <v>22</v>
      </c>
      <c r="E1132" t="s">
        <v>23</v>
      </c>
      <c r="F1132" t="s">
        <v>783</v>
      </c>
      <c r="G1132" t="s">
        <v>520</v>
      </c>
      <c r="H1132" t="s">
        <v>784</v>
      </c>
      <c r="I1132" s="1">
        <f t="shared" si="56"/>
        <v>45504</v>
      </c>
      <c r="J1132" s="3">
        <v>4887.5</v>
      </c>
      <c r="K1132" s="3">
        <v>343.94</v>
      </c>
      <c r="L1132" s="3">
        <v>4543.5600000000004</v>
      </c>
      <c r="M1132" s="3">
        <v>450</v>
      </c>
      <c r="N1132" s="2">
        <v>14</v>
      </c>
      <c r="O1132" s="2">
        <v>0</v>
      </c>
      <c r="P1132" s="2">
        <v>12</v>
      </c>
      <c r="Q1132" s="2">
        <v>333</v>
      </c>
      <c r="R1132" s="1">
        <f t="shared" si="53"/>
        <v>45900</v>
      </c>
      <c r="S1132" t="s">
        <v>27</v>
      </c>
      <c r="T1132" t="s">
        <v>28</v>
      </c>
    </row>
    <row r="1133" spans="1:20" ht="13.95" customHeight="1" x14ac:dyDescent="0.3">
      <c r="A1133" t="s">
        <v>1834</v>
      </c>
      <c r="B1133" s="2">
        <v>1</v>
      </c>
      <c r="C1133" t="s">
        <v>865</v>
      </c>
      <c r="D1133" t="s">
        <v>22</v>
      </c>
      <c r="E1133" t="s">
        <v>23</v>
      </c>
      <c r="F1133" t="s">
        <v>519</v>
      </c>
      <c r="G1133" t="s">
        <v>520</v>
      </c>
      <c r="H1133" t="s">
        <v>985</v>
      </c>
      <c r="I1133" s="1">
        <f t="shared" si="56"/>
        <v>45504</v>
      </c>
      <c r="J1133" s="3">
        <v>4887.5</v>
      </c>
      <c r="K1133" s="3">
        <v>343.94</v>
      </c>
      <c r="L1133" s="3">
        <v>4543.5600000000004</v>
      </c>
      <c r="M1133" s="3">
        <v>450</v>
      </c>
      <c r="N1133" s="2">
        <v>14</v>
      </c>
      <c r="O1133" s="2">
        <v>0</v>
      </c>
      <c r="P1133" s="2">
        <v>12</v>
      </c>
      <c r="Q1133" s="2">
        <v>333</v>
      </c>
      <c r="R1133" s="1">
        <f t="shared" si="53"/>
        <v>45900</v>
      </c>
      <c r="S1133" t="s">
        <v>27</v>
      </c>
      <c r="T1133" t="s">
        <v>28</v>
      </c>
    </row>
    <row r="1134" spans="1:20" ht="13.95" customHeight="1" x14ac:dyDescent="0.3">
      <c r="A1134" t="s">
        <v>1835</v>
      </c>
      <c r="B1134" s="2">
        <v>1</v>
      </c>
      <c r="C1134" t="s">
        <v>865</v>
      </c>
      <c r="D1134" t="s">
        <v>22</v>
      </c>
      <c r="E1134" t="s">
        <v>23</v>
      </c>
      <c r="F1134" t="s">
        <v>24</v>
      </c>
      <c r="G1134" t="s">
        <v>25</v>
      </c>
      <c r="H1134" t="s">
        <v>26</v>
      </c>
      <c r="I1134" s="1">
        <f t="shared" si="56"/>
        <v>45504</v>
      </c>
      <c r="J1134" s="3">
        <v>4887.5</v>
      </c>
      <c r="K1134" s="3">
        <v>355.6</v>
      </c>
      <c r="L1134" s="3">
        <v>4531.8999999999996</v>
      </c>
      <c r="M1134" s="3">
        <v>300</v>
      </c>
      <c r="N1134" s="2">
        <v>14</v>
      </c>
      <c r="O1134" s="2">
        <v>0</v>
      </c>
      <c r="P1134" s="2">
        <v>12</v>
      </c>
      <c r="Q1134" s="2">
        <v>333</v>
      </c>
      <c r="R1134" s="1">
        <f t="shared" si="53"/>
        <v>45900</v>
      </c>
      <c r="S1134" t="s">
        <v>27</v>
      </c>
      <c r="T1134" t="s">
        <v>28</v>
      </c>
    </row>
    <row r="1135" spans="1:20" ht="13.95" customHeight="1" x14ac:dyDescent="0.3">
      <c r="A1135" t="s">
        <v>1836</v>
      </c>
      <c r="B1135" s="2">
        <v>1</v>
      </c>
      <c r="C1135" t="s">
        <v>1837</v>
      </c>
      <c r="D1135" t="s">
        <v>1741</v>
      </c>
      <c r="E1135" t="s">
        <v>1838</v>
      </c>
      <c r="F1135" t="s">
        <v>442</v>
      </c>
      <c r="G1135" t="s">
        <v>193</v>
      </c>
      <c r="H1135" t="s">
        <v>194</v>
      </c>
      <c r="I1135" s="1">
        <f t="shared" si="56"/>
        <v>45504</v>
      </c>
      <c r="J1135" s="3">
        <v>614134.74</v>
      </c>
      <c r="K1135" s="3">
        <v>75165.61</v>
      </c>
      <c r="L1135" s="3">
        <v>538969.13</v>
      </c>
      <c r="M1135" s="3">
        <v>60000</v>
      </c>
      <c r="N1135" s="2">
        <v>8</v>
      </c>
      <c r="O1135" s="2">
        <v>0</v>
      </c>
      <c r="P1135" s="2">
        <v>6</v>
      </c>
      <c r="Q1135" s="2">
        <v>334</v>
      </c>
      <c r="R1135" s="1">
        <f t="shared" si="53"/>
        <v>45900</v>
      </c>
      <c r="S1135" t="s">
        <v>27</v>
      </c>
      <c r="T1135" t="s">
        <v>28</v>
      </c>
    </row>
    <row r="1136" spans="1:20" ht="13.95" customHeight="1" x14ac:dyDescent="0.3">
      <c r="A1136" t="s">
        <v>1839</v>
      </c>
      <c r="B1136" s="2">
        <v>1</v>
      </c>
      <c r="C1136" t="s">
        <v>1768</v>
      </c>
      <c r="D1136" t="s">
        <v>22</v>
      </c>
      <c r="E1136" t="s">
        <v>1769</v>
      </c>
      <c r="F1136" t="s">
        <v>32</v>
      </c>
      <c r="G1136" t="s">
        <v>33</v>
      </c>
      <c r="H1136" t="s">
        <v>1770</v>
      </c>
      <c r="I1136" s="1">
        <f>DATE(2025,3,31)</f>
        <v>45747</v>
      </c>
      <c r="J1136" s="3">
        <v>2713.08</v>
      </c>
      <c r="K1136" s="3">
        <v>73.180000000000007</v>
      </c>
      <c r="L1136" s="3">
        <v>2639.9</v>
      </c>
      <c r="M1136" s="3">
        <v>270</v>
      </c>
      <c r="N1136" s="2">
        <v>14</v>
      </c>
      <c r="O1136" s="2">
        <v>0</v>
      </c>
      <c r="P1136" s="2">
        <v>13</v>
      </c>
      <c r="Q1136" s="2">
        <v>211</v>
      </c>
      <c r="R1136" s="1">
        <f t="shared" si="53"/>
        <v>45900</v>
      </c>
      <c r="S1136" t="s">
        <v>27</v>
      </c>
      <c r="T1136" t="s">
        <v>28</v>
      </c>
    </row>
    <row r="1137" spans="1:20" ht="13.95" customHeight="1" x14ac:dyDescent="0.3">
      <c r="A1137" t="s">
        <v>1840</v>
      </c>
      <c r="B1137" s="2">
        <v>1</v>
      </c>
      <c r="C1137" t="s">
        <v>1768</v>
      </c>
      <c r="D1137" t="s">
        <v>22</v>
      </c>
      <c r="E1137" t="s">
        <v>1769</v>
      </c>
      <c r="F1137" t="s">
        <v>32</v>
      </c>
      <c r="G1137" t="s">
        <v>33</v>
      </c>
      <c r="H1137" t="s">
        <v>1770</v>
      </c>
      <c r="I1137" s="1">
        <f>DATE(2025,3,31)</f>
        <v>45747</v>
      </c>
      <c r="J1137" s="3">
        <v>2713.08</v>
      </c>
      <c r="K1137" s="3">
        <v>73.180000000000007</v>
      </c>
      <c r="L1137" s="3">
        <v>2639.9</v>
      </c>
      <c r="M1137" s="3">
        <v>270</v>
      </c>
      <c r="N1137" s="2">
        <v>14</v>
      </c>
      <c r="O1137" s="2">
        <v>0</v>
      </c>
      <c r="P1137" s="2">
        <v>13</v>
      </c>
      <c r="Q1137" s="2">
        <v>211</v>
      </c>
      <c r="R1137" s="1">
        <f t="shared" si="53"/>
        <v>45900</v>
      </c>
      <c r="S1137" t="s">
        <v>27</v>
      </c>
      <c r="T1137" t="s">
        <v>28</v>
      </c>
    </row>
    <row r="1138" spans="1:20" ht="13.95" customHeight="1" x14ac:dyDescent="0.3">
      <c r="A1138" t="s">
        <v>1841</v>
      </c>
      <c r="B1138" s="2">
        <v>1</v>
      </c>
      <c r="C1138" t="s">
        <v>1768</v>
      </c>
      <c r="D1138" t="s">
        <v>22</v>
      </c>
      <c r="E1138" t="s">
        <v>1769</v>
      </c>
      <c r="F1138" t="s">
        <v>32</v>
      </c>
      <c r="G1138" t="s">
        <v>33</v>
      </c>
      <c r="H1138" t="s">
        <v>1770</v>
      </c>
      <c r="I1138" s="1">
        <f>DATE(2025,3,31)</f>
        <v>45747</v>
      </c>
      <c r="J1138" s="3">
        <v>2713.08</v>
      </c>
      <c r="K1138" s="3">
        <v>73.180000000000007</v>
      </c>
      <c r="L1138" s="3">
        <v>2639.9</v>
      </c>
      <c r="M1138" s="3">
        <v>270</v>
      </c>
      <c r="N1138" s="2">
        <v>14</v>
      </c>
      <c r="O1138" s="2">
        <v>0</v>
      </c>
      <c r="P1138" s="2">
        <v>13</v>
      </c>
      <c r="Q1138" s="2">
        <v>211</v>
      </c>
      <c r="R1138" s="1">
        <f t="shared" si="53"/>
        <v>45900</v>
      </c>
      <c r="S1138" t="s">
        <v>27</v>
      </c>
      <c r="T1138" t="s">
        <v>28</v>
      </c>
    </row>
    <row r="1139" spans="1:20" ht="13.95" customHeight="1" x14ac:dyDescent="0.3">
      <c r="A1139" t="s">
        <v>1842</v>
      </c>
      <c r="B1139" s="2">
        <v>1</v>
      </c>
      <c r="C1139" t="s">
        <v>1843</v>
      </c>
      <c r="D1139" t="s">
        <v>1787</v>
      </c>
      <c r="E1139" t="s">
        <v>1844</v>
      </c>
      <c r="F1139" t="s">
        <v>281</v>
      </c>
      <c r="G1139" t="s">
        <v>282</v>
      </c>
      <c r="H1139" t="s">
        <v>1845</v>
      </c>
      <c r="I1139" s="1">
        <f t="shared" ref="I1139:I1148" si="57">DATE(2024,10,25)</f>
        <v>45590</v>
      </c>
      <c r="J1139" s="3">
        <v>48000.01</v>
      </c>
      <c r="K1139" s="3">
        <v>6229.98</v>
      </c>
      <c r="L1139" s="3">
        <v>41770.03</v>
      </c>
      <c r="M1139" s="3">
        <v>4000</v>
      </c>
      <c r="N1139" s="2">
        <v>6</v>
      </c>
      <c r="O1139" s="2">
        <v>0</v>
      </c>
      <c r="P1139" s="2">
        <v>5</v>
      </c>
      <c r="Q1139" s="2">
        <v>54</v>
      </c>
      <c r="R1139" s="1">
        <f t="shared" si="53"/>
        <v>45900</v>
      </c>
      <c r="S1139" t="s">
        <v>27</v>
      </c>
      <c r="T1139" t="s">
        <v>28</v>
      </c>
    </row>
    <row r="1140" spans="1:20" ht="13.95" customHeight="1" x14ac:dyDescent="0.3">
      <c r="A1140" t="s">
        <v>1846</v>
      </c>
      <c r="B1140" s="2">
        <v>1</v>
      </c>
      <c r="C1140" t="s">
        <v>1843</v>
      </c>
      <c r="D1140" t="s">
        <v>1787</v>
      </c>
      <c r="E1140" t="s">
        <v>1844</v>
      </c>
      <c r="F1140" t="s">
        <v>281</v>
      </c>
      <c r="G1140" t="s">
        <v>282</v>
      </c>
      <c r="H1140" t="s">
        <v>1845</v>
      </c>
      <c r="I1140" s="1">
        <f t="shared" si="57"/>
        <v>45590</v>
      </c>
      <c r="J1140" s="3">
        <v>48000.01</v>
      </c>
      <c r="K1140" s="3">
        <v>6229.98</v>
      </c>
      <c r="L1140" s="3">
        <v>41770.03</v>
      </c>
      <c r="M1140" s="3">
        <v>4000</v>
      </c>
      <c r="N1140" s="2">
        <v>6</v>
      </c>
      <c r="O1140" s="2">
        <v>0</v>
      </c>
      <c r="P1140" s="2">
        <v>5</v>
      </c>
      <c r="Q1140" s="2">
        <v>54</v>
      </c>
      <c r="R1140" s="1">
        <f t="shared" si="53"/>
        <v>45900</v>
      </c>
      <c r="S1140" t="s">
        <v>27</v>
      </c>
      <c r="T1140" t="s">
        <v>28</v>
      </c>
    </row>
    <row r="1141" spans="1:20" ht="13.95" customHeight="1" x14ac:dyDescent="0.3">
      <c r="A1141" t="s">
        <v>1847</v>
      </c>
      <c r="B1141" s="2">
        <v>1</v>
      </c>
      <c r="C1141" t="s">
        <v>1843</v>
      </c>
      <c r="D1141" t="s">
        <v>1787</v>
      </c>
      <c r="E1141" t="s">
        <v>1844</v>
      </c>
      <c r="F1141" t="s">
        <v>281</v>
      </c>
      <c r="G1141" t="s">
        <v>282</v>
      </c>
      <c r="H1141" t="s">
        <v>1845</v>
      </c>
      <c r="I1141" s="1">
        <f t="shared" si="57"/>
        <v>45590</v>
      </c>
      <c r="J1141" s="3">
        <v>48000.01</v>
      </c>
      <c r="K1141" s="3">
        <v>6229.98</v>
      </c>
      <c r="L1141" s="3">
        <v>41770.03</v>
      </c>
      <c r="M1141" s="3">
        <v>4000</v>
      </c>
      <c r="N1141" s="2">
        <v>6</v>
      </c>
      <c r="O1141" s="2">
        <v>0</v>
      </c>
      <c r="P1141" s="2">
        <v>5</v>
      </c>
      <c r="Q1141" s="2">
        <v>54</v>
      </c>
      <c r="R1141" s="1">
        <f t="shared" si="53"/>
        <v>45900</v>
      </c>
      <c r="S1141" t="s">
        <v>27</v>
      </c>
      <c r="T1141" t="s">
        <v>28</v>
      </c>
    </row>
    <row r="1142" spans="1:20" ht="13.95" customHeight="1" x14ac:dyDescent="0.3">
      <c r="A1142" t="s">
        <v>1848</v>
      </c>
      <c r="B1142" s="2">
        <v>1</v>
      </c>
      <c r="C1142" t="s">
        <v>1843</v>
      </c>
      <c r="D1142" t="s">
        <v>1787</v>
      </c>
      <c r="E1142" t="s">
        <v>1849</v>
      </c>
      <c r="F1142" t="s">
        <v>281</v>
      </c>
      <c r="G1142" t="s">
        <v>282</v>
      </c>
      <c r="H1142" t="s">
        <v>1845</v>
      </c>
      <c r="I1142" s="1">
        <f t="shared" si="57"/>
        <v>45590</v>
      </c>
      <c r="J1142" s="3">
        <v>48000.01</v>
      </c>
      <c r="K1142" s="3">
        <v>6229.98</v>
      </c>
      <c r="L1142" s="3">
        <v>41770.03</v>
      </c>
      <c r="M1142" s="3">
        <v>4000</v>
      </c>
      <c r="N1142" s="2">
        <v>6</v>
      </c>
      <c r="O1142" s="2">
        <v>0</v>
      </c>
      <c r="P1142" s="2">
        <v>5</v>
      </c>
      <c r="Q1142" s="2">
        <v>54</v>
      </c>
      <c r="R1142" s="1">
        <f t="shared" si="53"/>
        <v>45900</v>
      </c>
      <c r="S1142" t="s">
        <v>27</v>
      </c>
      <c r="T1142" t="s">
        <v>28</v>
      </c>
    </row>
    <row r="1143" spans="1:20" ht="13.95" customHeight="1" x14ac:dyDescent="0.3">
      <c r="A1143" t="s">
        <v>1850</v>
      </c>
      <c r="B1143" s="2">
        <v>1</v>
      </c>
      <c r="C1143" t="s">
        <v>1843</v>
      </c>
      <c r="D1143" t="s">
        <v>1787</v>
      </c>
      <c r="E1143" t="s">
        <v>1844</v>
      </c>
      <c r="F1143" t="s">
        <v>281</v>
      </c>
      <c r="G1143" t="s">
        <v>282</v>
      </c>
      <c r="H1143" t="s">
        <v>1845</v>
      </c>
      <c r="I1143" s="1">
        <f t="shared" si="57"/>
        <v>45590</v>
      </c>
      <c r="J1143" s="3">
        <v>48000.01</v>
      </c>
      <c r="K1143" s="3">
        <v>6229.98</v>
      </c>
      <c r="L1143" s="3">
        <v>41770.03</v>
      </c>
      <c r="M1143" s="3">
        <v>4000</v>
      </c>
      <c r="N1143" s="2">
        <v>6</v>
      </c>
      <c r="O1143" s="2">
        <v>0</v>
      </c>
      <c r="P1143" s="2">
        <v>5</v>
      </c>
      <c r="Q1143" s="2">
        <v>54</v>
      </c>
      <c r="R1143" s="1">
        <f t="shared" si="53"/>
        <v>45900</v>
      </c>
      <c r="S1143" t="s">
        <v>27</v>
      </c>
      <c r="T1143" t="s">
        <v>28</v>
      </c>
    </row>
    <row r="1144" spans="1:20" ht="13.95" customHeight="1" x14ac:dyDescent="0.3">
      <c r="A1144" t="s">
        <v>1851</v>
      </c>
      <c r="B1144" s="2">
        <v>1</v>
      </c>
      <c r="C1144" t="s">
        <v>1843</v>
      </c>
      <c r="D1144" t="s">
        <v>1787</v>
      </c>
      <c r="E1144" t="s">
        <v>1844</v>
      </c>
      <c r="F1144" t="s">
        <v>281</v>
      </c>
      <c r="G1144" t="s">
        <v>282</v>
      </c>
      <c r="H1144" t="s">
        <v>1845</v>
      </c>
      <c r="I1144" s="1">
        <f t="shared" si="57"/>
        <v>45590</v>
      </c>
      <c r="J1144" s="3">
        <v>48000.01</v>
      </c>
      <c r="K1144" s="3">
        <v>6229.98</v>
      </c>
      <c r="L1144" s="3">
        <v>41770.03</v>
      </c>
      <c r="M1144" s="3">
        <v>4000</v>
      </c>
      <c r="N1144" s="2">
        <v>6</v>
      </c>
      <c r="O1144" s="2">
        <v>0</v>
      </c>
      <c r="P1144" s="2">
        <v>5</v>
      </c>
      <c r="Q1144" s="2">
        <v>54</v>
      </c>
      <c r="R1144" s="1">
        <f t="shared" si="53"/>
        <v>45900</v>
      </c>
      <c r="S1144" t="s">
        <v>27</v>
      </c>
      <c r="T1144" t="s">
        <v>28</v>
      </c>
    </row>
    <row r="1145" spans="1:20" ht="13.95" customHeight="1" x14ac:dyDescent="0.3">
      <c r="A1145" t="s">
        <v>1852</v>
      </c>
      <c r="B1145" s="2">
        <v>1</v>
      </c>
      <c r="C1145" t="s">
        <v>1843</v>
      </c>
      <c r="D1145" t="s">
        <v>1787</v>
      </c>
      <c r="E1145" t="s">
        <v>1844</v>
      </c>
      <c r="F1145" t="s">
        <v>281</v>
      </c>
      <c r="G1145" t="s">
        <v>282</v>
      </c>
      <c r="H1145" t="s">
        <v>1845</v>
      </c>
      <c r="I1145" s="1">
        <f t="shared" si="57"/>
        <v>45590</v>
      </c>
      <c r="J1145" s="3">
        <v>48000.01</v>
      </c>
      <c r="K1145" s="3">
        <v>6229.98</v>
      </c>
      <c r="L1145" s="3">
        <v>41770.03</v>
      </c>
      <c r="M1145" s="3">
        <v>4000</v>
      </c>
      <c r="N1145" s="2">
        <v>6</v>
      </c>
      <c r="O1145" s="2">
        <v>0</v>
      </c>
      <c r="P1145" s="2">
        <v>5</v>
      </c>
      <c r="Q1145" s="2">
        <v>54</v>
      </c>
      <c r="R1145" s="1">
        <f t="shared" si="53"/>
        <v>45900</v>
      </c>
      <c r="S1145" t="s">
        <v>27</v>
      </c>
      <c r="T1145" t="s">
        <v>28</v>
      </c>
    </row>
    <row r="1146" spans="1:20" ht="13.95" customHeight="1" x14ac:dyDescent="0.3">
      <c r="A1146" t="s">
        <v>1853</v>
      </c>
      <c r="B1146" s="2">
        <v>1</v>
      </c>
      <c r="C1146" t="s">
        <v>1843</v>
      </c>
      <c r="D1146" t="s">
        <v>1787</v>
      </c>
      <c r="E1146" t="s">
        <v>1844</v>
      </c>
      <c r="F1146" t="s">
        <v>281</v>
      </c>
      <c r="G1146" t="s">
        <v>282</v>
      </c>
      <c r="H1146" t="s">
        <v>1845</v>
      </c>
      <c r="I1146" s="1">
        <f t="shared" si="57"/>
        <v>45590</v>
      </c>
      <c r="J1146" s="3">
        <v>48000.01</v>
      </c>
      <c r="K1146" s="3">
        <v>6229.98</v>
      </c>
      <c r="L1146" s="3">
        <v>41770.03</v>
      </c>
      <c r="M1146" s="3">
        <v>4000</v>
      </c>
      <c r="N1146" s="2">
        <v>6</v>
      </c>
      <c r="O1146" s="2">
        <v>0</v>
      </c>
      <c r="P1146" s="2">
        <v>5</v>
      </c>
      <c r="Q1146" s="2">
        <v>54</v>
      </c>
      <c r="R1146" s="1">
        <f t="shared" si="53"/>
        <v>45900</v>
      </c>
      <c r="S1146" t="s">
        <v>27</v>
      </c>
      <c r="T1146" t="s">
        <v>28</v>
      </c>
    </row>
    <row r="1147" spans="1:20" ht="13.95" customHeight="1" x14ac:dyDescent="0.3">
      <c r="A1147" t="s">
        <v>1854</v>
      </c>
      <c r="B1147" s="2">
        <v>1</v>
      </c>
      <c r="C1147" t="s">
        <v>1843</v>
      </c>
      <c r="D1147" t="s">
        <v>1787</v>
      </c>
      <c r="E1147" t="s">
        <v>1844</v>
      </c>
      <c r="F1147" t="s">
        <v>281</v>
      </c>
      <c r="G1147" t="s">
        <v>282</v>
      </c>
      <c r="H1147" t="s">
        <v>1845</v>
      </c>
      <c r="I1147" s="1">
        <f t="shared" si="57"/>
        <v>45590</v>
      </c>
      <c r="J1147" s="3">
        <v>48000.01</v>
      </c>
      <c r="K1147" s="3">
        <v>6229.98</v>
      </c>
      <c r="L1147" s="3">
        <v>41770.03</v>
      </c>
      <c r="M1147" s="3">
        <v>4000</v>
      </c>
      <c r="N1147" s="2">
        <v>6</v>
      </c>
      <c r="O1147" s="2">
        <v>0</v>
      </c>
      <c r="P1147" s="2">
        <v>5</v>
      </c>
      <c r="Q1147" s="2">
        <v>54</v>
      </c>
      <c r="R1147" s="1">
        <f t="shared" si="53"/>
        <v>45900</v>
      </c>
      <c r="S1147" t="s">
        <v>27</v>
      </c>
      <c r="T1147" t="s">
        <v>28</v>
      </c>
    </row>
    <row r="1148" spans="1:20" ht="13.95" customHeight="1" x14ac:dyDescent="0.3">
      <c r="A1148" t="s">
        <v>1855</v>
      </c>
      <c r="B1148" s="2">
        <v>1</v>
      </c>
      <c r="C1148" t="s">
        <v>1843</v>
      </c>
      <c r="D1148" t="s">
        <v>1787</v>
      </c>
      <c r="E1148" t="s">
        <v>1856</v>
      </c>
      <c r="F1148" t="s">
        <v>281</v>
      </c>
      <c r="G1148" t="s">
        <v>282</v>
      </c>
      <c r="H1148" t="s">
        <v>1845</v>
      </c>
      <c r="I1148" s="1">
        <f t="shared" si="57"/>
        <v>45590</v>
      </c>
      <c r="J1148" s="3">
        <v>48000.02</v>
      </c>
      <c r="K1148" s="3">
        <v>6229.98</v>
      </c>
      <c r="L1148" s="3">
        <v>41770.04</v>
      </c>
      <c r="M1148" s="3">
        <v>4000</v>
      </c>
      <c r="N1148" s="2">
        <v>6</v>
      </c>
      <c r="O1148" s="2">
        <v>0</v>
      </c>
      <c r="P1148" s="2">
        <v>5</v>
      </c>
      <c r="Q1148" s="2">
        <v>54</v>
      </c>
      <c r="R1148" s="1">
        <f t="shared" si="53"/>
        <v>45900</v>
      </c>
      <c r="S1148" t="s">
        <v>27</v>
      </c>
      <c r="T1148" t="s">
        <v>28</v>
      </c>
    </row>
    <row r="1149" spans="1:20" ht="13.95" customHeight="1" x14ac:dyDescent="0.3">
      <c r="A1149" t="s">
        <v>1857</v>
      </c>
      <c r="B1149" s="2">
        <v>1</v>
      </c>
      <c r="C1149" t="s">
        <v>1768</v>
      </c>
      <c r="D1149" t="s">
        <v>22</v>
      </c>
      <c r="E1149" t="s">
        <v>1769</v>
      </c>
      <c r="F1149" t="s">
        <v>32</v>
      </c>
      <c r="G1149" t="s">
        <v>33</v>
      </c>
      <c r="H1149" t="s">
        <v>1770</v>
      </c>
      <c r="I1149" s="1">
        <f t="shared" ref="I1149:I1154" si="58">DATE(2025,3,31)</f>
        <v>45747</v>
      </c>
      <c r="J1149" s="3">
        <v>2713.08</v>
      </c>
      <c r="K1149" s="3">
        <v>73.180000000000007</v>
      </c>
      <c r="L1149" s="3">
        <v>2639.9</v>
      </c>
      <c r="M1149" s="3">
        <v>270</v>
      </c>
      <c r="N1149" s="2">
        <v>14</v>
      </c>
      <c r="O1149" s="2">
        <v>0</v>
      </c>
      <c r="P1149" s="2">
        <v>13</v>
      </c>
      <c r="Q1149" s="2">
        <v>211</v>
      </c>
      <c r="R1149" s="1">
        <f t="shared" si="53"/>
        <v>45900</v>
      </c>
      <c r="S1149" t="s">
        <v>27</v>
      </c>
      <c r="T1149" t="s">
        <v>28</v>
      </c>
    </row>
    <row r="1150" spans="1:20" ht="13.95" customHeight="1" x14ac:dyDescent="0.3">
      <c r="A1150" t="s">
        <v>1858</v>
      </c>
      <c r="B1150" s="2">
        <v>1</v>
      </c>
      <c r="C1150" t="s">
        <v>1768</v>
      </c>
      <c r="D1150" t="s">
        <v>22</v>
      </c>
      <c r="E1150" t="s">
        <v>1769</v>
      </c>
      <c r="F1150" t="s">
        <v>32</v>
      </c>
      <c r="G1150" t="s">
        <v>33</v>
      </c>
      <c r="H1150" t="s">
        <v>1770</v>
      </c>
      <c r="I1150" s="1">
        <f t="shared" si="58"/>
        <v>45747</v>
      </c>
      <c r="J1150" s="3">
        <v>2713.08</v>
      </c>
      <c r="K1150" s="3">
        <v>73.180000000000007</v>
      </c>
      <c r="L1150" s="3">
        <v>2639.9</v>
      </c>
      <c r="M1150" s="3">
        <v>270</v>
      </c>
      <c r="N1150" s="2">
        <v>14</v>
      </c>
      <c r="O1150" s="2">
        <v>0</v>
      </c>
      <c r="P1150" s="2">
        <v>13</v>
      </c>
      <c r="Q1150" s="2">
        <v>211</v>
      </c>
      <c r="R1150" s="1">
        <f t="shared" si="53"/>
        <v>45900</v>
      </c>
      <c r="S1150" t="s">
        <v>27</v>
      </c>
      <c r="T1150" t="s">
        <v>28</v>
      </c>
    </row>
    <row r="1151" spans="1:20" ht="13.95" customHeight="1" x14ac:dyDescent="0.3">
      <c r="A1151" t="s">
        <v>1859</v>
      </c>
      <c r="B1151" s="2">
        <v>1</v>
      </c>
      <c r="C1151" t="s">
        <v>1768</v>
      </c>
      <c r="D1151" t="s">
        <v>22</v>
      </c>
      <c r="E1151" t="s">
        <v>1769</v>
      </c>
      <c r="F1151" t="s">
        <v>32</v>
      </c>
      <c r="G1151" t="s">
        <v>33</v>
      </c>
      <c r="H1151" t="s">
        <v>1770</v>
      </c>
      <c r="I1151" s="1">
        <f t="shared" si="58"/>
        <v>45747</v>
      </c>
      <c r="J1151" s="3">
        <v>2713.08</v>
      </c>
      <c r="K1151" s="3">
        <v>73.180000000000007</v>
      </c>
      <c r="L1151" s="3">
        <v>2639.9</v>
      </c>
      <c r="M1151" s="3">
        <v>270</v>
      </c>
      <c r="N1151" s="2">
        <v>14</v>
      </c>
      <c r="O1151" s="2">
        <v>0</v>
      </c>
      <c r="P1151" s="2">
        <v>13</v>
      </c>
      <c r="Q1151" s="2">
        <v>211</v>
      </c>
      <c r="R1151" s="1">
        <f t="shared" si="53"/>
        <v>45900</v>
      </c>
      <c r="S1151" t="s">
        <v>27</v>
      </c>
      <c r="T1151" t="s">
        <v>28</v>
      </c>
    </row>
    <row r="1152" spans="1:20" ht="13.95" customHeight="1" x14ac:dyDescent="0.3">
      <c r="A1152" t="s">
        <v>1860</v>
      </c>
      <c r="B1152" s="2">
        <v>1</v>
      </c>
      <c r="C1152" t="s">
        <v>1768</v>
      </c>
      <c r="D1152" t="s">
        <v>22</v>
      </c>
      <c r="E1152" t="s">
        <v>1769</v>
      </c>
      <c r="F1152" t="s">
        <v>32</v>
      </c>
      <c r="G1152" t="s">
        <v>33</v>
      </c>
      <c r="H1152" t="s">
        <v>1770</v>
      </c>
      <c r="I1152" s="1">
        <f t="shared" si="58"/>
        <v>45747</v>
      </c>
      <c r="J1152" s="3">
        <v>2713.08</v>
      </c>
      <c r="K1152" s="3">
        <v>73.180000000000007</v>
      </c>
      <c r="L1152" s="3">
        <v>2639.9</v>
      </c>
      <c r="M1152" s="3">
        <v>270</v>
      </c>
      <c r="N1152" s="2">
        <v>14</v>
      </c>
      <c r="O1152" s="2">
        <v>0</v>
      </c>
      <c r="P1152" s="2">
        <v>13</v>
      </c>
      <c r="Q1152" s="2">
        <v>211</v>
      </c>
      <c r="R1152" s="1">
        <f t="shared" si="53"/>
        <v>45900</v>
      </c>
      <c r="S1152" t="s">
        <v>27</v>
      </c>
      <c r="T1152" t="s">
        <v>28</v>
      </c>
    </row>
    <row r="1153" spans="1:20" ht="13.95" customHeight="1" x14ac:dyDescent="0.3">
      <c r="A1153" t="s">
        <v>1861</v>
      </c>
      <c r="B1153" s="2">
        <v>1</v>
      </c>
      <c r="C1153" t="s">
        <v>1768</v>
      </c>
      <c r="D1153" t="s">
        <v>22</v>
      </c>
      <c r="E1153" t="s">
        <v>1769</v>
      </c>
      <c r="F1153" t="s">
        <v>32</v>
      </c>
      <c r="G1153" t="s">
        <v>33</v>
      </c>
      <c r="H1153" t="s">
        <v>1770</v>
      </c>
      <c r="I1153" s="1">
        <f t="shared" si="58"/>
        <v>45747</v>
      </c>
      <c r="J1153" s="3">
        <v>2713.08</v>
      </c>
      <c r="K1153" s="3">
        <v>73.180000000000007</v>
      </c>
      <c r="L1153" s="3">
        <v>2639.9</v>
      </c>
      <c r="M1153" s="3">
        <v>270</v>
      </c>
      <c r="N1153" s="2">
        <v>14</v>
      </c>
      <c r="O1153" s="2">
        <v>0</v>
      </c>
      <c r="P1153" s="2">
        <v>13</v>
      </c>
      <c r="Q1153" s="2">
        <v>211</v>
      </c>
      <c r="R1153" s="1">
        <f t="shared" si="53"/>
        <v>45900</v>
      </c>
      <c r="S1153" t="s">
        <v>27</v>
      </c>
      <c r="T1153" t="s">
        <v>28</v>
      </c>
    </row>
    <row r="1154" spans="1:20" ht="13.95" customHeight="1" x14ac:dyDescent="0.3">
      <c r="A1154" t="s">
        <v>1862</v>
      </c>
      <c r="B1154" s="2">
        <v>1</v>
      </c>
      <c r="C1154" t="s">
        <v>1768</v>
      </c>
      <c r="D1154" t="s">
        <v>22</v>
      </c>
      <c r="E1154" t="s">
        <v>1769</v>
      </c>
      <c r="F1154" t="s">
        <v>32</v>
      </c>
      <c r="G1154" t="s">
        <v>33</v>
      </c>
      <c r="H1154" t="s">
        <v>1770</v>
      </c>
      <c r="I1154" s="1">
        <f t="shared" si="58"/>
        <v>45747</v>
      </c>
      <c r="J1154" s="3">
        <v>2713.08</v>
      </c>
      <c r="K1154" s="3">
        <v>73.180000000000007</v>
      </c>
      <c r="L1154" s="3">
        <v>2639.9</v>
      </c>
      <c r="M1154" s="3">
        <v>270</v>
      </c>
      <c r="N1154" s="2">
        <v>14</v>
      </c>
      <c r="O1154" s="2">
        <v>0</v>
      </c>
      <c r="P1154" s="2">
        <v>13</v>
      </c>
      <c r="Q1154" s="2">
        <v>211</v>
      </c>
      <c r="R1154" s="1">
        <f t="shared" si="53"/>
        <v>45900</v>
      </c>
      <c r="S1154" t="s">
        <v>27</v>
      </c>
      <c r="T1154" t="s">
        <v>28</v>
      </c>
    </row>
    <row r="1155" spans="1:20" ht="13.95" customHeight="1" x14ac:dyDescent="0.3">
      <c r="A1155" t="s">
        <v>1863</v>
      </c>
      <c r="B1155" s="2">
        <v>1</v>
      </c>
      <c r="C1155" t="s">
        <v>1864</v>
      </c>
      <c r="D1155" t="s">
        <v>1787</v>
      </c>
      <c r="E1155" t="s">
        <v>31</v>
      </c>
      <c r="F1155" t="s">
        <v>281</v>
      </c>
      <c r="G1155" t="s">
        <v>282</v>
      </c>
      <c r="H1155" t="s">
        <v>1845</v>
      </c>
      <c r="I1155" s="1">
        <f>DATE(2024,11,25)</f>
        <v>45621</v>
      </c>
      <c r="J1155" s="3">
        <v>31046.55</v>
      </c>
      <c r="K1155" s="3">
        <v>3560.75</v>
      </c>
      <c r="L1155" s="3">
        <v>27485.8</v>
      </c>
      <c r="M1155" s="3">
        <v>3105</v>
      </c>
      <c r="N1155" s="2">
        <v>6</v>
      </c>
      <c r="O1155" s="2">
        <v>0</v>
      </c>
      <c r="P1155" s="2">
        <v>5</v>
      </c>
      <c r="Q1155" s="2">
        <v>85</v>
      </c>
      <c r="R1155" s="1">
        <f t="shared" si="53"/>
        <v>45900</v>
      </c>
      <c r="S1155" t="s">
        <v>27</v>
      </c>
      <c r="T1155" t="s">
        <v>28</v>
      </c>
    </row>
    <row r="1156" spans="1:20" ht="13.95" customHeight="1" x14ac:dyDescent="0.3">
      <c r="A1156" t="s">
        <v>1865</v>
      </c>
      <c r="B1156" s="2">
        <v>1</v>
      </c>
      <c r="C1156" t="s">
        <v>1768</v>
      </c>
      <c r="D1156" t="s">
        <v>22</v>
      </c>
      <c r="E1156" t="s">
        <v>1769</v>
      </c>
      <c r="F1156" t="s">
        <v>32</v>
      </c>
      <c r="G1156" t="s">
        <v>33</v>
      </c>
      <c r="H1156" t="s">
        <v>1770</v>
      </c>
      <c r="I1156" s="1">
        <f>DATE(2025,3,31)</f>
        <v>45747</v>
      </c>
      <c r="J1156" s="3">
        <v>2713.08</v>
      </c>
      <c r="K1156" s="3">
        <v>73.180000000000007</v>
      </c>
      <c r="L1156" s="3">
        <v>2639.9</v>
      </c>
      <c r="M1156" s="3">
        <v>270</v>
      </c>
      <c r="N1156" s="2">
        <v>14</v>
      </c>
      <c r="O1156" s="2">
        <v>0</v>
      </c>
      <c r="P1156" s="2">
        <v>13</v>
      </c>
      <c r="Q1156" s="2">
        <v>211</v>
      </c>
      <c r="R1156" s="1">
        <f t="shared" si="53"/>
        <v>45900</v>
      </c>
      <c r="S1156" t="s">
        <v>27</v>
      </c>
      <c r="T1156" t="s">
        <v>28</v>
      </c>
    </row>
    <row r="1157" spans="1:20" ht="13.95" customHeight="1" x14ac:dyDescent="0.3">
      <c r="A1157" t="s">
        <v>1866</v>
      </c>
      <c r="B1157" s="2">
        <v>1</v>
      </c>
      <c r="C1157" t="s">
        <v>1768</v>
      </c>
      <c r="D1157" t="s">
        <v>22</v>
      </c>
      <c r="E1157" t="s">
        <v>1769</v>
      </c>
      <c r="F1157" t="s">
        <v>32</v>
      </c>
      <c r="G1157" t="s">
        <v>33</v>
      </c>
      <c r="H1157" t="s">
        <v>1770</v>
      </c>
      <c r="I1157" s="1">
        <f>DATE(2025,3,31)</f>
        <v>45747</v>
      </c>
      <c r="J1157" s="3">
        <v>2713.08</v>
      </c>
      <c r="K1157" s="3">
        <v>73.180000000000007</v>
      </c>
      <c r="L1157" s="3">
        <v>2639.9</v>
      </c>
      <c r="M1157" s="3">
        <v>270</v>
      </c>
      <c r="N1157" s="2">
        <v>14</v>
      </c>
      <c r="O1157" s="2">
        <v>0</v>
      </c>
      <c r="P1157" s="2">
        <v>13</v>
      </c>
      <c r="Q1157" s="2">
        <v>211</v>
      </c>
      <c r="R1157" s="1">
        <f t="shared" si="53"/>
        <v>45900</v>
      </c>
      <c r="S1157" t="s">
        <v>27</v>
      </c>
      <c r="T1157" t="s">
        <v>28</v>
      </c>
    </row>
    <row r="1158" spans="1:20" ht="13.95" customHeight="1" x14ac:dyDescent="0.3">
      <c r="A1158" t="s">
        <v>1867</v>
      </c>
      <c r="B1158" s="2">
        <v>1</v>
      </c>
      <c r="C1158" t="s">
        <v>1768</v>
      </c>
      <c r="D1158" t="s">
        <v>22</v>
      </c>
      <c r="E1158" t="s">
        <v>1769</v>
      </c>
      <c r="F1158" t="s">
        <v>32</v>
      </c>
      <c r="G1158" t="s">
        <v>33</v>
      </c>
      <c r="H1158" t="s">
        <v>1770</v>
      </c>
      <c r="I1158" s="1">
        <f>DATE(2025,3,31)</f>
        <v>45747</v>
      </c>
      <c r="J1158" s="3">
        <v>2713.08</v>
      </c>
      <c r="K1158" s="3">
        <v>73.180000000000007</v>
      </c>
      <c r="L1158" s="3">
        <v>2639.9</v>
      </c>
      <c r="M1158" s="3">
        <v>270</v>
      </c>
      <c r="N1158" s="2">
        <v>14</v>
      </c>
      <c r="O1158" s="2">
        <v>0</v>
      </c>
      <c r="P1158" s="2">
        <v>13</v>
      </c>
      <c r="Q1158" s="2">
        <v>211</v>
      </c>
      <c r="R1158" s="1">
        <f t="shared" si="53"/>
        <v>45900</v>
      </c>
      <c r="S1158" t="s">
        <v>27</v>
      </c>
      <c r="T1158" t="s">
        <v>28</v>
      </c>
    </row>
    <row r="1159" spans="1:20" ht="13.95" customHeight="1" x14ac:dyDescent="0.3">
      <c r="A1159" t="s">
        <v>1868</v>
      </c>
      <c r="B1159" s="2">
        <v>1</v>
      </c>
      <c r="C1159" t="s">
        <v>1869</v>
      </c>
      <c r="D1159" t="s">
        <v>1870</v>
      </c>
      <c r="E1159" t="s">
        <v>1871</v>
      </c>
      <c r="F1159" t="s">
        <v>1872</v>
      </c>
      <c r="G1159" t="s">
        <v>282</v>
      </c>
      <c r="H1159" t="s">
        <v>283</v>
      </c>
      <c r="I1159" s="1">
        <f>DATE(2024,7,31)</f>
        <v>45504</v>
      </c>
      <c r="J1159" s="3">
        <v>68558.399999999994</v>
      </c>
      <c r="K1159" s="3">
        <v>68558.399999999994</v>
      </c>
      <c r="L1159" s="3">
        <v>0</v>
      </c>
      <c r="M1159" s="3">
        <v>0</v>
      </c>
      <c r="N1159" s="2">
        <v>1</v>
      </c>
      <c r="O1159" s="2">
        <v>0</v>
      </c>
      <c r="P1159" s="2">
        <v>0</v>
      </c>
      <c r="Q1159" s="2">
        <v>0</v>
      </c>
      <c r="R1159" s="1">
        <f>DATE(2025,7,30)</f>
        <v>45868</v>
      </c>
      <c r="S1159" t="s">
        <v>1873</v>
      </c>
      <c r="T1159" t="s">
        <v>28</v>
      </c>
    </row>
    <row r="1160" spans="1:20" ht="13.95" customHeight="1" x14ac:dyDescent="0.3">
      <c r="A1160" t="s">
        <v>1874</v>
      </c>
      <c r="B1160" s="2">
        <v>1</v>
      </c>
      <c r="C1160" t="s">
        <v>1875</v>
      </c>
      <c r="D1160" t="s">
        <v>1870</v>
      </c>
      <c r="E1160" t="s">
        <v>1876</v>
      </c>
      <c r="F1160" t="s">
        <v>1872</v>
      </c>
      <c r="G1160" t="s">
        <v>282</v>
      </c>
      <c r="H1160" t="s">
        <v>283</v>
      </c>
      <c r="I1160" s="1">
        <f>DATE(2024,7,31)</f>
        <v>45504</v>
      </c>
      <c r="J1160" s="3">
        <v>44604</v>
      </c>
      <c r="K1160" s="3">
        <v>44604</v>
      </c>
      <c r="L1160" s="3">
        <v>0</v>
      </c>
      <c r="M1160" s="3">
        <v>0</v>
      </c>
      <c r="N1160" s="2">
        <v>1</v>
      </c>
      <c r="O1160" s="2">
        <v>0</v>
      </c>
      <c r="P1160" s="2">
        <v>0</v>
      </c>
      <c r="Q1160" s="2">
        <v>0</v>
      </c>
      <c r="R1160" s="1">
        <f>DATE(2025,7,30)</f>
        <v>45868</v>
      </c>
      <c r="S1160" t="s">
        <v>1873</v>
      </c>
      <c r="T1160" t="s">
        <v>28</v>
      </c>
    </row>
    <row r="1161" spans="1:20" ht="13.95" customHeight="1" x14ac:dyDescent="0.3">
      <c r="A1161" t="s">
        <v>1877</v>
      </c>
      <c r="B1161" s="2">
        <v>1</v>
      </c>
      <c r="C1161" t="s">
        <v>1878</v>
      </c>
      <c r="D1161" t="s">
        <v>136</v>
      </c>
      <c r="E1161" t="s">
        <v>1879</v>
      </c>
      <c r="F1161" t="s">
        <v>281</v>
      </c>
      <c r="G1161" t="s">
        <v>282</v>
      </c>
      <c r="H1161" t="s">
        <v>1845</v>
      </c>
      <c r="I1161" s="1">
        <f>DATE(2024,9,9)</f>
        <v>45544</v>
      </c>
      <c r="J1161" s="3">
        <v>51311.4</v>
      </c>
      <c r="K1161" s="3">
        <v>6454.31</v>
      </c>
      <c r="L1161" s="3">
        <v>44857.09</v>
      </c>
      <c r="M1161" s="3">
        <v>5000</v>
      </c>
      <c r="N1161" s="2">
        <v>7</v>
      </c>
      <c r="O1161" s="2">
        <v>0</v>
      </c>
      <c r="P1161" s="2">
        <v>6</v>
      </c>
      <c r="Q1161" s="2">
        <v>8</v>
      </c>
      <c r="R1161" s="1">
        <f t="shared" ref="R1161:R1224" si="59">DATE(2025,8,31)</f>
        <v>45900</v>
      </c>
      <c r="S1161" t="s">
        <v>27</v>
      </c>
      <c r="T1161" t="s">
        <v>28</v>
      </c>
    </row>
    <row r="1162" spans="1:20" ht="13.95" customHeight="1" x14ac:dyDescent="0.3">
      <c r="A1162" t="s">
        <v>1880</v>
      </c>
      <c r="B1162" s="2">
        <v>1</v>
      </c>
      <c r="C1162" t="s">
        <v>1878</v>
      </c>
      <c r="D1162" t="s">
        <v>136</v>
      </c>
      <c r="E1162" t="s">
        <v>1879</v>
      </c>
      <c r="F1162" t="s">
        <v>281</v>
      </c>
      <c r="G1162" t="s">
        <v>282</v>
      </c>
      <c r="H1162" t="s">
        <v>1845</v>
      </c>
      <c r="I1162" s="1">
        <f>DATE(2024,9,9)</f>
        <v>45544</v>
      </c>
      <c r="J1162" s="3">
        <v>51311.4</v>
      </c>
      <c r="K1162" s="3">
        <v>6454.31</v>
      </c>
      <c r="L1162" s="3">
        <v>44857.09</v>
      </c>
      <c r="M1162" s="3">
        <v>5000</v>
      </c>
      <c r="N1162" s="2">
        <v>7</v>
      </c>
      <c r="O1162" s="2">
        <v>0</v>
      </c>
      <c r="P1162" s="2">
        <v>6</v>
      </c>
      <c r="Q1162" s="2">
        <v>8</v>
      </c>
      <c r="R1162" s="1">
        <f t="shared" si="59"/>
        <v>45900</v>
      </c>
      <c r="S1162" t="s">
        <v>27</v>
      </c>
      <c r="T1162" t="s">
        <v>28</v>
      </c>
    </row>
    <row r="1163" spans="1:20" ht="13.95" customHeight="1" x14ac:dyDescent="0.3">
      <c r="A1163" t="s">
        <v>1881</v>
      </c>
      <c r="B1163" s="2">
        <v>1</v>
      </c>
      <c r="C1163" t="s">
        <v>1882</v>
      </c>
      <c r="D1163" t="s">
        <v>136</v>
      </c>
      <c r="E1163" t="s">
        <v>1883</v>
      </c>
      <c r="F1163" t="s">
        <v>281</v>
      </c>
      <c r="G1163" t="s">
        <v>282</v>
      </c>
      <c r="H1163" t="s">
        <v>1845</v>
      </c>
      <c r="I1163" s="1">
        <f>DATE(2024,9,9)</f>
        <v>45544</v>
      </c>
      <c r="J1163" s="3">
        <v>57057</v>
      </c>
      <c r="K1163" s="3">
        <v>7255.06</v>
      </c>
      <c r="L1163" s="3">
        <v>49801.94</v>
      </c>
      <c r="M1163" s="3">
        <v>5000</v>
      </c>
      <c r="N1163" s="2">
        <v>7</v>
      </c>
      <c r="O1163" s="2">
        <v>0</v>
      </c>
      <c r="P1163" s="2">
        <v>6</v>
      </c>
      <c r="Q1163" s="2">
        <v>8</v>
      </c>
      <c r="R1163" s="1">
        <f t="shared" si="59"/>
        <v>45900</v>
      </c>
      <c r="S1163" t="s">
        <v>27</v>
      </c>
      <c r="T1163" t="s">
        <v>28</v>
      </c>
    </row>
    <row r="1164" spans="1:20" ht="13.95" customHeight="1" x14ac:dyDescent="0.3">
      <c r="A1164" t="s">
        <v>1884</v>
      </c>
      <c r="B1164" s="2">
        <v>1</v>
      </c>
      <c r="C1164" t="s">
        <v>1882</v>
      </c>
      <c r="D1164" t="s">
        <v>136</v>
      </c>
      <c r="E1164" t="s">
        <v>1883</v>
      </c>
      <c r="F1164" t="s">
        <v>281</v>
      </c>
      <c r="G1164" t="s">
        <v>282</v>
      </c>
      <c r="H1164" t="s">
        <v>1845</v>
      </c>
      <c r="I1164" s="1">
        <f>DATE(2024,9,9)</f>
        <v>45544</v>
      </c>
      <c r="J1164" s="3">
        <v>57057</v>
      </c>
      <c r="K1164" s="3">
        <v>7255.06</v>
      </c>
      <c r="L1164" s="3">
        <v>49801.94</v>
      </c>
      <c r="M1164" s="3">
        <v>5000</v>
      </c>
      <c r="N1164" s="2">
        <v>7</v>
      </c>
      <c r="O1164" s="2">
        <v>0</v>
      </c>
      <c r="P1164" s="2">
        <v>6</v>
      </c>
      <c r="Q1164" s="2">
        <v>8</v>
      </c>
      <c r="R1164" s="1">
        <f t="shared" si="59"/>
        <v>45900</v>
      </c>
      <c r="S1164" t="s">
        <v>27</v>
      </c>
      <c r="T1164" t="s">
        <v>28</v>
      </c>
    </row>
    <row r="1165" spans="1:20" ht="13.95" customHeight="1" x14ac:dyDescent="0.3">
      <c r="A1165" t="s">
        <v>1885</v>
      </c>
      <c r="B1165" s="2">
        <v>1</v>
      </c>
      <c r="C1165" t="s">
        <v>1886</v>
      </c>
      <c r="D1165" t="s">
        <v>136</v>
      </c>
      <c r="E1165" t="s">
        <v>31</v>
      </c>
      <c r="F1165" t="s">
        <v>281</v>
      </c>
      <c r="G1165" t="s">
        <v>282</v>
      </c>
      <c r="H1165" t="s">
        <v>1817</v>
      </c>
      <c r="I1165" s="1">
        <f>DATE(2024,9,30)</f>
        <v>45565</v>
      </c>
      <c r="J1165" s="3">
        <v>2091.85</v>
      </c>
      <c r="K1165" s="3">
        <v>246.91</v>
      </c>
      <c r="L1165" s="3">
        <v>1844.94</v>
      </c>
      <c r="M1165" s="3">
        <v>209</v>
      </c>
      <c r="N1165" s="2">
        <v>7</v>
      </c>
      <c r="O1165" s="2">
        <v>0</v>
      </c>
      <c r="P1165" s="2">
        <v>6</v>
      </c>
      <c r="Q1165" s="2">
        <v>29</v>
      </c>
      <c r="R1165" s="1">
        <f t="shared" si="59"/>
        <v>45900</v>
      </c>
      <c r="S1165" t="s">
        <v>27</v>
      </c>
      <c r="T1165" t="s">
        <v>28</v>
      </c>
    </row>
    <row r="1166" spans="1:20" ht="13.95" customHeight="1" x14ac:dyDescent="0.3">
      <c r="A1166" t="s">
        <v>1887</v>
      </c>
      <c r="B1166" s="2">
        <v>1</v>
      </c>
      <c r="C1166" t="s">
        <v>1888</v>
      </c>
      <c r="D1166" t="s">
        <v>22</v>
      </c>
      <c r="E1166" t="s">
        <v>1889</v>
      </c>
      <c r="F1166" t="s">
        <v>340</v>
      </c>
      <c r="G1166" t="s">
        <v>193</v>
      </c>
      <c r="H1166" t="s">
        <v>394</v>
      </c>
      <c r="I1166" s="1">
        <f>DATE(2025,2,10)</f>
        <v>45698</v>
      </c>
      <c r="J1166" s="3">
        <v>5606.25</v>
      </c>
      <c r="K1166" s="3">
        <v>199.58</v>
      </c>
      <c r="L1166" s="3">
        <v>5406.67</v>
      </c>
      <c r="M1166" s="3">
        <v>560</v>
      </c>
      <c r="N1166" s="2">
        <v>14</v>
      </c>
      <c r="O1166" s="2">
        <v>0</v>
      </c>
      <c r="P1166" s="2">
        <v>13</v>
      </c>
      <c r="Q1166" s="2">
        <v>162</v>
      </c>
      <c r="R1166" s="1">
        <f t="shared" si="59"/>
        <v>45900</v>
      </c>
      <c r="S1166" t="s">
        <v>27</v>
      </c>
      <c r="T1166" t="s">
        <v>28</v>
      </c>
    </row>
    <row r="1167" spans="1:20" ht="13.95" customHeight="1" x14ac:dyDescent="0.3">
      <c r="A1167" t="s">
        <v>1890</v>
      </c>
      <c r="B1167" s="2">
        <v>1</v>
      </c>
      <c r="C1167" t="s">
        <v>1886</v>
      </c>
      <c r="D1167" t="s">
        <v>136</v>
      </c>
      <c r="E1167" t="s">
        <v>31</v>
      </c>
      <c r="F1167" t="s">
        <v>281</v>
      </c>
      <c r="G1167" t="s">
        <v>282</v>
      </c>
      <c r="H1167" t="s">
        <v>1845</v>
      </c>
      <c r="I1167" s="1">
        <f t="shared" ref="I1167:I1174" si="60">DATE(2024,9,30)</f>
        <v>45565</v>
      </c>
      <c r="J1167" s="3">
        <v>2091.85</v>
      </c>
      <c r="K1167" s="3">
        <v>246.91</v>
      </c>
      <c r="L1167" s="3">
        <v>1844.94</v>
      </c>
      <c r="M1167" s="3">
        <v>209</v>
      </c>
      <c r="N1167" s="2">
        <v>7</v>
      </c>
      <c r="O1167" s="2">
        <v>0</v>
      </c>
      <c r="P1167" s="2">
        <v>6</v>
      </c>
      <c r="Q1167" s="2">
        <v>29</v>
      </c>
      <c r="R1167" s="1">
        <f t="shared" si="59"/>
        <v>45900</v>
      </c>
      <c r="S1167" t="s">
        <v>27</v>
      </c>
      <c r="T1167" t="s">
        <v>28</v>
      </c>
    </row>
    <row r="1168" spans="1:20" ht="13.95" customHeight="1" x14ac:dyDescent="0.3">
      <c r="A1168" t="s">
        <v>1891</v>
      </c>
      <c r="B1168" s="2">
        <v>1</v>
      </c>
      <c r="C1168" t="s">
        <v>1886</v>
      </c>
      <c r="D1168" t="s">
        <v>136</v>
      </c>
      <c r="E1168" t="s">
        <v>31</v>
      </c>
      <c r="F1168" t="s">
        <v>281</v>
      </c>
      <c r="G1168" t="s">
        <v>282</v>
      </c>
      <c r="H1168" t="s">
        <v>1845</v>
      </c>
      <c r="I1168" s="1">
        <f t="shared" si="60"/>
        <v>45565</v>
      </c>
      <c r="J1168" s="3">
        <v>2091.85</v>
      </c>
      <c r="K1168" s="3">
        <v>246.91</v>
      </c>
      <c r="L1168" s="3">
        <v>1844.94</v>
      </c>
      <c r="M1168" s="3">
        <v>209</v>
      </c>
      <c r="N1168" s="2">
        <v>7</v>
      </c>
      <c r="O1168" s="2">
        <v>0</v>
      </c>
      <c r="P1168" s="2">
        <v>6</v>
      </c>
      <c r="Q1168" s="2">
        <v>29</v>
      </c>
      <c r="R1168" s="1">
        <f t="shared" si="59"/>
        <v>45900</v>
      </c>
      <c r="S1168" t="s">
        <v>27</v>
      </c>
      <c r="T1168" t="s">
        <v>28</v>
      </c>
    </row>
    <row r="1169" spans="1:20" ht="13.95" customHeight="1" x14ac:dyDescent="0.3">
      <c r="A1169" t="s">
        <v>1892</v>
      </c>
      <c r="B1169" s="2">
        <v>1</v>
      </c>
      <c r="C1169" t="s">
        <v>1886</v>
      </c>
      <c r="D1169" t="s">
        <v>136</v>
      </c>
      <c r="E1169" t="s">
        <v>31</v>
      </c>
      <c r="F1169" t="s">
        <v>281</v>
      </c>
      <c r="G1169" t="s">
        <v>282</v>
      </c>
      <c r="H1169" t="s">
        <v>1845</v>
      </c>
      <c r="I1169" s="1">
        <f t="shared" si="60"/>
        <v>45565</v>
      </c>
      <c r="J1169" s="3">
        <v>2091.85</v>
      </c>
      <c r="K1169" s="3">
        <v>246.91</v>
      </c>
      <c r="L1169" s="3">
        <v>1844.94</v>
      </c>
      <c r="M1169" s="3">
        <v>209</v>
      </c>
      <c r="N1169" s="2">
        <v>7</v>
      </c>
      <c r="O1169" s="2">
        <v>0</v>
      </c>
      <c r="P1169" s="2">
        <v>6</v>
      </c>
      <c r="Q1169" s="2">
        <v>29</v>
      </c>
      <c r="R1169" s="1">
        <f t="shared" si="59"/>
        <v>45900</v>
      </c>
      <c r="S1169" t="s">
        <v>27</v>
      </c>
      <c r="T1169" t="s">
        <v>28</v>
      </c>
    </row>
    <row r="1170" spans="1:20" ht="13.95" customHeight="1" x14ac:dyDescent="0.3">
      <c r="A1170" t="s">
        <v>1893</v>
      </c>
      <c r="B1170" s="2">
        <v>1</v>
      </c>
      <c r="C1170" t="s">
        <v>1886</v>
      </c>
      <c r="D1170" t="s">
        <v>136</v>
      </c>
      <c r="E1170" t="s">
        <v>31</v>
      </c>
      <c r="F1170" t="s">
        <v>281</v>
      </c>
      <c r="G1170" t="s">
        <v>282</v>
      </c>
      <c r="H1170" t="s">
        <v>1845</v>
      </c>
      <c r="I1170" s="1">
        <f t="shared" si="60"/>
        <v>45565</v>
      </c>
      <c r="J1170" s="3">
        <v>2091.85</v>
      </c>
      <c r="K1170" s="3">
        <v>246.91</v>
      </c>
      <c r="L1170" s="3">
        <v>1844.94</v>
      </c>
      <c r="M1170" s="3">
        <v>209</v>
      </c>
      <c r="N1170" s="2">
        <v>7</v>
      </c>
      <c r="O1170" s="2">
        <v>0</v>
      </c>
      <c r="P1170" s="2">
        <v>6</v>
      </c>
      <c r="Q1170" s="2">
        <v>29</v>
      </c>
      <c r="R1170" s="1">
        <f t="shared" si="59"/>
        <v>45900</v>
      </c>
      <c r="S1170" t="s">
        <v>27</v>
      </c>
      <c r="T1170" t="s">
        <v>28</v>
      </c>
    </row>
    <row r="1171" spans="1:20" ht="13.95" customHeight="1" x14ac:dyDescent="0.3">
      <c r="A1171" t="s">
        <v>1894</v>
      </c>
      <c r="B1171" s="2">
        <v>1</v>
      </c>
      <c r="C1171" t="s">
        <v>1886</v>
      </c>
      <c r="D1171" t="s">
        <v>136</v>
      </c>
      <c r="E1171" t="s">
        <v>31</v>
      </c>
      <c r="F1171" t="s">
        <v>281</v>
      </c>
      <c r="G1171" t="s">
        <v>282</v>
      </c>
      <c r="H1171" t="s">
        <v>1845</v>
      </c>
      <c r="I1171" s="1">
        <f t="shared" si="60"/>
        <v>45565</v>
      </c>
      <c r="J1171" s="3">
        <v>2091.85</v>
      </c>
      <c r="K1171" s="3">
        <v>246.91</v>
      </c>
      <c r="L1171" s="3">
        <v>1844.94</v>
      </c>
      <c r="M1171" s="3">
        <v>209</v>
      </c>
      <c r="N1171" s="2">
        <v>7</v>
      </c>
      <c r="O1171" s="2">
        <v>0</v>
      </c>
      <c r="P1171" s="2">
        <v>6</v>
      </c>
      <c r="Q1171" s="2">
        <v>29</v>
      </c>
      <c r="R1171" s="1">
        <f t="shared" si="59"/>
        <v>45900</v>
      </c>
      <c r="S1171" t="s">
        <v>27</v>
      </c>
      <c r="T1171" t="s">
        <v>28</v>
      </c>
    </row>
    <row r="1172" spans="1:20" ht="13.95" customHeight="1" x14ac:dyDescent="0.3">
      <c r="A1172" t="s">
        <v>1895</v>
      </c>
      <c r="B1172" s="2">
        <v>1</v>
      </c>
      <c r="C1172" t="s">
        <v>1886</v>
      </c>
      <c r="D1172" t="s">
        <v>136</v>
      </c>
      <c r="E1172" t="s">
        <v>31</v>
      </c>
      <c r="F1172" t="s">
        <v>281</v>
      </c>
      <c r="G1172" t="s">
        <v>282</v>
      </c>
      <c r="H1172" t="s">
        <v>1845</v>
      </c>
      <c r="I1172" s="1">
        <f t="shared" si="60"/>
        <v>45565</v>
      </c>
      <c r="J1172" s="3">
        <v>2091.85</v>
      </c>
      <c r="K1172" s="3">
        <v>246.91</v>
      </c>
      <c r="L1172" s="3">
        <v>1844.94</v>
      </c>
      <c r="M1172" s="3">
        <v>209</v>
      </c>
      <c r="N1172" s="2">
        <v>7</v>
      </c>
      <c r="O1172" s="2">
        <v>0</v>
      </c>
      <c r="P1172" s="2">
        <v>6</v>
      </c>
      <c r="Q1172" s="2">
        <v>29</v>
      </c>
      <c r="R1172" s="1">
        <f t="shared" si="59"/>
        <v>45900</v>
      </c>
      <c r="S1172" t="s">
        <v>27</v>
      </c>
      <c r="T1172" t="s">
        <v>28</v>
      </c>
    </row>
    <row r="1173" spans="1:20" ht="13.95" customHeight="1" x14ac:dyDescent="0.3">
      <c r="A1173" t="s">
        <v>1896</v>
      </c>
      <c r="B1173" s="2">
        <v>1</v>
      </c>
      <c r="C1173" t="s">
        <v>1886</v>
      </c>
      <c r="D1173" t="s">
        <v>136</v>
      </c>
      <c r="E1173" t="s">
        <v>31</v>
      </c>
      <c r="F1173" t="s">
        <v>281</v>
      </c>
      <c r="G1173" t="s">
        <v>282</v>
      </c>
      <c r="H1173" t="s">
        <v>1845</v>
      </c>
      <c r="I1173" s="1">
        <f t="shared" si="60"/>
        <v>45565</v>
      </c>
      <c r="J1173" s="3">
        <v>2091.85</v>
      </c>
      <c r="K1173" s="3">
        <v>246.91</v>
      </c>
      <c r="L1173" s="3">
        <v>1844.94</v>
      </c>
      <c r="M1173" s="3">
        <v>209</v>
      </c>
      <c r="N1173" s="2">
        <v>7</v>
      </c>
      <c r="O1173" s="2">
        <v>0</v>
      </c>
      <c r="P1173" s="2">
        <v>6</v>
      </c>
      <c r="Q1173" s="2">
        <v>29</v>
      </c>
      <c r="R1173" s="1">
        <f t="shared" si="59"/>
        <v>45900</v>
      </c>
      <c r="S1173" t="s">
        <v>27</v>
      </c>
      <c r="T1173" t="s">
        <v>28</v>
      </c>
    </row>
    <row r="1174" spans="1:20" ht="13.95" customHeight="1" x14ac:dyDescent="0.3">
      <c r="A1174" t="s">
        <v>1897</v>
      </c>
      <c r="B1174" s="2">
        <v>1</v>
      </c>
      <c r="C1174" t="s">
        <v>1886</v>
      </c>
      <c r="D1174" t="s">
        <v>136</v>
      </c>
      <c r="E1174" t="s">
        <v>31</v>
      </c>
      <c r="F1174" t="s">
        <v>281</v>
      </c>
      <c r="G1174" t="s">
        <v>282</v>
      </c>
      <c r="H1174" t="s">
        <v>1845</v>
      </c>
      <c r="I1174" s="1">
        <f t="shared" si="60"/>
        <v>45565</v>
      </c>
      <c r="J1174" s="3">
        <v>2091.85</v>
      </c>
      <c r="K1174" s="3">
        <v>246.91</v>
      </c>
      <c r="L1174" s="3">
        <v>1844.94</v>
      </c>
      <c r="M1174" s="3">
        <v>209</v>
      </c>
      <c r="N1174" s="2">
        <v>7</v>
      </c>
      <c r="O1174" s="2">
        <v>0</v>
      </c>
      <c r="P1174" s="2">
        <v>6</v>
      </c>
      <c r="Q1174" s="2">
        <v>29</v>
      </c>
      <c r="R1174" s="1">
        <f t="shared" si="59"/>
        <v>45900</v>
      </c>
      <c r="S1174" t="s">
        <v>27</v>
      </c>
      <c r="T1174" t="s">
        <v>28</v>
      </c>
    </row>
    <row r="1175" spans="1:20" ht="13.95" customHeight="1" x14ac:dyDescent="0.3">
      <c r="A1175" t="s">
        <v>1898</v>
      </c>
      <c r="B1175" s="2">
        <v>1</v>
      </c>
      <c r="C1175" t="s">
        <v>1768</v>
      </c>
      <c r="D1175" t="s">
        <v>22</v>
      </c>
      <c r="E1175" t="s">
        <v>1769</v>
      </c>
      <c r="F1175" t="s">
        <v>32</v>
      </c>
      <c r="G1175" t="s">
        <v>33</v>
      </c>
      <c r="H1175" t="s">
        <v>1770</v>
      </c>
      <c r="I1175" s="1">
        <f>DATE(2025,3,31)</f>
        <v>45747</v>
      </c>
      <c r="J1175" s="3">
        <v>2713.08</v>
      </c>
      <c r="K1175" s="3">
        <v>73.180000000000007</v>
      </c>
      <c r="L1175" s="3">
        <v>2639.9</v>
      </c>
      <c r="M1175" s="3">
        <v>270</v>
      </c>
      <c r="N1175" s="2">
        <v>14</v>
      </c>
      <c r="O1175" s="2">
        <v>0</v>
      </c>
      <c r="P1175" s="2">
        <v>13</v>
      </c>
      <c r="Q1175" s="2">
        <v>211</v>
      </c>
      <c r="R1175" s="1">
        <f t="shared" si="59"/>
        <v>45900</v>
      </c>
      <c r="S1175" t="s">
        <v>27</v>
      </c>
      <c r="T1175" t="s">
        <v>28</v>
      </c>
    </row>
    <row r="1176" spans="1:20" ht="13.95" customHeight="1" x14ac:dyDescent="0.3">
      <c r="A1176" t="s">
        <v>1899</v>
      </c>
      <c r="B1176" s="2">
        <v>1</v>
      </c>
      <c r="C1176" t="s">
        <v>1886</v>
      </c>
      <c r="D1176" t="s">
        <v>136</v>
      </c>
      <c r="E1176" t="s">
        <v>31</v>
      </c>
      <c r="F1176" t="s">
        <v>281</v>
      </c>
      <c r="G1176" t="s">
        <v>282</v>
      </c>
      <c r="H1176" t="s">
        <v>1845</v>
      </c>
      <c r="I1176" s="1">
        <f t="shared" ref="I1176:I1191" si="61">DATE(2024,9,30)</f>
        <v>45565</v>
      </c>
      <c r="J1176" s="3">
        <v>2091.85</v>
      </c>
      <c r="K1176" s="3">
        <v>246.91</v>
      </c>
      <c r="L1176" s="3">
        <v>1844.94</v>
      </c>
      <c r="M1176" s="3">
        <v>209</v>
      </c>
      <c r="N1176" s="2">
        <v>7</v>
      </c>
      <c r="O1176" s="2">
        <v>0</v>
      </c>
      <c r="P1176" s="2">
        <v>6</v>
      </c>
      <c r="Q1176" s="2">
        <v>29</v>
      </c>
      <c r="R1176" s="1">
        <f t="shared" si="59"/>
        <v>45900</v>
      </c>
      <c r="S1176" t="s">
        <v>27</v>
      </c>
      <c r="T1176" t="s">
        <v>28</v>
      </c>
    </row>
    <row r="1177" spans="1:20" ht="13.95" customHeight="1" x14ac:dyDescent="0.3">
      <c r="A1177" t="s">
        <v>1900</v>
      </c>
      <c r="B1177" s="2">
        <v>1</v>
      </c>
      <c r="C1177" t="s">
        <v>1886</v>
      </c>
      <c r="D1177" t="s">
        <v>136</v>
      </c>
      <c r="E1177" t="s">
        <v>31</v>
      </c>
      <c r="F1177" t="s">
        <v>281</v>
      </c>
      <c r="G1177" t="s">
        <v>282</v>
      </c>
      <c r="H1177" t="s">
        <v>1845</v>
      </c>
      <c r="I1177" s="1">
        <f t="shared" si="61"/>
        <v>45565</v>
      </c>
      <c r="J1177" s="3">
        <v>2091.85</v>
      </c>
      <c r="K1177" s="3">
        <v>246.91</v>
      </c>
      <c r="L1177" s="3">
        <v>1844.94</v>
      </c>
      <c r="M1177" s="3">
        <v>209</v>
      </c>
      <c r="N1177" s="2">
        <v>7</v>
      </c>
      <c r="O1177" s="2">
        <v>0</v>
      </c>
      <c r="P1177" s="2">
        <v>6</v>
      </c>
      <c r="Q1177" s="2">
        <v>29</v>
      </c>
      <c r="R1177" s="1">
        <f t="shared" si="59"/>
        <v>45900</v>
      </c>
      <c r="S1177" t="s">
        <v>27</v>
      </c>
      <c r="T1177" t="s">
        <v>28</v>
      </c>
    </row>
    <row r="1178" spans="1:20" ht="13.95" customHeight="1" x14ac:dyDescent="0.3">
      <c r="A1178" t="s">
        <v>1901</v>
      </c>
      <c r="B1178" s="2">
        <v>1</v>
      </c>
      <c r="C1178" t="s">
        <v>1886</v>
      </c>
      <c r="D1178" t="s">
        <v>136</v>
      </c>
      <c r="E1178" t="s">
        <v>31</v>
      </c>
      <c r="F1178" t="s">
        <v>281</v>
      </c>
      <c r="G1178" t="s">
        <v>282</v>
      </c>
      <c r="H1178" t="s">
        <v>1845</v>
      </c>
      <c r="I1178" s="1">
        <f t="shared" si="61"/>
        <v>45565</v>
      </c>
      <c r="J1178" s="3">
        <v>2091.85</v>
      </c>
      <c r="K1178" s="3">
        <v>246.91</v>
      </c>
      <c r="L1178" s="3">
        <v>1844.94</v>
      </c>
      <c r="M1178" s="3">
        <v>209</v>
      </c>
      <c r="N1178" s="2">
        <v>7</v>
      </c>
      <c r="O1178" s="2">
        <v>0</v>
      </c>
      <c r="P1178" s="2">
        <v>6</v>
      </c>
      <c r="Q1178" s="2">
        <v>29</v>
      </c>
      <c r="R1178" s="1">
        <f t="shared" si="59"/>
        <v>45900</v>
      </c>
      <c r="S1178" t="s">
        <v>27</v>
      </c>
      <c r="T1178" t="s">
        <v>28</v>
      </c>
    </row>
    <row r="1179" spans="1:20" ht="13.95" customHeight="1" x14ac:dyDescent="0.3">
      <c r="A1179" t="s">
        <v>1902</v>
      </c>
      <c r="B1179" s="2">
        <v>1</v>
      </c>
      <c r="C1179" t="s">
        <v>1886</v>
      </c>
      <c r="D1179" t="s">
        <v>136</v>
      </c>
      <c r="E1179" t="s">
        <v>31</v>
      </c>
      <c r="F1179" t="s">
        <v>281</v>
      </c>
      <c r="G1179" t="s">
        <v>282</v>
      </c>
      <c r="H1179" t="s">
        <v>1845</v>
      </c>
      <c r="I1179" s="1">
        <f t="shared" si="61"/>
        <v>45565</v>
      </c>
      <c r="J1179" s="3">
        <v>2091.85</v>
      </c>
      <c r="K1179" s="3">
        <v>246.91</v>
      </c>
      <c r="L1179" s="3">
        <v>1844.94</v>
      </c>
      <c r="M1179" s="3">
        <v>209</v>
      </c>
      <c r="N1179" s="2">
        <v>7</v>
      </c>
      <c r="O1179" s="2">
        <v>0</v>
      </c>
      <c r="P1179" s="2">
        <v>6</v>
      </c>
      <c r="Q1179" s="2">
        <v>29</v>
      </c>
      <c r="R1179" s="1">
        <f t="shared" si="59"/>
        <v>45900</v>
      </c>
      <c r="S1179" t="s">
        <v>27</v>
      </c>
      <c r="T1179" t="s">
        <v>28</v>
      </c>
    </row>
    <row r="1180" spans="1:20" ht="13.95" customHeight="1" x14ac:dyDescent="0.3">
      <c r="A1180" t="s">
        <v>1903</v>
      </c>
      <c r="B1180" s="2">
        <v>1</v>
      </c>
      <c r="C1180" t="s">
        <v>1886</v>
      </c>
      <c r="D1180" t="s">
        <v>136</v>
      </c>
      <c r="E1180" t="s">
        <v>31</v>
      </c>
      <c r="F1180" t="s">
        <v>281</v>
      </c>
      <c r="G1180" t="s">
        <v>282</v>
      </c>
      <c r="H1180" t="s">
        <v>1845</v>
      </c>
      <c r="I1180" s="1">
        <f t="shared" si="61"/>
        <v>45565</v>
      </c>
      <c r="J1180" s="3">
        <v>2091.85</v>
      </c>
      <c r="K1180" s="3">
        <v>246.91</v>
      </c>
      <c r="L1180" s="3">
        <v>1844.94</v>
      </c>
      <c r="M1180" s="3">
        <v>209</v>
      </c>
      <c r="N1180" s="2">
        <v>7</v>
      </c>
      <c r="O1180" s="2">
        <v>0</v>
      </c>
      <c r="P1180" s="2">
        <v>6</v>
      </c>
      <c r="Q1180" s="2">
        <v>29</v>
      </c>
      <c r="R1180" s="1">
        <f t="shared" si="59"/>
        <v>45900</v>
      </c>
      <c r="S1180" t="s">
        <v>27</v>
      </c>
      <c r="T1180" t="s">
        <v>28</v>
      </c>
    </row>
    <row r="1181" spans="1:20" ht="13.95" customHeight="1" x14ac:dyDescent="0.3">
      <c r="A1181" t="s">
        <v>1904</v>
      </c>
      <c r="B1181" s="2">
        <v>1</v>
      </c>
      <c r="C1181" t="s">
        <v>1886</v>
      </c>
      <c r="D1181" t="s">
        <v>136</v>
      </c>
      <c r="E1181" t="s">
        <v>31</v>
      </c>
      <c r="F1181" t="s">
        <v>281</v>
      </c>
      <c r="G1181" t="s">
        <v>282</v>
      </c>
      <c r="H1181" t="s">
        <v>1845</v>
      </c>
      <c r="I1181" s="1">
        <f t="shared" si="61"/>
        <v>45565</v>
      </c>
      <c r="J1181" s="3">
        <v>2091.85</v>
      </c>
      <c r="K1181" s="3">
        <v>246.91</v>
      </c>
      <c r="L1181" s="3">
        <v>1844.94</v>
      </c>
      <c r="M1181" s="3">
        <v>209</v>
      </c>
      <c r="N1181" s="2">
        <v>7</v>
      </c>
      <c r="O1181" s="2">
        <v>0</v>
      </c>
      <c r="P1181" s="2">
        <v>6</v>
      </c>
      <c r="Q1181" s="2">
        <v>29</v>
      </c>
      <c r="R1181" s="1">
        <f t="shared" si="59"/>
        <v>45900</v>
      </c>
      <c r="S1181" t="s">
        <v>27</v>
      </c>
      <c r="T1181" t="s">
        <v>28</v>
      </c>
    </row>
    <row r="1182" spans="1:20" ht="13.95" customHeight="1" x14ac:dyDescent="0.3">
      <c r="A1182" t="s">
        <v>1905</v>
      </c>
      <c r="B1182" s="2">
        <v>1</v>
      </c>
      <c r="C1182" t="s">
        <v>1886</v>
      </c>
      <c r="D1182" t="s">
        <v>136</v>
      </c>
      <c r="E1182" t="s">
        <v>31</v>
      </c>
      <c r="F1182" t="s">
        <v>281</v>
      </c>
      <c r="G1182" t="s">
        <v>282</v>
      </c>
      <c r="H1182" t="s">
        <v>1845</v>
      </c>
      <c r="I1182" s="1">
        <f t="shared" si="61"/>
        <v>45565</v>
      </c>
      <c r="J1182" s="3">
        <v>2091.85</v>
      </c>
      <c r="K1182" s="3">
        <v>246.91</v>
      </c>
      <c r="L1182" s="3">
        <v>1844.94</v>
      </c>
      <c r="M1182" s="3">
        <v>209</v>
      </c>
      <c r="N1182" s="2">
        <v>7</v>
      </c>
      <c r="O1182" s="2">
        <v>0</v>
      </c>
      <c r="P1182" s="2">
        <v>6</v>
      </c>
      <c r="Q1182" s="2">
        <v>29</v>
      </c>
      <c r="R1182" s="1">
        <f t="shared" si="59"/>
        <v>45900</v>
      </c>
      <c r="S1182" t="s">
        <v>27</v>
      </c>
      <c r="T1182" t="s">
        <v>28</v>
      </c>
    </row>
    <row r="1183" spans="1:20" ht="13.95" customHeight="1" x14ac:dyDescent="0.3">
      <c r="A1183" t="s">
        <v>1906</v>
      </c>
      <c r="B1183" s="2">
        <v>1</v>
      </c>
      <c r="C1183" t="s">
        <v>1886</v>
      </c>
      <c r="D1183" t="s">
        <v>136</v>
      </c>
      <c r="E1183" t="s">
        <v>31</v>
      </c>
      <c r="F1183" t="s">
        <v>281</v>
      </c>
      <c r="G1183" t="s">
        <v>282</v>
      </c>
      <c r="H1183" t="s">
        <v>1845</v>
      </c>
      <c r="I1183" s="1">
        <f t="shared" si="61"/>
        <v>45565</v>
      </c>
      <c r="J1183" s="3">
        <v>2091.85</v>
      </c>
      <c r="K1183" s="3">
        <v>246.91</v>
      </c>
      <c r="L1183" s="3">
        <v>1844.94</v>
      </c>
      <c r="M1183" s="3">
        <v>209</v>
      </c>
      <c r="N1183" s="2">
        <v>7</v>
      </c>
      <c r="O1183" s="2">
        <v>0</v>
      </c>
      <c r="P1183" s="2">
        <v>6</v>
      </c>
      <c r="Q1183" s="2">
        <v>29</v>
      </c>
      <c r="R1183" s="1">
        <f t="shared" si="59"/>
        <v>45900</v>
      </c>
      <c r="S1183" t="s">
        <v>27</v>
      </c>
      <c r="T1183" t="s">
        <v>28</v>
      </c>
    </row>
    <row r="1184" spans="1:20" ht="13.95" customHeight="1" x14ac:dyDescent="0.3">
      <c r="A1184" t="s">
        <v>1907</v>
      </c>
      <c r="B1184" s="2">
        <v>1</v>
      </c>
      <c r="C1184" t="s">
        <v>1886</v>
      </c>
      <c r="D1184" t="s">
        <v>136</v>
      </c>
      <c r="E1184" t="s">
        <v>31</v>
      </c>
      <c r="F1184" t="s">
        <v>281</v>
      </c>
      <c r="G1184" t="s">
        <v>282</v>
      </c>
      <c r="H1184" t="s">
        <v>1845</v>
      </c>
      <c r="I1184" s="1">
        <f t="shared" si="61"/>
        <v>45565</v>
      </c>
      <c r="J1184" s="3">
        <v>2091.85</v>
      </c>
      <c r="K1184" s="3">
        <v>246.91</v>
      </c>
      <c r="L1184" s="3">
        <v>1844.94</v>
      </c>
      <c r="M1184" s="3">
        <v>209</v>
      </c>
      <c r="N1184" s="2">
        <v>7</v>
      </c>
      <c r="O1184" s="2">
        <v>0</v>
      </c>
      <c r="P1184" s="2">
        <v>6</v>
      </c>
      <c r="Q1184" s="2">
        <v>29</v>
      </c>
      <c r="R1184" s="1">
        <f t="shared" si="59"/>
        <v>45900</v>
      </c>
      <c r="S1184" t="s">
        <v>27</v>
      </c>
      <c r="T1184" t="s">
        <v>28</v>
      </c>
    </row>
    <row r="1185" spans="1:20" ht="13.95" customHeight="1" x14ac:dyDescent="0.3">
      <c r="A1185" t="s">
        <v>1908</v>
      </c>
      <c r="B1185" s="2">
        <v>1</v>
      </c>
      <c r="C1185" t="s">
        <v>1886</v>
      </c>
      <c r="D1185" t="s">
        <v>136</v>
      </c>
      <c r="E1185" t="s">
        <v>31</v>
      </c>
      <c r="F1185" t="s">
        <v>281</v>
      </c>
      <c r="G1185" t="s">
        <v>282</v>
      </c>
      <c r="H1185" t="s">
        <v>1845</v>
      </c>
      <c r="I1185" s="1">
        <f t="shared" si="61"/>
        <v>45565</v>
      </c>
      <c r="J1185" s="3">
        <v>2091.85</v>
      </c>
      <c r="K1185" s="3">
        <v>246.91</v>
      </c>
      <c r="L1185" s="3">
        <v>1844.94</v>
      </c>
      <c r="M1185" s="3">
        <v>209</v>
      </c>
      <c r="N1185" s="2">
        <v>7</v>
      </c>
      <c r="O1185" s="2">
        <v>0</v>
      </c>
      <c r="P1185" s="2">
        <v>6</v>
      </c>
      <c r="Q1185" s="2">
        <v>29</v>
      </c>
      <c r="R1185" s="1">
        <f t="shared" si="59"/>
        <v>45900</v>
      </c>
      <c r="S1185" t="s">
        <v>27</v>
      </c>
      <c r="T1185" t="s">
        <v>28</v>
      </c>
    </row>
    <row r="1186" spans="1:20" ht="13.95" customHeight="1" x14ac:dyDescent="0.3">
      <c r="A1186" t="s">
        <v>1909</v>
      </c>
      <c r="B1186" s="2">
        <v>1</v>
      </c>
      <c r="C1186" t="s">
        <v>1886</v>
      </c>
      <c r="D1186" t="s">
        <v>136</v>
      </c>
      <c r="E1186" t="s">
        <v>31</v>
      </c>
      <c r="F1186" t="s">
        <v>281</v>
      </c>
      <c r="G1186" t="s">
        <v>282</v>
      </c>
      <c r="H1186" t="s">
        <v>1845</v>
      </c>
      <c r="I1186" s="1">
        <f t="shared" si="61"/>
        <v>45565</v>
      </c>
      <c r="J1186" s="3">
        <v>2091.85</v>
      </c>
      <c r="K1186" s="3">
        <v>246.91</v>
      </c>
      <c r="L1186" s="3">
        <v>1844.94</v>
      </c>
      <c r="M1186" s="3">
        <v>209</v>
      </c>
      <c r="N1186" s="2">
        <v>7</v>
      </c>
      <c r="O1186" s="2">
        <v>0</v>
      </c>
      <c r="P1186" s="2">
        <v>6</v>
      </c>
      <c r="Q1186" s="2">
        <v>29</v>
      </c>
      <c r="R1186" s="1">
        <f t="shared" si="59"/>
        <v>45900</v>
      </c>
      <c r="S1186" t="s">
        <v>27</v>
      </c>
      <c r="T1186" t="s">
        <v>28</v>
      </c>
    </row>
    <row r="1187" spans="1:20" ht="13.95" customHeight="1" x14ac:dyDescent="0.3">
      <c r="A1187" t="s">
        <v>1910</v>
      </c>
      <c r="B1187" s="2">
        <v>1</v>
      </c>
      <c r="C1187" t="s">
        <v>1886</v>
      </c>
      <c r="D1187" t="s">
        <v>136</v>
      </c>
      <c r="E1187" t="s">
        <v>31</v>
      </c>
      <c r="F1187" t="s">
        <v>281</v>
      </c>
      <c r="G1187" t="s">
        <v>282</v>
      </c>
      <c r="H1187" t="s">
        <v>1845</v>
      </c>
      <c r="I1187" s="1">
        <f t="shared" si="61"/>
        <v>45565</v>
      </c>
      <c r="J1187" s="3">
        <v>2091.85</v>
      </c>
      <c r="K1187" s="3">
        <v>246.91</v>
      </c>
      <c r="L1187" s="3">
        <v>1844.94</v>
      </c>
      <c r="M1187" s="3">
        <v>209</v>
      </c>
      <c r="N1187" s="2">
        <v>7</v>
      </c>
      <c r="O1187" s="2">
        <v>0</v>
      </c>
      <c r="P1187" s="2">
        <v>6</v>
      </c>
      <c r="Q1187" s="2">
        <v>29</v>
      </c>
      <c r="R1187" s="1">
        <f t="shared" si="59"/>
        <v>45900</v>
      </c>
      <c r="S1187" t="s">
        <v>27</v>
      </c>
      <c r="T1187" t="s">
        <v>28</v>
      </c>
    </row>
    <row r="1188" spans="1:20" ht="13.95" customHeight="1" x14ac:dyDescent="0.3">
      <c r="A1188" t="s">
        <v>1911</v>
      </c>
      <c r="B1188" s="2">
        <v>1</v>
      </c>
      <c r="C1188" t="s">
        <v>1886</v>
      </c>
      <c r="D1188" t="s">
        <v>136</v>
      </c>
      <c r="E1188" t="s">
        <v>31</v>
      </c>
      <c r="F1188" t="s">
        <v>281</v>
      </c>
      <c r="G1188" t="s">
        <v>282</v>
      </c>
      <c r="H1188" t="s">
        <v>1845</v>
      </c>
      <c r="I1188" s="1">
        <f t="shared" si="61"/>
        <v>45565</v>
      </c>
      <c r="J1188" s="3">
        <v>2091.85</v>
      </c>
      <c r="K1188" s="3">
        <v>246.91</v>
      </c>
      <c r="L1188" s="3">
        <v>1844.94</v>
      </c>
      <c r="M1188" s="3">
        <v>209</v>
      </c>
      <c r="N1188" s="2">
        <v>7</v>
      </c>
      <c r="O1188" s="2">
        <v>0</v>
      </c>
      <c r="P1188" s="2">
        <v>6</v>
      </c>
      <c r="Q1188" s="2">
        <v>29</v>
      </c>
      <c r="R1188" s="1">
        <f t="shared" si="59"/>
        <v>45900</v>
      </c>
      <c r="S1188" t="s">
        <v>27</v>
      </c>
      <c r="T1188" t="s">
        <v>28</v>
      </c>
    </row>
    <row r="1189" spans="1:20" ht="13.95" customHeight="1" x14ac:dyDescent="0.3">
      <c r="A1189" t="s">
        <v>1912</v>
      </c>
      <c r="B1189" s="2">
        <v>1</v>
      </c>
      <c r="C1189" t="s">
        <v>1886</v>
      </c>
      <c r="D1189" t="s">
        <v>136</v>
      </c>
      <c r="E1189" t="s">
        <v>31</v>
      </c>
      <c r="F1189" t="s">
        <v>281</v>
      </c>
      <c r="G1189" t="s">
        <v>282</v>
      </c>
      <c r="H1189" t="s">
        <v>1845</v>
      </c>
      <c r="I1189" s="1">
        <f t="shared" si="61"/>
        <v>45565</v>
      </c>
      <c r="J1189" s="3">
        <v>2091.85</v>
      </c>
      <c r="K1189" s="3">
        <v>246.91</v>
      </c>
      <c r="L1189" s="3">
        <v>1844.94</v>
      </c>
      <c r="M1189" s="3">
        <v>209</v>
      </c>
      <c r="N1189" s="2">
        <v>7</v>
      </c>
      <c r="O1189" s="2">
        <v>0</v>
      </c>
      <c r="P1189" s="2">
        <v>6</v>
      </c>
      <c r="Q1189" s="2">
        <v>29</v>
      </c>
      <c r="R1189" s="1">
        <f t="shared" si="59"/>
        <v>45900</v>
      </c>
      <c r="S1189" t="s">
        <v>27</v>
      </c>
      <c r="T1189" t="s">
        <v>28</v>
      </c>
    </row>
    <row r="1190" spans="1:20" ht="13.95" customHeight="1" x14ac:dyDescent="0.3">
      <c r="A1190" t="s">
        <v>1913</v>
      </c>
      <c r="B1190" s="2">
        <v>1</v>
      </c>
      <c r="C1190" t="s">
        <v>1886</v>
      </c>
      <c r="D1190" t="s">
        <v>136</v>
      </c>
      <c r="E1190" t="s">
        <v>31</v>
      </c>
      <c r="F1190" t="s">
        <v>281</v>
      </c>
      <c r="G1190" t="s">
        <v>282</v>
      </c>
      <c r="H1190" t="s">
        <v>1845</v>
      </c>
      <c r="I1190" s="1">
        <f t="shared" si="61"/>
        <v>45565</v>
      </c>
      <c r="J1190" s="3">
        <v>2091.85</v>
      </c>
      <c r="K1190" s="3">
        <v>246.91</v>
      </c>
      <c r="L1190" s="3">
        <v>1844.94</v>
      </c>
      <c r="M1190" s="3">
        <v>209</v>
      </c>
      <c r="N1190" s="2">
        <v>7</v>
      </c>
      <c r="O1190" s="2">
        <v>0</v>
      </c>
      <c r="P1190" s="2">
        <v>6</v>
      </c>
      <c r="Q1190" s="2">
        <v>29</v>
      </c>
      <c r="R1190" s="1">
        <f t="shared" si="59"/>
        <v>45900</v>
      </c>
      <c r="S1190" t="s">
        <v>27</v>
      </c>
      <c r="T1190" t="s">
        <v>28</v>
      </c>
    </row>
    <row r="1191" spans="1:20" ht="13.95" customHeight="1" x14ac:dyDescent="0.3">
      <c r="A1191" t="s">
        <v>1914</v>
      </c>
      <c r="B1191" s="2">
        <v>1</v>
      </c>
      <c r="C1191" t="s">
        <v>1886</v>
      </c>
      <c r="D1191" t="s">
        <v>136</v>
      </c>
      <c r="E1191" t="s">
        <v>31</v>
      </c>
      <c r="F1191" t="s">
        <v>281</v>
      </c>
      <c r="G1191" t="s">
        <v>282</v>
      </c>
      <c r="H1191" t="s">
        <v>1845</v>
      </c>
      <c r="I1191" s="1">
        <f t="shared" si="61"/>
        <v>45565</v>
      </c>
      <c r="J1191" s="3">
        <v>2091.85</v>
      </c>
      <c r="K1191" s="3">
        <v>246.91</v>
      </c>
      <c r="L1191" s="3">
        <v>1844.94</v>
      </c>
      <c r="M1191" s="3">
        <v>209</v>
      </c>
      <c r="N1191" s="2">
        <v>7</v>
      </c>
      <c r="O1191" s="2">
        <v>0</v>
      </c>
      <c r="P1191" s="2">
        <v>6</v>
      </c>
      <c r="Q1191" s="2">
        <v>29</v>
      </c>
      <c r="R1191" s="1">
        <f t="shared" si="59"/>
        <v>45900</v>
      </c>
      <c r="S1191" t="s">
        <v>27</v>
      </c>
      <c r="T1191" t="s">
        <v>28</v>
      </c>
    </row>
    <row r="1192" spans="1:20" ht="13.95" customHeight="1" x14ac:dyDescent="0.3">
      <c r="A1192" t="s">
        <v>1915</v>
      </c>
      <c r="B1192" s="2">
        <v>1</v>
      </c>
      <c r="C1192" t="s">
        <v>1916</v>
      </c>
      <c r="D1192" t="s">
        <v>22</v>
      </c>
      <c r="E1192" t="s">
        <v>1917</v>
      </c>
      <c r="F1192" t="s">
        <v>24</v>
      </c>
      <c r="G1192" t="s">
        <v>25</v>
      </c>
      <c r="H1192" t="s">
        <v>26</v>
      </c>
      <c r="I1192" s="1">
        <f>DATE(2024,7,31)</f>
        <v>45504</v>
      </c>
      <c r="J1192" s="3">
        <v>27168.75</v>
      </c>
      <c r="K1192" s="3">
        <v>1950.85</v>
      </c>
      <c r="L1192" s="3">
        <v>25217.9</v>
      </c>
      <c r="M1192" s="3">
        <v>2000</v>
      </c>
      <c r="N1192" s="2">
        <v>14</v>
      </c>
      <c r="O1192" s="2">
        <v>0</v>
      </c>
      <c r="P1192" s="2">
        <v>12</v>
      </c>
      <c r="Q1192" s="2">
        <v>333</v>
      </c>
      <c r="R1192" s="1">
        <f t="shared" si="59"/>
        <v>45900</v>
      </c>
      <c r="S1192" t="s">
        <v>27</v>
      </c>
      <c r="T1192" t="s">
        <v>28</v>
      </c>
    </row>
    <row r="1193" spans="1:20" ht="13.95" customHeight="1" x14ac:dyDescent="0.3">
      <c r="A1193" t="s">
        <v>1918</v>
      </c>
      <c r="B1193" s="2">
        <v>1</v>
      </c>
      <c r="C1193" t="s">
        <v>1886</v>
      </c>
      <c r="D1193" t="s">
        <v>136</v>
      </c>
      <c r="E1193" t="s">
        <v>31</v>
      </c>
      <c r="F1193" t="s">
        <v>281</v>
      </c>
      <c r="G1193" t="s">
        <v>282</v>
      </c>
      <c r="H1193" t="s">
        <v>1845</v>
      </c>
      <c r="I1193" s="1">
        <f t="shared" ref="I1193:I1218" si="62">DATE(2024,9,30)</f>
        <v>45565</v>
      </c>
      <c r="J1193" s="3">
        <v>2091.85</v>
      </c>
      <c r="K1193" s="3">
        <v>246.91</v>
      </c>
      <c r="L1193" s="3">
        <v>1844.94</v>
      </c>
      <c r="M1193" s="3">
        <v>209</v>
      </c>
      <c r="N1193" s="2">
        <v>7</v>
      </c>
      <c r="O1193" s="2">
        <v>0</v>
      </c>
      <c r="P1193" s="2">
        <v>6</v>
      </c>
      <c r="Q1193" s="2">
        <v>29</v>
      </c>
      <c r="R1193" s="1">
        <f t="shared" si="59"/>
        <v>45900</v>
      </c>
      <c r="S1193" t="s">
        <v>27</v>
      </c>
      <c r="T1193" t="s">
        <v>28</v>
      </c>
    </row>
    <row r="1194" spans="1:20" ht="13.95" customHeight="1" x14ac:dyDescent="0.3">
      <c r="A1194" t="s">
        <v>1919</v>
      </c>
      <c r="B1194" s="2">
        <v>1</v>
      </c>
      <c r="C1194" t="s">
        <v>1886</v>
      </c>
      <c r="D1194" t="s">
        <v>136</v>
      </c>
      <c r="E1194" t="s">
        <v>31</v>
      </c>
      <c r="F1194" t="s">
        <v>281</v>
      </c>
      <c r="G1194" t="s">
        <v>282</v>
      </c>
      <c r="H1194" t="s">
        <v>1845</v>
      </c>
      <c r="I1194" s="1">
        <f t="shared" si="62"/>
        <v>45565</v>
      </c>
      <c r="J1194" s="3">
        <v>2091.85</v>
      </c>
      <c r="K1194" s="3">
        <v>246.91</v>
      </c>
      <c r="L1194" s="3">
        <v>1844.94</v>
      </c>
      <c r="M1194" s="3">
        <v>209</v>
      </c>
      <c r="N1194" s="2">
        <v>7</v>
      </c>
      <c r="O1194" s="2">
        <v>0</v>
      </c>
      <c r="P1194" s="2">
        <v>6</v>
      </c>
      <c r="Q1194" s="2">
        <v>29</v>
      </c>
      <c r="R1194" s="1">
        <f t="shared" si="59"/>
        <v>45900</v>
      </c>
      <c r="S1194" t="s">
        <v>27</v>
      </c>
      <c r="T1194" t="s">
        <v>28</v>
      </c>
    </row>
    <row r="1195" spans="1:20" ht="13.95" customHeight="1" x14ac:dyDescent="0.3">
      <c r="A1195" t="s">
        <v>1920</v>
      </c>
      <c r="B1195" s="2">
        <v>1</v>
      </c>
      <c r="C1195" t="s">
        <v>1886</v>
      </c>
      <c r="D1195" t="s">
        <v>136</v>
      </c>
      <c r="E1195" t="s">
        <v>31</v>
      </c>
      <c r="F1195" t="s">
        <v>281</v>
      </c>
      <c r="G1195" t="s">
        <v>282</v>
      </c>
      <c r="H1195" t="s">
        <v>1845</v>
      </c>
      <c r="I1195" s="1">
        <f t="shared" si="62"/>
        <v>45565</v>
      </c>
      <c r="J1195" s="3">
        <v>2091.85</v>
      </c>
      <c r="K1195" s="3">
        <v>246.91</v>
      </c>
      <c r="L1195" s="3">
        <v>1844.94</v>
      </c>
      <c r="M1195" s="3">
        <v>209</v>
      </c>
      <c r="N1195" s="2">
        <v>7</v>
      </c>
      <c r="O1195" s="2">
        <v>0</v>
      </c>
      <c r="P1195" s="2">
        <v>6</v>
      </c>
      <c r="Q1195" s="2">
        <v>29</v>
      </c>
      <c r="R1195" s="1">
        <f t="shared" si="59"/>
        <v>45900</v>
      </c>
      <c r="S1195" t="s">
        <v>27</v>
      </c>
      <c r="T1195" t="s">
        <v>28</v>
      </c>
    </row>
    <row r="1196" spans="1:20" ht="13.95" customHeight="1" x14ac:dyDescent="0.3">
      <c r="A1196" t="s">
        <v>1921</v>
      </c>
      <c r="B1196" s="2">
        <v>1</v>
      </c>
      <c r="C1196" t="s">
        <v>1886</v>
      </c>
      <c r="D1196" t="s">
        <v>136</v>
      </c>
      <c r="E1196" t="s">
        <v>31</v>
      </c>
      <c r="F1196" t="s">
        <v>281</v>
      </c>
      <c r="G1196" t="s">
        <v>282</v>
      </c>
      <c r="H1196" t="s">
        <v>1845</v>
      </c>
      <c r="I1196" s="1">
        <f t="shared" si="62"/>
        <v>45565</v>
      </c>
      <c r="J1196" s="3">
        <v>2091.85</v>
      </c>
      <c r="K1196" s="3">
        <v>246.91</v>
      </c>
      <c r="L1196" s="3">
        <v>1844.94</v>
      </c>
      <c r="M1196" s="3">
        <v>209</v>
      </c>
      <c r="N1196" s="2">
        <v>7</v>
      </c>
      <c r="O1196" s="2">
        <v>0</v>
      </c>
      <c r="P1196" s="2">
        <v>6</v>
      </c>
      <c r="Q1196" s="2">
        <v>29</v>
      </c>
      <c r="R1196" s="1">
        <f t="shared" si="59"/>
        <v>45900</v>
      </c>
      <c r="S1196" t="s">
        <v>27</v>
      </c>
      <c r="T1196" t="s">
        <v>28</v>
      </c>
    </row>
    <row r="1197" spans="1:20" ht="13.95" customHeight="1" x14ac:dyDescent="0.3">
      <c r="A1197" t="s">
        <v>1922</v>
      </c>
      <c r="B1197" s="2">
        <v>1</v>
      </c>
      <c r="C1197" t="s">
        <v>1886</v>
      </c>
      <c r="D1197" t="s">
        <v>136</v>
      </c>
      <c r="E1197" t="s">
        <v>31</v>
      </c>
      <c r="F1197" t="s">
        <v>281</v>
      </c>
      <c r="G1197" t="s">
        <v>282</v>
      </c>
      <c r="H1197" t="s">
        <v>1845</v>
      </c>
      <c r="I1197" s="1">
        <f t="shared" si="62"/>
        <v>45565</v>
      </c>
      <c r="J1197" s="3">
        <v>2091.85</v>
      </c>
      <c r="K1197" s="3">
        <v>246.91</v>
      </c>
      <c r="L1197" s="3">
        <v>1844.94</v>
      </c>
      <c r="M1197" s="3">
        <v>209</v>
      </c>
      <c r="N1197" s="2">
        <v>7</v>
      </c>
      <c r="O1197" s="2">
        <v>0</v>
      </c>
      <c r="P1197" s="2">
        <v>6</v>
      </c>
      <c r="Q1197" s="2">
        <v>29</v>
      </c>
      <c r="R1197" s="1">
        <f t="shared" si="59"/>
        <v>45900</v>
      </c>
      <c r="S1197" t="s">
        <v>27</v>
      </c>
      <c r="T1197" t="s">
        <v>28</v>
      </c>
    </row>
    <row r="1198" spans="1:20" ht="13.95" customHeight="1" x14ac:dyDescent="0.3">
      <c r="A1198" t="s">
        <v>1923</v>
      </c>
      <c r="B1198" s="2">
        <v>1</v>
      </c>
      <c r="C1198" t="s">
        <v>1886</v>
      </c>
      <c r="D1198" t="s">
        <v>136</v>
      </c>
      <c r="E1198" t="s">
        <v>31</v>
      </c>
      <c r="F1198" t="s">
        <v>281</v>
      </c>
      <c r="G1198" t="s">
        <v>282</v>
      </c>
      <c r="H1198" t="s">
        <v>1845</v>
      </c>
      <c r="I1198" s="1">
        <f t="shared" si="62"/>
        <v>45565</v>
      </c>
      <c r="J1198" s="3">
        <v>2091.85</v>
      </c>
      <c r="K1198" s="3">
        <v>246.91</v>
      </c>
      <c r="L1198" s="3">
        <v>1844.94</v>
      </c>
      <c r="M1198" s="3">
        <v>209</v>
      </c>
      <c r="N1198" s="2">
        <v>7</v>
      </c>
      <c r="O1198" s="2">
        <v>0</v>
      </c>
      <c r="P1198" s="2">
        <v>6</v>
      </c>
      <c r="Q1198" s="2">
        <v>29</v>
      </c>
      <c r="R1198" s="1">
        <f t="shared" si="59"/>
        <v>45900</v>
      </c>
      <c r="S1198" t="s">
        <v>27</v>
      </c>
      <c r="T1198" t="s">
        <v>28</v>
      </c>
    </row>
    <row r="1199" spans="1:20" ht="13.95" customHeight="1" x14ac:dyDescent="0.3">
      <c r="A1199" t="s">
        <v>1924</v>
      </c>
      <c r="B1199" s="2">
        <v>1</v>
      </c>
      <c r="C1199" t="s">
        <v>1886</v>
      </c>
      <c r="D1199" t="s">
        <v>136</v>
      </c>
      <c r="E1199" t="s">
        <v>31</v>
      </c>
      <c r="F1199" t="s">
        <v>281</v>
      </c>
      <c r="G1199" t="s">
        <v>282</v>
      </c>
      <c r="H1199" t="s">
        <v>1845</v>
      </c>
      <c r="I1199" s="1">
        <f t="shared" si="62"/>
        <v>45565</v>
      </c>
      <c r="J1199" s="3">
        <v>2091.85</v>
      </c>
      <c r="K1199" s="3">
        <v>246.91</v>
      </c>
      <c r="L1199" s="3">
        <v>1844.94</v>
      </c>
      <c r="M1199" s="3">
        <v>209</v>
      </c>
      <c r="N1199" s="2">
        <v>7</v>
      </c>
      <c r="O1199" s="2">
        <v>0</v>
      </c>
      <c r="P1199" s="2">
        <v>6</v>
      </c>
      <c r="Q1199" s="2">
        <v>29</v>
      </c>
      <c r="R1199" s="1">
        <f t="shared" si="59"/>
        <v>45900</v>
      </c>
      <c r="S1199" t="s">
        <v>27</v>
      </c>
      <c r="T1199" t="s">
        <v>28</v>
      </c>
    </row>
    <row r="1200" spans="1:20" ht="13.95" customHeight="1" x14ac:dyDescent="0.3">
      <c r="A1200" t="s">
        <v>1925</v>
      </c>
      <c r="B1200" s="2">
        <v>1</v>
      </c>
      <c r="C1200" t="s">
        <v>1886</v>
      </c>
      <c r="D1200" t="s">
        <v>136</v>
      </c>
      <c r="E1200" t="s">
        <v>31</v>
      </c>
      <c r="F1200" t="s">
        <v>281</v>
      </c>
      <c r="G1200" t="s">
        <v>282</v>
      </c>
      <c r="H1200" t="s">
        <v>1845</v>
      </c>
      <c r="I1200" s="1">
        <f t="shared" si="62"/>
        <v>45565</v>
      </c>
      <c r="J1200" s="3">
        <v>2091.85</v>
      </c>
      <c r="K1200" s="3">
        <v>246.91</v>
      </c>
      <c r="L1200" s="3">
        <v>1844.94</v>
      </c>
      <c r="M1200" s="3">
        <v>209</v>
      </c>
      <c r="N1200" s="2">
        <v>7</v>
      </c>
      <c r="O1200" s="2">
        <v>0</v>
      </c>
      <c r="P1200" s="2">
        <v>6</v>
      </c>
      <c r="Q1200" s="2">
        <v>29</v>
      </c>
      <c r="R1200" s="1">
        <f t="shared" si="59"/>
        <v>45900</v>
      </c>
      <c r="S1200" t="s">
        <v>27</v>
      </c>
      <c r="T1200" t="s">
        <v>28</v>
      </c>
    </row>
    <row r="1201" spans="1:20" ht="13.95" customHeight="1" x14ac:dyDescent="0.3">
      <c r="A1201" t="s">
        <v>1926</v>
      </c>
      <c r="B1201" s="2">
        <v>1</v>
      </c>
      <c r="C1201" t="s">
        <v>1886</v>
      </c>
      <c r="D1201" t="s">
        <v>136</v>
      </c>
      <c r="E1201" t="s">
        <v>31</v>
      </c>
      <c r="F1201" t="s">
        <v>281</v>
      </c>
      <c r="G1201" t="s">
        <v>282</v>
      </c>
      <c r="H1201" t="s">
        <v>1927</v>
      </c>
      <c r="I1201" s="1">
        <f t="shared" si="62"/>
        <v>45565</v>
      </c>
      <c r="J1201" s="3">
        <v>2091.85</v>
      </c>
      <c r="K1201" s="3">
        <v>246.91</v>
      </c>
      <c r="L1201" s="3">
        <v>1844.94</v>
      </c>
      <c r="M1201" s="3">
        <v>209</v>
      </c>
      <c r="N1201" s="2">
        <v>7</v>
      </c>
      <c r="O1201" s="2">
        <v>0</v>
      </c>
      <c r="P1201" s="2">
        <v>6</v>
      </c>
      <c r="Q1201" s="2">
        <v>29</v>
      </c>
      <c r="R1201" s="1">
        <f t="shared" si="59"/>
        <v>45900</v>
      </c>
      <c r="S1201" t="s">
        <v>27</v>
      </c>
      <c r="T1201" t="s">
        <v>28</v>
      </c>
    </row>
    <row r="1202" spans="1:20" ht="13.95" customHeight="1" x14ac:dyDescent="0.3">
      <c r="A1202" t="s">
        <v>1928</v>
      </c>
      <c r="B1202" s="2">
        <v>1</v>
      </c>
      <c r="C1202" t="s">
        <v>1886</v>
      </c>
      <c r="D1202" t="s">
        <v>136</v>
      </c>
      <c r="E1202" t="s">
        <v>31</v>
      </c>
      <c r="F1202" t="s">
        <v>281</v>
      </c>
      <c r="G1202" t="s">
        <v>282</v>
      </c>
      <c r="H1202" t="s">
        <v>1845</v>
      </c>
      <c r="I1202" s="1">
        <f t="shared" si="62"/>
        <v>45565</v>
      </c>
      <c r="J1202" s="3">
        <v>2091.85</v>
      </c>
      <c r="K1202" s="3">
        <v>246.91</v>
      </c>
      <c r="L1202" s="3">
        <v>1844.94</v>
      </c>
      <c r="M1202" s="3">
        <v>209</v>
      </c>
      <c r="N1202" s="2">
        <v>7</v>
      </c>
      <c r="O1202" s="2">
        <v>0</v>
      </c>
      <c r="P1202" s="2">
        <v>6</v>
      </c>
      <c r="Q1202" s="2">
        <v>29</v>
      </c>
      <c r="R1202" s="1">
        <f t="shared" si="59"/>
        <v>45900</v>
      </c>
      <c r="S1202" t="s">
        <v>27</v>
      </c>
      <c r="T1202" t="s">
        <v>28</v>
      </c>
    </row>
    <row r="1203" spans="1:20" ht="13.95" customHeight="1" x14ac:dyDescent="0.3">
      <c r="A1203" t="s">
        <v>1929</v>
      </c>
      <c r="B1203" s="2">
        <v>1</v>
      </c>
      <c r="C1203" t="s">
        <v>1886</v>
      </c>
      <c r="D1203" t="s">
        <v>136</v>
      </c>
      <c r="E1203" t="s">
        <v>31</v>
      </c>
      <c r="F1203" t="s">
        <v>281</v>
      </c>
      <c r="G1203" t="s">
        <v>282</v>
      </c>
      <c r="H1203" t="s">
        <v>1845</v>
      </c>
      <c r="I1203" s="1">
        <f t="shared" si="62"/>
        <v>45565</v>
      </c>
      <c r="J1203" s="3">
        <v>2091.85</v>
      </c>
      <c r="K1203" s="3">
        <v>246.91</v>
      </c>
      <c r="L1203" s="3">
        <v>1844.94</v>
      </c>
      <c r="M1203" s="3">
        <v>209</v>
      </c>
      <c r="N1203" s="2">
        <v>7</v>
      </c>
      <c r="O1203" s="2">
        <v>0</v>
      </c>
      <c r="P1203" s="2">
        <v>6</v>
      </c>
      <c r="Q1203" s="2">
        <v>29</v>
      </c>
      <c r="R1203" s="1">
        <f t="shared" si="59"/>
        <v>45900</v>
      </c>
      <c r="S1203" t="s">
        <v>27</v>
      </c>
      <c r="T1203" t="s">
        <v>28</v>
      </c>
    </row>
    <row r="1204" spans="1:20" ht="13.95" customHeight="1" x14ac:dyDescent="0.3">
      <c r="A1204" t="s">
        <v>1930</v>
      </c>
      <c r="B1204" s="2">
        <v>1</v>
      </c>
      <c r="C1204" t="s">
        <v>1886</v>
      </c>
      <c r="D1204" t="s">
        <v>136</v>
      </c>
      <c r="E1204" t="s">
        <v>31</v>
      </c>
      <c r="F1204" t="s">
        <v>281</v>
      </c>
      <c r="G1204" t="s">
        <v>282</v>
      </c>
      <c r="H1204" t="s">
        <v>1845</v>
      </c>
      <c r="I1204" s="1">
        <f t="shared" si="62"/>
        <v>45565</v>
      </c>
      <c r="J1204" s="3">
        <v>2091.85</v>
      </c>
      <c r="K1204" s="3">
        <v>246.91</v>
      </c>
      <c r="L1204" s="3">
        <v>1844.94</v>
      </c>
      <c r="M1204" s="3">
        <v>209</v>
      </c>
      <c r="N1204" s="2">
        <v>7</v>
      </c>
      <c r="O1204" s="2">
        <v>0</v>
      </c>
      <c r="P1204" s="2">
        <v>6</v>
      </c>
      <c r="Q1204" s="2">
        <v>29</v>
      </c>
      <c r="R1204" s="1">
        <f t="shared" si="59"/>
        <v>45900</v>
      </c>
      <c r="S1204" t="s">
        <v>27</v>
      </c>
      <c r="T1204" t="s">
        <v>28</v>
      </c>
    </row>
    <row r="1205" spans="1:20" ht="13.95" customHeight="1" x14ac:dyDescent="0.3">
      <c r="A1205" t="s">
        <v>1931</v>
      </c>
      <c r="B1205" s="2">
        <v>1</v>
      </c>
      <c r="C1205" t="s">
        <v>1886</v>
      </c>
      <c r="D1205" t="s">
        <v>136</v>
      </c>
      <c r="E1205" t="s">
        <v>31</v>
      </c>
      <c r="F1205" t="s">
        <v>281</v>
      </c>
      <c r="G1205" t="s">
        <v>282</v>
      </c>
      <c r="H1205" t="s">
        <v>1845</v>
      </c>
      <c r="I1205" s="1">
        <f t="shared" si="62"/>
        <v>45565</v>
      </c>
      <c r="J1205" s="3">
        <v>2091.85</v>
      </c>
      <c r="K1205" s="3">
        <v>246.91</v>
      </c>
      <c r="L1205" s="3">
        <v>1844.94</v>
      </c>
      <c r="M1205" s="3">
        <v>209</v>
      </c>
      <c r="N1205" s="2">
        <v>7</v>
      </c>
      <c r="O1205" s="2">
        <v>0</v>
      </c>
      <c r="P1205" s="2">
        <v>6</v>
      </c>
      <c r="Q1205" s="2">
        <v>29</v>
      </c>
      <c r="R1205" s="1">
        <f t="shared" si="59"/>
        <v>45900</v>
      </c>
      <c r="S1205" t="s">
        <v>27</v>
      </c>
      <c r="T1205" t="s">
        <v>28</v>
      </c>
    </row>
    <row r="1206" spans="1:20" ht="13.95" customHeight="1" x14ac:dyDescent="0.3">
      <c r="A1206" t="s">
        <v>1932</v>
      </c>
      <c r="B1206" s="2">
        <v>1</v>
      </c>
      <c r="C1206" t="s">
        <v>1886</v>
      </c>
      <c r="D1206" t="s">
        <v>136</v>
      </c>
      <c r="E1206" t="s">
        <v>31</v>
      </c>
      <c r="F1206" t="s">
        <v>281</v>
      </c>
      <c r="G1206" t="s">
        <v>282</v>
      </c>
      <c r="H1206" t="s">
        <v>1845</v>
      </c>
      <c r="I1206" s="1">
        <f t="shared" si="62"/>
        <v>45565</v>
      </c>
      <c r="J1206" s="3">
        <v>2091.85</v>
      </c>
      <c r="K1206" s="3">
        <v>246.91</v>
      </c>
      <c r="L1206" s="3">
        <v>1844.94</v>
      </c>
      <c r="M1206" s="3">
        <v>209</v>
      </c>
      <c r="N1206" s="2">
        <v>7</v>
      </c>
      <c r="O1206" s="2">
        <v>0</v>
      </c>
      <c r="P1206" s="2">
        <v>6</v>
      </c>
      <c r="Q1206" s="2">
        <v>29</v>
      </c>
      <c r="R1206" s="1">
        <f t="shared" si="59"/>
        <v>45900</v>
      </c>
      <c r="S1206" t="s">
        <v>27</v>
      </c>
      <c r="T1206" t="s">
        <v>28</v>
      </c>
    </row>
    <row r="1207" spans="1:20" ht="13.95" customHeight="1" x14ac:dyDescent="0.3">
      <c r="A1207" t="s">
        <v>1933</v>
      </c>
      <c r="B1207" s="2">
        <v>1</v>
      </c>
      <c r="C1207" t="s">
        <v>1886</v>
      </c>
      <c r="D1207" t="s">
        <v>136</v>
      </c>
      <c r="E1207" t="s">
        <v>31</v>
      </c>
      <c r="F1207" t="s">
        <v>281</v>
      </c>
      <c r="G1207" t="s">
        <v>282</v>
      </c>
      <c r="H1207" t="s">
        <v>1845</v>
      </c>
      <c r="I1207" s="1">
        <f t="shared" si="62"/>
        <v>45565</v>
      </c>
      <c r="J1207" s="3">
        <v>2091.85</v>
      </c>
      <c r="K1207" s="3">
        <v>246.91</v>
      </c>
      <c r="L1207" s="3">
        <v>1844.94</v>
      </c>
      <c r="M1207" s="3">
        <v>209</v>
      </c>
      <c r="N1207" s="2">
        <v>7</v>
      </c>
      <c r="O1207" s="2">
        <v>0</v>
      </c>
      <c r="P1207" s="2">
        <v>6</v>
      </c>
      <c r="Q1207" s="2">
        <v>29</v>
      </c>
      <c r="R1207" s="1">
        <f t="shared" si="59"/>
        <v>45900</v>
      </c>
      <c r="S1207" t="s">
        <v>27</v>
      </c>
      <c r="T1207" t="s">
        <v>28</v>
      </c>
    </row>
    <row r="1208" spans="1:20" ht="13.95" customHeight="1" x14ac:dyDescent="0.3">
      <c r="A1208" t="s">
        <v>1934</v>
      </c>
      <c r="B1208" s="2">
        <v>1</v>
      </c>
      <c r="C1208" t="s">
        <v>1886</v>
      </c>
      <c r="D1208" t="s">
        <v>136</v>
      </c>
      <c r="E1208" t="s">
        <v>31</v>
      </c>
      <c r="F1208" t="s">
        <v>281</v>
      </c>
      <c r="G1208" t="s">
        <v>282</v>
      </c>
      <c r="H1208" t="s">
        <v>1845</v>
      </c>
      <c r="I1208" s="1">
        <f t="shared" si="62"/>
        <v>45565</v>
      </c>
      <c r="J1208" s="3">
        <v>2091.85</v>
      </c>
      <c r="K1208" s="3">
        <v>246.91</v>
      </c>
      <c r="L1208" s="3">
        <v>1844.94</v>
      </c>
      <c r="M1208" s="3">
        <v>209</v>
      </c>
      <c r="N1208" s="2">
        <v>7</v>
      </c>
      <c r="O1208" s="2">
        <v>0</v>
      </c>
      <c r="P1208" s="2">
        <v>6</v>
      </c>
      <c r="Q1208" s="2">
        <v>29</v>
      </c>
      <c r="R1208" s="1">
        <f t="shared" si="59"/>
        <v>45900</v>
      </c>
      <c r="S1208" t="s">
        <v>27</v>
      </c>
      <c r="T1208" t="s">
        <v>28</v>
      </c>
    </row>
    <row r="1209" spans="1:20" ht="13.95" customHeight="1" x14ac:dyDescent="0.3">
      <c r="A1209" t="s">
        <v>1935</v>
      </c>
      <c r="B1209" s="2">
        <v>1</v>
      </c>
      <c r="C1209" t="s">
        <v>1886</v>
      </c>
      <c r="D1209" t="s">
        <v>136</v>
      </c>
      <c r="E1209" t="s">
        <v>31</v>
      </c>
      <c r="F1209" t="s">
        <v>281</v>
      </c>
      <c r="G1209" t="s">
        <v>282</v>
      </c>
      <c r="H1209" t="s">
        <v>1845</v>
      </c>
      <c r="I1209" s="1">
        <f t="shared" si="62"/>
        <v>45565</v>
      </c>
      <c r="J1209" s="3">
        <v>2091.85</v>
      </c>
      <c r="K1209" s="3">
        <v>246.91</v>
      </c>
      <c r="L1209" s="3">
        <v>1844.94</v>
      </c>
      <c r="M1209" s="3">
        <v>209</v>
      </c>
      <c r="N1209" s="2">
        <v>7</v>
      </c>
      <c r="O1209" s="2">
        <v>0</v>
      </c>
      <c r="P1209" s="2">
        <v>6</v>
      </c>
      <c r="Q1209" s="2">
        <v>29</v>
      </c>
      <c r="R1209" s="1">
        <f t="shared" si="59"/>
        <v>45900</v>
      </c>
      <c r="S1209" t="s">
        <v>27</v>
      </c>
      <c r="T1209" t="s">
        <v>28</v>
      </c>
    </row>
    <row r="1210" spans="1:20" ht="13.95" customHeight="1" x14ac:dyDescent="0.3">
      <c r="A1210" t="s">
        <v>1936</v>
      </c>
      <c r="B1210" s="2">
        <v>1</v>
      </c>
      <c r="C1210" t="s">
        <v>1886</v>
      </c>
      <c r="D1210" t="s">
        <v>136</v>
      </c>
      <c r="E1210" t="s">
        <v>31</v>
      </c>
      <c r="F1210" t="s">
        <v>281</v>
      </c>
      <c r="G1210" t="s">
        <v>282</v>
      </c>
      <c r="H1210" t="s">
        <v>1845</v>
      </c>
      <c r="I1210" s="1">
        <f t="shared" si="62"/>
        <v>45565</v>
      </c>
      <c r="J1210" s="3">
        <v>2091.85</v>
      </c>
      <c r="K1210" s="3">
        <v>246.91</v>
      </c>
      <c r="L1210" s="3">
        <v>1844.94</v>
      </c>
      <c r="M1210" s="3">
        <v>209</v>
      </c>
      <c r="N1210" s="2">
        <v>7</v>
      </c>
      <c r="O1210" s="2">
        <v>0</v>
      </c>
      <c r="P1210" s="2">
        <v>6</v>
      </c>
      <c r="Q1210" s="2">
        <v>29</v>
      </c>
      <c r="R1210" s="1">
        <f t="shared" si="59"/>
        <v>45900</v>
      </c>
      <c r="S1210" t="s">
        <v>27</v>
      </c>
      <c r="T1210" t="s">
        <v>28</v>
      </c>
    </row>
    <row r="1211" spans="1:20" ht="13.95" customHeight="1" x14ac:dyDescent="0.3">
      <c r="A1211" t="s">
        <v>1937</v>
      </c>
      <c r="B1211" s="2">
        <v>1</v>
      </c>
      <c r="C1211" t="s">
        <v>1886</v>
      </c>
      <c r="D1211" t="s">
        <v>136</v>
      </c>
      <c r="E1211" t="s">
        <v>31</v>
      </c>
      <c r="F1211" t="s">
        <v>281</v>
      </c>
      <c r="G1211" t="s">
        <v>282</v>
      </c>
      <c r="H1211" t="s">
        <v>1845</v>
      </c>
      <c r="I1211" s="1">
        <f t="shared" si="62"/>
        <v>45565</v>
      </c>
      <c r="J1211" s="3">
        <v>2091.85</v>
      </c>
      <c r="K1211" s="3">
        <v>246.91</v>
      </c>
      <c r="L1211" s="3">
        <v>1844.94</v>
      </c>
      <c r="M1211" s="3">
        <v>209</v>
      </c>
      <c r="N1211" s="2">
        <v>7</v>
      </c>
      <c r="O1211" s="2">
        <v>0</v>
      </c>
      <c r="P1211" s="2">
        <v>6</v>
      </c>
      <c r="Q1211" s="2">
        <v>29</v>
      </c>
      <c r="R1211" s="1">
        <f t="shared" si="59"/>
        <v>45900</v>
      </c>
      <c r="S1211" t="s">
        <v>27</v>
      </c>
      <c r="T1211" t="s">
        <v>28</v>
      </c>
    </row>
    <row r="1212" spans="1:20" ht="13.95" customHeight="1" x14ac:dyDescent="0.3">
      <c r="A1212" t="s">
        <v>1938</v>
      </c>
      <c r="B1212" s="2">
        <v>1</v>
      </c>
      <c r="C1212" t="s">
        <v>1886</v>
      </c>
      <c r="D1212" t="s">
        <v>136</v>
      </c>
      <c r="E1212" t="s">
        <v>31</v>
      </c>
      <c r="F1212" t="s">
        <v>281</v>
      </c>
      <c r="G1212" t="s">
        <v>282</v>
      </c>
      <c r="H1212" t="s">
        <v>1845</v>
      </c>
      <c r="I1212" s="1">
        <f t="shared" si="62"/>
        <v>45565</v>
      </c>
      <c r="J1212" s="3">
        <v>2091.85</v>
      </c>
      <c r="K1212" s="3">
        <v>246.91</v>
      </c>
      <c r="L1212" s="3">
        <v>1844.94</v>
      </c>
      <c r="M1212" s="3">
        <v>209</v>
      </c>
      <c r="N1212" s="2">
        <v>7</v>
      </c>
      <c r="O1212" s="2">
        <v>0</v>
      </c>
      <c r="P1212" s="2">
        <v>6</v>
      </c>
      <c r="Q1212" s="2">
        <v>29</v>
      </c>
      <c r="R1212" s="1">
        <f t="shared" si="59"/>
        <v>45900</v>
      </c>
      <c r="S1212" t="s">
        <v>27</v>
      </c>
      <c r="T1212" t="s">
        <v>28</v>
      </c>
    </row>
    <row r="1213" spans="1:20" ht="13.95" customHeight="1" x14ac:dyDescent="0.3">
      <c r="A1213" t="s">
        <v>1939</v>
      </c>
      <c r="B1213" s="2">
        <v>1</v>
      </c>
      <c r="C1213" t="s">
        <v>1886</v>
      </c>
      <c r="D1213" t="s">
        <v>136</v>
      </c>
      <c r="E1213" t="s">
        <v>31</v>
      </c>
      <c r="F1213" t="s">
        <v>281</v>
      </c>
      <c r="G1213" t="s">
        <v>282</v>
      </c>
      <c r="H1213" t="s">
        <v>1845</v>
      </c>
      <c r="I1213" s="1">
        <f t="shared" si="62"/>
        <v>45565</v>
      </c>
      <c r="J1213" s="3">
        <v>2091.85</v>
      </c>
      <c r="K1213" s="3">
        <v>246.91</v>
      </c>
      <c r="L1213" s="3">
        <v>1844.94</v>
      </c>
      <c r="M1213" s="3">
        <v>209</v>
      </c>
      <c r="N1213" s="2">
        <v>7</v>
      </c>
      <c r="O1213" s="2">
        <v>0</v>
      </c>
      <c r="P1213" s="2">
        <v>6</v>
      </c>
      <c r="Q1213" s="2">
        <v>29</v>
      </c>
      <c r="R1213" s="1">
        <f t="shared" si="59"/>
        <v>45900</v>
      </c>
      <c r="S1213" t="s">
        <v>27</v>
      </c>
      <c r="T1213" t="s">
        <v>28</v>
      </c>
    </row>
    <row r="1214" spans="1:20" ht="13.95" customHeight="1" x14ac:dyDescent="0.3">
      <c r="A1214" t="s">
        <v>1940</v>
      </c>
      <c r="B1214" s="2">
        <v>1</v>
      </c>
      <c r="C1214" t="s">
        <v>1886</v>
      </c>
      <c r="D1214" t="s">
        <v>136</v>
      </c>
      <c r="E1214" t="s">
        <v>31</v>
      </c>
      <c r="F1214" t="s">
        <v>281</v>
      </c>
      <c r="G1214" t="s">
        <v>282</v>
      </c>
      <c r="H1214" t="s">
        <v>1845</v>
      </c>
      <c r="I1214" s="1">
        <f t="shared" si="62"/>
        <v>45565</v>
      </c>
      <c r="J1214" s="3">
        <v>2091.85</v>
      </c>
      <c r="K1214" s="3">
        <v>246.91</v>
      </c>
      <c r="L1214" s="3">
        <v>1844.94</v>
      </c>
      <c r="M1214" s="3">
        <v>209</v>
      </c>
      <c r="N1214" s="2">
        <v>7</v>
      </c>
      <c r="O1214" s="2">
        <v>0</v>
      </c>
      <c r="P1214" s="2">
        <v>6</v>
      </c>
      <c r="Q1214" s="2">
        <v>29</v>
      </c>
      <c r="R1214" s="1">
        <f t="shared" si="59"/>
        <v>45900</v>
      </c>
      <c r="S1214" t="s">
        <v>27</v>
      </c>
      <c r="T1214" t="s">
        <v>28</v>
      </c>
    </row>
    <row r="1215" spans="1:20" ht="13.95" customHeight="1" x14ac:dyDescent="0.3">
      <c r="A1215" t="s">
        <v>1941</v>
      </c>
      <c r="B1215" s="2">
        <v>1</v>
      </c>
      <c r="C1215" t="s">
        <v>1886</v>
      </c>
      <c r="D1215" t="s">
        <v>136</v>
      </c>
      <c r="E1215" t="s">
        <v>31</v>
      </c>
      <c r="F1215" t="s">
        <v>281</v>
      </c>
      <c r="G1215" t="s">
        <v>282</v>
      </c>
      <c r="H1215" t="s">
        <v>1845</v>
      </c>
      <c r="I1215" s="1">
        <f t="shared" si="62"/>
        <v>45565</v>
      </c>
      <c r="J1215" s="3">
        <v>2091.85</v>
      </c>
      <c r="K1215" s="3">
        <v>246.91</v>
      </c>
      <c r="L1215" s="3">
        <v>1844.94</v>
      </c>
      <c r="M1215" s="3">
        <v>209</v>
      </c>
      <c r="N1215" s="2">
        <v>7</v>
      </c>
      <c r="O1215" s="2">
        <v>0</v>
      </c>
      <c r="P1215" s="2">
        <v>6</v>
      </c>
      <c r="Q1215" s="2">
        <v>29</v>
      </c>
      <c r="R1215" s="1">
        <f t="shared" si="59"/>
        <v>45900</v>
      </c>
      <c r="S1215" t="s">
        <v>27</v>
      </c>
      <c r="T1215" t="s">
        <v>28</v>
      </c>
    </row>
    <row r="1216" spans="1:20" ht="13.95" customHeight="1" x14ac:dyDescent="0.3">
      <c r="A1216" t="s">
        <v>1942</v>
      </c>
      <c r="B1216" s="2">
        <v>1</v>
      </c>
      <c r="C1216" t="s">
        <v>1886</v>
      </c>
      <c r="D1216" t="s">
        <v>136</v>
      </c>
      <c r="E1216" t="s">
        <v>31</v>
      </c>
      <c r="F1216" t="s">
        <v>281</v>
      </c>
      <c r="G1216" t="s">
        <v>282</v>
      </c>
      <c r="H1216" t="s">
        <v>1943</v>
      </c>
      <c r="I1216" s="1">
        <f t="shared" si="62"/>
        <v>45565</v>
      </c>
      <c r="J1216" s="3">
        <v>2091.85</v>
      </c>
      <c r="K1216" s="3">
        <v>246.91</v>
      </c>
      <c r="L1216" s="3">
        <v>1844.94</v>
      </c>
      <c r="M1216" s="3">
        <v>209</v>
      </c>
      <c r="N1216" s="2">
        <v>7</v>
      </c>
      <c r="O1216" s="2">
        <v>0</v>
      </c>
      <c r="P1216" s="2">
        <v>6</v>
      </c>
      <c r="Q1216" s="2">
        <v>29</v>
      </c>
      <c r="R1216" s="1">
        <f t="shared" si="59"/>
        <v>45900</v>
      </c>
      <c r="S1216" t="s">
        <v>27</v>
      </c>
      <c r="T1216" t="s">
        <v>28</v>
      </c>
    </row>
    <row r="1217" spans="1:20" ht="13.95" customHeight="1" x14ac:dyDescent="0.3">
      <c r="A1217" t="s">
        <v>1944</v>
      </c>
      <c r="B1217" s="2">
        <v>1</v>
      </c>
      <c r="C1217" t="s">
        <v>1886</v>
      </c>
      <c r="D1217" t="s">
        <v>136</v>
      </c>
      <c r="E1217" t="s">
        <v>31</v>
      </c>
      <c r="F1217" t="s">
        <v>281</v>
      </c>
      <c r="G1217" t="s">
        <v>282</v>
      </c>
      <c r="H1217" t="s">
        <v>1845</v>
      </c>
      <c r="I1217" s="1">
        <f t="shared" si="62"/>
        <v>45565</v>
      </c>
      <c r="J1217" s="3">
        <v>2091.85</v>
      </c>
      <c r="K1217" s="3">
        <v>246.91</v>
      </c>
      <c r="L1217" s="3">
        <v>1844.94</v>
      </c>
      <c r="M1217" s="3">
        <v>209</v>
      </c>
      <c r="N1217" s="2">
        <v>7</v>
      </c>
      <c r="O1217" s="2">
        <v>0</v>
      </c>
      <c r="P1217" s="2">
        <v>6</v>
      </c>
      <c r="Q1217" s="2">
        <v>29</v>
      </c>
      <c r="R1217" s="1">
        <f t="shared" si="59"/>
        <v>45900</v>
      </c>
      <c r="S1217" t="s">
        <v>27</v>
      </c>
      <c r="T1217" t="s">
        <v>28</v>
      </c>
    </row>
    <row r="1218" spans="1:20" ht="13.95" customHeight="1" x14ac:dyDescent="0.3">
      <c r="A1218" t="s">
        <v>1945</v>
      </c>
      <c r="B1218" s="2">
        <v>1</v>
      </c>
      <c r="C1218" t="s">
        <v>1886</v>
      </c>
      <c r="D1218" t="s">
        <v>136</v>
      </c>
      <c r="E1218" t="s">
        <v>31</v>
      </c>
      <c r="F1218" t="s">
        <v>281</v>
      </c>
      <c r="G1218" t="s">
        <v>282</v>
      </c>
      <c r="H1218" t="s">
        <v>1845</v>
      </c>
      <c r="I1218" s="1">
        <f t="shared" si="62"/>
        <v>45565</v>
      </c>
      <c r="J1218" s="3">
        <v>2091.85</v>
      </c>
      <c r="K1218" s="3">
        <v>246.91</v>
      </c>
      <c r="L1218" s="3">
        <v>1844.94</v>
      </c>
      <c r="M1218" s="3">
        <v>209</v>
      </c>
      <c r="N1218" s="2">
        <v>7</v>
      </c>
      <c r="O1218" s="2">
        <v>0</v>
      </c>
      <c r="P1218" s="2">
        <v>6</v>
      </c>
      <c r="Q1218" s="2">
        <v>29</v>
      </c>
      <c r="R1218" s="1">
        <f t="shared" si="59"/>
        <v>45900</v>
      </c>
      <c r="S1218" t="s">
        <v>27</v>
      </c>
      <c r="T1218" t="s">
        <v>28</v>
      </c>
    </row>
    <row r="1219" spans="1:20" ht="13.95" customHeight="1" x14ac:dyDescent="0.3">
      <c r="A1219" t="s">
        <v>1946</v>
      </c>
      <c r="B1219" s="2">
        <v>1</v>
      </c>
      <c r="C1219" t="s">
        <v>1768</v>
      </c>
      <c r="D1219" t="s">
        <v>22</v>
      </c>
      <c r="E1219" t="s">
        <v>1769</v>
      </c>
      <c r="F1219" t="s">
        <v>32</v>
      </c>
      <c r="G1219" t="s">
        <v>33</v>
      </c>
      <c r="H1219" t="s">
        <v>1770</v>
      </c>
      <c r="I1219" s="1">
        <f>DATE(2025,3,31)</f>
        <v>45747</v>
      </c>
      <c r="J1219" s="3">
        <v>2713.08</v>
      </c>
      <c r="K1219" s="3">
        <v>73.180000000000007</v>
      </c>
      <c r="L1219" s="3">
        <v>2639.9</v>
      </c>
      <c r="M1219" s="3">
        <v>270</v>
      </c>
      <c r="N1219" s="2">
        <v>14</v>
      </c>
      <c r="O1219" s="2">
        <v>0</v>
      </c>
      <c r="P1219" s="2">
        <v>13</v>
      </c>
      <c r="Q1219" s="2">
        <v>211</v>
      </c>
      <c r="R1219" s="1">
        <f t="shared" si="59"/>
        <v>45900</v>
      </c>
      <c r="S1219" t="s">
        <v>27</v>
      </c>
      <c r="T1219" t="s">
        <v>28</v>
      </c>
    </row>
    <row r="1220" spans="1:20" ht="13.95" customHeight="1" x14ac:dyDescent="0.3">
      <c r="A1220" t="s">
        <v>1947</v>
      </c>
      <c r="B1220" s="2">
        <v>1</v>
      </c>
      <c r="C1220" t="s">
        <v>1888</v>
      </c>
      <c r="D1220" t="s">
        <v>22</v>
      </c>
      <c r="E1220" t="s">
        <v>1889</v>
      </c>
      <c r="F1220" t="s">
        <v>340</v>
      </c>
      <c r="G1220" t="s">
        <v>193</v>
      </c>
      <c r="H1220" t="s">
        <v>394</v>
      </c>
      <c r="I1220" s="1">
        <f>DATE(2025,2,10)</f>
        <v>45698</v>
      </c>
      <c r="J1220" s="3">
        <v>5606.25</v>
      </c>
      <c r="K1220" s="3">
        <v>199.58</v>
      </c>
      <c r="L1220" s="3">
        <v>5406.67</v>
      </c>
      <c r="M1220" s="3">
        <v>560</v>
      </c>
      <c r="N1220" s="2">
        <v>14</v>
      </c>
      <c r="O1220" s="2">
        <v>0</v>
      </c>
      <c r="P1220" s="2">
        <v>13</v>
      </c>
      <c r="Q1220" s="2">
        <v>162</v>
      </c>
      <c r="R1220" s="1">
        <f t="shared" si="59"/>
        <v>45900</v>
      </c>
      <c r="S1220" t="s">
        <v>27</v>
      </c>
      <c r="T1220" t="s">
        <v>28</v>
      </c>
    </row>
    <row r="1221" spans="1:20" ht="13.95" customHeight="1" x14ac:dyDescent="0.3">
      <c r="A1221" t="s">
        <v>1948</v>
      </c>
      <c r="B1221" s="2">
        <v>1</v>
      </c>
      <c r="C1221" t="s">
        <v>1768</v>
      </c>
      <c r="D1221" t="s">
        <v>22</v>
      </c>
      <c r="E1221" t="s">
        <v>1769</v>
      </c>
      <c r="F1221" t="s">
        <v>32</v>
      </c>
      <c r="G1221" t="s">
        <v>33</v>
      </c>
      <c r="H1221" t="s">
        <v>1770</v>
      </c>
      <c r="I1221" s="1">
        <f t="shared" ref="I1221:I1226" si="63">DATE(2025,3,31)</f>
        <v>45747</v>
      </c>
      <c r="J1221" s="3">
        <v>2713.08</v>
      </c>
      <c r="K1221" s="3">
        <v>73.180000000000007</v>
      </c>
      <c r="L1221" s="3">
        <v>2639.9</v>
      </c>
      <c r="M1221" s="3">
        <v>270</v>
      </c>
      <c r="N1221" s="2">
        <v>14</v>
      </c>
      <c r="O1221" s="2">
        <v>0</v>
      </c>
      <c r="P1221" s="2">
        <v>13</v>
      </c>
      <c r="Q1221" s="2">
        <v>211</v>
      </c>
      <c r="R1221" s="1">
        <f t="shared" si="59"/>
        <v>45900</v>
      </c>
      <c r="S1221" t="s">
        <v>27</v>
      </c>
      <c r="T1221" t="s">
        <v>28</v>
      </c>
    </row>
    <row r="1222" spans="1:20" ht="13.95" customHeight="1" x14ac:dyDescent="0.3">
      <c r="A1222" t="s">
        <v>1949</v>
      </c>
      <c r="B1222" s="2">
        <v>1</v>
      </c>
      <c r="C1222" t="s">
        <v>1768</v>
      </c>
      <c r="D1222" t="s">
        <v>22</v>
      </c>
      <c r="E1222" t="s">
        <v>1769</v>
      </c>
      <c r="F1222" t="s">
        <v>32</v>
      </c>
      <c r="G1222" t="s">
        <v>33</v>
      </c>
      <c r="H1222" t="s">
        <v>1770</v>
      </c>
      <c r="I1222" s="1">
        <f t="shared" si="63"/>
        <v>45747</v>
      </c>
      <c r="J1222" s="3">
        <v>2713.08</v>
      </c>
      <c r="K1222" s="3">
        <v>73.180000000000007</v>
      </c>
      <c r="L1222" s="3">
        <v>2639.9</v>
      </c>
      <c r="M1222" s="3">
        <v>270</v>
      </c>
      <c r="N1222" s="2">
        <v>14</v>
      </c>
      <c r="O1222" s="2">
        <v>0</v>
      </c>
      <c r="P1222" s="2">
        <v>13</v>
      </c>
      <c r="Q1222" s="2">
        <v>211</v>
      </c>
      <c r="R1222" s="1">
        <f t="shared" si="59"/>
        <v>45900</v>
      </c>
      <c r="S1222" t="s">
        <v>27</v>
      </c>
      <c r="T1222" t="s">
        <v>28</v>
      </c>
    </row>
    <row r="1223" spans="1:20" ht="13.95" customHeight="1" x14ac:dyDescent="0.3">
      <c r="A1223" t="s">
        <v>1950</v>
      </c>
      <c r="B1223" s="2">
        <v>1</v>
      </c>
      <c r="C1223" t="s">
        <v>1768</v>
      </c>
      <c r="D1223" t="s">
        <v>22</v>
      </c>
      <c r="E1223" t="s">
        <v>1769</v>
      </c>
      <c r="F1223" t="s">
        <v>32</v>
      </c>
      <c r="G1223" t="s">
        <v>33</v>
      </c>
      <c r="H1223" t="s">
        <v>1770</v>
      </c>
      <c r="I1223" s="1">
        <f t="shared" si="63"/>
        <v>45747</v>
      </c>
      <c r="J1223" s="3">
        <v>2713.08</v>
      </c>
      <c r="K1223" s="3">
        <v>73.180000000000007</v>
      </c>
      <c r="L1223" s="3">
        <v>2639.9</v>
      </c>
      <c r="M1223" s="3">
        <v>270</v>
      </c>
      <c r="N1223" s="2">
        <v>14</v>
      </c>
      <c r="O1223" s="2">
        <v>0</v>
      </c>
      <c r="P1223" s="2">
        <v>13</v>
      </c>
      <c r="Q1223" s="2">
        <v>211</v>
      </c>
      <c r="R1223" s="1">
        <f t="shared" si="59"/>
        <v>45900</v>
      </c>
      <c r="S1223" t="s">
        <v>27</v>
      </c>
      <c r="T1223" t="s">
        <v>28</v>
      </c>
    </row>
    <row r="1224" spans="1:20" ht="13.95" customHeight="1" x14ac:dyDescent="0.3">
      <c r="A1224" t="s">
        <v>1951</v>
      </c>
      <c r="B1224" s="2">
        <v>1</v>
      </c>
      <c r="C1224" t="s">
        <v>1768</v>
      </c>
      <c r="D1224" t="s">
        <v>22</v>
      </c>
      <c r="E1224" t="s">
        <v>1769</v>
      </c>
      <c r="F1224" t="s">
        <v>32</v>
      </c>
      <c r="G1224" t="s">
        <v>33</v>
      </c>
      <c r="H1224" t="s">
        <v>1770</v>
      </c>
      <c r="I1224" s="1">
        <f t="shared" si="63"/>
        <v>45747</v>
      </c>
      <c r="J1224" s="3">
        <v>2713.08</v>
      </c>
      <c r="K1224" s="3">
        <v>73.180000000000007</v>
      </c>
      <c r="L1224" s="3">
        <v>2639.9</v>
      </c>
      <c r="M1224" s="3">
        <v>270</v>
      </c>
      <c r="N1224" s="2">
        <v>14</v>
      </c>
      <c r="O1224" s="2">
        <v>0</v>
      </c>
      <c r="P1224" s="2">
        <v>13</v>
      </c>
      <c r="Q1224" s="2">
        <v>211</v>
      </c>
      <c r="R1224" s="1">
        <f t="shared" si="59"/>
        <v>45900</v>
      </c>
      <c r="S1224" t="s">
        <v>27</v>
      </c>
      <c r="T1224" t="s">
        <v>28</v>
      </c>
    </row>
    <row r="1225" spans="1:20" ht="13.95" customHeight="1" x14ac:dyDescent="0.3">
      <c r="A1225" t="s">
        <v>1952</v>
      </c>
      <c r="B1225" s="2">
        <v>1</v>
      </c>
      <c r="C1225" t="s">
        <v>1768</v>
      </c>
      <c r="D1225" t="s">
        <v>22</v>
      </c>
      <c r="E1225" t="s">
        <v>1769</v>
      </c>
      <c r="F1225" t="s">
        <v>32</v>
      </c>
      <c r="G1225" t="s">
        <v>33</v>
      </c>
      <c r="H1225" t="s">
        <v>1770</v>
      </c>
      <c r="I1225" s="1">
        <f t="shared" si="63"/>
        <v>45747</v>
      </c>
      <c r="J1225" s="3">
        <v>2713.08</v>
      </c>
      <c r="K1225" s="3">
        <v>73.180000000000007</v>
      </c>
      <c r="L1225" s="3">
        <v>2639.9</v>
      </c>
      <c r="M1225" s="3">
        <v>270</v>
      </c>
      <c r="N1225" s="2">
        <v>14</v>
      </c>
      <c r="O1225" s="2">
        <v>0</v>
      </c>
      <c r="P1225" s="2">
        <v>13</v>
      </c>
      <c r="Q1225" s="2">
        <v>211</v>
      </c>
      <c r="R1225" s="1">
        <f t="shared" ref="R1225:R1288" si="64">DATE(2025,8,31)</f>
        <v>45900</v>
      </c>
      <c r="S1225" t="s">
        <v>27</v>
      </c>
      <c r="T1225" t="s">
        <v>28</v>
      </c>
    </row>
    <row r="1226" spans="1:20" ht="13.95" customHeight="1" x14ac:dyDescent="0.3">
      <c r="A1226" t="s">
        <v>1953</v>
      </c>
      <c r="B1226" s="2">
        <v>1</v>
      </c>
      <c r="C1226" t="s">
        <v>1768</v>
      </c>
      <c r="D1226" t="s">
        <v>22</v>
      </c>
      <c r="E1226" t="s">
        <v>1769</v>
      </c>
      <c r="F1226" t="s">
        <v>32</v>
      </c>
      <c r="G1226" t="s">
        <v>33</v>
      </c>
      <c r="H1226" t="s">
        <v>1770</v>
      </c>
      <c r="I1226" s="1">
        <f t="shared" si="63"/>
        <v>45747</v>
      </c>
      <c r="J1226" s="3">
        <v>2713.08</v>
      </c>
      <c r="K1226" s="3">
        <v>73.180000000000007</v>
      </c>
      <c r="L1226" s="3">
        <v>2639.9</v>
      </c>
      <c r="M1226" s="3">
        <v>270</v>
      </c>
      <c r="N1226" s="2">
        <v>14</v>
      </c>
      <c r="O1226" s="2">
        <v>0</v>
      </c>
      <c r="P1226" s="2">
        <v>13</v>
      </c>
      <c r="Q1226" s="2">
        <v>211</v>
      </c>
      <c r="R1226" s="1">
        <f t="shared" si="64"/>
        <v>45900</v>
      </c>
      <c r="S1226" t="s">
        <v>27</v>
      </c>
      <c r="T1226" t="s">
        <v>28</v>
      </c>
    </row>
    <row r="1227" spans="1:20" ht="13.95" customHeight="1" x14ac:dyDescent="0.3">
      <c r="A1227" t="s">
        <v>1954</v>
      </c>
      <c r="B1227" s="2">
        <v>1</v>
      </c>
      <c r="C1227" t="s">
        <v>1955</v>
      </c>
      <c r="D1227" t="s">
        <v>1870</v>
      </c>
      <c r="E1227" t="s">
        <v>1956</v>
      </c>
      <c r="F1227" t="s">
        <v>281</v>
      </c>
      <c r="G1227" t="s">
        <v>282</v>
      </c>
      <c r="H1227" t="s">
        <v>283</v>
      </c>
      <c r="I1227" s="1">
        <f>DATE(2025,2,28)</f>
        <v>45716</v>
      </c>
      <c r="J1227" s="3">
        <v>90901.75</v>
      </c>
      <c r="K1227" s="3">
        <v>45788.72</v>
      </c>
      <c r="L1227" s="3">
        <v>45113.03</v>
      </c>
      <c r="M1227" s="3">
        <v>0</v>
      </c>
      <c r="N1227" s="2">
        <v>1</v>
      </c>
      <c r="O1227" s="2">
        <v>0</v>
      </c>
      <c r="P1227" s="2">
        <v>0</v>
      </c>
      <c r="Q1227" s="2">
        <v>180</v>
      </c>
      <c r="R1227" s="1">
        <f t="shared" si="64"/>
        <v>45900</v>
      </c>
      <c r="S1227" t="s">
        <v>27</v>
      </c>
      <c r="T1227" t="s">
        <v>28</v>
      </c>
    </row>
    <row r="1228" spans="1:20" ht="13.95" customHeight="1" x14ac:dyDescent="0.3">
      <c r="A1228" t="s">
        <v>1957</v>
      </c>
      <c r="B1228" s="2">
        <v>1</v>
      </c>
      <c r="C1228" t="s">
        <v>1768</v>
      </c>
      <c r="D1228" t="s">
        <v>22</v>
      </c>
      <c r="E1228" t="s">
        <v>1769</v>
      </c>
      <c r="F1228" t="s">
        <v>32</v>
      </c>
      <c r="G1228" t="s">
        <v>33</v>
      </c>
      <c r="H1228" t="s">
        <v>1770</v>
      </c>
      <c r="I1228" s="1">
        <f>DATE(2025,3,31)</f>
        <v>45747</v>
      </c>
      <c r="J1228" s="3">
        <v>2713.08</v>
      </c>
      <c r="K1228" s="3">
        <v>73.180000000000007</v>
      </c>
      <c r="L1228" s="3">
        <v>2639.9</v>
      </c>
      <c r="M1228" s="3">
        <v>270</v>
      </c>
      <c r="N1228" s="2">
        <v>14</v>
      </c>
      <c r="O1228" s="2">
        <v>0</v>
      </c>
      <c r="P1228" s="2">
        <v>13</v>
      </c>
      <c r="Q1228" s="2">
        <v>211</v>
      </c>
      <c r="R1228" s="1">
        <f t="shared" si="64"/>
        <v>45900</v>
      </c>
      <c r="S1228" t="s">
        <v>27</v>
      </c>
      <c r="T1228" t="s">
        <v>28</v>
      </c>
    </row>
    <row r="1229" spans="1:20" ht="13.95" customHeight="1" x14ac:dyDescent="0.3">
      <c r="A1229" t="s">
        <v>1958</v>
      </c>
      <c r="B1229" s="2">
        <v>1</v>
      </c>
      <c r="C1229" t="s">
        <v>1888</v>
      </c>
      <c r="D1229" t="s">
        <v>22</v>
      </c>
      <c r="E1229" t="s">
        <v>1889</v>
      </c>
      <c r="F1229" t="s">
        <v>340</v>
      </c>
      <c r="G1229" t="s">
        <v>193</v>
      </c>
      <c r="H1229" t="s">
        <v>394</v>
      </c>
      <c r="I1229" s="1">
        <f>DATE(2025,2,10)</f>
        <v>45698</v>
      </c>
      <c r="J1229" s="3">
        <v>5606.25</v>
      </c>
      <c r="K1229" s="3">
        <v>199.58</v>
      </c>
      <c r="L1229" s="3">
        <v>5406.67</v>
      </c>
      <c r="M1229" s="3">
        <v>560</v>
      </c>
      <c r="N1229" s="2">
        <v>14</v>
      </c>
      <c r="O1229" s="2">
        <v>0</v>
      </c>
      <c r="P1229" s="2">
        <v>13</v>
      </c>
      <c r="Q1229" s="2">
        <v>162</v>
      </c>
      <c r="R1229" s="1">
        <f t="shared" si="64"/>
        <v>45900</v>
      </c>
      <c r="S1229" t="s">
        <v>27</v>
      </c>
      <c r="T1229" t="s">
        <v>28</v>
      </c>
    </row>
    <row r="1230" spans="1:20" ht="13.95" customHeight="1" x14ac:dyDescent="0.3">
      <c r="A1230" t="s">
        <v>1959</v>
      </c>
      <c r="B1230" s="2">
        <v>1</v>
      </c>
      <c r="C1230" t="s">
        <v>1960</v>
      </c>
      <c r="D1230" t="s">
        <v>22</v>
      </c>
      <c r="E1230" t="s">
        <v>1769</v>
      </c>
      <c r="F1230" t="s">
        <v>32</v>
      </c>
      <c r="G1230" t="s">
        <v>33</v>
      </c>
      <c r="H1230" t="s">
        <v>1770</v>
      </c>
      <c r="I1230" s="1">
        <f>DATE(2025,3,31)</f>
        <v>45747</v>
      </c>
      <c r="J1230" s="3">
        <v>8019.01</v>
      </c>
      <c r="K1230" s="3">
        <v>216.26</v>
      </c>
      <c r="L1230" s="3">
        <v>7802.75</v>
      </c>
      <c r="M1230" s="3">
        <v>800</v>
      </c>
      <c r="N1230" s="2">
        <v>14</v>
      </c>
      <c r="O1230" s="2">
        <v>0</v>
      </c>
      <c r="P1230" s="2">
        <v>13</v>
      </c>
      <c r="Q1230" s="2">
        <v>211</v>
      </c>
      <c r="R1230" s="1">
        <f t="shared" si="64"/>
        <v>45900</v>
      </c>
      <c r="S1230" t="s">
        <v>27</v>
      </c>
      <c r="T1230" t="s">
        <v>28</v>
      </c>
    </row>
    <row r="1231" spans="1:20" ht="13.95" customHeight="1" x14ac:dyDescent="0.3">
      <c r="A1231" t="s">
        <v>1961</v>
      </c>
      <c r="B1231" s="2">
        <v>1</v>
      </c>
      <c r="C1231" t="s">
        <v>1960</v>
      </c>
      <c r="D1231" t="s">
        <v>22</v>
      </c>
      <c r="E1231" t="s">
        <v>1769</v>
      </c>
      <c r="F1231" t="s">
        <v>32</v>
      </c>
      <c r="G1231" t="s">
        <v>33</v>
      </c>
      <c r="H1231" t="s">
        <v>1770</v>
      </c>
      <c r="I1231" s="1">
        <f>DATE(2025,3,31)</f>
        <v>45747</v>
      </c>
      <c r="J1231" s="3">
        <v>8019.01</v>
      </c>
      <c r="K1231" s="3">
        <v>216.26</v>
      </c>
      <c r="L1231" s="3">
        <v>7802.75</v>
      </c>
      <c r="M1231" s="3">
        <v>800</v>
      </c>
      <c r="N1231" s="2">
        <v>14</v>
      </c>
      <c r="O1231" s="2">
        <v>0</v>
      </c>
      <c r="P1231" s="2">
        <v>13</v>
      </c>
      <c r="Q1231" s="2">
        <v>211</v>
      </c>
      <c r="R1231" s="1">
        <f t="shared" si="64"/>
        <v>45900</v>
      </c>
      <c r="S1231" t="s">
        <v>27</v>
      </c>
      <c r="T1231" t="s">
        <v>28</v>
      </c>
    </row>
    <row r="1232" spans="1:20" ht="13.95" customHeight="1" x14ac:dyDescent="0.3">
      <c r="A1232" t="s">
        <v>1962</v>
      </c>
      <c r="B1232" s="2">
        <v>1</v>
      </c>
      <c r="C1232" t="s">
        <v>1960</v>
      </c>
      <c r="D1232" t="s">
        <v>22</v>
      </c>
      <c r="E1232" t="s">
        <v>1769</v>
      </c>
      <c r="F1232" t="s">
        <v>32</v>
      </c>
      <c r="G1232" t="s">
        <v>33</v>
      </c>
      <c r="H1232" t="s">
        <v>1770</v>
      </c>
      <c r="I1232" s="1">
        <f>DATE(2025,3,31)</f>
        <v>45747</v>
      </c>
      <c r="J1232" s="3">
        <v>8019.01</v>
      </c>
      <c r="K1232" s="3">
        <v>216.26</v>
      </c>
      <c r="L1232" s="3">
        <v>7802.75</v>
      </c>
      <c r="M1232" s="3">
        <v>800</v>
      </c>
      <c r="N1232" s="2">
        <v>14</v>
      </c>
      <c r="O1232" s="2">
        <v>0</v>
      </c>
      <c r="P1232" s="2">
        <v>13</v>
      </c>
      <c r="Q1232" s="2">
        <v>211</v>
      </c>
      <c r="R1232" s="1">
        <f t="shared" si="64"/>
        <v>45900</v>
      </c>
      <c r="S1232" t="s">
        <v>27</v>
      </c>
      <c r="T1232" t="s">
        <v>28</v>
      </c>
    </row>
    <row r="1233" spans="1:20" ht="13.95" customHeight="1" x14ac:dyDescent="0.3">
      <c r="A1233" t="s">
        <v>1963</v>
      </c>
      <c r="B1233" s="2">
        <v>1</v>
      </c>
      <c r="C1233" t="s">
        <v>1960</v>
      </c>
      <c r="D1233" t="s">
        <v>22</v>
      </c>
      <c r="E1233" t="s">
        <v>1769</v>
      </c>
      <c r="F1233" t="s">
        <v>32</v>
      </c>
      <c r="G1233" t="s">
        <v>33</v>
      </c>
      <c r="H1233" t="s">
        <v>1770</v>
      </c>
      <c r="I1233" s="1">
        <f>DATE(2025,3,31)</f>
        <v>45747</v>
      </c>
      <c r="J1233" s="3">
        <v>8019.01</v>
      </c>
      <c r="K1233" s="3">
        <v>216.26</v>
      </c>
      <c r="L1233" s="3">
        <v>7802.75</v>
      </c>
      <c r="M1233" s="3">
        <v>800</v>
      </c>
      <c r="N1233" s="2">
        <v>14</v>
      </c>
      <c r="O1233" s="2">
        <v>0</v>
      </c>
      <c r="P1233" s="2">
        <v>13</v>
      </c>
      <c r="Q1233" s="2">
        <v>211</v>
      </c>
      <c r="R1233" s="1">
        <f t="shared" si="64"/>
        <v>45900</v>
      </c>
      <c r="S1233" t="s">
        <v>27</v>
      </c>
      <c r="T1233" t="s">
        <v>28</v>
      </c>
    </row>
    <row r="1234" spans="1:20" ht="13.95" customHeight="1" x14ac:dyDescent="0.3">
      <c r="A1234" t="s">
        <v>1964</v>
      </c>
      <c r="B1234" s="2">
        <v>1</v>
      </c>
      <c r="C1234" t="s">
        <v>1960</v>
      </c>
      <c r="D1234" t="s">
        <v>22</v>
      </c>
      <c r="E1234" t="s">
        <v>1769</v>
      </c>
      <c r="F1234" t="s">
        <v>32</v>
      </c>
      <c r="G1234" t="s">
        <v>33</v>
      </c>
      <c r="H1234" t="s">
        <v>1770</v>
      </c>
      <c r="I1234" s="1">
        <f>DATE(2025,3,31)</f>
        <v>45747</v>
      </c>
      <c r="J1234" s="3">
        <v>8019.01</v>
      </c>
      <c r="K1234" s="3">
        <v>216.26</v>
      </c>
      <c r="L1234" s="3">
        <v>7802.75</v>
      </c>
      <c r="M1234" s="3">
        <v>800</v>
      </c>
      <c r="N1234" s="2">
        <v>14</v>
      </c>
      <c r="O1234" s="2">
        <v>0</v>
      </c>
      <c r="P1234" s="2">
        <v>13</v>
      </c>
      <c r="Q1234" s="2">
        <v>211</v>
      </c>
      <c r="R1234" s="1">
        <f t="shared" si="64"/>
        <v>45900</v>
      </c>
      <c r="S1234" t="s">
        <v>27</v>
      </c>
      <c r="T1234" t="s">
        <v>28</v>
      </c>
    </row>
    <row r="1235" spans="1:20" ht="13.95" customHeight="1" x14ac:dyDescent="0.3">
      <c r="A1235" t="s">
        <v>1965</v>
      </c>
      <c r="B1235" s="2">
        <v>1</v>
      </c>
      <c r="C1235" t="s">
        <v>1966</v>
      </c>
      <c r="D1235" t="s">
        <v>1787</v>
      </c>
      <c r="E1235" t="s">
        <v>1967</v>
      </c>
      <c r="F1235" t="s">
        <v>192</v>
      </c>
      <c r="G1235" t="s">
        <v>193</v>
      </c>
      <c r="H1235" t="s">
        <v>1968</v>
      </c>
      <c r="I1235" s="1">
        <f t="shared" ref="I1235:I1245" si="65">DATE(2023,8,31)</f>
        <v>45169</v>
      </c>
      <c r="J1235" s="3">
        <v>24313.3</v>
      </c>
      <c r="K1235" s="3">
        <v>7309.42</v>
      </c>
      <c r="L1235" s="3">
        <v>17003.88</v>
      </c>
      <c r="M1235" s="3">
        <v>2400</v>
      </c>
      <c r="N1235" s="2">
        <v>6</v>
      </c>
      <c r="O1235" s="2">
        <v>0</v>
      </c>
      <c r="P1235" s="2">
        <v>3</v>
      </c>
      <c r="Q1235" s="2">
        <v>364</v>
      </c>
      <c r="R1235" s="1">
        <f t="shared" si="64"/>
        <v>45900</v>
      </c>
      <c r="S1235" t="s">
        <v>27</v>
      </c>
      <c r="T1235" t="s">
        <v>28</v>
      </c>
    </row>
    <row r="1236" spans="1:20" ht="13.95" customHeight="1" x14ac:dyDescent="0.3">
      <c r="A1236" t="s">
        <v>1969</v>
      </c>
      <c r="B1236" s="2">
        <v>1</v>
      </c>
      <c r="C1236" t="s">
        <v>1966</v>
      </c>
      <c r="D1236" t="s">
        <v>1787</v>
      </c>
      <c r="E1236" t="s">
        <v>1967</v>
      </c>
      <c r="F1236" t="s">
        <v>111</v>
      </c>
      <c r="G1236" t="s">
        <v>112</v>
      </c>
      <c r="H1236" t="s">
        <v>1970</v>
      </c>
      <c r="I1236" s="1">
        <f t="shared" si="65"/>
        <v>45169</v>
      </c>
      <c r="J1236" s="3">
        <v>24313.3</v>
      </c>
      <c r="K1236" s="3">
        <v>7309.42</v>
      </c>
      <c r="L1236" s="3">
        <v>17003.88</v>
      </c>
      <c r="M1236" s="3">
        <v>2400</v>
      </c>
      <c r="N1236" s="2">
        <v>6</v>
      </c>
      <c r="O1236" s="2">
        <v>0</v>
      </c>
      <c r="P1236" s="2">
        <v>3</v>
      </c>
      <c r="Q1236" s="2">
        <v>364</v>
      </c>
      <c r="R1236" s="1">
        <f t="shared" si="64"/>
        <v>45900</v>
      </c>
      <c r="S1236" t="s">
        <v>27</v>
      </c>
      <c r="T1236" t="s">
        <v>28</v>
      </c>
    </row>
    <row r="1237" spans="1:20" ht="13.95" customHeight="1" x14ac:dyDescent="0.3">
      <c r="A1237" t="s">
        <v>1971</v>
      </c>
      <c r="B1237" s="2">
        <v>1</v>
      </c>
      <c r="C1237" t="s">
        <v>1966</v>
      </c>
      <c r="D1237" t="s">
        <v>1787</v>
      </c>
      <c r="E1237" t="s">
        <v>1967</v>
      </c>
      <c r="F1237" t="s">
        <v>281</v>
      </c>
      <c r="G1237" t="s">
        <v>282</v>
      </c>
      <c r="H1237" t="s">
        <v>283</v>
      </c>
      <c r="I1237" s="1">
        <f t="shared" si="65"/>
        <v>45169</v>
      </c>
      <c r="J1237" s="3">
        <v>24313.3</v>
      </c>
      <c r="K1237" s="3">
        <v>7309.42</v>
      </c>
      <c r="L1237" s="3">
        <v>17003.88</v>
      </c>
      <c r="M1237" s="3">
        <v>2400</v>
      </c>
      <c r="N1237" s="2">
        <v>6</v>
      </c>
      <c r="O1237" s="2">
        <v>0</v>
      </c>
      <c r="P1237" s="2">
        <v>3</v>
      </c>
      <c r="Q1237" s="2">
        <v>364</v>
      </c>
      <c r="R1237" s="1">
        <f t="shared" si="64"/>
        <v>45900</v>
      </c>
      <c r="S1237" t="s">
        <v>27</v>
      </c>
      <c r="T1237" t="s">
        <v>28</v>
      </c>
    </row>
    <row r="1238" spans="1:20" ht="13.95" customHeight="1" x14ac:dyDescent="0.3">
      <c r="A1238" t="s">
        <v>1972</v>
      </c>
      <c r="B1238" s="2">
        <v>1</v>
      </c>
      <c r="C1238" t="s">
        <v>1966</v>
      </c>
      <c r="D1238" t="s">
        <v>1787</v>
      </c>
      <c r="E1238" t="s">
        <v>1967</v>
      </c>
      <c r="F1238" t="s">
        <v>216</v>
      </c>
      <c r="G1238" t="s">
        <v>162</v>
      </c>
      <c r="H1238" t="s">
        <v>1973</v>
      </c>
      <c r="I1238" s="1">
        <f t="shared" si="65"/>
        <v>45169</v>
      </c>
      <c r="J1238" s="3">
        <v>24313.3</v>
      </c>
      <c r="K1238" s="3">
        <v>7309.42</v>
      </c>
      <c r="L1238" s="3">
        <v>17003.88</v>
      </c>
      <c r="M1238" s="3">
        <v>2400</v>
      </c>
      <c r="N1238" s="2">
        <v>6</v>
      </c>
      <c r="O1238" s="2">
        <v>0</v>
      </c>
      <c r="P1238" s="2">
        <v>3</v>
      </c>
      <c r="Q1238" s="2">
        <v>364</v>
      </c>
      <c r="R1238" s="1">
        <f t="shared" si="64"/>
        <v>45900</v>
      </c>
      <c r="S1238" t="s">
        <v>27</v>
      </c>
      <c r="T1238" t="s">
        <v>28</v>
      </c>
    </row>
    <row r="1239" spans="1:20" ht="13.95" customHeight="1" x14ac:dyDescent="0.3">
      <c r="A1239" t="s">
        <v>1974</v>
      </c>
      <c r="B1239" s="2">
        <v>1</v>
      </c>
      <c r="C1239" t="s">
        <v>1966</v>
      </c>
      <c r="D1239" t="s">
        <v>1787</v>
      </c>
      <c r="E1239" t="s">
        <v>1967</v>
      </c>
      <c r="F1239" t="s">
        <v>281</v>
      </c>
      <c r="G1239" t="s">
        <v>282</v>
      </c>
      <c r="H1239" t="s">
        <v>283</v>
      </c>
      <c r="I1239" s="1">
        <f t="shared" si="65"/>
        <v>45169</v>
      </c>
      <c r="J1239" s="3">
        <v>24313.3</v>
      </c>
      <c r="K1239" s="3">
        <v>7309.42</v>
      </c>
      <c r="L1239" s="3">
        <v>17003.88</v>
      </c>
      <c r="M1239" s="3">
        <v>2400</v>
      </c>
      <c r="N1239" s="2">
        <v>6</v>
      </c>
      <c r="O1239" s="2">
        <v>0</v>
      </c>
      <c r="P1239" s="2">
        <v>3</v>
      </c>
      <c r="Q1239" s="2">
        <v>364</v>
      </c>
      <c r="R1239" s="1">
        <f t="shared" si="64"/>
        <v>45900</v>
      </c>
      <c r="S1239" t="s">
        <v>27</v>
      </c>
      <c r="T1239" t="s">
        <v>28</v>
      </c>
    </row>
    <row r="1240" spans="1:20" ht="13.95" customHeight="1" x14ac:dyDescent="0.3">
      <c r="A1240" t="s">
        <v>1975</v>
      </c>
      <c r="B1240" s="2">
        <v>1</v>
      </c>
      <c r="C1240" t="s">
        <v>1966</v>
      </c>
      <c r="D1240" t="s">
        <v>1787</v>
      </c>
      <c r="E1240" t="s">
        <v>1967</v>
      </c>
      <c r="F1240" t="s">
        <v>151</v>
      </c>
      <c r="G1240" t="s">
        <v>152</v>
      </c>
      <c r="H1240" t="s">
        <v>397</v>
      </c>
      <c r="I1240" s="1">
        <f t="shared" si="65"/>
        <v>45169</v>
      </c>
      <c r="J1240" s="3">
        <v>24313.3</v>
      </c>
      <c r="K1240" s="3">
        <v>7309.42</v>
      </c>
      <c r="L1240" s="3">
        <v>17003.88</v>
      </c>
      <c r="M1240" s="3">
        <v>2400</v>
      </c>
      <c r="N1240" s="2">
        <v>6</v>
      </c>
      <c r="O1240" s="2">
        <v>0</v>
      </c>
      <c r="P1240" s="2">
        <v>3</v>
      </c>
      <c r="Q1240" s="2">
        <v>364</v>
      </c>
      <c r="R1240" s="1">
        <f t="shared" si="64"/>
        <v>45900</v>
      </c>
      <c r="S1240" t="s">
        <v>27</v>
      </c>
      <c r="T1240" t="s">
        <v>28</v>
      </c>
    </row>
    <row r="1241" spans="1:20" ht="13.95" customHeight="1" x14ac:dyDescent="0.3">
      <c r="A1241" t="s">
        <v>1976</v>
      </c>
      <c r="B1241" s="2">
        <v>1</v>
      </c>
      <c r="C1241" t="s">
        <v>1966</v>
      </c>
      <c r="D1241" t="s">
        <v>1787</v>
      </c>
      <c r="E1241" t="s">
        <v>1967</v>
      </c>
      <c r="F1241" t="s">
        <v>144</v>
      </c>
      <c r="G1241" t="s">
        <v>124</v>
      </c>
      <c r="H1241" t="s">
        <v>1977</v>
      </c>
      <c r="I1241" s="1">
        <f t="shared" si="65"/>
        <v>45169</v>
      </c>
      <c r="J1241" s="3">
        <v>24313.3</v>
      </c>
      <c r="K1241" s="3">
        <v>7309.42</v>
      </c>
      <c r="L1241" s="3">
        <v>17003.88</v>
      </c>
      <c r="M1241" s="3">
        <v>2400</v>
      </c>
      <c r="N1241" s="2">
        <v>6</v>
      </c>
      <c r="O1241" s="2">
        <v>0</v>
      </c>
      <c r="P1241" s="2">
        <v>3</v>
      </c>
      <c r="Q1241" s="2">
        <v>364</v>
      </c>
      <c r="R1241" s="1">
        <f t="shared" si="64"/>
        <v>45900</v>
      </c>
      <c r="S1241" t="s">
        <v>27</v>
      </c>
      <c r="T1241" t="s">
        <v>28</v>
      </c>
    </row>
    <row r="1242" spans="1:20" ht="13.95" customHeight="1" x14ac:dyDescent="0.3">
      <c r="A1242" t="s">
        <v>1978</v>
      </c>
      <c r="B1242" s="2">
        <v>1</v>
      </c>
      <c r="C1242" t="s">
        <v>1966</v>
      </c>
      <c r="D1242" t="s">
        <v>1787</v>
      </c>
      <c r="E1242" t="s">
        <v>1967</v>
      </c>
      <c r="F1242" t="s">
        <v>281</v>
      </c>
      <c r="G1242" t="s">
        <v>282</v>
      </c>
      <c r="H1242" t="s">
        <v>283</v>
      </c>
      <c r="I1242" s="1">
        <f t="shared" si="65"/>
        <v>45169</v>
      </c>
      <c r="J1242" s="3">
        <v>24313.3</v>
      </c>
      <c r="K1242" s="3">
        <v>7309.42</v>
      </c>
      <c r="L1242" s="3">
        <v>17003.88</v>
      </c>
      <c r="M1242" s="3">
        <v>2400</v>
      </c>
      <c r="N1242" s="2">
        <v>6</v>
      </c>
      <c r="O1242" s="2">
        <v>0</v>
      </c>
      <c r="P1242" s="2">
        <v>3</v>
      </c>
      <c r="Q1242" s="2">
        <v>364</v>
      </c>
      <c r="R1242" s="1">
        <f t="shared" si="64"/>
        <v>45900</v>
      </c>
      <c r="S1242" t="s">
        <v>27</v>
      </c>
      <c r="T1242" t="s">
        <v>28</v>
      </c>
    </row>
    <row r="1243" spans="1:20" ht="13.95" customHeight="1" x14ac:dyDescent="0.3">
      <c r="A1243" t="s">
        <v>1979</v>
      </c>
      <c r="B1243" s="2">
        <v>1</v>
      </c>
      <c r="C1243" t="s">
        <v>1966</v>
      </c>
      <c r="D1243" t="s">
        <v>1787</v>
      </c>
      <c r="E1243" t="s">
        <v>1967</v>
      </c>
      <c r="F1243" t="s">
        <v>116</v>
      </c>
      <c r="G1243" t="s">
        <v>112</v>
      </c>
      <c r="H1243" t="s">
        <v>117</v>
      </c>
      <c r="I1243" s="1">
        <f t="shared" si="65"/>
        <v>45169</v>
      </c>
      <c r="J1243" s="3">
        <v>24313.3</v>
      </c>
      <c r="K1243" s="3">
        <v>7309.42</v>
      </c>
      <c r="L1243" s="3">
        <v>17003.88</v>
      </c>
      <c r="M1243" s="3">
        <v>2400</v>
      </c>
      <c r="N1243" s="2">
        <v>6</v>
      </c>
      <c r="O1243" s="2">
        <v>0</v>
      </c>
      <c r="P1243" s="2">
        <v>3</v>
      </c>
      <c r="Q1243" s="2">
        <v>364</v>
      </c>
      <c r="R1243" s="1">
        <f t="shared" si="64"/>
        <v>45900</v>
      </c>
      <c r="S1243" t="s">
        <v>27</v>
      </c>
      <c r="T1243" t="s">
        <v>28</v>
      </c>
    </row>
    <row r="1244" spans="1:20" ht="13.95" customHeight="1" x14ac:dyDescent="0.3">
      <c r="A1244" t="s">
        <v>1980</v>
      </c>
      <c r="B1244" s="2">
        <v>1</v>
      </c>
      <c r="C1244" t="s">
        <v>1966</v>
      </c>
      <c r="D1244" t="s">
        <v>1787</v>
      </c>
      <c r="E1244" t="s">
        <v>1967</v>
      </c>
      <c r="F1244" t="s">
        <v>281</v>
      </c>
      <c r="G1244" t="s">
        <v>282</v>
      </c>
      <c r="H1244" t="s">
        <v>283</v>
      </c>
      <c r="I1244" s="1">
        <f t="shared" si="65"/>
        <v>45169</v>
      </c>
      <c r="J1244" s="3">
        <v>24313.3</v>
      </c>
      <c r="K1244" s="3">
        <v>7309.42</v>
      </c>
      <c r="L1244" s="3">
        <v>17003.88</v>
      </c>
      <c r="M1244" s="3">
        <v>2400</v>
      </c>
      <c r="N1244" s="2">
        <v>6</v>
      </c>
      <c r="O1244" s="2">
        <v>0</v>
      </c>
      <c r="P1244" s="2">
        <v>3</v>
      </c>
      <c r="Q1244" s="2">
        <v>364</v>
      </c>
      <c r="R1244" s="1">
        <f t="shared" si="64"/>
        <v>45900</v>
      </c>
      <c r="S1244" t="s">
        <v>27</v>
      </c>
      <c r="T1244" t="s">
        <v>28</v>
      </c>
    </row>
    <row r="1245" spans="1:20" ht="13.95" customHeight="1" x14ac:dyDescent="0.3">
      <c r="A1245" t="s">
        <v>1981</v>
      </c>
      <c r="B1245" s="2">
        <v>1</v>
      </c>
      <c r="C1245" t="s">
        <v>1982</v>
      </c>
      <c r="D1245" t="s">
        <v>1870</v>
      </c>
      <c r="E1245" t="s">
        <v>1983</v>
      </c>
      <c r="F1245" t="s">
        <v>1872</v>
      </c>
      <c r="G1245" t="s">
        <v>282</v>
      </c>
      <c r="H1245" t="s">
        <v>283</v>
      </c>
      <c r="I1245" s="1">
        <f t="shared" si="65"/>
        <v>45169</v>
      </c>
      <c r="J1245" s="3">
        <v>27125.279999999999</v>
      </c>
      <c r="K1245" s="3">
        <v>18095.87</v>
      </c>
      <c r="L1245" s="3">
        <v>9029.41</v>
      </c>
      <c r="M1245" s="3">
        <v>0</v>
      </c>
      <c r="N1245" s="2">
        <v>3</v>
      </c>
      <c r="O1245" s="2">
        <v>0</v>
      </c>
      <c r="P1245" s="2">
        <v>0</v>
      </c>
      <c r="Q1245" s="2">
        <v>364</v>
      </c>
      <c r="R1245" s="1">
        <f t="shared" si="64"/>
        <v>45900</v>
      </c>
      <c r="S1245" t="s">
        <v>27</v>
      </c>
      <c r="T1245" t="s">
        <v>28</v>
      </c>
    </row>
    <row r="1246" spans="1:20" ht="13.95" customHeight="1" x14ac:dyDescent="0.3">
      <c r="A1246" t="s">
        <v>1984</v>
      </c>
      <c r="B1246" s="2">
        <v>1</v>
      </c>
      <c r="C1246" t="s">
        <v>1985</v>
      </c>
      <c r="D1246" t="s">
        <v>1787</v>
      </c>
      <c r="E1246" t="s">
        <v>1986</v>
      </c>
      <c r="F1246" t="s">
        <v>281</v>
      </c>
      <c r="G1246" t="s">
        <v>282</v>
      </c>
      <c r="H1246" t="s">
        <v>283</v>
      </c>
      <c r="I1246" s="1">
        <f>DATE(2023,12,29)</f>
        <v>45289</v>
      </c>
      <c r="J1246" s="3">
        <v>26868.21</v>
      </c>
      <c r="K1246" s="3">
        <v>6768.8</v>
      </c>
      <c r="L1246" s="3">
        <v>20099.41</v>
      </c>
      <c r="M1246" s="3">
        <v>2600</v>
      </c>
      <c r="N1246" s="2">
        <v>6</v>
      </c>
      <c r="O1246" s="2">
        <v>0</v>
      </c>
      <c r="P1246" s="2">
        <v>4</v>
      </c>
      <c r="Q1246" s="2">
        <v>119</v>
      </c>
      <c r="R1246" s="1">
        <f t="shared" si="64"/>
        <v>45900</v>
      </c>
      <c r="S1246" t="s">
        <v>27</v>
      </c>
      <c r="T1246" t="s">
        <v>28</v>
      </c>
    </row>
    <row r="1247" spans="1:20" ht="13.95" customHeight="1" x14ac:dyDescent="0.3">
      <c r="A1247" t="s">
        <v>1987</v>
      </c>
      <c r="B1247" s="2">
        <v>1</v>
      </c>
      <c r="C1247" t="s">
        <v>1988</v>
      </c>
      <c r="D1247" t="s">
        <v>22</v>
      </c>
      <c r="E1247" t="s">
        <v>1989</v>
      </c>
      <c r="F1247" t="s">
        <v>340</v>
      </c>
      <c r="G1247" t="s">
        <v>193</v>
      </c>
      <c r="H1247" t="s">
        <v>341</v>
      </c>
      <c r="I1247" s="1">
        <f>DATE(2024,3,31)</f>
        <v>45382</v>
      </c>
      <c r="J1247" s="3">
        <v>11849.6</v>
      </c>
      <c r="K1247" s="3">
        <v>1150.71</v>
      </c>
      <c r="L1247" s="3">
        <v>10698.89</v>
      </c>
      <c r="M1247" s="3">
        <v>500</v>
      </c>
      <c r="N1247" s="2">
        <v>14</v>
      </c>
      <c r="O1247" s="2">
        <v>0</v>
      </c>
      <c r="P1247" s="2">
        <v>12</v>
      </c>
      <c r="Q1247" s="2">
        <v>211</v>
      </c>
      <c r="R1247" s="1">
        <f t="shared" si="64"/>
        <v>45900</v>
      </c>
      <c r="S1247" t="s">
        <v>27</v>
      </c>
      <c r="T1247" t="s">
        <v>28</v>
      </c>
    </row>
    <row r="1248" spans="1:20" ht="13.95" customHeight="1" x14ac:dyDescent="0.3">
      <c r="A1248" t="s">
        <v>1990</v>
      </c>
      <c r="B1248" s="2">
        <v>1</v>
      </c>
      <c r="C1248" t="s">
        <v>1991</v>
      </c>
      <c r="D1248" t="s">
        <v>93</v>
      </c>
      <c r="E1248" t="s">
        <v>1019</v>
      </c>
      <c r="F1248" t="s">
        <v>281</v>
      </c>
      <c r="G1248" t="s">
        <v>282</v>
      </c>
      <c r="H1248" t="s">
        <v>283</v>
      </c>
      <c r="I1248" s="1">
        <f>DATE(2024,1,31)</f>
        <v>45322</v>
      </c>
      <c r="J1248" s="3">
        <v>26999</v>
      </c>
      <c r="K1248" s="3">
        <v>5518.8</v>
      </c>
      <c r="L1248" s="3">
        <v>21480.2</v>
      </c>
      <c r="M1248" s="3">
        <v>2600</v>
      </c>
      <c r="N1248" s="2">
        <v>7</v>
      </c>
      <c r="O1248" s="2">
        <v>0</v>
      </c>
      <c r="P1248" s="2">
        <v>5</v>
      </c>
      <c r="Q1248" s="2">
        <v>152</v>
      </c>
      <c r="R1248" s="1">
        <f t="shared" si="64"/>
        <v>45900</v>
      </c>
      <c r="S1248" t="s">
        <v>27</v>
      </c>
      <c r="T1248" t="s">
        <v>28</v>
      </c>
    </row>
    <row r="1249" spans="1:20" ht="13.95" customHeight="1" x14ac:dyDescent="0.3">
      <c r="A1249" t="s">
        <v>1992</v>
      </c>
      <c r="B1249" s="2">
        <v>1</v>
      </c>
      <c r="C1249" t="s">
        <v>1985</v>
      </c>
      <c r="D1249" t="s">
        <v>1787</v>
      </c>
      <c r="E1249" t="s">
        <v>1986</v>
      </c>
      <c r="F1249" t="s">
        <v>383</v>
      </c>
      <c r="G1249" t="s">
        <v>162</v>
      </c>
      <c r="H1249" t="s">
        <v>1993</v>
      </c>
      <c r="I1249" s="1">
        <f t="shared" ref="I1249:I1258" si="66">DATE(2023,12,29)</f>
        <v>45289</v>
      </c>
      <c r="J1249" s="3">
        <v>26868.21</v>
      </c>
      <c r="K1249" s="3">
        <v>6768.8</v>
      </c>
      <c r="L1249" s="3">
        <v>20099.41</v>
      </c>
      <c r="M1249" s="3">
        <v>2600</v>
      </c>
      <c r="N1249" s="2">
        <v>6</v>
      </c>
      <c r="O1249" s="2">
        <v>0</v>
      </c>
      <c r="P1249" s="2">
        <v>4</v>
      </c>
      <c r="Q1249" s="2">
        <v>119</v>
      </c>
      <c r="R1249" s="1">
        <f t="shared" si="64"/>
        <v>45900</v>
      </c>
      <c r="S1249" t="s">
        <v>27</v>
      </c>
      <c r="T1249" t="s">
        <v>28</v>
      </c>
    </row>
    <row r="1250" spans="1:20" ht="13.95" customHeight="1" x14ac:dyDescent="0.3">
      <c r="A1250" t="s">
        <v>1994</v>
      </c>
      <c r="B1250" s="2">
        <v>1</v>
      </c>
      <c r="C1250" t="s">
        <v>1985</v>
      </c>
      <c r="D1250" t="s">
        <v>1787</v>
      </c>
      <c r="E1250" t="s">
        <v>1986</v>
      </c>
      <c r="F1250" t="s">
        <v>636</v>
      </c>
      <c r="G1250" t="s">
        <v>400</v>
      </c>
      <c r="H1250" t="s">
        <v>637</v>
      </c>
      <c r="I1250" s="1">
        <f t="shared" si="66"/>
        <v>45289</v>
      </c>
      <c r="J1250" s="3">
        <v>26868.21</v>
      </c>
      <c r="K1250" s="3">
        <v>6768.8</v>
      </c>
      <c r="L1250" s="3">
        <v>20099.41</v>
      </c>
      <c r="M1250" s="3">
        <v>2600</v>
      </c>
      <c r="N1250" s="2">
        <v>6</v>
      </c>
      <c r="O1250" s="2">
        <v>0</v>
      </c>
      <c r="P1250" s="2">
        <v>4</v>
      </c>
      <c r="Q1250" s="2">
        <v>119</v>
      </c>
      <c r="R1250" s="1">
        <f t="shared" si="64"/>
        <v>45900</v>
      </c>
      <c r="S1250" t="s">
        <v>27</v>
      </c>
      <c r="T1250" t="s">
        <v>28</v>
      </c>
    </row>
    <row r="1251" spans="1:20" ht="13.95" customHeight="1" x14ac:dyDescent="0.3">
      <c r="A1251" t="s">
        <v>1995</v>
      </c>
      <c r="B1251" s="2">
        <v>1</v>
      </c>
      <c r="C1251" t="s">
        <v>1985</v>
      </c>
      <c r="D1251" t="s">
        <v>1787</v>
      </c>
      <c r="E1251" t="s">
        <v>1986</v>
      </c>
      <c r="F1251" t="s">
        <v>281</v>
      </c>
      <c r="G1251" t="s">
        <v>282</v>
      </c>
      <c r="H1251" t="s">
        <v>283</v>
      </c>
      <c r="I1251" s="1">
        <f t="shared" si="66"/>
        <v>45289</v>
      </c>
      <c r="J1251" s="3">
        <v>26868.21</v>
      </c>
      <c r="K1251" s="3">
        <v>6768.8</v>
      </c>
      <c r="L1251" s="3">
        <v>20099.41</v>
      </c>
      <c r="M1251" s="3">
        <v>2600</v>
      </c>
      <c r="N1251" s="2">
        <v>6</v>
      </c>
      <c r="O1251" s="2">
        <v>0</v>
      </c>
      <c r="P1251" s="2">
        <v>4</v>
      </c>
      <c r="Q1251" s="2">
        <v>119</v>
      </c>
      <c r="R1251" s="1">
        <f t="shared" si="64"/>
        <v>45900</v>
      </c>
      <c r="S1251" t="s">
        <v>27</v>
      </c>
      <c r="T1251" t="s">
        <v>28</v>
      </c>
    </row>
    <row r="1252" spans="1:20" ht="13.95" customHeight="1" x14ac:dyDescent="0.3">
      <c r="A1252" t="s">
        <v>1996</v>
      </c>
      <c r="B1252" s="2">
        <v>1</v>
      </c>
      <c r="C1252" t="s">
        <v>1985</v>
      </c>
      <c r="D1252" t="s">
        <v>1787</v>
      </c>
      <c r="E1252" t="s">
        <v>1986</v>
      </c>
      <c r="F1252" t="s">
        <v>358</v>
      </c>
      <c r="G1252" t="s">
        <v>25</v>
      </c>
      <c r="H1252" t="s">
        <v>1997</v>
      </c>
      <c r="I1252" s="1">
        <f t="shared" si="66"/>
        <v>45289</v>
      </c>
      <c r="J1252" s="3">
        <v>26868.21</v>
      </c>
      <c r="K1252" s="3">
        <v>6768.8</v>
      </c>
      <c r="L1252" s="3">
        <v>20099.41</v>
      </c>
      <c r="M1252" s="3">
        <v>2600</v>
      </c>
      <c r="N1252" s="2">
        <v>6</v>
      </c>
      <c r="O1252" s="2">
        <v>0</v>
      </c>
      <c r="P1252" s="2">
        <v>4</v>
      </c>
      <c r="Q1252" s="2">
        <v>119</v>
      </c>
      <c r="R1252" s="1">
        <f t="shared" si="64"/>
        <v>45900</v>
      </c>
      <c r="S1252" t="s">
        <v>27</v>
      </c>
      <c r="T1252" t="s">
        <v>28</v>
      </c>
    </row>
    <row r="1253" spans="1:20" ht="13.95" customHeight="1" x14ac:dyDescent="0.3">
      <c r="A1253" t="s">
        <v>1998</v>
      </c>
      <c r="B1253" s="2">
        <v>1</v>
      </c>
      <c r="C1253" t="s">
        <v>1985</v>
      </c>
      <c r="D1253" t="s">
        <v>1787</v>
      </c>
      <c r="E1253" t="s">
        <v>1986</v>
      </c>
      <c r="F1253" t="s">
        <v>281</v>
      </c>
      <c r="G1253" t="s">
        <v>282</v>
      </c>
      <c r="H1253" t="s">
        <v>283</v>
      </c>
      <c r="I1253" s="1">
        <f t="shared" si="66"/>
        <v>45289</v>
      </c>
      <c r="J1253" s="3">
        <v>26868.21</v>
      </c>
      <c r="K1253" s="3">
        <v>6768.8</v>
      </c>
      <c r="L1253" s="3">
        <v>20099.41</v>
      </c>
      <c r="M1253" s="3">
        <v>2600</v>
      </c>
      <c r="N1253" s="2">
        <v>6</v>
      </c>
      <c r="O1253" s="2">
        <v>0</v>
      </c>
      <c r="P1253" s="2">
        <v>4</v>
      </c>
      <c r="Q1253" s="2">
        <v>119</v>
      </c>
      <c r="R1253" s="1">
        <f t="shared" si="64"/>
        <v>45900</v>
      </c>
      <c r="S1253" t="s">
        <v>27</v>
      </c>
      <c r="T1253" t="s">
        <v>28</v>
      </c>
    </row>
    <row r="1254" spans="1:20" ht="13.95" customHeight="1" x14ac:dyDescent="0.3">
      <c r="A1254" t="s">
        <v>1999</v>
      </c>
      <c r="B1254" s="2">
        <v>1</v>
      </c>
      <c r="C1254" t="s">
        <v>1985</v>
      </c>
      <c r="D1254" t="s">
        <v>1787</v>
      </c>
      <c r="E1254" t="s">
        <v>1986</v>
      </c>
      <c r="F1254" t="s">
        <v>181</v>
      </c>
      <c r="G1254" t="s">
        <v>182</v>
      </c>
      <c r="H1254" t="s">
        <v>212</v>
      </c>
      <c r="I1254" s="1">
        <f t="shared" si="66"/>
        <v>45289</v>
      </c>
      <c r="J1254" s="3">
        <v>26868.21</v>
      </c>
      <c r="K1254" s="3">
        <v>6768.8</v>
      </c>
      <c r="L1254" s="3">
        <v>20099.41</v>
      </c>
      <c r="M1254" s="3">
        <v>2600</v>
      </c>
      <c r="N1254" s="2">
        <v>6</v>
      </c>
      <c r="O1254" s="2">
        <v>0</v>
      </c>
      <c r="P1254" s="2">
        <v>4</v>
      </c>
      <c r="Q1254" s="2">
        <v>119</v>
      </c>
      <c r="R1254" s="1">
        <f t="shared" si="64"/>
        <v>45900</v>
      </c>
      <c r="S1254" t="s">
        <v>27</v>
      </c>
      <c r="T1254" t="s">
        <v>28</v>
      </c>
    </row>
    <row r="1255" spans="1:20" ht="13.95" customHeight="1" x14ac:dyDescent="0.3">
      <c r="A1255" t="s">
        <v>2000</v>
      </c>
      <c r="B1255" s="2">
        <v>1</v>
      </c>
      <c r="C1255" t="s">
        <v>1985</v>
      </c>
      <c r="D1255" t="s">
        <v>1787</v>
      </c>
      <c r="E1255" t="s">
        <v>1986</v>
      </c>
      <c r="F1255" t="s">
        <v>1397</v>
      </c>
      <c r="G1255" t="s">
        <v>269</v>
      </c>
      <c r="H1255" t="s">
        <v>210</v>
      </c>
      <c r="I1255" s="1">
        <f t="shared" si="66"/>
        <v>45289</v>
      </c>
      <c r="J1255" s="3">
        <v>26868.21</v>
      </c>
      <c r="K1255" s="3">
        <v>6768.8</v>
      </c>
      <c r="L1255" s="3">
        <v>20099.41</v>
      </c>
      <c r="M1255" s="3">
        <v>2600</v>
      </c>
      <c r="N1255" s="2">
        <v>6</v>
      </c>
      <c r="O1255" s="2">
        <v>0</v>
      </c>
      <c r="P1255" s="2">
        <v>4</v>
      </c>
      <c r="Q1255" s="2">
        <v>119</v>
      </c>
      <c r="R1255" s="1">
        <f t="shared" si="64"/>
        <v>45900</v>
      </c>
      <c r="S1255" t="s">
        <v>27</v>
      </c>
      <c r="T1255" t="s">
        <v>28</v>
      </c>
    </row>
    <row r="1256" spans="1:20" ht="13.95" customHeight="1" x14ac:dyDescent="0.3">
      <c r="A1256" t="s">
        <v>2001</v>
      </c>
      <c r="B1256" s="2">
        <v>1</v>
      </c>
      <c r="C1256" t="s">
        <v>1985</v>
      </c>
      <c r="D1256" t="s">
        <v>1787</v>
      </c>
      <c r="E1256" t="s">
        <v>1986</v>
      </c>
      <c r="F1256" t="s">
        <v>281</v>
      </c>
      <c r="G1256" t="s">
        <v>282</v>
      </c>
      <c r="H1256" t="s">
        <v>283</v>
      </c>
      <c r="I1256" s="1">
        <f t="shared" si="66"/>
        <v>45289</v>
      </c>
      <c r="J1256" s="3">
        <v>26868.21</v>
      </c>
      <c r="K1256" s="3">
        <v>6768.8</v>
      </c>
      <c r="L1256" s="3">
        <v>20099.41</v>
      </c>
      <c r="M1256" s="3">
        <v>2600</v>
      </c>
      <c r="N1256" s="2">
        <v>6</v>
      </c>
      <c r="O1256" s="2">
        <v>0</v>
      </c>
      <c r="P1256" s="2">
        <v>4</v>
      </c>
      <c r="Q1256" s="2">
        <v>119</v>
      </c>
      <c r="R1256" s="1">
        <f t="shared" si="64"/>
        <v>45900</v>
      </c>
      <c r="S1256" t="s">
        <v>27</v>
      </c>
      <c r="T1256" t="s">
        <v>28</v>
      </c>
    </row>
    <row r="1257" spans="1:20" ht="13.95" customHeight="1" x14ac:dyDescent="0.3">
      <c r="A1257" t="s">
        <v>2002</v>
      </c>
      <c r="B1257" s="2">
        <v>1</v>
      </c>
      <c r="C1257" t="s">
        <v>1985</v>
      </c>
      <c r="D1257" t="s">
        <v>1787</v>
      </c>
      <c r="E1257" t="s">
        <v>1986</v>
      </c>
      <c r="F1257" t="s">
        <v>173</v>
      </c>
      <c r="G1257" t="s">
        <v>124</v>
      </c>
      <c r="H1257" t="s">
        <v>2003</v>
      </c>
      <c r="I1257" s="1">
        <f t="shared" si="66"/>
        <v>45289</v>
      </c>
      <c r="J1257" s="3">
        <v>26868.21</v>
      </c>
      <c r="K1257" s="3">
        <v>6768.8</v>
      </c>
      <c r="L1257" s="3">
        <v>20099.41</v>
      </c>
      <c r="M1257" s="3">
        <v>2600</v>
      </c>
      <c r="N1257" s="2">
        <v>6</v>
      </c>
      <c r="O1257" s="2">
        <v>0</v>
      </c>
      <c r="P1257" s="2">
        <v>4</v>
      </c>
      <c r="Q1257" s="2">
        <v>119</v>
      </c>
      <c r="R1257" s="1">
        <f t="shared" si="64"/>
        <v>45900</v>
      </c>
      <c r="S1257" t="s">
        <v>27</v>
      </c>
      <c r="T1257" t="s">
        <v>28</v>
      </c>
    </row>
    <row r="1258" spans="1:20" ht="13.95" customHeight="1" x14ac:dyDescent="0.3">
      <c r="A1258" t="s">
        <v>2004</v>
      </c>
      <c r="B1258" s="2">
        <v>1</v>
      </c>
      <c r="C1258" t="s">
        <v>1985</v>
      </c>
      <c r="D1258" t="s">
        <v>1787</v>
      </c>
      <c r="E1258" t="s">
        <v>1986</v>
      </c>
      <c r="F1258" t="s">
        <v>358</v>
      </c>
      <c r="G1258" t="s">
        <v>25</v>
      </c>
      <c r="H1258" t="s">
        <v>2005</v>
      </c>
      <c r="I1258" s="1">
        <f t="shared" si="66"/>
        <v>45289</v>
      </c>
      <c r="J1258" s="3">
        <v>26868.21</v>
      </c>
      <c r="K1258" s="3">
        <v>6768.8</v>
      </c>
      <c r="L1258" s="3">
        <v>20099.41</v>
      </c>
      <c r="M1258" s="3">
        <v>2600</v>
      </c>
      <c r="N1258" s="2">
        <v>6</v>
      </c>
      <c r="O1258" s="2">
        <v>0</v>
      </c>
      <c r="P1258" s="2">
        <v>4</v>
      </c>
      <c r="Q1258" s="2">
        <v>119</v>
      </c>
      <c r="R1258" s="1">
        <f t="shared" si="64"/>
        <v>45900</v>
      </c>
      <c r="S1258" t="s">
        <v>27</v>
      </c>
      <c r="T1258" t="s">
        <v>28</v>
      </c>
    </row>
    <row r="1259" spans="1:20" ht="13.95" customHeight="1" x14ac:dyDescent="0.3">
      <c r="A1259" t="s">
        <v>2006</v>
      </c>
      <c r="B1259" s="2">
        <v>1</v>
      </c>
      <c r="C1259" t="s">
        <v>2007</v>
      </c>
      <c r="D1259" t="s">
        <v>22</v>
      </c>
      <c r="E1259" t="s">
        <v>23</v>
      </c>
      <c r="F1259" t="s">
        <v>181</v>
      </c>
      <c r="G1259" t="s">
        <v>182</v>
      </c>
      <c r="H1259" t="s">
        <v>183</v>
      </c>
      <c r="I1259" s="1">
        <f>DATE(2024,7,31)</f>
        <v>45504</v>
      </c>
      <c r="J1259" s="3">
        <v>5577.5</v>
      </c>
      <c r="K1259" s="3">
        <v>389.71</v>
      </c>
      <c r="L1259" s="3">
        <v>5187.79</v>
      </c>
      <c r="M1259" s="3">
        <v>550</v>
      </c>
      <c r="N1259" s="2">
        <v>14</v>
      </c>
      <c r="O1259" s="2">
        <v>0</v>
      </c>
      <c r="P1259" s="2">
        <v>12</v>
      </c>
      <c r="Q1259" s="2">
        <v>333</v>
      </c>
      <c r="R1259" s="1">
        <f t="shared" si="64"/>
        <v>45900</v>
      </c>
      <c r="S1259" t="s">
        <v>27</v>
      </c>
      <c r="T1259" t="s">
        <v>28</v>
      </c>
    </row>
    <row r="1260" spans="1:20" ht="13.95" customHeight="1" x14ac:dyDescent="0.3">
      <c r="A1260" t="s">
        <v>2008</v>
      </c>
      <c r="B1260" s="2">
        <v>1</v>
      </c>
      <c r="C1260" t="s">
        <v>1985</v>
      </c>
      <c r="D1260" t="s">
        <v>1787</v>
      </c>
      <c r="E1260" t="s">
        <v>1986</v>
      </c>
      <c r="F1260" t="s">
        <v>281</v>
      </c>
      <c r="G1260" t="s">
        <v>282</v>
      </c>
      <c r="H1260" t="s">
        <v>283</v>
      </c>
      <c r="I1260" s="1">
        <f t="shared" ref="I1260:I1267" si="67">DATE(2023,12,29)</f>
        <v>45289</v>
      </c>
      <c r="J1260" s="3">
        <v>26868.21</v>
      </c>
      <c r="K1260" s="3">
        <v>6768.8</v>
      </c>
      <c r="L1260" s="3">
        <v>20099.41</v>
      </c>
      <c r="M1260" s="3">
        <v>2600</v>
      </c>
      <c r="N1260" s="2">
        <v>6</v>
      </c>
      <c r="O1260" s="2">
        <v>0</v>
      </c>
      <c r="P1260" s="2">
        <v>4</v>
      </c>
      <c r="Q1260" s="2">
        <v>119</v>
      </c>
      <c r="R1260" s="1">
        <f t="shared" si="64"/>
        <v>45900</v>
      </c>
      <c r="S1260" t="s">
        <v>27</v>
      </c>
      <c r="T1260" t="s">
        <v>28</v>
      </c>
    </row>
    <row r="1261" spans="1:20" ht="13.95" customHeight="1" x14ac:dyDescent="0.3">
      <c r="A1261" t="s">
        <v>2009</v>
      </c>
      <c r="B1261" s="2">
        <v>1</v>
      </c>
      <c r="C1261" t="s">
        <v>1985</v>
      </c>
      <c r="D1261" t="s">
        <v>1787</v>
      </c>
      <c r="E1261" t="s">
        <v>1986</v>
      </c>
      <c r="F1261" t="s">
        <v>281</v>
      </c>
      <c r="G1261" t="s">
        <v>282</v>
      </c>
      <c r="H1261" t="s">
        <v>283</v>
      </c>
      <c r="I1261" s="1">
        <f t="shared" si="67"/>
        <v>45289</v>
      </c>
      <c r="J1261" s="3">
        <v>26868.21</v>
      </c>
      <c r="K1261" s="3">
        <v>6768.8</v>
      </c>
      <c r="L1261" s="3">
        <v>20099.41</v>
      </c>
      <c r="M1261" s="3">
        <v>2600</v>
      </c>
      <c r="N1261" s="2">
        <v>6</v>
      </c>
      <c r="O1261" s="2">
        <v>0</v>
      </c>
      <c r="P1261" s="2">
        <v>4</v>
      </c>
      <c r="Q1261" s="2">
        <v>119</v>
      </c>
      <c r="R1261" s="1">
        <f t="shared" si="64"/>
        <v>45900</v>
      </c>
      <c r="S1261" t="s">
        <v>27</v>
      </c>
      <c r="T1261" t="s">
        <v>28</v>
      </c>
    </row>
    <row r="1262" spans="1:20" ht="13.95" customHeight="1" x14ac:dyDescent="0.3">
      <c r="A1262" t="s">
        <v>2010</v>
      </c>
      <c r="B1262" s="2">
        <v>1</v>
      </c>
      <c r="C1262" t="s">
        <v>1985</v>
      </c>
      <c r="D1262" t="s">
        <v>1787</v>
      </c>
      <c r="E1262" t="s">
        <v>1986</v>
      </c>
      <c r="F1262" t="s">
        <v>461</v>
      </c>
      <c r="G1262" t="s">
        <v>377</v>
      </c>
      <c r="H1262" t="s">
        <v>2011</v>
      </c>
      <c r="I1262" s="1">
        <f t="shared" si="67"/>
        <v>45289</v>
      </c>
      <c r="J1262" s="3">
        <v>26868.21</v>
      </c>
      <c r="K1262" s="3">
        <v>6768.8</v>
      </c>
      <c r="L1262" s="3">
        <v>20099.41</v>
      </c>
      <c r="M1262" s="3">
        <v>2600</v>
      </c>
      <c r="N1262" s="2">
        <v>6</v>
      </c>
      <c r="O1262" s="2">
        <v>0</v>
      </c>
      <c r="P1262" s="2">
        <v>4</v>
      </c>
      <c r="Q1262" s="2">
        <v>119</v>
      </c>
      <c r="R1262" s="1">
        <f t="shared" si="64"/>
        <v>45900</v>
      </c>
      <c r="S1262" t="s">
        <v>27</v>
      </c>
      <c r="T1262" t="s">
        <v>28</v>
      </c>
    </row>
    <row r="1263" spans="1:20" ht="13.95" customHeight="1" x14ac:dyDescent="0.3">
      <c r="A1263" t="s">
        <v>2012</v>
      </c>
      <c r="B1263" s="2">
        <v>1</v>
      </c>
      <c r="C1263" t="s">
        <v>1985</v>
      </c>
      <c r="D1263" t="s">
        <v>1787</v>
      </c>
      <c r="E1263" t="s">
        <v>1986</v>
      </c>
      <c r="F1263" t="s">
        <v>281</v>
      </c>
      <c r="G1263" t="s">
        <v>282</v>
      </c>
      <c r="H1263" t="s">
        <v>283</v>
      </c>
      <c r="I1263" s="1">
        <f t="shared" si="67"/>
        <v>45289</v>
      </c>
      <c r="J1263" s="3">
        <v>26868.21</v>
      </c>
      <c r="K1263" s="3">
        <v>6768.8</v>
      </c>
      <c r="L1263" s="3">
        <v>20099.41</v>
      </c>
      <c r="M1263" s="3">
        <v>2600</v>
      </c>
      <c r="N1263" s="2">
        <v>6</v>
      </c>
      <c r="O1263" s="2">
        <v>0</v>
      </c>
      <c r="P1263" s="2">
        <v>4</v>
      </c>
      <c r="Q1263" s="2">
        <v>119</v>
      </c>
      <c r="R1263" s="1">
        <f t="shared" si="64"/>
        <v>45900</v>
      </c>
      <c r="S1263" t="s">
        <v>27</v>
      </c>
      <c r="T1263" t="s">
        <v>28</v>
      </c>
    </row>
    <row r="1264" spans="1:20" ht="13.95" customHeight="1" x14ac:dyDescent="0.3">
      <c r="A1264" t="s">
        <v>2013</v>
      </c>
      <c r="B1264" s="2">
        <v>1</v>
      </c>
      <c r="C1264" t="s">
        <v>1985</v>
      </c>
      <c r="D1264" t="s">
        <v>1787</v>
      </c>
      <c r="E1264" t="s">
        <v>1986</v>
      </c>
      <c r="F1264" t="s">
        <v>192</v>
      </c>
      <c r="G1264" t="s">
        <v>193</v>
      </c>
      <c r="H1264" t="s">
        <v>2014</v>
      </c>
      <c r="I1264" s="1">
        <f t="shared" si="67"/>
        <v>45289</v>
      </c>
      <c r="J1264" s="3">
        <v>26868.21</v>
      </c>
      <c r="K1264" s="3">
        <v>6768.8</v>
      </c>
      <c r="L1264" s="3">
        <v>20099.41</v>
      </c>
      <c r="M1264" s="3">
        <v>2600</v>
      </c>
      <c r="N1264" s="2">
        <v>6</v>
      </c>
      <c r="O1264" s="2">
        <v>0</v>
      </c>
      <c r="P1264" s="2">
        <v>4</v>
      </c>
      <c r="Q1264" s="2">
        <v>119</v>
      </c>
      <c r="R1264" s="1">
        <f t="shared" si="64"/>
        <v>45900</v>
      </c>
      <c r="S1264" t="s">
        <v>27</v>
      </c>
      <c r="T1264" t="s">
        <v>28</v>
      </c>
    </row>
    <row r="1265" spans="1:20" ht="13.95" customHeight="1" x14ac:dyDescent="0.3">
      <c r="A1265" t="s">
        <v>2015</v>
      </c>
      <c r="B1265" s="2">
        <v>1</v>
      </c>
      <c r="C1265" t="s">
        <v>1985</v>
      </c>
      <c r="D1265" t="s">
        <v>1787</v>
      </c>
      <c r="E1265" t="s">
        <v>2016</v>
      </c>
      <c r="F1265" t="s">
        <v>281</v>
      </c>
      <c r="G1265" t="s">
        <v>282</v>
      </c>
      <c r="H1265" t="s">
        <v>283</v>
      </c>
      <c r="I1265" s="1">
        <f t="shared" si="67"/>
        <v>45289</v>
      </c>
      <c r="J1265" s="3">
        <v>26868.21</v>
      </c>
      <c r="K1265" s="3">
        <v>6768.8</v>
      </c>
      <c r="L1265" s="3">
        <v>20099.41</v>
      </c>
      <c r="M1265" s="3">
        <v>2600</v>
      </c>
      <c r="N1265" s="2">
        <v>6</v>
      </c>
      <c r="O1265" s="2">
        <v>0</v>
      </c>
      <c r="P1265" s="2">
        <v>4</v>
      </c>
      <c r="Q1265" s="2">
        <v>119</v>
      </c>
      <c r="R1265" s="1">
        <f t="shared" si="64"/>
        <v>45900</v>
      </c>
      <c r="S1265" t="s">
        <v>27</v>
      </c>
      <c r="T1265" t="s">
        <v>28</v>
      </c>
    </row>
    <row r="1266" spans="1:20" ht="13.95" customHeight="1" x14ac:dyDescent="0.3">
      <c r="A1266" t="s">
        <v>2017</v>
      </c>
      <c r="B1266" s="2">
        <v>1</v>
      </c>
      <c r="C1266" t="s">
        <v>1985</v>
      </c>
      <c r="D1266" t="s">
        <v>1787</v>
      </c>
      <c r="E1266" t="s">
        <v>1986</v>
      </c>
      <c r="F1266" t="s">
        <v>111</v>
      </c>
      <c r="G1266" t="s">
        <v>112</v>
      </c>
      <c r="H1266" t="s">
        <v>2018</v>
      </c>
      <c r="I1266" s="1">
        <f t="shared" si="67"/>
        <v>45289</v>
      </c>
      <c r="J1266" s="3">
        <v>26868.21</v>
      </c>
      <c r="K1266" s="3">
        <v>6768.8</v>
      </c>
      <c r="L1266" s="3">
        <v>20099.41</v>
      </c>
      <c r="M1266" s="3">
        <v>2600</v>
      </c>
      <c r="N1266" s="2">
        <v>6</v>
      </c>
      <c r="O1266" s="2">
        <v>0</v>
      </c>
      <c r="P1266" s="2">
        <v>4</v>
      </c>
      <c r="Q1266" s="2">
        <v>119</v>
      </c>
      <c r="R1266" s="1">
        <f t="shared" si="64"/>
        <v>45900</v>
      </c>
      <c r="S1266" t="s">
        <v>27</v>
      </c>
      <c r="T1266" t="s">
        <v>28</v>
      </c>
    </row>
    <row r="1267" spans="1:20" ht="13.95" customHeight="1" x14ac:dyDescent="0.3">
      <c r="A1267" t="s">
        <v>2019</v>
      </c>
      <c r="B1267" s="2">
        <v>1</v>
      </c>
      <c r="C1267" t="s">
        <v>1985</v>
      </c>
      <c r="D1267" t="s">
        <v>1787</v>
      </c>
      <c r="E1267" t="s">
        <v>1986</v>
      </c>
      <c r="F1267" t="s">
        <v>281</v>
      </c>
      <c r="G1267" t="s">
        <v>282</v>
      </c>
      <c r="H1267" t="s">
        <v>283</v>
      </c>
      <c r="I1267" s="1">
        <f t="shared" si="67"/>
        <v>45289</v>
      </c>
      <c r="J1267" s="3">
        <v>26868.21</v>
      </c>
      <c r="K1267" s="3">
        <v>6768.8</v>
      </c>
      <c r="L1267" s="3">
        <v>20099.41</v>
      </c>
      <c r="M1267" s="3">
        <v>2600</v>
      </c>
      <c r="N1267" s="2">
        <v>6</v>
      </c>
      <c r="O1267" s="2">
        <v>0</v>
      </c>
      <c r="P1267" s="2">
        <v>4</v>
      </c>
      <c r="Q1267" s="2">
        <v>119</v>
      </c>
      <c r="R1267" s="1">
        <f t="shared" si="64"/>
        <v>45900</v>
      </c>
      <c r="S1267" t="s">
        <v>27</v>
      </c>
      <c r="T1267" t="s">
        <v>28</v>
      </c>
    </row>
    <row r="1268" spans="1:20" ht="13.95" customHeight="1" x14ac:dyDescent="0.3">
      <c r="A1268" t="s">
        <v>2020</v>
      </c>
      <c r="B1268" s="2">
        <v>1</v>
      </c>
      <c r="C1268" t="s">
        <v>2021</v>
      </c>
      <c r="D1268" t="s">
        <v>93</v>
      </c>
      <c r="E1268" t="s">
        <v>1989</v>
      </c>
      <c r="F1268" t="s">
        <v>340</v>
      </c>
      <c r="G1268" t="s">
        <v>193</v>
      </c>
      <c r="H1268" t="s">
        <v>341</v>
      </c>
      <c r="I1268" s="1">
        <f>DATE(2024,3,31)</f>
        <v>45382</v>
      </c>
      <c r="J1268" s="3">
        <v>50103.199999999997</v>
      </c>
      <c r="K1268" s="3">
        <v>9145.61</v>
      </c>
      <c r="L1268" s="3">
        <v>40957.589999999997</v>
      </c>
      <c r="M1268" s="3">
        <v>5000</v>
      </c>
      <c r="N1268" s="2">
        <v>7</v>
      </c>
      <c r="O1268" s="2">
        <v>0</v>
      </c>
      <c r="P1268" s="2">
        <v>5</v>
      </c>
      <c r="Q1268" s="2">
        <v>211</v>
      </c>
      <c r="R1268" s="1">
        <f t="shared" si="64"/>
        <v>45900</v>
      </c>
      <c r="S1268" t="s">
        <v>27</v>
      </c>
      <c r="T1268" t="s">
        <v>28</v>
      </c>
    </row>
    <row r="1269" spans="1:20" ht="13.95" customHeight="1" x14ac:dyDescent="0.3">
      <c r="A1269" t="s">
        <v>2022</v>
      </c>
      <c r="B1269" s="2">
        <v>1</v>
      </c>
      <c r="C1269" t="s">
        <v>2023</v>
      </c>
      <c r="D1269" t="s">
        <v>93</v>
      </c>
      <c r="E1269" t="s">
        <v>1989</v>
      </c>
      <c r="F1269" t="s">
        <v>340</v>
      </c>
      <c r="G1269" t="s">
        <v>193</v>
      </c>
      <c r="H1269" t="s">
        <v>341</v>
      </c>
      <c r="I1269" s="1">
        <f>DATE(2024,3,31)</f>
        <v>45382</v>
      </c>
      <c r="J1269" s="3">
        <v>70582.399999999994</v>
      </c>
      <c r="K1269" s="3">
        <v>12892.67</v>
      </c>
      <c r="L1269" s="3">
        <v>57689.73</v>
      </c>
      <c r="M1269" s="3">
        <v>7000</v>
      </c>
      <c r="N1269" s="2">
        <v>7</v>
      </c>
      <c r="O1269" s="2">
        <v>0</v>
      </c>
      <c r="P1269" s="2">
        <v>5</v>
      </c>
      <c r="Q1269" s="2">
        <v>211</v>
      </c>
      <c r="R1269" s="1">
        <f t="shared" si="64"/>
        <v>45900</v>
      </c>
      <c r="S1269" t="s">
        <v>27</v>
      </c>
      <c r="T1269" t="s">
        <v>28</v>
      </c>
    </row>
    <row r="1270" spans="1:20" ht="13.95" customHeight="1" x14ac:dyDescent="0.3">
      <c r="A1270" t="s">
        <v>2024</v>
      </c>
      <c r="B1270" s="2">
        <v>1</v>
      </c>
      <c r="C1270" t="s">
        <v>1985</v>
      </c>
      <c r="D1270" t="s">
        <v>1787</v>
      </c>
      <c r="E1270" t="s">
        <v>1986</v>
      </c>
      <c r="F1270" t="s">
        <v>448</v>
      </c>
      <c r="G1270" t="s">
        <v>197</v>
      </c>
      <c r="H1270" t="s">
        <v>449</v>
      </c>
      <c r="I1270" s="1">
        <f>DATE(2023,12,29)</f>
        <v>45289</v>
      </c>
      <c r="J1270" s="3">
        <v>26868.21</v>
      </c>
      <c r="K1270" s="3">
        <v>6768.8</v>
      </c>
      <c r="L1270" s="3">
        <v>20099.41</v>
      </c>
      <c r="M1270" s="3">
        <v>2600</v>
      </c>
      <c r="N1270" s="2">
        <v>6</v>
      </c>
      <c r="O1270" s="2">
        <v>0</v>
      </c>
      <c r="P1270" s="2">
        <v>4</v>
      </c>
      <c r="Q1270" s="2">
        <v>119</v>
      </c>
      <c r="R1270" s="1">
        <f t="shared" si="64"/>
        <v>45900</v>
      </c>
      <c r="S1270" t="s">
        <v>27</v>
      </c>
      <c r="T1270" t="s">
        <v>28</v>
      </c>
    </row>
    <row r="1271" spans="1:20" ht="13.95" customHeight="1" x14ac:dyDescent="0.3">
      <c r="A1271" t="s">
        <v>2025</v>
      </c>
      <c r="B1271" s="2">
        <v>1</v>
      </c>
      <c r="C1271" t="s">
        <v>1633</v>
      </c>
      <c r="D1271" t="s">
        <v>93</v>
      </c>
      <c r="E1271" t="s">
        <v>1989</v>
      </c>
      <c r="F1271" t="s">
        <v>340</v>
      </c>
      <c r="G1271" t="s">
        <v>193</v>
      </c>
      <c r="H1271" t="s">
        <v>341</v>
      </c>
      <c r="I1271" s="1">
        <f>DATE(2024,3,31)</f>
        <v>45382</v>
      </c>
      <c r="J1271" s="3">
        <v>4025</v>
      </c>
      <c r="K1271" s="3">
        <v>735.02</v>
      </c>
      <c r="L1271" s="3">
        <v>3289.98</v>
      </c>
      <c r="M1271" s="3">
        <v>400</v>
      </c>
      <c r="N1271" s="2">
        <v>7</v>
      </c>
      <c r="O1271" s="2">
        <v>0</v>
      </c>
      <c r="P1271" s="2">
        <v>5</v>
      </c>
      <c r="Q1271" s="2">
        <v>211</v>
      </c>
      <c r="R1271" s="1">
        <f t="shared" si="64"/>
        <v>45900</v>
      </c>
      <c r="S1271" t="s">
        <v>27</v>
      </c>
      <c r="T1271" t="s">
        <v>28</v>
      </c>
    </row>
    <row r="1272" spans="1:20" ht="13.95" customHeight="1" x14ac:dyDescent="0.3">
      <c r="A1272" t="s">
        <v>2026</v>
      </c>
      <c r="B1272" s="2">
        <v>1</v>
      </c>
      <c r="C1272" t="s">
        <v>1985</v>
      </c>
      <c r="D1272" t="s">
        <v>1787</v>
      </c>
      <c r="E1272" t="s">
        <v>1986</v>
      </c>
      <c r="F1272" t="s">
        <v>281</v>
      </c>
      <c r="G1272" t="s">
        <v>282</v>
      </c>
      <c r="H1272" t="s">
        <v>283</v>
      </c>
      <c r="I1272" s="1">
        <f t="shared" ref="I1272:I1284" si="68">DATE(2023,12,29)</f>
        <v>45289</v>
      </c>
      <c r="J1272" s="3">
        <v>26868.21</v>
      </c>
      <c r="K1272" s="3">
        <v>6768.8</v>
      </c>
      <c r="L1272" s="3">
        <v>20099.41</v>
      </c>
      <c r="M1272" s="3">
        <v>2600</v>
      </c>
      <c r="N1272" s="2">
        <v>6</v>
      </c>
      <c r="O1272" s="2">
        <v>0</v>
      </c>
      <c r="P1272" s="2">
        <v>4</v>
      </c>
      <c r="Q1272" s="2">
        <v>119</v>
      </c>
      <c r="R1272" s="1">
        <f t="shared" si="64"/>
        <v>45900</v>
      </c>
      <c r="S1272" t="s">
        <v>27</v>
      </c>
      <c r="T1272" t="s">
        <v>28</v>
      </c>
    </row>
    <row r="1273" spans="1:20" ht="13.95" customHeight="1" x14ac:dyDescent="0.3">
      <c r="A1273" t="s">
        <v>2027</v>
      </c>
      <c r="B1273" s="2">
        <v>1</v>
      </c>
      <c r="C1273" t="s">
        <v>1985</v>
      </c>
      <c r="D1273" t="s">
        <v>1787</v>
      </c>
      <c r="E1273" t="s">
        <v>1986</v>
      </c>
      <c r="F1273" t="s">
        <v>281</v>
      </c>
      <c r="G1273" t="s">
        <v>282</v>
      </c>
      <c r="H1273" t="s">
        <v>283</v>
      </c>
      <c r="I1273" s="1">
        <f t="shared" si="68"/>
        <v>45289</v>
      </c>
      <c r="J1273" s="3">
        <v>26868.21</v>
      </c>
      <c r="K1273" s="3">
        <v>6768.8</v>
      </c>
      <c r="L1273" s="3">
        <v>20099.41</v>
      </c>
      <c r="M1273" s="3">
        <v>2600</v>
      </c>
      <c r="N1273" s="2">
        <v>6</v>
      </c>
      <c r="O1273" s="2">
        <v>0</v>
      </c>
      <c r="P1273" s="2">
        <v>4</v>
      </c>
      <c r="Q1273" s="2">
        <v>119</v>
      </c>
      <c r="R1273" s="1">
        <f t="shared" si="64"/>
        <v>45900</v>
      </c>
      <c r="S1273" t="s">
        <v>27</v>
      </c>
      <c r="T1273" t="s">
        <v>28</v>
      </c>
    </row>
    <row r="1274" spans="1:20" ht="13.95" customHeight="1" x14ac:dyDescent="0.3">
      <c r="A1274" t="s">
        <v>2028</v>
      </c>
      <c r="B1274" s="2">
        <v>1</v>
      </c>
      <c r="C1274" t="s">
        <v>1985</v>
      </c>
      <c r="D1274" t="s">
        <v>1787</v>
      </c>
      <c r="E1274" t="s">
        <v>1986</v>
      </c>
      <c r="F1274" t="s">
        <v>281</v>
      </c>
      <c r="G1274" t="s">
        <v>282</v>
      </c>
      <c r="H1274" t="s">
        <v>283</v>
      </c>
      <c r="I1274" s="1">
        <f t="shared" si="68"/>
        <v>45289</v>
      </c>
      <c r="J1274" s="3">
        <v>26868.21</v>
      </c>
      <c r="K1274" s="3">
        <v>6768.8</v>
      </c>
      <c r="L1274" s="3">
        <v>20099.41</v>
      </c>
      <c r="M1274" s="3">
        <v>2600</v>
      </c>
      <c r="N1274" s="2">
        <v>6</v>
      </c>
      <c r="O1274" s="2">
        <v>0</v>
      </c>
      <c r="P1274" s="2">
        <v>4</v>
      </c>
      <c r="Q1274" s="2">
        <v>119</v>
      </c>
      <c r="R1274" s="1">
        <f t="shared" si="64"/>
        <v>45900</v>
      </c>
      <c r="S1274" t="s">
        <v>27</v>
      </c>
      <c r="T1274" t="s">
        <v>28</v>
      </c>
    </row>
    <row r="1275" spans="1:20" ht="13.95" customHeight="1" x14ac:dyDescent="0.3">
      <c r="A1275" t="s">
        <v>2029</v>
      </c>
      <c r="B1275" s="2">
        <v>1</v>
      </c>
      <c r="C1275" t="s">
        <v>1985</v>
      </c>
      <c r="D1275" t="s">
        <v>1787</v>
      </c>
      <c r="E1275" t="s">
        <v>1986</v>
      </c>
      <c r="F1275" t="s">
        <v>173</v>
      </c>
      <c r="G1275" t="s">
        <v>124</v>
      </c>
      <c r="H1275" t="s">
        <v>2030</v>
      </c>
      <c r="I1275" s="1">
        <f t="shared" si="68"/>
        <v>45289</v>
      </c>
      <c r="J1275" s="3">
        <v>26868.21</v>
      </c>
      <c r="K1275" s="3">
        <v>6768.8</v>
      </c>
      <c r="L1275" s="3">
        <v>20099.41</v>
      </c>
      <c r="M1275" s="3">
        <v>2600</v>
      </c>
      <c r="N1275" s="2">
        <v>6</v>
      </c>
      <c r="O1275" s="2">
        <v>0</v>
      </c>
      <c r="P1275" s="2">
        <v>4</v>
      </c>
      <c r="Q1275" s="2">
        <v>119</v>
      </c>
      <c r="R1275" s="1">
        <f t="shared" si="64"/>
        <v>45900</v>
      </c>
      <c r="S1275" t="s">
        <v>27</v>
      </c>
      <c r="T1275" t="s">
        <v>28</v>
      </c>
    </row>
    <row r="1276" spans="1:20" ht="13.95" customHeight="1" x14ac:dyDescent="0.3">
      <c r="A1276" t="s">
        <v>2031</v>
      </c>
      <c r="B1276" s="2">
        <v>1</v>
      </c>
      <c r="C1276" t="s">
        <v>1985</v>
      </c>
      <c r="D1276" t="s">
        <v>1787</v>
      </c>
      <c r="E1276" t="s">
        <v>1986</v>
      </c>
      <c r="F1276" t="s">
        <v>32</v>
      </c>
      <c r="G1276" t="s">
        <v>33</v>
      </c>
      <c r="H1276" t="s">
        <v>2032</v>
      </c>
      <c r="I1276" s="1">
        <f t="shared" si="68"/>
        <v>45289</v>
      </c>
      <c r="J1276" s="3">
        <v>26868.21</v>
      </c>
      <c r="K1276" s="3">
        <v>6768.8</v>
      </c>
      <c r="L1276" s="3">
        <v>20099.41</v>
      </c>
      <c r="M1276" s="3">
        <v>2600</v>
      </c>
      <c r="N1276" s="2">
        <v>6</v>
      </c>
      <c r="O1276" s="2">
        <v>0</v>
      </c>
      <c r="P1276" s="2">
        <v>4</v>
      </c>
      <c r="Q1276" s="2">
        <v>119</v>
      </c>
      <c r="R1276" s="1">
        <f t="shared" si="64"/>
        <v>45900</v>
      </c>
      <c r="S1276" t="s">
        <v>27</v>
      </c>
      <c r="T1276" t="s">
        <v>28</v>
      </c>
    </row>
    <row r="1277" spans="1:20" ht="13.95" customHeight="1" x14ac:dyDescent="0.3">
      <c r="A1277" t="s">
        <v>2033</v>
      </c>
      <c r="B1277" s="2">
        <v>1</v>
      </c>
      <c r="C1277" t="s">
        <v>1985</v>
      </c>
      <c r="D1277" t="s">
        <v>1787</v>
      </c>
      <c r="E1277" t="s">
        <v>1986</v>
      </c>
      <c r="F1277" t="s">
        <v>281</v>
      </c>
      <c r="G1277" t="s">
        <v>282</v>
      </c>
      <c r="H1277" t="s">
        <v>283</v>
      </c>
      <c r="I1277" s="1">
        <f t="shared" si="68"/>
        <v>45289</v>
      </c>
      <c r="J1277" s="3">
        <v>26868.21</v>
      </c>
      <c r="K1277" s="3">
        <v>6768.8</v>
      </c>
      <c r="L1277" s="3">
        <v>20099.41</v>
      </c>
      <c r="M1277" s="3">
        <v>2600</v>
      </c>
      <c r="N1277" s="2">
        <v>6</v>
      </c>
      <c r="O1277" s="2">
        <v>0</v>
      </c>
      <c r="P1277" s="2">
        <v>4</v>
      </c>
      <c r="Q1277" s="2">
        <v>119</v>
      </c>
      <c r="R1277" s="1">
        <f t="shared" si="64"/>
        <v>45900</v>
      </c>
      <c r="S1277" t="s">
        <v>27</v>
      </c>
      <c r="T1277" t="s">
        <v>28</v>
      </c>
    </row>
    <row r="1278" spans="1:20" ht="13.95" customHeight="1" x14ac:dyDescent="0.3">
      <c r="A1278" t="s">
        <v>2034</v>
      </c>
      <c r="B1278" s="2">
        <v>1</v>
      </c>
      <c r="C1278" t="s">
        <v>1985</v>
      </c>
      <c r="D1278" t="s">
        <v>1787</v>
      </c>
      <c r="E1278" t="s">
        <v>1986</v>
      </c>
      <c r="F1278" t="s">
        <v>281</v>
      </c>
      <c r="G1278" t="s">
        <v>282</v>
      </c>
      <c r="H1278" t="s">
        <v>338</v>
      </c>
      <c r="I1278" s="1">
        <f t="shared" si="68"/>
        <v>45289</v>
      </c>
      <c r="J1278" s="3">
        <v>26868.21</v>
      </c>
      <c r="K1278" s="3">
        <v>6768.8</v>
      </c>
      <c r="L1278" s="3">
        <v>20099.41</v>
      </c>
      <c r="M1278" s="3">
        <v>2600</v>
      </c>
      <c r="N1278" s="2">
        <v>6</v>
      </c>
      <c r="O1278" s="2">
        <v>0</v>
      </c>
      <c r="P1278" s="2">
        <v>4</v>
      </c>
      <c r="Q1278" s="2">
        <v>119</v>
      </c>
      <c r="R1278" s="1">
        <f t="shared" si="64"/>
        <v>45900</v>
      </c>
      <c r="S1278" t="s">
        <v>27</v>
      </c>
      <c r="T1278" t="s">
        <v>28</v>
      </c>
    </row>
    <row r="1279" spans="1:20" ht="13.95" customHeight="1" x14ac:dyDescent="0.3">
      <c r="A1279" t="s">
        <v>2035</v>
      </c>
      <c r="B1279" s="2">
        <v>1</v>
      </c>
      <c r="C1279" t="s">
        <v>1985</v>
      </c>
      <c r="D1279" t="s">
        <v>1787</v>
      </c>
      <c r="E1279" t="s">
        <v>1986</v>
      </c>
      <c r="F1279" t="s">
        <v>281</v>
      </c>
      <c r="G1279" t="s">
        <v>282</v>
      </c>
      <c r="H1279" t="s">
        <v>283</v>
      </c>
      <c r="I1279" s="1">
        <f t="shared" si="68"/>
        <v>45289</v>
      </c>
      <c r="J1279" s="3">
        <v>26868.21</v>
      </c>
      <c r="K1279" s="3">
        <v>6768.8</v>
      </c>
      <c r="L1279" s="3">
        <v>20099.41</v>
      </c>
      <c r="M1279" s="3">
        <v>2600</v>
      </c>
      <c r="N1279" s="2">
        <v>6</v>
      </c>
      <c r="O1279" s="2">
        <v>0</v>
      </c>
      <c r="P1279" s="2">
        <v>4</v>
      </c>
      <c r="Q1279" s="2">
        <v>119</v>
      </c>
      <c r="R1279" s="1">
        <f t="shared" si="64"/>
        <v>45900</v>
      </c>
      <c r="S1279" t="s">
        <v>27</v>
      </c>
      <c r="T1279" t="s">
        <v>28</v>
      </c>
    </row>
    <row r="1280" spans="1:20" ht="13.95" customHeight="1" x14ac:dyDescent="0.3">
      <c r="A1280" t="s">
        <v>2036</v>
      </c>
      <c r="B1280" s="2">
        <v>1</v>
      </c>
      <c r="C1280" t="s">
        <v>1985</v>
      </c>
      <c r="D1280" t="s">
        <v>1787</v>
      </c>
      <c r="E1280" t="s">
        <v>1986</v>
      </c>
      <c r="F1280" t="s">
        <v>519</v>
      </c>
      <c r="G1280" t="s">
        <v>520</v>
      </c>
      <c r="H1280" t="s">
        <v>2037</v>
      </c>
      <c r="I1280" s="1">
        <f t="shared" si="68"/>
        <v>45289</v>
      </c>
      <c r="J1280" s="3">
        <v>26868.21</v>
      </c>
      <c r="K1280" s="3">
        <v>6768.8</v>
      </c>
      <c r="L1280" s="3">
        <v>20099.41</v>
      </c>
      <c r="M1280" s="3">
        <v>2600</v>
      </c>
      <c r="N1280" s="2">
        <v>6</v>
      </c>
      <c r="O1280" s="2">
        <v>0</v>
      </c>
      <c r="P1280" s="2">
        <v>4</v>
      </c>
      <c r="Q1280" s="2">
        <v>119</v>
      </c>
      <c r="R1280" s="1">
        <f t="shared" si="64"/>
        <v>45900</v>
      </c>
      <c r="S1280" t="s">
        <v>27</v>
      </c>
      <c r="T1280" t="s">
        <v>28</v>
      </c>
    </row>
    <row r="1281" spans="1:20" ht="13.95" customHeight="1" x14ac:dyDescent="0.3">
      <c r="A1281" t="s">
        <v>2038</v>
      </c>
      <c r="B1281" s="2">
        <v>1</v>
      </c>
      <c r="C1281" t="s">
        <v>1985</v>
      </c>
      <c r="D1281" t="s">
        <v>1787</v>
      </c>
      <c r="E1281" t="s">
        <v>1986</v>
      </c>
      <c r="F1281" t="s">
        <v>281</v>
      </c>
      <c r="G1281" t="s">
        <v>282</v>
      </c>
      <c r="H1281" t="s">
        <v>283</v>
      </c>
      <c r="I1281" s="1">
        <f t="shared" si="68"/>
        <v>45289</v>
      </c>
      <c r="J1281" s="3">
        <v>26868.21</v>
      </c>
      <c r="K1281" s="3">
        <v>6768.8</v>
      </c>
      <c r="L1281" s="3">
        <v>20099.41</v>
      </c>
      <c r="M1281" s="3">
        <v>2600</v>
      </c>
      <c r="N1281" s="2">
        <v>6</v>
      </c>
      <c r="O1281" s="2">
        <v>0</v>
      </c>
      <c r="P1281" s="2">
        <v>4</v>
      </c>
      <c r="Q1281" s="2">
        <v>119</v>
      </c>
      <c r="R1281" s="1">
        <f t="shared" si="64"/>
        <v>45900</v>
      </c>
      <c r="S1281" t="s">
        <v>27</v>
      </c>
      <c r="T1281" t="s">
        <v>28</v>
      </c>
    </row>
    <row r="1282" spans="1:20" ht="13.95" customHeight="1" x14ac:dyDescent="0.3">
      <c r="A1282" t="s">
        <v>2039</v>
      </c>
      <c r="B1282" s="2">
        <v>1</v>
      </c>
      <c r="C1282" t="s">
        <v>1985</v>
      </c>
      <c r="D1282" t="s">
        <v>1787</v>
      </c>
      <c r="E1282" t="s">
        <v>1986</v>
      </c>
      <c r="F1282" t="s">
        <v>111</v>
      </c>
      <c r="G1282" t="s">
        <v>112</v>
      </c>
      <c r="H1282" t="s">
        <v>2040</v>
      </c>
      <c r="I1282" s="1">
        <f t="shared" si="68"/>
        <v>45289</v>
      </c>
      <c r="J1282" s="3">
        <v>26868.21</v>
      </c>
      <c r="K1282" s="3">
        <v>6768.8</v>
      </c>
      <c r="L1282" s="3">
        <v>20099.41</v>
      </c>
      <c r="M1282" s="3">
        <v>2600</v>
      </c>
      <c r="N1282" s="2">
        <v>6</v>
      </c>
      <c r="O1282" s="2">
        <v>0</v>
      </c>
      <c r="P1282" s="2">
        <v>4</v>
      </c>
      <c r="Q1282" s="2">
        <v>119</v>
      </c>
      <c r="R1282" s="1">
        <f t="shared" si="64"/>
        <v>45900</v>
      </c>
      <c r="S1282" t="s">
        <v>27</v>
      </c>
      <c r="T1282" t="s">
        <v>28</v>
      </c>
    </row>
    <row r="1283" spans="1:20" ht="13.95" customHeight="1" x14ac:dyDescent="0.3">
      <c r="A1283" t="s">
        <v>2041</v>
      </c>
      <c r="B1283" s="2">
        <v>1</v>
      </c>
      <c r="C1283" t="s">
        <v>1985</v>
      </c>
      <c r="D1283" t="s">
        <v>1787</v>
      </c>
      <c r="E1283" t="s">
        <v>1986</v>
      </c>
      <c r="F1283" t="s">
        <v>358</v>
      </c>
      <c r="G1283" t="s">
        <v>25</v>
      </c>
      <c r="H1283" t="s">
        <v>2042</v>
      </c>
      <c r="I1283" s="1">
        <f t="shared" si="68"/>
        <v>45289</v>
      </c>
      <c r="J1283" s="3">
        <v>26868.21</v>
      </c>
      <c r="K1283" s="3">
        <v>6768.8</v>
      </c>
      <c r="L1283" s="3">
        <v>20099.41</v>
      </c>
      <c r="M1283" s="3">
        <v>2600</v>
      </c>
      <c r="N1283" s="2">
        <v>6</v>
      </c>
      <c r="O1283" s="2">
        <v>0</v>
      </c>
      <c r="P1283" s="2">
        <v>4</v>
      </c>
      <c r="Q1283" s="2">
        <v>119</v>
      </c>
      <c r="R1283" s="1">
        <f t="shared" si="64"/>
        <v>45900</v>
      </c>
      <c r="S1283" t="s">
        <v>27</v>
      </c>
      <c r="T1283" t="s">
        <v>28</v>
      </c>
    </row>
    <row r="1284" spans="1:20" ht="13.95" customHeight="1" x14ac:dyDescent="0.3">
      <c r="A1284" t="s">
        <v>2043</v>
      </c>
      <c r="B1284" s="2">
        <v>1</v>
      </c>
      <c r="C1284" t="s">
        <v>1985</v>
      </c>
      <c r="D1284" t="s">
        <v>1787</v>
      </c>
      <c r="E1284" t="s">
        <v>1986</v>
      </c>
      <c r="F1284" t="s">
        <v>281</v>
      </c>
      <c r="G1284" t="s">
        <v>282</v>
      </c>
      <c r="H1284" t="s">
        <v>283</v>
      </c>
      <c r="I1284" s="1">
        <f t="shared" si="68"/>
        <v>45289</v>
      </c>
      <c r="J1284" s="3">
        <v>26868.21</v>
      </c>
      <c r="K1284" s="3">
        <v>6768.8</v>
      </c>
      <c r="L1284" s="3">
        <v>20099.41</v>
      </c>
      <c r="M1284" s="3">
        <v>2600</v>
      </c>
      <c r="N1284" s="2">
        <v>6</v>
      </c>
      <c r="O1284" s="2">
        <v>0</v>
      </c>
      <c r="P1284" s="2">
        <v>4</v>
      </c>
      <c r="Q1284" s="2">
        <v>119</v>
      </c>
      <c r="R1284" s="1">
        <f t="shared" si="64"/>
        <v>45900</v>
      </c>
      <c r="S1284" t="s">
        <v>27</v>
      </c>
      <c r="T1284" t="s">
        <v>28</v>
      </c>
    </row>
    <row r="1285" spans="1:20" ht="13.95" customHeight="1" x14ac:dyDescent="0.3">
      <c r="A1285" t="s">
        <v>2044</v>
      </c>
      <c r="B1285" s="2">
        <v>1</v>
      </c>
      <c r="C1285" t="s">
        <v>2045</v>
      </c>
      <c r="D1285" t="s">
        <v>1870</v>
      </c>
      <c r="E1285" t="s">
        <v>2046</v>
      </c>
      <c r="F1285" t="s">
        <v>1872</v>
      </c>
      <c r="G1285" t="s">
        <v>282</v>
      </c>
      <c r="H1285" t="s">
        <v>283</v>
      </c>
      <c r="I1285" s="1">
        <f>DATE(2024,1,26)</f>
        <v>45317</v>
      </c>
      <c r="J1285" s="3">
        <v>632327.5</v>
      </c>
      <c r="K1285" s="3">
        <v>336607.84</v>
      </c>
      <c r="L1285" s="3">
        <v>295719.65999999997</v>
      </c>
      <c r="M1285" s="3">
        <v>0</v>
      </c>
      <c r="N1285" s="2">
        <v>3</v>
      </c>
      <c r="O1285" s="2">
        <v>0</v>
      </c>
      <c r="P1285" s="2">
        <v>1</v>
      </c>
      <c r="Q1285" s="2">
        <v>147</v>
      </c>
      <c r="R1285" s="1">
        <f t="shared" si="64"/>
        <v>45900</v>
      </c>
      <c r="S1285" t="s">
        <v>27</v>
      </c>
      <c r="T1285" t="s">
        <v>28</v>
      </c>
    </row>
    <row r="1286" spans="1:20" ht="13.95" customHeight="1" x14ac:dyDescent="0.3">
      <c r="A1286" t="s">
        <v>2047</v>
      </c>
      <c r="B1286" s="2">
        <v>1</v>
      </c>
      <c r="C1286" t="s">
        <v>1633</v>
      </c>
      <c r="D1286" t="s">
        <v>93</v>
      </c>
      <c r="E1286" t="s">
        <v>1989</v>
      </c>
      <c r="F1286" t="s">
        <v>340</v>
      </c>
      <c r="G1286" t="s">
        <v>193</v>
      </c>
      <c r="H1286" t="s">
        <v>341</v>
      </c>
      <c r="I1286" s="1">
        <f>DATE(2024,3,31)</f>
        <v>45382</v>
      </c>
      <c r="J1286" s="3">
        <v>4025</v>
      </c>
      <c r="K1286" s="3">
        <v>735.02</v>
      </c>
      <c r="L1286" s="3">
        <v>3289.98</v>
      </c>
      <c r="M1286" s="3">
        <v>400</v>
      </c>
      <c r="N1286" s="2">
        <v>7</v>
      </c>
      <c r="O1286" s="2">
        <v>0</v>
      </c>
      <c r="P1286" s="2">
        <v>5</v>
      </c>
      <c r="Q1286" s="2">
        <v>211</v>
      </c>
      <c r="R1286" s="1">
        <f t="shared" si="64"/>
        <v>45900</v>
      </c>
      <c r="S1286" t="s">
        <v>27</v>
      </c>
      <c r="T1286" t="s">
        <v>28</v>
      </c>
    </row>
    <row r="1287" spans="1:20" ht="13.95" customHeight="1" x14ac:dyDescent="0.3">
      <c r="A1287" t="s">
        <v>2048</v>
      </c>
      <c r="B1287" s="2">
        <v>1</v>
      </c>
      <c r="C1287" t="s">
        <v>1633</v>
      </c>
      <c r="D1287" t="s">
        <v>93</v>
      </c>
      <c r="E1287" t="s">
        <v>1989</v>
      </c>
      <c r="F1287" t="s">
        <v>340</v>
      </c>
      <c r="G1287" t="s">
        <v>193</v>
      </c>
      <c r="H1287" t="s">
        <v>341</v>
      </c>
      <c r="I1287" s="1">
        <f>DATE(2024,3,31)</f>
        <v>45382</v>
      </c>
      <c r="J1287" s="3">
        <v>4025</v>
      </c>
      <c r="K1287" s="3">
        <v>735.02</v>
      </c>
      <c r="L1287" s="3">
        <v>3289.98</v>
      </c>
      <c r="M1287" s="3">
        <v>400</v>
      </c>
      <c r="N1287" s="2">
        <v>7</v>
      </c>
      <c r="O1287" s="2">
        <v>0</v>
      </c>
      <c r="P1287" s="2">
        <v>5</v>
      </c>
      <c r="Q1287" s="2">
        <v>211</v>
      </c>
      <c r="R1287" s="1">
        <f t="shared" si="64"/>
        <v>45900</v>
      </c>
      <c r="S1287" t="s">
        <v>27</v>
      </c>
      <c r="T1287" t="s">
        <v>28</v>
      </c>
    </row>
    <row r="1288" spans="1:20" ht="13.95" customHeight="1" x14ac:dyDescent="0.3">
      <c r="A1288" t="s">
        <v>2049</v>
      </c>
      <c r="B1288" s="2">
        <v>1</v>
      </c>
      <c r="C1288" t="s">
        <v>2050</v>
      </c>
      <c r="D1288" t="s">
        <v>93</v>
      </c>
      <c r="E1288" t="s">
        <v>267</v>
      </c>
      <c r="F1288" t="s">
        <v>2051</v>
      </c>
      <c r="G1288" t="s">
        <v>282</v>
      </c>
      <c r="H1288" t="s">
        <v>2052</v>
      </c>
      <c r="I1288" s="1">
        <f>DATE(2023,6,9)</f>
        <v>45086</v>
      </c>
      <c r="J1288" s="3">
        <v>2699</v>
      </c>
      <c r="K1288" s="3">
        <v>779.51</v>
      </c>
      <c r="L1288" s="3">
        <v>1919.49</v>
      </c>
      <c r="M1288" s="3">
        <v>250</v>
      </c>
      <c r="N1288" s="2">
        <v>7</v>
      </c>
      <c r="O1288" s="2">
        <v>0</v>
      </c>
      <c r="P1288" s="2">
        <v>4</v>
      </c>
      <c r="Q1288" s="2">
        <v>281</v>
      </c>
      <c r="R1288" s="1">
        <f t="shared" si="64"/>
        <v>45900</v>
      </c>
      <c r="S1288" t="s">
        <v>27</v>
      </c>
      <c r="T1288" t="s">
        <v>28</v>
      </c>
    </row>
    <row r="1289" spans="1:20" ht="13.95" customHeight="1" x14ac:dyDescent="0.3">
      <c r="A1289" t="s">
        <v>2053</v>
      </c>
      <c r="B1289" s="2">
        <v>1</v>
      </c>
      <c r="C1289" t="s">
        <v>2050</v>
      </c>
      <c r="D1289" t="s">
        <v>93</v>
      </c>
      <c r="E1289" t="s">
        <v>267</v>
      </c>
      <c r="F1289" t="s">
        <v>192</v>
      </c>
      <c r="G1289" t="s">
        <v>193</v>
      </c>
      <c r="H1289" t="s">
        <v>394</v>
      </c>
      <c r="I1289" s="1">
        <f>DATE(2023,6,9)</f>
        <v>45086</v>
      </c>
      <c r="J1289" s="3">
        <v>2699</v>
      </c>
      <c r="K1289" s="3">
        <v>779.51</v>
      </c>
      <c r="L1289" s="3">
        <v>1919.49</v>
      </c>
      <c r="M1289" s="3">
        <v>250</v>
      </c>
      <c r="N1289" s="2">
        <v>7</v>
      </c>
      <c r="O1289" s="2">
        <v>0</v>
      </c>
      <c r="P1289" s="2">
        <v>4</v>
      </c>
      <c r="Q1289" s="2">
        <v>281</v>
      </c>
      <c r="R1289" s="1">
        <f t="shared" ref="R1289:R1352" si="69">DATE(2025,8,31)</f>
        <v>45900</v>
      </c>
      <c r="S1289" t="s">
        <v>27</v>
      </c>
      <c r="T1289" t="s">
        <v>28</v>
      </c>
    </row>
    <row r="1290" spans="1:20" ht="13.95" customHeight="1" x14ac:dyDescent="0.3">
      <c r="A1290" t="s">
        <v>2054</v>
      </c>
      <c r="B1290" s="2">
        <v>1</v>
      </c>
      <c r="C1290" t="s">
        <v>2050</v>
      </c>
      <c r="D1290" t="s">
        <v>93</v>
      </c>
      <c r="E1290" t="s">
        <v>267</v>
      </c>
      <c r="F1290" t="s">
        <v>192</v>
      </c>
      <c r="G1290" t="s">
        <v>193</v>
      </c>
      <c r="H1290" t="s">
        <v>394</v>
      </c>
      <c r="I1290" s="1">
        <f>DATE(2023,6,9)</f>
        <v>45086</v>
      </c>
      <c r="J1290" s="3">
        <v>2699</v>
      </c>
      <c r="K1290" s="3">
        <v>779.51</v>
      </c>
      <c r="L1290" s="3">
        <v>1919.49</v>
      </c>
      <c r="M1290" s="3">
        <v>250</v>
      </c>
      <c r="N1290" s="2">
        <v>7</v>
      </c>
      <c r="O1290" s="2">
        <v>0</v>
      </c>
      <c r="P1290" s="2">
        <v>4</v>
      </c>
      <c r="Q1290" s="2">
        <v>281</v>
      </c>
      <c r="R1290" s="1">
        <f t="shared" si="69"/>
        <v>45900</v>
      </c>
      <c r="S1290" t="s">
        <v>27</v>
      </c>
      <c r="T1290" t="s">
        <v>28</v>
      </c>
    </row>
    <row r="1291" spans="1:20" ht="13.95" customHeight="1" x14ac:dyDescent="0.3">
      <c r="A1291" t="s">
        <v>2055</v>
      </c>
      <c r="B1291" s="2">
        <v>1</v>
      </c>
      <c r="C1291" t="s">
        <v>2050</v>
      </c>
      <c r="D1291" t="s">
        <v>93</v>
      </c>
      <c r="E1291" t="s">
        <v>267</v>
      </c>
      <c r="F1291" t="s">
        <v>192</v>
      </c>
      <c r="G1291" t="s">
        <v>193</v>
      </c>
      <c r="H1291" t="s">
        <v>394</v>
      </c>
      <c r="I1291" s="1">
        <f>DATE(2023,6,9)</f>
        <v>45086</v>
      </c>
      <c r="J1291" s="3">
        <v>2699</v>
      </c>
      <c r="K1291" s="3">
        <v>779.51</v>
      </c>
      <c r="L1291" s="3">
        <v>1919.49</v>
      </c>
      <c r="M1291" s="3">
        <v>250</v>
      </c>
      <c r="N1291" s="2">
        <v>7</v>
      </c>
      <c r="O1291" s="2">
        <v>0</v>
      </c>
      <c r="P1291" s="2">
        <v>4</v>
      </c>
      <c r="Q1291" s="2">
        <v>281</v>
      </c>
      <c r="R1291" s="1">
        <f t="shared" si="69"/>
        <v>45900</v>
      </c>
      <c r="S1291" t="s">
        <v>27</v>
      </c>
      <c r="T1291" t="s">
        <v>28</v>
      </c>
    </row>
    <row r="1292" spans="1:20" ht="13.95" customHeight="1" x14ac:dyDescent="0.3">
      <c r="A1292" t="s">
        <v>2056</v>
      </c>
      <c r="B1292" s="2">
        <v>1</v>
      </c>
      <c r="C1292" t="s">
        <v>2050</v>
      </c>
      <c r="D1292" t="s">
        <v>93</v>
      </c>
      <c r="E1292" t="s">
        <v>267</v>
      </c>
      <c r="F1292" t="s">
        <v>192</v>
      </c>
      <c r="G1292" t="s">
        <v>193</v>
      </c>
      <c r="H1292" t="s">
        <v>394</v>
      </c>
      <c r="I1292" s="1">
        <f>DATE(2023,6,9)</f>
        <v>45086</v>
      </c>
      <c r="J1292" s="3">
        <v>2699</v>
      </c>
      <c r="K1292" s="3">
        <v>779.51</v>
      </c>
      <c r="L1292" s="3">
        <v>1919.49</v>
      </c>
      <c r="M1292" s="3">
        <v>250</v>
      </c>
      <c r="N1292" s="2">
        <v>7</v>
      </c>
      <c r="O1292" s="2">
        <v>0</v>
      </c>
      <c r="P1292" s="2">
        <v>4</v>
      </c>
      <c r="Q1292" s="2">
        <v>281</v>
      </c>
      <c r="R1292" s="1">
        <f t="shared" si="69"/>
        <v>45900</v>
      </c>
      <c r="S1292" t="s">
        <v>27</v>
      </c>
      <c r="T1292" t="s">
        <v>28</v>
      </c>
    </row>
    <row r="1293" spans="1:20" ht="13.95" customHeight="1" x14ac:dyDescent="0.3">
      <c r="A1293" t="s">
        <v>2057</v>
      </c>
      <c r="B1293" s="2">
        <v>1</v>
      </c>
      <c r="C1293" t="s">
        <v>2058</v>
      </c>
      <c r="D1293" t="s">
        <v>1787</v>
      </c>
      <c r="E1293" t="s">
        <v>2059</v>
      </c>
      <c r="F1293" t="s">
        <v>281</v>
      </c>
      <c r="G1293" t="s">
        <v>282</v>
      </c>
      <c r="H1293" t="s">
        <v>283</v>
      </c>
      <c r="I1293" s="1">
        <f>DATE(2019,6,28)</f>
        <v>43644</v>
      </c>
      <c r="J1293" s="3">
        <v>31607.89</v>
      </c>
      <c r="K1293" s="3">
        <v>27487.74</v>
      </c>
      <c r="L1293" s="3">
        <v>4120.1499999999996</v>
      </c>
      <c r="M1293" s="3">
        <v>500</v>
      </c>
      <c r="N1293" s="2">
        <v>8</v>
      </c>
      <c r="O1293" s="2">
        <v>0</v>
      </c>
      <c r="P1293" s="2">
        <v>1</v>
      </c>
      <c r="Q1293" s="2">
        <v>300</v>
      </c>
      <c r="R1293" s="1">
        <f t="shared" si="69"/>
        <v>45900</v>
      </c>
      <c r="S1293" t="s">
        <v>27</v>
      </c>
      <c r="T1293" t="s">
        <v>28</v>
      </c>
    </row>
    <row r="1294" spans="1:20" ht="13.95" customHeight="1" x14ac:dyDescent="0.3">
      <c r="A1294" t="s">
        <v>2060</v>
      </c>
      <c r="B1294" s="2">
        <v>1</v>
      </c>
      <c r="C1294" t="s">
        <v>2058</v>
      </c>
      <c r="D1294" t="s">
        <v>1787</v>
      </c>
      <c r="E1294" t="s">
        <v>2059</v>
      </c>
      <c r="F1294" t="s">
        <v>281</v>
      </c>
      <c r="G1294" t="s">
        <v>282</v>
      </c>
      <c r="H1294" t="s">
        <v>283</v>
      </c>
      <c r="I1294" s="1">
        <f>DATE(2019,6,28)</f>
        <v>43644</v>
      </c>
      <c r="J1294" s="3">
        <v>31607.89</v>
      </c>
      <c r="K1294" s="3">
        <v>27487.74</v>
      </c>
      <c r="L1294" s="3">
        <v>4120.1499999999996</v>
      </c>
      <c r="M1294" s="3">
        <v>500</v>
      </c>
      <c r="N1294" s="2">
        <v>8</v>
      </c>
      <c r="O1294" s="2">
        <v>0</v>
      </c>
      <c r="P1294" s="2">
        <v>1</v>
      </c>
      <c r="Q1294" s="2">
        <v>300</v>
      </c>
      <c r="R1294" s="1">
        <f t="shared" si="69"/>
        <v>45900</v>
      </c>
      <c r="S1294" t="s">
        <v>27</v>
      </c>
      <c r="T1294" t="s">
        <v>28</v>
      </c>
    </row>
    <row r="1295" spans="1:20" ht="13.95" customHeight="1" x14ac:dyDescent="0.3">
      <c r="A1295" t="s">
        <v>2061</v>
      </c>
      <c r="B1295" s="2">
        <v>1</v>
      </c>
      <c r="C1295" t="s">
        <v>2062</v>
      </c>
      <c r="D1295" t="s">
        <v>93</v>
      </c>
      <c r="E1295" t="s">
        <v>267</v>
      </c>
      <c r="F1295" t="s">
        <v>192</v>
      </c>
      <c r="G1295" t="s">
        <v>193</v>
      </c>
      <c r="H1295" t="s">
        <v>394</v>
      </c>
      <c r="I1295" s="1">
        <f t="shared" ref="I1295:I1302" si="70">DATE(2023,6,9)</f>
        <v>45086</v>
      </c>
      <c r="J1295" s="3">
        <v>2699</v>
      </c>
      <c r="K1295" s="3">
        <v>779.51</v>
      </c>
      <c r="L1295" s="3">
        <v>1919.49</v>
      </c>
      <c r="M1295" s="3">
        <v>250</v>
      </c>
      <c r="N1295" s="2">
        <v>7</v>
      </c>
      <c r="O1295" s="2">
        <v>0</v>
      </c>
      <c r="P1295" s="2">
        <v>4</v>
      </c>
      <c r="Q1295" s="2">
        <v>281</v>
      </c>
      <c r="R1295" s="1">
        <f t="shared" si="69"/>
        <v>45900</v>
      </c>
      <c r="S1295" t="s">
        <v>27</v>
      </c>
      <c r="T1295" t="s">
        <v>28</v>
      </c>
    </row>
    <row r="1296" spans="1:20" ht="13.95" customHeight="1" x14ac:dyDescent="0.3">
      <c r="A1296" t="s">
        <v>2063</v>
      </c>
      <c r="B1296" s="2">
        <v>1</v>
      </c>
      <c r="C1296" t="s">
        <v>2064</v>
      </c>
      <c r="D1296" t="s">
        <v>93</v>
      </c>
      <c r="E1296" t="s">
        <v>267</v>
      </c>
      <c r="F1296" t="s">
        <v>192</v>
      </c>
      <c r="G1296" t="s">
        <v>193</v>
      </c>
      <c r="H1296" t="s">
        <v>394</v>
      </c>
      <c r="I1296" s="1">
        <f t="shared" si="70"/>
        <v>45086</v>
      </c>
      <c r="J1296" s="3">
        <v>3999</v>
      </c>
      <c r="K1296" s="3">
        <v>1145.5999999999999</v>
      </c>
      <c r="L1296" s="3">
        <v>2853.4</v>
      </c>
      <c r="M1296" s="3">
        <v>400</v>
      </c>
      <c r="N1296" s="2">
        <v>7</v>
      </c>
      <c r="O1296" s="2">
        <v>0</v>
      </c>
      <c r="P1296" s="2">
        <v>4</v>
      </c>
      <c r="Q1296" s="2">
        <v>281</v>
      </c>
      <c r="R1296" s="1">
        <f t="shared" si="69"/>
        <v>45900</v>
      </c>
      <c r="S1296" t="s">
        <v>27</v>
      </c>
      <c r="T1296" t="s">
        <v>28</v>
      </c>
    </row>
    <row r="1297" spans="1:20" ht="13.95" customHeight="1" x14ac:dyDescent="0.3">
      <c r="A1297" t="s">
        <v>2065</v>
      </c>
      <c r="B1297" s="2">
        <v>1</v>
      </c>
      <c r="C1297" t="s">
        <v>2066</v>
      </c>
      <c r="D1297" t="s">
        <v>93</v>
      </c>
      <c r="E1297" t="s">
        <v>267</v>
      </c>
      <c r="F1297" t="s">
        <v>192</v>
      </c>
      <c r="G1297" t="s">
        <v>193</v>
      </c>
      <c r="H1297" t="s">
        <v>394</v>
      </c>
      <c r="I1297" s="1">
        <f t="shared" si="70"/>
        <v>45086</v>
      </c>
      <c r="J1297" s="3">
        <v>2799</v>
      </c>
      <c r="K1297" s="3">
        <v>801.83</v>
      </c>
      <c r="L1297" s="3">
        <v>1997.17</v>
      </c>
      <c r="M1297" s="3">
        <v>280</v>
      </c>
      <c r="N1297" s="2">
        <v>7</v>
      </c>
      <c r="O1297" s="2">
        <v>0</v>
      </c>
      <c r="P1297" s="2">
        <v>4</v>
      </c>
      <c r="Q1297" s="2">
        <v>281</v>
      </c>
      <c r="R1297" s="1">
        <f t="shared" si="69"/>
        <v>45900</v>
      </c>
      <c r="S1297" t="s">
        <v>27</v>
      </c>
      <c r="T1297" t="s">
        <v>28</v>
      </c>
    </row>
    <row r="1298" spans="1:20" ht="13.95" customHeight="1" x14ac:dyDescent="0.3">
      <c r="A1298" t="s">
        <v>2067</v>
      </c>
      <c r="B1298" s="2">
        <v>1</v>
      </c>
      <c r="C1298" t="s">
        <v>2066</v>
      </c>
      <c r="D1298" t="s">
        <v>93</v>
      </c>
      <c r="E1298" t="s">
        <v>267</v>
      </c>
      <c r="F1298" t="s">
        <v>192</v>
      </c>
      <c r="G1298" t="s">
        <v>193</v>
      </c>
      <c r="H1298" t="s">
        <v>394</v>
      </c>
      <c r="I1298" s="1">
        <f t="shared" si="70"/>
        <v>45086</v>
      </c>
      <c r="J1298" s="3">
        <v>2799</v>
      </c>
      <c r="K1298" s="3">
        <v>801.83</v>
      </c>
      <c r="L1298" s="3">
        <v>1997.17</v>
      </c>
      <c r="M1298" s="3">
        <v>280</v>
      </c>
      <c r="N1298" s="2">
        <v>7</v>
      </c>
      <c r="O1298" s="2">
        <v>0</v>
      </c>
      <c r="P1298" s="2">
        <v>4</v>
      </c>
      <c r="Q1298" s="2">
        <v>281</v>
      </c>
      <c r="R1298" s="1">
        <f t="shared" si="69"/>
        <v>45900</v>
      </c>
      <c r="S1298" t="s">
        <v>27</v>
      </c>
      <c r="T1298" t="s">
        <v>28</v>
      </c>
    </row>
    <row r="1299" spans="1:20" ht="13.95" customHeight="1" x14ac:dyDescent="0.3">
      <c r="A1299" t="s">
        <v>2068</v>
      </c>
      <c r="B1299" s="2">
        <v>1</v>
      </c>
      <c r="C1299" t="s">
        <v>2066</v>
      </c>
      <c r="D1299" t="s">
        <v>93</v>
      </c>
      <c r="E1299" t="s">
        <v>267</v>
      </c>
      <c r="F1299" t="s">
        <v>192</v>
      </c>
      <c r="G1299" t="s">
        <v>193</v>
      </c>
      <c r="H1299" t="s">
        <v>394</v>
      </c>
      <c r="I1299" s="1">
        <f t="shared" si="70"/>
        <v>45086</v>
      </c>
      <c r="J1299" s="3">
        <v>2799</v>
      </c>
      <c r="K1299" s="3">
        <v>801.83</v>
      </c>
      <c r="L1299" s="3">
        <v>1997.17</v>
      </c>
      <c r="M1299" s="3">
        <v>280</v>
      </c>
      <c r="N1299" s="2">
        <v>7</v>
      </c>
      <c r="O1299" s="2">
        <v>0</v>
      </c>
      <c r="P1299" s="2">
        <v>4</v>
      </c>
      <c r="Q1299" s="2">
        <v>281</v>
      </c>
      <c r="R1299" s="1">
        <f t="shared" si="69"/>
        <v>45900</v>
      </c>
      <c r="S1299" t="s">
        <v>27</v>
      </c>
      <c r="T1299" t="s">
        <v>28</v>
      </c>
    </row>
    <row r="1300" spans="1:20" ht="13.95" customHeight="1" x14ac:dyDescent="0.3">
      <c r="A1300" t="s">
        <v>2069</v>
      </c>
      <c r="B1300" s="2">
        <v>1</v>
      </c>
      <c r="C1300" t="s">
        <v>2066</v>
      </c>
      <c r="D1300" t="s">
        <v>93</v>
      </c>
      <c r="E1300" t="s">
        <v>267</v>
      </c>
      <c r="F1300" t="s">
        <v>192</v>
      </c>
      <c r="G1300" t="s">
        <v>193</v>
      </c>
      <c r="H1300" t="s">
        <v>394</v>
      </c>
      <c r="I1300" s="1">
        <f t="shared" si="70"/>
        <v>45086</v>
      </c>
      <c r="J1300" s="3">
        <v>2799</v>
      </c>
      <c r="K1300" s="3">
        <v>801.83</v>
      </c>
      <c r="L1300" s="3">
        <v>1997.17</v>
      </c>
      <c r="M1300" s="3">
        <v>280</v>
      </c>
      <c r="N1300" s="2">
        <v>7</v>
      </c>
      <c r="O1300" s="2">
        <v>0</v>
      </c>
      <c r="P1300" s="2">
        <v>4</v>
      </c>
      <c r="Q1300" s="2">
        <v>281</v>
      </c>
      <c r="R1300" s="1">
        <f t="shared" si="69"/>
        <v>45900</v>
      </c>
      <c r="S1300" t="s">
        <v>27</v>
      </c>
      <c r="T1300" t="s">
        <v>28</v>
      </c>
    </row>
    <row r="1301" spans="1:20" ht="13.95" customHeight="1" x14ac:dyDescent="0.3">
      <c r="A1301" t="s">
        <v>2070</v>
      </c>
      <c r="B1301" s="2">
        <v>1</v>
      </c>
      <c r="C1301" t="s">
        <v>2066</v>
      </c>
      <c r="D1301" t="s">
        <v>93</v>
      </c>
      <c r="E1301" t="s">
        <v>267</v>
      </c>
      <c r="F1301" t="s">
        <v>192</v>
      </c>
      <c r="G1301" t="s">
        <v>193</v>
      </c>
      <c r="H1301" t="s">
        <v>394</v>
      </c>
      <c r="I1301" s="1">
        <f t="shared" si="70"/>
        <v>45086</v>
      </c>
      <c r="J1301" s="3">
        <v>2799</v>
      </c>
      <c r="K1301" s="3">
        <v>801.83</v>
      </c>
      <c r="L1301" s="3">
        <v>1997.17</v>
      </c>
      <c r="M1301" s="3">
        <v>280</v>
      </c>
      <c r="N1301" s="2">
        <v>7</v>
      </c>
      <c r="O1301" s="2">
        <v>0</v>
      </c>
      <c r="P1301" s="2">
        <v>4</v>
      </c>
      <c r="Q1301" s="2">
        <v>281</v>
      </c>
      <c r="R1301" s="1">
        <f t="shared" si="69"/>
        <v>45900</v>
      </c>
      <c r="S1301" t="s">
        <v>27</v>
      </c>
      <c r="T1301" t="s">
        <v>28</v>
      </c>
    </row>
    <row r="1302" spans="1:20" ht="13.95" customHeight="1" x14ac:dyDescent="0.3">
      <c r="A1302" t="s">
        <v>2071</v>
      </c>
      <c r="B1302" s="2">
        <v>1</v>
      </c>
      <c r="C1302" t="s">
        <v>2062</v>
      </c>
      <c r="D1302" t="s">
        <v>93</v>
      </c>
      <c r="E1302" t="s">
        <v>267</v>
      </c>
      <c r="F1302" t="s">
        <v>192</v>
      </c>
      <c r="G1302" t="s">
        <v>193</v>
      </c>
      <c r="H1302" t="s">
        <v>394</v>
      </c>
      <c r="I1302" s="1">
        <f t="shared" si="70"/>
        <v>45086</v>
      </c>
      <c r="J1302" s="3">
        <v>2699</v>
      </c>
      <c r="K1302" s="3">
        <v>779.51</v>
      </c>
      <c r="L1302" s="3">
        <v>1919.49</v>
      </c>
      <c r="M1302" s="3">
        <v>250</v>
      </c>
      <c r="N1302" s="2">
        <v>7</v>
      </c>
      <c r="O1302" s="2">
        <v>0</v>
      </c>
      <c r="P1302" s="2">
        <v>4</v>
      </c>
      <c r="Q1302" s="2">
        <v>281</v>
      </c>
      <c r="R1302" s="1">
        <f t="shared" si="69"/>
        <v>45900</v>
      </c>
      <c r="S1302" t="s">
        <v>27</v>
      </c>
      <c r="T1302" t="s">
        <v>28</v>
      </c>
    </row>
    <row r="1303" spans="1:20" ht="13.95" customHeight="1" x14ac:dyDescent="0.3">
      <c r="A1303" t="s">
        <v>2072</v>
      </c>
      <c r="B1303" s="2">
        <v>1</v>
      </c>
      <c r="C1303" t="s">
        <v>1633</v>
      </c>
      <c r="D1303" t="s">
        <v>93</v>
      </c>
      <c r="E1303" t="s">
        <v>1989</v>
      </c>
      <c r="F1303" t="s">
        <v>358</v>
      </c>
      <c r="G1303" t="s">
        <v>25</v>
      </c>
      <c r="H1303" t="s">
        <v>26</v>
      </c>
      <c r="I1303" s="1">
        <f>DATE(2024,3,31)</f>
        <v>45382</v>
      </c>
      <c r="J1303" s="3">
        <v>4025</v>
      </c>
      <c r="K1303" s="3">
        <v>735.02</v>
      </c>
      <c r="L1303" s="3">
        <v>3289.98</v>
      </c>
      <c r="M1303" s="3">
        <v>400</v>
      </c>
      <c r="N1303" s="2">
        <v>7</v>
      </c>
      <c r="O1303" s="2">
        <v>0</v>
      </c>
      <c r="P1303" s="2">
        <v>5</v>
      </c>
      <c r="Q1303" s="2">
        <v>211</v>
      </c>
      <c r="R1303" s="1">
        <f t="shared" si="69"/>
        <v>45900</v>
      </c>
      <c r="S1303" t="s">
        <v>27</v>
      </c>
      <c r="T1303" t="s">
        <v>28</v>
      </c>
    </row>
    <row r="1304" spans="1:20" ht="13.95" customHeight="1" x14ac:dyDescent="0.3">
      <c r="A1304" t="s">
        <v>2073</v>
      </c>
      <c r="B1304" s="2">
        <v>1</v>
      </c>
      <c r="C1304" t="s">
        <v>2062</v>
      </c>
      <c r="D1304" t="s">
        <v>93</v>
      </c>
      <c r="E1304" t="s">
        <v>267</v>
      </c>
      <c r="F1304" t="s">
        <v>192</v>
      </c>
      <c r="G1304" t="s">
        <v>193</v>
      </c>
      <c r="H1304" t="s">
        <v>394</v>
      </c>
      <c r="I1304" s="1">
        <f>DATE(2023,6,9)</f>
        <v>45086</v>
      </c>
      <c r="J1304" s="3">
        <v>2699</v>
      </c>
      <c r="K1304" s="3">
        <v>779.51</v>
      </c>
      <c r="L1304" s="3">
        <v>1919.49</v>
      </c>
      <c r="M1304" s="3">
        <v>250</v>
      </c>
      <c r="N1304" s="2">
        <v>7</v>
      </c>
      <c r="O1304" s="2">
        <v>0</v>
      </c>
      <c r="P1304" s="2">
        <v>4</v>
      </c>
      <c r="Q1304" s="2">
        <v>281</v>
      </c>
      <c r="R1304" s="1">
        <f t="shared" si="69"/>
        <v>45900</v>
      </c>
      <c r="S1304" t="s">
        <v>27</v>
      </c>
      <c r="T1304" t="s">
        <v>28</v>
      </c>
    </row>
    <row r="1305" spans="1:20" ht="13.95" customHeight="1" x14ac:dyDescent="0.3">
      <c r="A1305" t="s">
        <v>2074</v>
      </c>
      <c r="B1305" s="2">
        <v>1</v>
      </c>
      <c r="C1305" t="s">
        <v>1633</v>
      </c>
      <c r="D1305" t="s">
        <v>93</v>
      </c>
      <c r="E1305" t="s">
        <v>1989</v>
      </c>
      <c r="F1305" t="s">
        <v>340</v>
      </c>
      <c r="G1305" t="s">
        <v>193</v>
      </c>
      <c r="H1305" t="s">
        <v>341</v>
      </c>
      <c r="I1305" s="1">
        <f t="shared" ref="I1305:I1326" si="71">DATE(2024,3,31)</f>
        <v>45382</v>
      </c>
      <c r="J1305" s="3">
        <v>4025</v>
      </c>
      <c r="K1305" s="3">
        <v>735.02</v>
      </c>
      <c r="L1305" s="3">
        <v>3289.98</v>
      </c>
      <c r="M1305" s="3">
        <v>400</v>
      </c>
      <c r="N1305" s="2">
        <v>7</v>
      </c>
      <c r="O1305" s="2">
        <v>0</v>
      </c>
      <c r="P1305" s="2">
        <v>5</v>
      </c>
      <c r="Q1305" s="2">
        <v>211</v>
      </c>
      <c r="R1305" s="1">
        <f t="shared" si="69"/>
        <v>45900</v>
      </c>
      <c r="S1305" t="s">
        <v>27</v>
      </c>
      <c r="T1305" t="s">
        <v>28</v>
      </c>
    </row>
    <row r="1306" spans="1:20" ht="13.95" customHeight="1" x14ac:dyDescent="0.3">
      <c r="A1306" t="s">
        <v>2075</v>
      </c>
      <c r="B1306" s="2">
        <v>1</v>
      </c>
      <c r="C1306" t="s">
        <v>1633</v>
      </c>
      <c r="D1306" t="s">
        <v>93</v>
      </c>
      <c r="E1306" t="s">
        <v>1989</v>
      </c>
      <c r="F1306" t="s">
        <v>340</v>
      </c>
      <c r="G1306" t="s">
        <v>193</v>
      </c>
      <c r="H1306" t="s">
        <v>341</v>
      </c>
      <c r="I1306" s="1">
        <f t="shared" si="71"/>
        <v>45382</v>
      </c>
      <c r="J1306" s="3">
        <v>4025</v>
      </c>
      <c r="K1306" s="3">
        <v>735.02</v>
      </c>
      <c r="L1306" s="3">
        <v>3289.98</v>
      </c>
      <c r="M1306" s="3">
        <v>400</v>
      </c>
      <c r="N1306" s="2">
        <v>7</v>
      </c>
      <c r="O1306" s="2">
        <v>0</v>
      </c>
      <c r="P1306" s="2">
        <v>5</v>
      </c>
      <c r="Q1306" s="2">
        <v>211</v>
      </c>
      <c r="R1306" s="1">
        <f t="shared" si="69"/>
        <v>45900</v>
      </c>
      <c r="S1306" t="s">
        <v>27</v>
      </c>
      <c r="T1306" t="s">
        <v>28</v>
      </c>
    </row>
    <row r="1307" spans="1:20" ht="13.95" customHeight="1" x14ac:dyDescent="0.3">
      <c r="A1307" t="s">
        <v>2076</v>
      </c>
      <c r="B1307" s="2">
        <v>1</v>
      </c>
      <c r="C1307" t="s">
        <v>1633</v>
      </c>
      <c r="D1307" t="s">
        <v>93</v>
      </c>
      <c r="E1307" t="s">
        <v>1989</v>
      </c>
      <c r="F1307" t="s">
        <v>340</v>
      </c>
      <c r="G1307" t="s">
        <v>193</v>
      </c>
      <c r="H1307" t="s">
        <v>341</v>
      </c>
      <c r="I1307" s="1">
        <f t="shared" si="71"/>
        <v>45382</v>
      </c>
      <c r="J1307" s="3">
        <v>4025</v>
      </c>
      <c r="K1307" s="3">
        <v>735.02</v>
      </c>
      <c r="L1307" s="3">
        <v>3289.98</v>
      </c>
      <c r="M1307" s="3">
        <v>400</v>
      </c>
      <c r="N1307" s="2">
        <v>7</v>
      </c>
      <c r="O1307" s="2">
        <v>0</v>
      </c>
      <c r="P1307" s="2">
        <v>5</v>
      </c>
      <c r="Q1307" s="2">
        <v>211</v>
      </c>
      <c r="R1307" s="1">
        <f t="shared" si="69"/>
        <v>45900</v>
      </c>
      <c r="S1307" t="s">
        <v>27</v>
      </c>
      <c r="T1307" t="s">
        <v>28</v>
      </c>
    </row>
    <row r="1308" spans="1:20" ht="13.95" customHeight="1" x14ac:dyDescent="0.3">
      <c r="A1308" t="s">
        <v>2077</v>
      </c>
      <c r="B1308" s="2">
        <v>1</v>
      </c>
      <c r="C1308" t="s">
        <v>1633</v>
      </c>
      <c r="D1308" t="s">
        <v>93</v>
      </c>
      <c r="E1308" t="s">
        <v>1989</v>
      </c>
      <c r="F1308" t="s">
        <v>340</v>
      </c>
      <c r="G1308" t="s">
        <v>193</v>
      </c>
      <c r="H1308" t="s">
        <v>341</v>
      </c>
      <c r="I1308" s="1">
        <f t="shared" si="71"/>
        <v>45382</v>
      </c>
      <c r="J1308" s="3">
        <v>4025</v>
      </c>
      <c r="K1308" s="3">
        <v>735.02</v>
      </c>
      <c r="L1308" s="3">
        <v>3289.98</v>
      </c>
      <c r="M1308" s="3">
        <v>400</v>
      </c>
      <c r="N1308" s="2">
        <v>7</v>
      </c>
      <c r="O1308" s="2">
        <v>0</v>
      </c>
      <c r="P1308" s="2">
        <v>5</v>
      </c>
      <c r="Q1308" s="2">
        <v>211</v>
      </c>
      <c r="R1308" s="1">
        <f t="shared" si="69"/>
        <v>45900</v>
      </c>
      <c r="S1308" t="s">
        <v>27</v>
      </c>
      <c r="T1308" t="s">
        <v>28</v>
      </c>
    </row>
    <row r="1309" spans="1:20" ht="13.95" customHeight="1" x14ac:dyDescent="0.3">
      <c r="A1309" t="s">
        <v>2078</v>
      </c>
      <c r="B1309" s="2">
        <v>1</v>
      </c>
      <c r="C1309" t="s">
        <v>1633</v>
      </c>
      <c r="D1309" t="s">
        <v>93</v>
      </c>
      <c r="E1309" t="s">
        <v>1989</v>
      </c>
      <c r="F1309" t="s">
        <v>340</v>
      </c>
      <c r="G1309" t="s">
        <v>193</v>
      </c>
      <c r="H1309" t="s">
        <v>341</v>
      </c>
      <c r="I1309" s="1">
        <f t="shared" si="71"/>
        <v>45382</v>
      </c>
      <c r="J1309" s="3">
        <v>4025</v>
      </c>
      <c r="K1309" s="3">
        <v>735.02</v>
      </c>
      <c r="L1309" s="3">
        <v>3289.98</v>
      </c>
      <c r="M1309" s="3">
        <v>400</v>
      </c>
      <c r="N1309" s="2">
        <v>7</v>
      </c>
      <c r="O1309" s="2">
        <v>0</v>
      </c>
      <c r="P1309" s="2">
        <v>5</v>
      </c>
      <c r="Q1309" s="2">
        <v>211</v>
      </c>
      <c r="R1309" s="1">
        <f t="shared" si="69"/>
        <v>45900</v>
      </c>
      <c r="S1309" t="s">
        <v>27</v>
      </c>
      <c r="T1309" t="s">
        <v>28</v>
      </c>
    </row>
    <row r="1310" spans="1:20" ht="13.95" customHeight="1" x14ac:dyDescent="0.3">
      <c r="A1310" t="s">
        <v>2079</v>
      </c>
      <c r="B1310" s="2">
        <v>1</v>
      </c>
      <c r="C1310" t="s">
        <v>1633</v>
      </c>
      <c r="D1310" t="s">
        <v>93</v>
      </c>
      <c r="E1310" t="s">
        <v>1989</v>
      </c>
      <c r="F1310" t="s">
        <v>340</v>
      </c>
      <c r="G1310" t="s">
        <v>193</v>
      </c>
      <c r="H1310" t="s">
        <v>341</v>
      </c>
      <c r="I1310" s="1">
        <f t="shared" si="71"/>
        <v>45382</v>
      </c>
      <c r="J1310" s="3">
        <v>4025</v>
      </c>
      <c r="K1310" s="3">
        <v>735.02</v>
      </c>
      <c r="L1310" s="3">
        <v>3289.98</v>
      </c>
      <c r="M1310" s="3">
        <v>400</v>
      </c>
      <c r="N1310" s="2">
        <v>7</v>
      </c>
      <c r="O1310" s="2">
        <v>0</v>
      </c>
      <c r="P1310" s="2">
        <v>5</v>
      </c>
      <c r="Q1310" s="2">
        <v>211</v>
      </c>
      <c r="R1310" s="1">
        <f t="shared" si="69"/>
        <v>45900</v>
      </c>
      <c r="S1310" t="s">
        <v>27</v>
      </c>
      <c r="T1310" t="s">
        <v>28</v>
      </c>
    </row>
    <row r="1311" spans="1:20" ht="13.95" customHeight="1" x14ac:dyDescent="0.3">
      <c r="A1311" t="s">
        <v>2080</v>
      </c>
      <c r="B1311" s="2">
        <v>1</v>
      </c>
      <c r="C1311" t="s">
        <v>1633</v>
      </c>
      <c r="D1311" t="s">
        <v>93</v>
      </c>
      <c r="E1311" t="s">
        <v>1989</v>
      </c>
      <c r="F1311" t="s">
        <v>340</v>
      </c>
      <c r="G1311" t="s">
        <v>193</v>
      </c>
      <c r="H1311" t="s">
        <v>341</v>
      </c>
      <c r="I1311" s="1">
        <f t="shared" si="71"/>
        <v>45382</v>
      </c>
      <c r="J1311" s="3">
        <v>4025</v>
      </c>
      <c r="K1311" s="3">
        <v>735.02</v>
      </c>
      <c r="L1311" s="3">
        <v>3289.98</v>
      </c>
      <c r="M1311" s="3">
        <v>400</v>
      </c>
      <c r="N1311" s="2">
        <v>7</v>
      </c>
      <c r="O1311" s="2">
        <v>0</v>
      </c>
      <c r="P1311" s="2">
        <v>5</v>
      </c>
      <c r="Q1311" s="2">
        <v>211</v>
      </c>
      <c r="R1311" s="1">
        <f t="shared" si="69"/>
        <v>45900</v>
      </c>
      <c r="S1311" t="s">
        <v>27</v>
      </c>
      <c r="T1311" t="s">
        <v>28</v>
      </c>
    </row>
    <row r="1312" spans="1:20" ht="13.95" customHeight="1" x14ac:dyDescent="0.3">
      <c r="A1312" t="s">
        <v>2081</v>
      </c>
      <c r="B1312" s="2">
        <v>1</v>
      </c>
      <c r="C1312" t="s">
        <v>1633</v>
      </c>
      <c r="D1312" t="s">
        <v>93</v>
      </c>
      <c r="E1312" t="s">
        <v>1989</v>
      </c>
      <c r="F1312" t="s">
        <v>340</v>
      </c>
      <c r="G1312" t="s">
        <v>193</v>
      </c>
      <c r="H1312" t="s">
        <v>341</v>
      </c>
      <c r="I1312" s="1">
        <f t="shared" si="71"/>
        <v>45382</v>
      </c>
      <c r="J1312" s="3">
        <v>4025</v>
      </c>
      <c r="K1312" s="3">
        <v>735.02</v>
      </c>
      <c r="L1312" s="3">
        <v>3289.98</v>
      </c>
      <c r="M1312" s="3">
        <v>400</v>
      </c>
      <c r="N1312" s="2">
        <v>7</v>
      </c>
      <c r="O1312" s="2">
        <v>0</v>
      </c>
      <c r="P1312" s="2">
        <v>5</v>
      </c>
      <c r="Q1312" s="2">
        <v>211</v>
      </c>
      <c r="R1312" s="1">
        <f t="shared" si="69"/>
        <v>45900</v>
      </c>
      <c r="S1312" t="s">
        <v>27</v>
      </c>
      <c r="T1312" t="s">
        <v>28</v>
      </c>
    </row>
    <row r="1313" spans="1:20" ht="13.95" customHeight="1" x14ac:dyDescent="0.3">
      <c r="A1313" t="s">
        <v>2082</v>
      </c>
      <c r="B1313" s="2">
        <v>1</v>
      </c>
      <c r="C1313" t="s">
        <v>1633</v>
      </c>
      <c r="D1313" t="s">
        <v>93</v>
      </c>
      <c r="E1313" t="s">
        <v>1989</v>
      </c>
      <c r="F1313" t="s">
        <v>340</v>
      </c>
      <c r="G1313" t="s">
        <v>193</v>
      </c>
      <c r="H1313" t="s">
        <v>341</v>
      </c>
      <c r="I1313" s="1">
        <f t="shared" si="71"/>
        <v>45382</v>
      </c>
      <c r="J1313" s="3">
        <v>4025</v>
      </c>
      <c r="K1313" s="3">
        <v>735.02</v>
      </c>
      <c r="L1313" s="3">
        <v>3289.98</v>
      </c>
      <c r="M1313" s="3">
        <v>400</v>
      </c>
      <c r="N1313" s="2">
        <v>7</v>
      </c>
      <c r="O1313" s="2">
        <v>0</v>
      </c>
      <c r="P1313" s="2">
        <v>5</v>
      </c>
      <c r="Q1313" s="2">
        <v>211</v>
      </c>
      <c r="R1313" s="1">
        <f t="shared" si="69"/>
        <v>45900</v>
      </c>
      <c r="S1313" t="s">
        <v>27</v>
      </c>
      <c r="T1313" t="s">
        <v>28</v>
      </c>
    </row>
    <row r="1314" spans="1:20" ht="13.95" customHeight="1" x14ac:dyDescent="0.3">
      <c r="A1314" t="s">
        <v>2083</v>
      </c>
      <c r="B1314" s="2">
        <v>1</v>
      </c>
      <c r="C1314" t="s">
        <v>1633</v>
      </c>
      <c r="D1314" t="s">
        <v>93</v>
      </c>
      <c r="E1314" t="s">
        <v>1989</v>
      </c>
      <c r="F1314" t="s">
        <v>340</v>
      </c>
      <c r="G1314" t="s">
        <v>193</v>
      </c>
      <c r="H1314" t="s">
        <v>341</v>
      </c>
      <c r="I1314" s="1">
        <f t="shared" si="71"/>
        <v>45382</v>
      </c>
      <c r="J1314" s="3">
        <v>4025</v>
      </c>
      <c r="K1314" s="3">
        <v>735.02</v>
      </c>
      <c r="L1314" s="3">
        <v>3289.98</v>
      </c>
      <c r="M1314" s="3">
        <v>400</v>
      </c>
      <c r="N1314" s="2">
        <v>7</v>
      </c>
      <c r="O1314" s="2">
        <v>0</v>
      </c>
      <c r="P1314" s="2">
        <v>5</v>
      </c>
      <c r="Q1314" s="2">
        <v>211</v>
      </c>
      <c r="R1314" s="1">
        <f t="shared" si="69"/>
        <v>45900</v>
      </c>
      <c r="S1314" t="s">
        <v>27</v>
      </c>
      <c r="T1314" t="s">
        <v>28</v>
      </c>
    </row>
    <row r="1315" spans="1:20" ht="13.95" customHeight="1" x14ac:dyDescent="0.3">
      <c r="A1315" t="s">
        <v>2084</v>
      </c>
      <c r="B1315" s="2">
        <v>1</v>
      </c>
      <c r="C1315" t="s">
        <v>1633</v>
      </c>
      <c r="D1315" t="s">
        <v>93</v>
      </c>
      <c r="E1315" t="s">
        <v>1989</v>
      </c>
      <c r="F1315" t="s">
        <v>340</v>
      </c>
      <c r="G1315" t="s">
        <v>193</v>
      </c>
      <c r="H1315" t="s">
        <v>341</v>
      </c>
      <c r="I1315" s="1">
        <f t="shared" si="71"/>
        <v>45382</v>
      </c>
      <c r="J1315" s="3">
        <v>4025</v>
      </c>
      <c r="K1315" s="3">
        <v>735.02</v>
      </c>
      <c r="L1315" s="3">
        <v>3289.98</v>
      </c>
      <c r="M1315" s="3">
        <v>400</v>
      </c>
      <c r="N1315" s="2">
        <v>7</v>
      </c>
      <c r="O1315" s="2">
        <v>0</v>
      </c>
      <c r="P1315" s="2">
        <v>5</v>
      </c>
      <c r="Q1315" s="2">
        <v>211</v>
      </c>
      <c r="R1315" s="1">
        <f t="shared" si="69"/>
        <v>45900</v>
      </c>
      <c r="S1315" t="s">
        <v>27</v>
      </c>
      <c r="T1315" t="s">
        <v>28</v>
      </c>
    </row>
    <row r="1316" spans="1:20" ht="13.95" customHeight="1" x14ac:dyDescent="0.3">
      <c r="A1316" t="s">
        <v>2085</v>
      </c>
      <c r="B1316" s="2">
        <v>1</v>
      </c>
      <c r="C1316" t="s">
        <v>1633</v>
      </c>
      <c r="D1316" t="s">
        <v>93</v>
      </c>
      <c r="E1316" t="s">
        <v>1989</v>
      </c>
      <c r="F1316" t="s">
        <v>340</v>
      </c>
      <c r="G1316" t="s">
        <v>193</v>
      </c>
      <c r="H1316" t="s">
        <v>341</v>
      </c>
      <c r="I1316" s="1">
        <f t="shared" si="71"/>
        <v>45382</v>
      </c>
      <c r="J1316" s="3">
        <v>4025</v>
      </c>
      <c r="K1316" s="3">
        <v>735.02</v>
      </c>
      <c r="L1316" s="3">
        <v>3289.98</v>
      </c>
      <c r="M1316" s="3">
        <v>400</v>
      </c>
      <c r="N1316" s="2">
        <v>7</v>
      </c>
      <c r="O1316" s="2">
        <v>0</v>
      </c>
      <c r="P1316" s="2">
        <v>5</v>
      </c>
      <c r="Q1316" s="2">
        <v>211</v>
      </c>
      <c r="R1316" s="1">
        <f t="shared" si="69"/>
        <v>45900</v>
      </c>
      <c r="S1316" t="s">
        <v>27</v>
      </c>
      <c r="T1316" t="s">
        <v>28</v>
      </c>
    </row>
    <row r="1317" spans="1:20" ht="13.95" customHeight="1" x14ac:dyDescent="0.3">
      <c r="A1317" t="s">
        <v>2086</v>
      </c>
      <c r="B1317" s="2">
        <v>1</v>
      </c>
      <c r="C1317" t="s">
        <v>1633</v>
      </c>
      <c r="D1317" t="s">
        <v>93</v>
      </c>
      <c r="E1317" t="s">
        <v>1989</v>
      </c>
      <c r="F1317" t="s">
        <v>181</v>
      </c>
      <c r="G1317" t="s">
        <v>182</v>
      </c>
      <c r="H1317" t="s">
        <v>183</v>
      </c>
      <c r="I1317" s="1">
        <f t="shared" si="71"/>
        <v>45382</v>
      </c>
      <c r="J1317" s="3">
        <v>4025</v>
      </c>
      <c r="K1317" s="3">
        <v>735.02</v>
      </c>
      <c r="L1317" s="3">
        <v>3289.98</v>
      </c>
      <c r="M1317" s="3">
        <v>400</v>
      </c>
      <c r="N1317" s="2">
        <v>7</v>
      </c>
      <c r="O1317" s="2">
        <v>0</v>
      </c>
      <c r="P1317" s="2">
        <v>5</v>
      </c>
      <c r="Q1317" s="2">
        <v>211</v>
      </c>
      <c r="R1317" s="1">
        <f t="shared" si="69"/>
        <v>45900</v>
      </c>
      <c r="S1317" t="s">
        <v>27</v>
      </c>
      <c r="T1317" t="s">
        <v>28</v>
      </c>
    </row>
    <row r="1318" spans="1:20" ht="13.95" customHeight="1" x14ac:dyDescent="0.3">
      <c r="A1318" t="s">
        <v>2087</v>
      </c>
      <c r="B1318" s="2">
        <v>1</v>
      </c>
      <c r="C1318" t="s">
        <v>1633</v>
      </c>
      <c r="D1318" t="s">
        <v>93</v>
      </c>
      <c r="E1318" t="s">
        <v>1989</v>
      </c>
      <c r="F1318" t="s">
        <v>340</v>
      </c>
      <c r="G1318" t="s">
        <v>193</v>
      </c>
      <c r="H1318" t="s">
        <v>341</v>
      </c>
      <c r="I1318" s="1">
        <f t="shared" si="71"/>
        <v>45382</v>
      </c>
      <c r="J1318" s="3">
        <v>4025</v>
      </c>
      <c r="K1318" s="3">
        <v>735.02</v>
      </c>
      <c r="L1318" s="3">
        <v>3289.98</v>
      </c>
      <c r="M1318" s="3">
        <v>400</v>
      </c>
      <c r="N1318" s="2">
        <v>7</v>
      </c>
      <c r="O1318" s="2">
        <v>0</v>
      </c>
      <c r="P1318" s="2">
        <v>5</v>
      </c>
      <c r="Q1318" s="2">
        <v>211</v>
      </c>
      <c r="R1318" s="1">
        <f t="shared" si="69"/>
        <v>45900</v>
      </c>
      <c r="S1318" t="s">
        <v>27</v>
      </c>
      <c r="T1318" t="s">
        <v>28</v>
      </c>
    </row>
    <row r="1319" spans="1:20" ht="13.95" customHeight="1" x14ac:dyDescent="0.3">
      <c r="A1319" t="s">
        <v>2088</v>
      </c>
      <c r="B1319" s="2">
        <v>1</v>
      </c>
      <c r="C1319" t="s">
        <v>1633</v>
      </c>
      <c r="D1319" t="s">
        <v>93</v>
      </c>
      <c r="E1319" t="s">
        <v>2089</v>
      </c>
      <c r="F1319" t="s">
        <v>340</v>
      </c>
      <c r="G1319" t="s">
        <v>193</v>
      </c>
      <c r="H1319" t="s">
        <v>341</v>
      </c>
      <c r="I1319" s="1">
        <f t="shared" si="71"/>
        <v>45382</v>
      </c>
      <c r="J1319" s="3">
        <v>4025</v>
      </c>
      <c r="K1319" s="3">
        <v>735.02</v>
      </c>
      <c r="L1319" s="3">
        <v>3289.98</v>
      </c>
      <c r="M1319" s="3">
        <v>400</v>
      </c>
      <c r="N1319" s="2">
        <v>7</v>
      </c>
      <c r="O1319" s="2">
        <v>0</v>
      </c>
      <c r="P1319" s="2">
        <v>5</v>
      </c>
      <c r="Q1319" s="2">
        <v>211</v>
      </c>
      <c r="R1319" s="1">
        <f t="shared" si="69"/>
        <v>45900</v>
      </c>
      <c r="S1319" t="s">
        <v>27</v>
      </c>
      <c r="T1319" t="s">
        <v>28</v>
      </c>
    </row>
    <row r="1320" spans="1:20" ht="13.95" customHeight="1" x14ac:dyDescent="0.3">
      <c r="A1320" t="s">
        <v>2090</v>
      </c>
      <c r="B1320" s="2">
        <v>1</v>
      </c>
      <c r="C1320" t="s">
        <v>1633</v>
      </c>
      <c r="D1320" t="s">
        <v>93</v>
      </c>
      <c r="E1320" t="s">
        <v>1989</v>
      </c>
      <c r="F1320" t="s">
        <v>340</v>
      </c>
      <c r="G1320" t="s">
        <v>193</v>
      </c>
      <c r="H1320" t="s">
        <v>341</v>
      </c>
      <c r="I1320" s="1">
        <f t="shared" si="71"/>
        <v>45382</v>
      </c>
      <c r="J1320" s="3">
        <v>4025</v>
      </c>
      <c r="K1320" s="3">
        <v>735.02</v>
      </c>
      <c r="L1320" s="3">
        <v>3289.98</v>
      </c>
      <c r="M1320" s="3">
        <v>400</v>
      </c>
      <c r="N1320" s="2">
        <v>7</v>
      </c>
      <c r="O1320" s="2">
        <v>0</v>
      </c>
      <c r="P1320" s="2">
        <v>5</v>
      </c>
      <c r="Q1320" s="2">
        <v>211</v>
      </c>
      <c r="R1320" s="1">
        <f t="shared" si="69"/>
        <v>45900</v>
      </c>
      <c r="S1320" t="s">
        <v>27</v>
      </c>
      <c r="T1320" t="s">
        <v>28</v>
      </c>
    </row>
    <row r="1321" spans="1:20" ht="13.95" customHeight="1" x14ac:dyDescent="0.3">
      <c r="A1321" t="s">
        <v>2091</v>
      </c>
      <c r="B1321" s="2">
        <v>1</v>
      </c>
      <c r="C1321" t="s">
        <v>1633</v>
      </c>
      <c r="D1321" t="s">
        <v>93</v>
      </c>
      <c r="E1321" t="s">
        <v>1989</v>
      </c>
      <c r="F1321" t="s">
        <v>340</v>
      </c>
      <c r="G1321" t="s">
        <v>193</v>
      </c>
      <c r="H1321" t="s">
        <v>341</v>
      </c>
      <c r="I1321" s="1">
        <f t="shared" si="71"/>
        <v>45382</v>
      </c>
      <c r="J1321" s="3">
        <v>4025</v>
      </c>
      <c r="K1321" s="3">
        <v>735.02</v>
      </c>
      <c r="L1321" s="3">
        <v>3289.98</v>
      </c>
      <c r="M1321" s="3">
        <v>400</v>
      </c>
      <c r="N1321" s="2">
        <v>7</v>
      </c>
      <c r="O1321" s="2">
        <v>0</v>
      </c>
      <c r="P1321" s="2">
        <v>5</v>
      </c>
      <c r="Q1321" s="2">
        <v>211</v>
      </c>
      <c r="R1321" s="1">
        <f t="shared" si="69"/>
        <v>45900</v>
      </c>
      <c r="S1321" t="s">
        <v>27</v>
      </c>
      <c r="T1321" t="s">
        <v>28</v>
      </c>
    </row>
    <row r="1322" spans="1:20" ht="13.95" customHeight="1" x14ac:dyDescent="0.3">
      <c r="A1322" t="s">
        <v>2092</v>
      </c>
      <c r="B1322" s="2">
        <v>1</v>
      </c>
      <c r="C1322" t="s">
        <v>1633</v>
      </c>
      <c r="D1322" t="s">
        <v>93</v>
      </c>
      <c r="E1322" t="s">
        <v>2093</v>
      </c>
      <c r="F1322" t="s">
        <v>340</v>
      </c>
      <c r="G1322" t="s">
        <v>193</v>
      </c>
      <c r="H1322" t="s">
        <v>341</v>
      </c>
      <c r="I1322" s="1">
        <f t="shared" si="71"/>
        <v>45382</v>
      </c>
      <c r="J1322" s="3">
        <v>4025</v>
      </c>
      <c r="K1322" s="3">
        <v>735.02</v>
      </c>
      <c r="L1322" s="3">
        <v>3289.98</v>
      </c>
      <c r="M1322" s="3">
        <v>400</v>
      </c>
      <c r="N1322" s="2">
        <v>7</v>
      </c>
      <c r="O1322" s="2">
        <v>0</v>
      </c>
      <c r="P1322" s="2">
        <v>5</v>
      </c>
      <c r="Q1322" s="2">
        <v>211</v>
      </c>
      <c r="R1322" s="1">
        <f t="shared" si="69"/>
        <v>45900</v>
      </c>
      <c r="S1322" t="s">
        <v>27</v>
      </c>
      <c r="T1322" t="s">
        <v>28</v>
      </c>
    </row>
    <row r="1323" spans="1:20" ht="13.95" customHeight="1" x14ac:dyDescent="0.3">
      <c r="A1323" t="s">
        <v>2094</v>
      </c>
      <c r="B1323" s="2">
        <v>1</v>
      </c>
      <c r="C1323" t="s">
        <v>1633</v>
      </c>
      <c r="D1323" t="s">
        <v>93</v>
      </c>
      <c r="E1323" t="s">
        <v>1989</v>
      </c>
      <c r="F1323" t="s">
        <v>340</v>
      </c>
      <c r="G1323" t="s">
        <v>193</v>
      </c>
      <c r="H1323" t="s">
        <v>341</v>
      </c>
      <c r="I1323" s="1">
        <f t="shared" si="71"/>
        <v>45382</v>
      </c>
      <c r="J1323" s="3">
        <v>4025</v>
      </c>
      <c r="K1323" s="3">
        <v>735.02</v>
      </c>
      <c r="L1323" s="3">
        <v>3289.98</v>
      </c>
      <c r="M1323" s="3">
        <v>400</v>
      </c>
      <c r="N1323" s="2">
        <v>7</v>
      </c>
      <c r="O1323" s="2">
        <v>0</v>
      </c>
      <c r="P1323" s="2">
        <v>5</v>
      </c>
      <c r="Q1323" s="2">
        <v>211</v>
      </c>
      <c r="R1323" s="1">
        <f t="shared" si="69"/>
        <v>45900</v>
      </c>
      <c r="S1323" t="s">
        <v>27</v>
      </c>
      <c r="T1323" t="s">
        <v>28</v>
      </c>
    </row>
    <row r="1324" spans="1:20" ht="13.95" customHeight="1" x14ac:dyDescent="0.3">
      <c r="A1324" t="s">
        <v>2095</v>
      </c>
      <c r="B1324" s="2">
        <v>1</v>
      </c>
      <c r="C1324" t="s">
        <v>1633</v>
      </c>
      <c r="D1324" t="s">
        <v>93</v>
      </c>
      <c r="E1324" t="s">
        <v>1989</v>
      </c>
      <c r="F1324" t="s">
        <v>340</v>
      </c>
      <c r="G1324" t="s">
        <v>193</v>
      </c>
      <c r="H1324" t="s">
        <v>341</v>
      </c>
      <c r="I1324" s="1">
        <f t="shared" si="71"/>
        <v>45382</v>
      </c>
      <c r="J1324" s="3">
        <v>4025</v>
      </c>
      <c r="K1324" s="3">
        <v>735.02</v>
      </c>
      <c r="L1324" s="3">
        <v>3289.98</v>
      </c>
      <c r="M1324" s="3">
        <v>400</v>
      </c>
      <c r="N1324" s="2">
        <v>7</v>
      </c>
      <c r="O1324" s="2">
        <v>0</v>
      </c>
      <c r="P1324" s="2">
        <v>5</v>
      </c>
      <c r="Q1324" s="2">
        <v>211</v>
      </c>
      <c r="R1324" s="1">
        <f t="shared" si="69"/>
        <v>45900</v>
      </c>
      <c r="S1324" t="s">
        <v>27</v>
      </c>
      <c r="T1324" t="s">
        <v>28</v>
      </c>
    </row>
    <row r="1325" spans="1:20" ht="13.95" customHeight="1" x14ac:dyDescent="0.3">
      <c r="A1325" t="s">
        <v>2096</v>
      </c>
      <c r="B1325" s="2">
        <v>1</v>
      </c>
      <c r="C1325" t="s">
        <v>1633</v>
      </c>
      <c r="D1325" t="s">
        <v>93</v>
      </c>
      <c r="E1325" t="s">
        <v>1989</v>
      </c>
      <c r="F1325" t="s">
        <v>340</v>
      </c>
      <c r="G1325" t="s">
        <v>193</v>
      </c>
      <c r="H1325" t="s">
        <v>341</v>
      </c>
      <c r="I1325" s="1">
        <f t="shared" si="71"/>
        <v>45382</v>
      </c>
      <c r="J1325" s="3">
        <v>4025</v>
      </c>
      <c r="K1325" s="3">
        <v>735.02</v>
      </c>
      <c r="L1325" s="3">
        <v>3289.98</v>
      </c>
      <c r="M1325" s="3">
        <v>400</v>
      </c>
      <c r="N1325" s="2">
        <v>7</v>
      </c>
      <c r="O1325" s="2">
        <v>0</v>
      </c>
      <c r="P1325" s="2">
        <v>5</v>
      </c>
      <c r="Q1325" s="2">
        <v>211</v>
      </c>
      <c r="R1325" s="1">
        <f t="shared" si="69"/>
        <v>45900</v>
      </c>
      <c r="S1325" t="s">
        <v>27</v>
      </c>
      <c r="T1325" t="s">
        <v>28</v>
      </c>
    </row>
    <row r="1326" spans="1:20" ht="13.95" customHeight="1" x14ac:dyDescent="0.3">
      <c r="A1326" t="s">
        <v>2097</v>
      </c>
      <c r="B1326" s="2">
        <v>1</v>
      </c>
      <c r="C1326" t="s">
        <v>1633</v>
      </c>
      <c r="D1326" t="s">
        <v>93</v>
      </c>
      <c r="E1326" t="s">
        <v>1989</v>
      </c>
      <c r="F1326" t="s">
        <v>340</v>
      </c>
      <c r="G1326" t="s">
        <v>193</v>
      </c>
      <c r="H1326" t="s">
        <v>341</v>
      </c>
      <c r="I1326" s="1">
        <f t="shared" si="71"/>
        <v>45382</v>
      </c>
      <c r="J1326" s="3">
        <v>4025</v>
      </c>
      <c r="K1326" s="3">
        <v>735.02</v>
      </c>
      <c r="L1326" s="3">
        <v>3289.98</v>
      </c>
      <c r="M1326" s="3">
        <v>400</v>
      </c>
      <c r="N1326" s="2">
        <v>7</v>
      </c>
      <c r="O1326" s="2">
        <v>0</v>
      </c>
      <c r="P1326" s="2">
        <v>5</v>
      </c>
      <c r="Q1326" s="2">
        <v>211</v>
      </c>
      <c r="R1326" s="1">
        <f t="shared" si="69"/>
        <v>45900</v>
      </c>
      <c r="S1326" t="s">
        <v>27</v>
      </c>
      <c r="T1326" t="s">
        <v>28</v>
      </c>
    </row>
    <row r="1327" spans="1:20" ht="13.95" customHeight="1" x14ac:dyDescent="0.3">
      <c r="A1327" t="s">
        <v>2098</v>
      </c>
      <c r="B1327" s="2">
        <v>1</v>
      </c>
      <c r="C1327" t="s">
        <v>2099</v>
      </c>
      <c r="D1327" t="s">
        <v>93</v>
      </c>
      <c r="E1327" t="s">
        <v>2100</v>
      </c>
      <c r="F1327" t="s">
        <v>491</v>
      </c>
      <c r="G1327" t="s">
        <v>202</v>
      </c>
      <c r="H1327" t="s">
        <v>707</v>
      </c>
      <c r="I1327" s="1">
        <f>DATE(2015,3,30)</f>
        <v>42093</v>
      </c>
      <c r="J1327" s="3">
        <v>17784</v>
      </c>
      <c r="K1327" s="3">
        <v>12894.58</v>
      </c>
      <c r="L1327" s="3">
        <v>4889.42</v>
      </c>
      <c r="M1327" s="3">
        <v>1700</v>
      </c>
      <c r="N1327" s="2">
        <v>13</v>
      </c>
      <c r="O1327" s="2">
        <v>0</v>
      </c>
      <c r="P1327" s="2">
        <v>2</v>
      </c>
      <c r="Q1327" s="2">
        <v>211</v>
      </c>
      <c r="R1327" s="1">
        <f t="shared" si="69"/>
        <v>45900</v>
      </c>
      <c r="S1327" t="s">
        <v>27</v>
      </c>
      <c r="T1327" t="s">
        <v>28</v>
      </c>
    </row>
    <row r="1328" spans="1:20" ht="13.95" customHeight="1" x14ac:dyDescent="0.3">
      <c r="A1328" t="s">
        <v>2101</v>
      </c>
      <c r="B1328" s="2">
        <v>1</v>
      </c>
      <c r="C1328" t="s">
        <v>2102</v>
      </c>
      <c r="D1328" t="s">
        <v>22</v>
      </c>
      <c r="E1328" t="s">
        <v>782</v>
      </c>
      <c r="F1328" t="s">
        <v>173</v>
      </c>
      <c r="G1328" t="s">
        <v>124</v>
      </c>
      <c r="H1328" t="s">
        <v>188</v>
      </c>
      <c r="I1328" s="1">
        <f>DATE(2015,5,29)</f>
        <v>42153</v>
      </c>
      <c r="J1328" s="3">
        <v>11286</v>
      </c>
      <c r="K1328" s="3">
        <v>7718.67</v>
      </c>
      <c r="L1328" s="3">
        <v>3567.33</v>
      </c>
      <c r="M1328" s="3">
        <v>1129</v>
      </c>
      <c r="N1328" s="2">
        <v>14</v>
      </c>
      <c r="O1328" s="2">
        <v>0</v>
      </c>
      <c r="P1328" s="2">
        <v>3</v>
      </c>
      <c r="Q1328" s="2">
        <v>270</v>
      </c>
      <c r="R1328" s="1">
        <f t="shared" si="69"/>
        <v>45900</v>
      </c>
      <c r="S1328" t="s">
        <v>27</v>
      </c>
      <c r="T1328" t="s">
        <v>28</v>
      </c>
    </row>
    <row r="1329" spans="1:20" ht="13.95" customHeight="1" x14ac:dyDescent="0.3">
      <c r="A1329" t="s">
        <v>2103</v>
      </c>
      <c r="B1329" s="2">
        <v>1</v>
      </c>
      <c r="C1329" t="s">
        <v>2102</v>
      </c>
      <c r="D1329" t="s">
        <v>22</v>
      </c>
      <c r="E1329" t="s">
        <v>782</v>
      </c>
      <c r="F1329" t="s">
        <v>173</v>
      </c>
      <c r="G1329" t="s">
        <v>124</v>
      </c>
      <c r="H1329" t="s">
        <v>188</v>
      </c>
      <c r="I1329" s="1">
        <f>DATE(2015,5,29)</f>
        <v>42153</v>
      </c>
      <c r="J1329" s="3">
        <v>11286</v>
      </c>
      <c r="K1329" s="3">
        <v>7718.67</v>
      </c>
      <c r="L1329" s="3">
        <v>3567.33</v>
      </c>
      <c r="M1329" s="3">
        <v>1129</v>
      </c>
      <c r="N1329" s="2">
        <v>14</v>
      </c>
      <c r="O1329" s="2">
        <v>0</v>
      </c>
      <c r="P1329" s="2">
        <v>3</v>
      </c>
      <c r="Q1329" s="2">
        <v>270</v>
      </c>
      <c r="R1329" s="1">
        <f t="shared" si="69"/>
        <v>45900</v>
      </c>
      <c r="S1329" t="s">
        <v>27</v>
      </c>
      <c r="T1329" t="s">
        <v>28</v>
      </c>
    </row>
    <row r="1330" spans="1:20" ht="13.95" customHeight="1" x14ac:dyDescent="0.3">
      <c r="A1330" t="s">
        <v>2104</v>
      </c>
      <c r="B1330" s="2">
        <v>1</v>
      </c>
      <c r="C1330" t="s">
        <v>2105</v>
      </c>
      <c r="D1330" t="s">
        <v>93</v>
      </c>
      <c r="E1330" t="s">
        <v>2106</v>
      </c>
      <c r="F1330" t="s">
        <v>281</v>
      </c>
      <c r="G1330" t="s">
        <v>282</v>
      </c>
      <c r="H1330" t="s">
        <v>283</v>
      </c>
      <c r="I1330" s="1">
        <f>DATE(2015,2,19)</f>
        <v>42054</v>
      </c>
      <c r="J1330" s="3">
        <v>14715.44</v>
      </c>
      <c r="K1330" s="3">
        <v>11796.91</v>
      </c>
      <c r="L1330" s="3">
        <v>2918.53</v>
      </c>
      <c r="M1330" s="3">
        <v>150</v>
      </c>
      <c r="N1330" s="2">
        <v>13</v>
      </c>
      <c r="O1330" s="2">
        <v>0</v>
      </c>
      <c r="P1330" s="2">
        <v>2</v>
      </c>
      <c r="Q1330" s="2">
        <v>171</v>
      </c>
      <c r="R1330" s="1">
        <f t="shared" si="69"/>
        <v>45900</v>
      </c>
      <c r="S1330" t="s">
        <v>27</v>
      </c>
      <c r="T1330" t="s">
        <v>28</v>
      </c>
    </row>
    <row r="1331" spans="1:20" ht="13.95" customHeight="1" x14ac:dyDescent="0.3">
      <c r="A1331" t="s">
        <v>2107</v>
      </c>
      <c r="B1331" s="2">
        <v>1</v>
      </c>
      <c r="C1331" t="s">
        <v>2108</v>
      </c>
      <c r="D1331" t="s">
        <v>22</v>
      </c>
      <c r="E1331" t="s">
        <v>2109</v>
      </c>
      <c r="F1331" t="s">
        <v>123</v>
      </c>
      <c r="G1331" t="s">
        <v>124</v>
      </c>
      <c r="H1331" t="s">
        <v>125</v>
      </c>
      <c r="I1331" s="1">
        <f t="shared" ref="I1331:I1338" si="72">DATE(2015,5,29)</f>
        <v>42153</v>
      </c>
      <c r="J1331" s="3">
        <v>11970</v>
      </c>
      <c r="K1331" s="3">
        <v>8186.78</v>
      </c>
      <c r="L1331" s="3">
        <v>3783.22</v>
      </c>
      <c r="M1331" s="3">
        <v>1197</v>
      </c>
      <c r="N1331" s="2">
        <v>14</v>
      </c>
      <c r="O1331" s="2">
        <v>0</v>
      </c>
      <c r="P1331" s="2">
        <v>3</v>
      </c>
      <c r="Q1331" s="2">
        <v>270</v>
      </c>
      <c r="R1331" s="1">
        <f t="shared" si="69"/>
        <v>45900</v>
      </c>
      <c r="S1331" t="s">
        <v>27</v>
      </c>
      <c r="T1331" t="s">
        <v>28</v>
      </c>
    </row>
    <row r="1332" spans="1:20" ht="13.95" customHeight="1" x14ac:dyDescent="0.3">
      <c r="A1332" t="s">
        <v>2110</v>
      </c>
      <c r="B1332" s="2">
        <v>1</v>
      </c>
      <c r="C1332" t="s">
        <v>2111</v>
      </c>
      <c r="D1332" t="s">
        <v>22</v>
      </c>
      <c r="E1332" t="s">
        <v>782</v>
      </c>
      <c r="F1332" t="s">
        <v>123</v>
      </c>
      <c r="G1332" t="s">
        <v>124</v>
      </c>
      <c r="H1332" t="s">
        <v>125</v>
      </c>
      <c r="I1332" s="1">
        <f t="shared" si="72"/>
        <v>42153</v>
      </c>
      <c r="J1332" s="3">
        <v>1356.6</v>
      </c>
      <c r="K1332" s="3">
        <v>924.55</v>
      </c>
      <c r="L1332" s="3">
        <v>432.05</v>
      </c>
      <c r="M1332" s="3">
        <v>140</v>
      </c>
      <c r="N1332" s="2">
        <v>14</v>
      </c>
      <c r="O1332" s="2">
        <v>0</v>
      </c>
      <c r="P1332" s="2">
        <v>3</v>
      </c>
      <c r="Q1332" s="2">
        <v>270</v>
      </c>
      <c r="R1332" s="1">
        <f t="shared" si="69"/>
        <v>45900</v>
      </c>
      <c r="S1332" t="s">
        <v>27</v>
      </c>
      <c r="T1332" t="s">
        <v>28</v>
      </c>
    </row>
    <row r="1333" spans="1:20" ht="13.95" customHeight="1" x14ac:dyDescent="0.3">
      <c r="A1333" t="s">
        <v>2112</v>
      </c>
      <c r="B1333" s="2">
        <v>1</v>
      </c>
      <c r="C1333" t="s">
        <v>2111</v>
      </c>
      <c r="D1333" t="s">
        <v>22</v>
      </c>
      <c r="E1333" t="s">
        <v>782</v>
      </c>
      <c r="F1333" t="s">
        <v>123</v>
      </c>
      <c r="G1333" t="s">
        <v>124</v>
      </c>
      <c r="H1333" t="s">
        <v>125</v>
      </c>
      <c r="I1333" s="1">
        <f t="shared" si="72"/>
        <v>42153</v>
      </c>
      <c r="J1333" s="3">
        <v>1356.6</v>
      </c>
      <c r="K1333" s="3">
        <v>924.55</v>
      </c>
      <c r="L1333" s="3">
        <v>432.05</v>
      </c>
      <c r="M1333" s="3">
        <v>140</v>
      </c>
      <c r="N1333" s="2">
        <v>14</v>
      </c>
      <c r="O1333" s="2">
        <v>0</v>
      </c>
      <c r="P1333" s="2">
        <v>3</v>
      </c>
      <c r="Q1333" s="2">
        <v>270</v>
      </c>
      <c r="R1333" s="1">
        <f t="shared" si="69"/>
        <v>45900</v>
      </c>
      <c r="S1333" t="s">
        <v>27</v>
      </c>
      <c r="T1333" t="s">
        <v>28</v>
      </c>
    </row>
    <row r="1334" spans="1:20" ht="13.95" customHeight="1" x14ac:dyDescent="0.3">
      <c r="A1334" t="s">
        <v>2113</v>
      </c>
      <c r="B1334" s="2">
        <v>1</v>
      </c>
      <c r="C1334" t="s">
        <v>2111</v>
      </c>
      <c r="D1334" t="s">
        <v>22</v>
      </c>
      <c r="E1334" t="s">
        <v>782</v>
      </c>
      <c r="F1334" t="s">
        <v>173</v>
      </c>
      <c r="G1334" t="s">
        <v>124</v>
      </c>
      <c r="H1334" t="s">
        <v>125</v>
      </c>
      <c r="I1334" s="1">
        <f t="shared" si="72"/>
        <v>42153</v>
      </c>
      <c r="J1334" s="3">
        <v>1356.6</v>
      </c>
      <c r="K1334" s="3">
        <v>924.55</v>
      </c>
      <c r="L1334" s="3">
        <v>432.05</v>
      </c>
      <c r="M1334" s="3">
        <v>140</v>
      </c>
      <c r="N1334" s="2">
        <v>14</v>
      </c>
      <c r="O1334" s="2">
        <v>0</v>
      </c>
      <c r="P1334" s="2">
        <v>3</v>
      </c>
      <c r="Q1334" s="2">
        <v>270</v>
      </c>
      <c r="R1334" s="1">
        <f t="shared" si="69"/>
        <v>45900</v>
      </c>
      <c r="S1334" t="s">
        <v>27</v>
      </c>
      <c r="T1334" t="s">
        <v>28</v>
      </c>
    </row>
    <row r="1335" spans="1:20" ht="13.95" customHeight="1" x14ac:dyDescent="0.3">
      <c r="A1335" t="s">
        <v>2114</v>
      </c>
      <c r="B1335" s="2">
        <v>1</v>
      </c>
      <c r="C1335" t="s">
        <v>2115</v>
      </c>
      <c r="D1335" t="s">
        <v>22</v>
      </c>
      <c r="E1335" t="s">
        <v>782</v>
      </c>
      <c r="F1335" t="s">
        <v>173</v>
      </c>
      <c r="G1335" t="s">
        <v>124</v>
      </c>
      <c r="H1335" t="s">
        <v>188</v>
      </c>
      <c r="I1335" s="1">
        <f t="shared" si="72"/>
        <v>42153</v>
      </c>
      <c r="J1335" s="3">
        <v>1596</v>
      </c>
      <c r="K1335" s="3">
        <v>1091.25</v>
      </c>
      <c r="L1335" s="3">
        <v>504.75</v>
      </c>
      <c r="M1335" s="3">
        <v>160</v>
      </c>
      <c r="N1335" s="2">
        <v>14</v>
      </c>
      <c r="O1335" s="2">
        <v>0</v>
      </c>
      <c r="P1335" s="2">
        <v>3</v>
      </c>
      <c r="Q1335" s="2">
        <v>270</v>
      </c>
      <c r="R1335" s="1">
        <f t="shared" si="69"/>
        <v>45900</v>
      </c>
      <c r="S1335" t="s">
        <v>27</v>
      </c>
      <c r="T1335" t="s">
        <v>28</v>
      </c>
    </row>
    <row r="1336" spans="1:20" ht="13.95" customHeight="1" x14ac:dyDescent="0.3">
      <c r="A1336" t="s">
        <v>2116</v>
      </c>
      <c r="B1336" s="2">
        <v>1</v>
      </c>
      <c r="C1336" t="s">
        <v>2115</v>
      </c>
      <c r="D1336" t="s">
        <v>22</v>
      </c>
      <c r="E1336" t="s">
        <v>782</v>
      </c>
      <c r="F1336" t="s">
        <v>1816</v>
      </c>
      <c r="G1336" t="s">
        <v>282</v>
      </c>
      <c r="H1336" t="s">
        <v>283</v>
      </c>
      <c r="I1336" s="1">
        <f t="shared" si="72"/>
        <v>42153</v>
      </c>
      <c r="J1336" s="3">
        <v>1596</v>
      </c>
      <c r="K1336" s="3">
        <v>1091.25</v>
      </c>
      <c r="L1336" s="3">
        <v>504.75</v>
      </c>
      <c r="M1336" s="3">
        <v>160</v>
      </c>
      <c r="N1336" s="2">
        <v>14</v>
      </c>
      <c r="O1336" s="2">
        <v>0</v>
      </c>
      <c r="P1336" s="2">
        <v>3</v>
      </c>
      <c r="Q1336" s="2">
        <v>270</v>
      </c>
      <c r="R1336" s="1">
        <f t="shared" si="69"/>
        <v>45900</v>
      </c>
      <c r="S1336" t="s">
        <v>27</v>
      </c>
      <c r="T1336" t="s">
        <v>28</v>
      </c>
    </row>
    <row r="1337" spans="1:20" ht="13.95" customHeight="1" x14ac:dyDescent="0.3">
      <c r="A1337" t="s">
        <v>2117</v>
      </c>
      <c r="B1337" s="2">
        <v>1</v>
      </c>
      <c r="C1337" t="s">
        <v>2111</v>
      </c>
      <c r="D1337" t="s">
        <v>22</v>
      </c>
      <c r="E1337" t="s">
        <v>782</v>
      </c>
      <c r="F1337" t="s">
        <v>173</v>
      </c>
      <c r="G1337" t="s">
        <v>124</v>
      </c>
      <c r="H1337" t="s">
        <v>125</v>
      </c>
      <c r="I1337" s="1">
        <f t="shared" si="72"/>
        <v>42153</v>
      </c>
      <c r="J1337" s="3">
        <v>1356.6</v>
      </c>
      <c r="K1337" s="3">
        <v>924.55</v>
      </c>
      <c r="L1337" s="3">
        <v>432.05</v>
      </c>
      <c r="M1337" s="3">
        <v>140</v>
      </c>
      <c r="N1337" s="2">
        <v>14</v>
      </c>
      <c r="O1337" s="2">
        <v>0</v>
      </c>
      <c r="P1337" s="2">
        <v>3</v>
      </c>
      <c r="Q1337" s="2">
        <v>270</v>
      </c>
      <c r="R1337" s="1">
        <f t="shared" si="69"/>
        <v>45900</v>
      </c>
      <c r="S1337" t="s">
        <v>27</v>
      </c>
      <c r="T1337" t="s">
        <v>28</v>
      </c>
    </row>
    <row r="1338" spans="1:20" ht="13.95" customHeight="1" x14ac:dyDescent="0.3">
      <c r="A1338" t="s">
        <v>2118</v>
      </c>
      <c r="B1338" s="2">
        <v>1</v>
      </c>
      <c r="C1338" t="s">
        <v>2111</v>
      </c>
      <c r="D1338" t="s">
        <v>22</v>
      </c>
      <c r="E1338" t="s">
        <v>782</v>
      </c>
      <c r="F1338" t="s">
        <v>173</v>
      </c>
      <c r="G1338" t="s">
        <v>124</v>
      </c>
      <c r="H1338" t="s">
        <v>188</v>
      </c>
      <c r="I1338" s="1">
        <f t="shared" si="72"/>
        <v>42153</v>
      </c>
      <c r="J1338" s="3">
        <v>1356.6</v>
      </c>
      <c r="K1338" s="3">
        <v>924.55</v>
      </c>
      <c r="L1338" s="3">
        <v>432.05</v>
      </c>
      <c r="M1338" s="3">
        <v>140</v>
      </c>
      <c r="N1338" s="2">
        <v>14</v>
      </c>
      <c r="O1338" s="2">
        <v>0</v>
      </c>
      <c r="P1338" s="2">
        <v>3</v>
      </c>
      <c r="Q1338" s="2">
        <v>270</v>
      </c>
      <c r="R1338" s="1">
        <f t="shared" si="69"/>
        <v>45900</v>
      </c>
      <c r="S1338" t="s">
        <v>27</v>
      </c>
      <c r="T1338" t="s">
        <v>28</v>
      </c>
    </row>
    <row r="1339" spans="1:20" ht="13.95" customHeight="1" x14ac:dyDescent="0.3">
      <c r="A1339" t="s">
        <v>2119</v>
      </c>
      <c r="B1339" s="2">
        <v>1</v>
      </c>
      <c r="C1339" t="s">
        <v>2120</v>
      </c>
      <c r="D1339" t="s">
        <v>1787</v>
      </c>
      <c r="E1339" t="s">
        <v>2121</v>
      </c>
      <c r="F1339" t="s">
        <v>281</v>
      </c>
      <c r="G1339" t="s">
        <v>282</v>
      </c>
      <c r="H1339" t="s">
        <v>283</v>
      </c>
      <c r="I1339" s="1">
        <f>DATE(2020,2,27)</f>
        <v>43888</v>
      </c>
      <c r="J1339" s="3">
        <v>33703.050000000003</v>
      </c>
      <c r="K1339" s="3">
        <v>24480.3</v>
      </c>
      <c r="L1339" s="3">
        <v>9222.75</v>
      </c>
      <c r="M1339" s="3">
        <v>3000</v>
      </c>
      <c r="N1339" s="2">
        <v>8</v>
      </c>
      <c r="O1339" s="2">
        <v>0</v>
      </c>
      <c r="P1339" s="2">
        <v>2</v>
      </c>
      <c r="Q1339" s="2">
        <v>179</v>
      </c>
      <c r="R1339" s="1">
        <f t="shared" si="69"/>
        <v>45900</v>
      </c>
      <c r="S1339" t="s">
        <v>27</v>
      </c>
      <c r="T1339" t="s">
        <v>28</v>
      </c>
    </row>
    <row r="1340" spans="1:20" ht="13.95" customHeight="1" x14ac:dyDescent="0.3">
      <c r="A1340" t="s">
        <v>2122</v>
      </c>
      <c r="B1340" s="2">
        <v>1</v>
      </c>
      <c r="C1340" t="s">
        <v>2120</v>
      </c>
      <c r="D1340" t="s">
        <v>1787</v>
      </c>
      <c r="E1340" t="s">
        <v>2121</v>
      </c>
      <c r="F1340" t="s">
        <v>281</v>
      </c>
      <c r="G1340" t="s">
        <v>282</v>
      </c>
      <c r="H1340" t="s">
        <v>283</v>
      </c>
      <c r="I1340" s="1">
        <f>DATE(2020,2,27)</f>
        <v>43888</v>
      </c>
      <c r="J1340" s="3">
        <v>33703.050000000003</v>
      </c>
      <c r="K1340" s="3">
        <v>24480.3</v>
      </c>
      <c r="L1340" s="3">
        <v>9222.75</v>
      </c>
      <c r="M1340" s="3">
        <v>3000</v>
      </c>
      <c r="N1340" s="2">
        <v>8</v>
      </c>
      <c r="O1340" s="2">
        <v>0</v>
      </c>
      <c r="P1340" s="2">
        <v>2</v>
      </c>
      <c r="Q1340" s="2">
        <v>179</v>
      </c>
      <c r="R1340" s="1">
        <f t="shared" si="69"/>
        <v>45900</v>
      </c>
      <c r="S1340" t="s">
        <v>27</v>
      </c>
      <c r="T1340" t="s">
        <v>28</v>
      </c>
    </row>
    <row r="1341" spans="1:20" ht="13.95" customHeight="1" x14ac:dyDescent="0.3">
      <c r="A1341" t="s">
        <v>2123</v>
      </c>
      <c r="B1341" s="2">
        <v>1</v>
      </c>
      <c r="C1341" t="s">
        <v>2124</v>
      </c>
      <c r="D1341" t="s">
        <v>22</v>
      </c>
      <c r="E1341" t="s">
        <v>2125</v>
      </c>
      <c r="F1341" t="s">
        <v>461</v>
      </c>
      <c r="G1341" t="s">
        <v>377</v>
      </c>
      <c r="H1341" t="s">
        <v>462</v>
      </c>
      <c r="I1341" s="1">
        <f>DATE(2015,3,23)</f>
        <v>42086</v>
      </c>
      <c r="J1341" s="3">
        <v>7934.4</v>
      </c>
      <c r="K1341" s="3">
        <v>5524.62</v>
      </c>
      <c r="L1341" s="3">
        <v>2409.7800000000002</v>
      </c>
      <c r="M1341" s="3">
        <v>795</v>
      </c>
      <c r="N1341" s="2">
        <v>14</v>
      </c>
      <c r="O1341" s="2">
        <v>0</v>
      </c>
      <c r="P1341" s="2">
        <v>3</v>
      </c>
      <c r="Q1341" s="2">
        <v>203</v>
      </c>
      <c r="R1341" s="1">
        <f t="shared" si="69"/>
        <v>45900</v>
      </c>
      <c r="S1341" t="s">
        <v>27</v>
      </c>
      <c r="T1341" t="s">
        <v>28</v>
      </c>
    </row>
    <row r="1342" spans="1:20" ht="13.95" customHeight="1" x14ac:dyDescent="0.3">
      <c r="A1342" t="s">
        <v>2126</v>
      </c>
      <c r="B1342" s="2">
        <v>1</v>
      </c>
      <c r="C1342" t="s">
        <v>2127</v>
      </c>
      <c r="D1342" t="s">
        <v>22</v>
      </c>
      <c r="E1342" t="s">
        <v>2128</v>
      </c>
      <c r="F1342" t="s">
        <v>340</v>
      </c>
      <c r="G1342" t="s">
        <v>193</v>
      </c>
      <c r="H1342" t="s">
        <v>394</v>
      </c>
      <c r="I1342" s="1">
        <f>DATE(2025,2,10)</f>
        <v>45698</v>
      </c>
      <c r="J1342" s="3">
        <v>98777.64</v>
      </c>
      <c r="K1342" s="3">
        <v>3550.4</v>
      </c>
      <c r="L1342" s="3">
        <v>95227.24</v>
      </c>
      <c r="M1342" s="3">
        <v>9000</v>
      </c>
      <c r="N1342" s="2">
        <v>14</v>
      </c>
      <c r="O1342" s="2">
        <v>0</v>
      </c>
      <c r="P1342" s="2">
        <v>13</v>
      </c>
      <c r="Q1342" s="2">
        <v>162</v>
      </c>
      <c r="R1342" s="1">
        <f t="shared" si="69"/>
        <v>45900</v>
      </c>
      <c r="S1342" t="s">
        <v>27</v>
      </c>
      <c r="T1342" t="s">
        <v>28</v>
      </c>
    </row>
    <row r="1343" spans="1:20" ht="13.95" customHeight="1" x14ac:dyDescent="0.3">
      <c r="A1343" t="s">
        <v>2129</v>
      </c>
      <c r="B1343" s="2">
        <v>1</v>
      </c>
      <c r="C1343" t="s">
        <v>2130</v>
      </c>
      <c r="D1343" t="s">
        <v>22</v>
      </c>
      <c r="E1343" t="s">
        <v>2131</v>
      </c>
      <c r="F1343" t="s">
        <v>350</v>
      </c>
      <c r="G1343" t="s">
        <v>152</v>
      </c>
      <c r="H1343" t="s">
        <v>351</v>
      </c>
      <c r="I1343" s="1">
        <f t="shared" ref="I1343:I1348" si="73">DATE(2020,11,26)</f>
        <v>44161</v>
      </c>
      <c r="J1343" s="3">
        <v>3243.26</v>
      </c>
      <c r="K1343" s="3">
        <v>1069.1400000000001</v>
      </c>
      <c r="L1343" s="3">
        <v>2174.12</v>
      </c>
      <c r="M1343" s="3">
        <v>100</v>
      </c>
      <c r="N1343" s="2">
        <v>14</v>
      </c>
      <c r="O1343" s="2">
        <v>0</v>
      </c>
      <c r="P1343" s="2">
        <v>9</v>
      </c>
      <c r="Q1343" s="2">
        <v>86</v>
      </c>
      <c r="R1343" s="1">
        <f t="shared" si="69"/>
        <v>45900</v>
      </c>
      <c r="S1343" t="s">
        <v>27</v>
      </c>
      <c r="T1343" t="s">
        <v>28</v>
      </c>
    </row>
    <row r="1344" spans="1:20" ht="13.95" customHeight="1" x14ac:dyDescent="0.3">
      <c r="A1344" t="s">
        <v>2132</v>
      </c>
      <c r="B1344" s="2">
        <v>1</v>
      </c>
      <c r="C1344" t="s">
        <v>2130</v>
      </c>
      <c r="D1344" t="s">
        <v>22</v>
      </c>
      <c r="E1344" t="s">
        <v>2131</v>
      </c>
      <c r="F1344" t="s">
        <v>192</v>
      </c>
      <c r="G1344" t="s">
        <v>193</v>
      </c>
      <c r="H1344" t="s">
        <v>194</v>
      </c>
      <c r="I1344" s="1">
        <f t="shared" si="73"/>
        <v>44161</v>
      </c>
      <c r="J1344" s="3">
        <v>3243.26</v>
      </c>
      <c r="K1344" s="3">
        <v>1069.1400000000001</v>
      </c>
      <c r="L1344" s="3">
        <v>2174.12</v>
      </c>
      <c r="M1344" s="3">
        <v>100</v>
      </c>
      <c r="N1344" s="2">
        <v>14</v>
      </c>
      <c r="O1344" s="2">
        <v>0</v>
      </c>
      <c r="P1344" s="2">
        <v>9</v>
      </c>
      <c r="Q1344" s="2">
        <v>86</v>
      </c>
      <c r="R1344" s="1">
        <f t="shared" si="69"/>
        <v>45900</v>
      </c>
      <c r="S1344" t="s">
        <v>27</v>
      </c>
      <c r="T1344" t="s">
        <v>28</v>
      </c>
    </row>
    <row r="1345" spans="1:20" ht="13.95" customHeight="1" x14ac:dyDescent="0.3">
      <c r="A1345" t="s">
        <v>2133</v>
      </c>
      <c r="B1345" s="2">
        <v>1</v>
      </c>
      <c r="C1345" t="s">
        <v>2130</v>
      </c>
      <c r="D1345" t="s">
        <v>22</v>
      </c>
      <c r="E1345" t="s">
        <v>2131</v>
      </c>
      <c r="F1345" t="s">
        <v>192</v>
      </c>
      <c r="G1345" t="s">
        <v>193</v>
      </c>
      <c r="H1345" t="s">
        <v>194</v>
      </c>
      <c r="I1345" s="1">
        <f t="shared" si="73"/>
        <v>44161</v>
      </c>
      <c r="J1345" s="3">
        <v>3243.29</v>
      </c>
      <c r="K1345" s="3">
        <v>1069.1400000000001</v>
      </c>
      <c r="L1345" s="3">
        <v>2174.15</v>
      </c>
      <c r="M1345" s="3">
        <v>100</v>
      </c>
      <c r="N1345" s="2">
        <v>14</v>
      </c>
      <c r="O1345" s="2">
        <v>0</v>
      </c>
      <c r="P1345" s="2">
        <v>9</v>
      </c>
      <c r="Q1345" s="2">
        <v>86</v>
      </c>
      <c r="R1345" s="1">
        <f t="shared" si="69"/>
        <v>45900</v>
      </c>
      <c r="S1345" t="s">
        <v>27</v>
      </c>
      <c r="T1345" t="s">
        <v>28</v>
      </c>
    </row>
    <row r="1346" spans="1:20" ht="13.95" customHeight="1" x14ac:dyDescent="0.3">
      <c r="A1346" t="s">
        <v>2134</v>
      </c>
      <c r="B1346" s="2">
        <v>1</v>
      </c>
      <c r="C1346" t="s">
        <v>2130</v>
      </c>
      <c r="D1346" t="s">
        <v>22</v>
      </c>
      <c r="E1346" t="s">
        <v>2131</v>
      </c>
      <c r="F1346" t="s">
        <v>370</v>
      </c>
      <c r="G1346" t="s">
        <v>282</v>
      </c>
      <c r="H1346" t="s">
        <v>283</v>
      </c>
      <c r="I1346" s="1">
        <f t="shared" si="73"/>
        <v>44161</v>
      </c>
      <c r="J1346" s="3">
        <v>3243.29</v>
      </c>
      <c r="K1346" s="3">
        <v>1069.1400000000001</v>
      </c>
      <c r="L1346" s="3">
        <v>2174.15</v>
      </c>
      <c r="M1346" s="3">
        <v>100</v>
      </c>
      <c r="N1346" s="2">
        <v>14</v>
      </c>
      <c r="O1346" s="2">
        <v>0</v>
      </c>
      <c r="P1346" s="2">
        <v>9</v>
      </c>
      <c r="Q1346" s="2">
        <v>86</v>
      </c>
      <c r="R1346" s="1">
        <f t="shared" si="69"/>
        <v>45900</v>
      </c>
      <c r="S1346" t="s">
        <v>27</v>
      </c>
      <c r="T1346" t="s">
        <v>28</v>
      </c>
    </row>
    <row r="1347" spans="1:20" ht="13.95" customHeight="1" x14ac:dyDescent="0.3">
      <c r="A1347" t="s">
        <v>2135</v>
      </c>
      <c r="B1347" s="2">
        <v>1</v>
      </c>
      <c r="C1347" t="s">
        <v>2130</v>
      </c>
      <c r="D1347" t="s">
        <v>22</v>
      </c>
      <c r="E1347" t="s">
        <v>2131</v>
      </c>
      <c r="F1347" t="s">
        <v>370</v>
      </c>
      <c r="G1347" t="s">
        <v>282</v>
      </c>
      <c r="H1347" t="s">
        <v>283</v>
      </c>
      <c r="I1347" s="1">
        <f t="shared" si="73"/>
        <v>44161</v>
      </c>
      <c r="J1347" s="3">
        <v>3243.29</v>
      </c>
      <c r="K1347" s="3">
        <v>1069.1400000000001</v>
      </c>
      <c r="L1347" s="3">
        <v>2174.15</v>
      </c>
      <c r="M1347" s="3">
        <v>100</v>
      </c>
      <c r="N1347" s="2">
        <v>14</v>
      </c>
      <c r="O1347" s="2">
        <v>0</v>
      </c>
      <c r="P1347" s="2">
        <v>9</v>
      </c>
      <c r="Q1347" s="2">
        <v>86</v>
      </c>
      <c r="R1347" s="1">
        <f t="shared" si="69"/>
        <v>45900</v>
      </c>
      <c r="S1347" t="s">
        <v>27</v>
      </c>
      <c r="T1347" t="s">
        <v>28</v>
      </c>
    </row>
    <row r="1348" spans="1:20" ht="13.95" customHeight="1" x14ac:dyDescent="0.3">
      <c r="A1348" t="s">
        <v>2136</v>
      </c>
      <c r="B1348" s="2">
        <v>1</v>
      </c>
      <c r="C1348" t="s">
        <v>2130</v>
      </c>
      <c r="D1348" t="s">
        <v>22</v>
      </c>
      <c r="E1348" t="s">
        <v>2131</v>
      </c>
      <c r="F1348" t="s">
        <v>192</v>
      </c>
      <c r="G1348" t="s">
        <v>193</v>
      </c>
      <c r="H1348" t="s">
        <v>194</v>
      </c>
      <c r="I1348" s="1">
        <f t="shared" si="73"/>
        <v>44161</v>
      </c>
      <c r="J1348" s="3">
        <v>3243.29</v>
      </c>
      <c r="K1348" s="3">
        <v>1069.1400000000001</v>
      </c>
      <c r="L1348" s="3">
        <v>2174.15</v>
      </c>
      <c r="M1348" s="3">
        <v>100</v>
      </c>
      <c r="N1348" s="2">
        <v>14</v>
      </c>
      <c r="O1348" s="2">
        <v>0</v>
      </c>
      <c r="P1348" s="2">
        <v>9</v>
      </c>
      <c r="Q1348" s="2">
        <v>86</v>
      </c>
      <c r="R1348" s="1">
        <f t="shared" si="69"/>
        <v>45900</v>
      </c>
      <c r="S1348" t="s">
        <v>27</v>
      </c>
      <c r="T1348" t="s">
        <v>28</v>
      </c>
    </row>
    <row r="1349" spans="1:20" ht="13.95" customHeight="1" x14ac:dyDescent="0.3">
      <c r="A1349" t="s">
        <v>2137</v>
      </c>
      <c r="B1349" s="2">
        <v>1</v>
      </c>
      <c r="C1349" t="s">
        <v>1988</v>
      </c>
      <c r="D1349" t="s">
        <v>22</v>
      </c>
      <c r="E1349" t="s">
        <v>1889</v>
      </c>
      <c r="F1349" t="s">
        <v>340</v>
      </c>
      <c r="G1349" t="s">
        <v>193</v>
      </c>
      <c r="H1349" t="s">
        <v>394</v>
      </c>
      <c r="I1349" s="1">
        <f>DATE(2025,2,10)</f>
        <v>45698</v>
      </c>
      <c r="J1349" s="3">
        <v>23199.41</v>
      </c>
      <c r="K1349" s="3">
        <v>826.5</v>
      </c>
      <c r="L1349" s="3">
        <v>22372.91</v>
      </c>
      <c r="M1349" s="3">
        <v>2300</v>
      </c>
      <c r="N1349" s="2">
        <v>14</v>
      </c>
      <c r="O1349" s="2">
        <v>0</v>
      </c>
      <c r="P1349" s="2">
        <v>13</v>
      </c>
      <c r="Q1349" s="2">
        <v>162</v>
      </c>
      <c r="R1349" s="1">
        <f t="shared" si="69"/>
        <v>45900</v>
      </c>
      <c r="S1349" t="s">
        <v>27</v>
      </c>
      <c r="T1349" t="s">
        <v>28</v>
      </c>
    </row>
    <row r="1350" spans="1:20" ht="13.95" customHeight="1" x14ac:dyDescent="0.3">
      <c r="A1350" t="s">
        <v>2138</v>
      </c>
      <c r="B1350" s="2">
        <v>1</v>
      </c>
      <c r="C1350" t="s">
        <v>2130</v>
      </c>
      <c r="D1350" t="s">
        <v>22</v>
      </c>
      <c r="E1350" t="s">
        <v>2131</v>
      </c>
      <c r="F1350" t="s">
        <v>192</v>
      </c>
      <c r="G1350" t="s">
        <v>193</v>
      </c>
      <c r="H1350" t="s">
        <v>194</v>
      </c>
      <c r="I1350" s="1">
        <f t="shared" ref="I1350:I1367" si="74">DATE(2020,11,26)</f>
        <v>44161</v>
      </c>
      <c r="J1350" s="3">
        <v>3243.29</v>
      </c>
      <c r="K1350" s="3">
        <v>1069.1400000000001</v>
      </c>
      <c r="L1350" s="3">
        <v>2174.15</v>
      </c>
      <c r="M1350" s="3">
        <v>100</v>
      </c>
      <c r="N1350" s="2">
        <v>14</v>
      </c>
      <c r="O1350" s="2">
        <v>0</v>
      </c>
      <c r="P1350" s="2">
        <v>9</v>
      </c>
      <c r="Q1350" s="2">
        <v>86</v>
      </c>
      <c r="R1350" s="1">
        <f t="shared" si="69"/>
        <v>45900</v>
      </c>
      <c r="S1350" t="s">
        <v>27</v>
      </c>
      <c r="T1350" t="s">
        <v>28</v>
      </c>
    </row>
    <row r="1351" spans="1:20" ht="13.95" customHeight="1" x14ac:dyDescent="0.3">
      <c r="A1351" t="s">
        <v>2139</v>
      </c>
      <c r="B1351" s="2">
        <v>1</v>
      </c>
      <c r="C1351" t="s">
        <v>2130</v>
      </c>
      <c r="D1351" t="s">
        <v>22</v>
      </c>
      <c r="E1351" t="s">
        <v>2131</v>
      </c>
      <c r="F1351" t="s">
        <v>2051</v>
      </c>
      <c r="G1351" t="s">
        <v>282</v>
      </c>
      <c r="H1351" t="s">
        <v>2052</v>
      </c>
      <c r="I1351" s="1">
        <f t="shared" si="74"/>
        <v>44161</v>
      </c>
      <c r="J1351" s="3">
        <v>3243.29</v>
      </c>
      <c r="K1351" s="3">
        <v>1069.1400000000001</v>
      </c>
      <c r="L1351" s="3">
        <v>2174.15</v>
      </c>
      <c r="M1351" s="3">
        <v>100</v>
      </c>
      <c r="N1351" s="2">
        <v>14</v>
      </c>
      <c r="O1351" s="2">
        <v>0</v>
      </c>
      <c r="P1351" s="2">
        <v>9</v>
      </c>
      <c r="Q1351" s="2">
        <v>86</v>
      </c>
      <c r="R1351" s="1">
        <f t="shared" si="69"/>
        <v>45900</v>
      </c>
      <c r="S1351" t="s">
        <v>27</v>
      </c>
      <c r="T1351" t="s">
        <v>28</v>
      </c>
    </row>
    <row r="1352" spans="1:20" ht="13.95" customHeight="1" x14ac:dyDescent="0.3">
      <c r="A1352" t="s">
        <v>2140</v>
      </c>
      <c r="B1352" s="2">
        <v>1</v>
      </c>
      <c r="C1352" t="s">
        <v>2130</v>
      </c>
      <c r="D1352" t="s">
        <v>22</v>
      </c>
      <c r="E1352" t="s">
        <v>2131</v>
      </c>
      <c r="F1352" t="s">
        <v>2051</v>
      </c>
      <c r="G1352" t="s">
        <v>282</v>
      </c>
      <c r="H1352" t="s">
        <v>2052</v>
      </c>
      <c r="I1352" s="1">
        <f t="shared" si="74"/>
        <v>44161</v>
      </c>
      <c r="J1352" s="3">
        <v>3243.29</v>
      </c>
      <c r="K1352" s="3">
        <v>1069.1400000000001</v>
      </c>
      <c r="L1352" s="3">
        <v>2174.15</v>
      </c>
      <c r="M1352" s="3">
        <v>100</v>
      </c>
      <c r="N1352" s="2">
        <v>14</v>
      </c>
      <c r="O1352" s="2">
        <v>0</v>
      </c>
      <c r="P1352" s="2">
        <v>9</v>
      </c>
      <c r="Q1352" s="2">
        <v>86</v>
      </c>
      <c r="R1352" s="1">
        <f t="shared" si="69"/>
        <v>45900</v>
      </c>
      <c r="S1352" t="s">
        <v>27</v>
      </c>
      <c r="T1352" t="s">
        <v>28</v>
      </c>
    </row>
    <row r="1353" spans="1:20" ht="13.95" customHeight="1" x14ac:dyDescent="0.3">
      <c r="A1353" t="s">
        <v>2141</v>
      </c>
      <c r="B1353" s="2">
        <v>1</v>
      </c>
      <c r="C1353" t="s">
        <v>2130</v>
      </c>
      <c r="D1353" t="s">
        <v>22</v>
      </c>
      <c r="E1353" t="s">
        <v>2131</v>
      </c>
      <c r="F1353" t="s">
        <v>192</v>
      </c>
      <c r="G1353" t="s">
        <v>193</v>
      </c>
      <c r="H1353" t="s">
        <v>194</v>
      </c>
      <c r="I1353" s="1">
        <f t="shared" si="74"/>
        <v>44161</v>
      </c>
      <c r="J1353" s="3">
        <v>3243.29</v>
      </c>
      <c r="K1353" s="3">
        <v>1069.1400000000001</v>
      </c>
      <c r="L1353" s="3">
        <v>2174.15</v>
      </c>
      <c r="M1353" s="3">
        <v>100</v>
      </c>
      <c r="N1353" s="2">
        <v>14</v>
      </c>
      <c r="O1353" s="2">
        <v>0</v>
      </c>
      <c r="P1353" s="2">
        <v>9</v>
      </c>
      <c r="Q1353" s="2">
        <v>86</v>
      </c>
      <c r="R1353" s="1">
        <f t="shared" ref="R1353:R1416" si="75">DATE(2025,8,31)</f>
        <v>45900</v>
      </c>
      <c r="S1353" t="s">
        <v>27</v>
      </c>
      <c r="T1353" t="s">
        <v>28</v>
      </c>
    </row>
    <row r="1354" spans="1:20" ht="13.95" customHeight="1" x14ac:dyDescent="0.3">
      <c r="A1354" t="s">
        <v>2142</v>
      </c>
      <c r="B1354" s="2">
        <v>1</v>
      </c>
      <c r="C1354" t="s">
        <v>2130</v>
      </c>
      <c r="D1354" t="s">
        <v>22</v>
      </c>
      <c r="E1354" t="s">
        <v>2131</v>
      </c>
      <c r="F1354" t="s">
        <v>192</v>
      </c>
      <c r="G1354" t="s">
        <v>193</v>
      </c>
      <c r="H1354" t="s">
        <v>194</v>
      </c>
      <c r="I1354" s="1">
        <f t="shared" si="74"/>
        <v>44161</v>
      </c>
      <c r="J1354" s="3">
        <v>3243.29</v>
      </c>
      <c r="K1354" s="3">
        <v>1069.1400000000001</v>
      </c>
      <c r="L1354" s="3">
        <v>2174.15</v>
      </c>
      <c r="M1354" s="3">
        <v>100</v>
      </c>
      <c r="N1354" s="2">
        <v>14</v>
      </c>
      <c r="O1354" s="2">
        <v>0</v>
      </c>
      <c r="P1354" s="2">
        <v>9</v>
      </c>
      <c r="Q1354" s="2">
        <v>86</v>
      </c>
      <c r="R1354" s="1">
        <f t="shared" si="75"/>
        <v>45900</v>
      </c>
      <c r="S1354" t="s">
        <v>27</v>
      </c>
      <c r="T1354" t="s">
        <v>28</v>
      </c>
    </row>
    <row r="1355" spans="1:20" ht="13.95" customHeight="1" x14ac:dyDescent="0.3">
      <c r="A1355" t="s">
        <v>2143</v>
      </c>
      <c r="B1355" s="2">
        <v>1</v>
      </c>
      <c r="C1355" t="s">
        <v>2130</v>
      </c>
      <c r="D1355" t="s">
        <v>22</v>
      </c>
      <c r="E1355" t="s">
        <v>2131</v>
      </c>
      <c r="F1355" t="s">
        <v>192</v>
      </c>
      <c r="G1355" t="s">
        <v>193</v>
      </c>
      <c r="H1355" t="s">
        <v>194</v>
      </c>
      <c r="I1355" s="1">
        <f t="shared" si="74"/>
        <v>44161</v>
      </c>
      <c r="J1355" s="3">
        <v>3243.29</v>
      </c>
      <c r="K1355" s="3">
        <v>1069.1400000000001</v>
      </c>
      <c r="L1355" s="3">
        <v>2174.15</v>
      </c>
      <c r="M1355" s="3">
        <v>100</v>
      </c>
      <c r="N1355" s="2">
        <v>14</v>
      </c>
      <c r="O1355" s="2">
        <v>0</v>
      </c>
      <c r="P1355" s="2">
        <v>9</v>
      </c>
      <c r="Q1355" s="2">
        <v>86</v>
      </c>
      <c r="R1355" s="1">
        <f t="shared" si="75"/>
        <v>45900</v>
      </c>
      <c r="S1355" t="s">
        <v>27</v>
      </c>
      <c r="T1355" t="s">
        <v>28</v>
      </c>
    </row>
    <row r="1356" spans="1:20" ht="13.95" customHeight="1" x14ac:dyDescent="0.3">
      <c r="A1356" t="s">
        <v>2144</v>
      </c>
      <c r="B1356" s="2">
        <v>1</v>
      </c>
      <c r="C1356" t="s">
        <v>2130</v>
      </c>
      <c r="D1356" t="s">
        <v>22</v>
      </c>
      <c r="E1356" t="s">
        <v>2131</v>
      </c>
      <c r="F1356" t="s">
        <v>461</v>
      </c>
      <c r="G1356" t="s">
        <v>377</v>
      </c>
      <c r="H1356" t="s">
        <v>462</v>
      </c>
      <c r="I1356" s="1">
        <f t="shared" si="74"/>
        <v>44161</v>
      </c>
      <c r="J1356" s="3">
        <v>3243.29</v>
      </c>
      <c r="K1356" s="3">
        <v>1069.1400000000001</v>
      </c>
      <c r="L1356" s="3">
        <v>2174.15</v>
      </c>
      <c r="M1356" s="3">
        <v>100</v>
      </c>
      <c r="N1356" s="2">
        <v>14</v>
      </c>
      <c r="O1356" s="2">
        <v>0</v>
      </c>
      <c r="P1356" s="2">
        <v>9</v>
      </c>
      <c r="Q1356" s="2">
        <v>86</v>
      </c>
      <c r="R1356" s="1">
        <f t="shared" si="75"/>
        <v>45900</v>
      </c>
      <c r="S1356" t="s">
        <v>27</v>
      </c>
      <c r="T1356" t="s">
        <v>28</v>
      </c>
    </row>
    <row r="1357" spans="1:20" ht="13.95" customHeight="1" x14ac:dyDescent="0.3">
      <c r="A1357" t="s">
        <v>2145</v>
      </c>
      <c r="B1357" s="2">
        <v>1</v>
      </c>
      <c r="C1357" t="s">
        <v>2130</v>
      </c>
      <c r="D1357" t="s">
        <v>22</v>
      </c>
      <c r="E1357" t="s">
        <v>2131</v>
      </c>
      <c r="F1357" t="s">
        <v>350</v>
      </c>
      <c r="G1357" t="s">
        <v>152</v>
      </c>
      <c r="H1357" t="s">
        <v>351</v>
      </c>
      <c r="I1357" s="1">
        <f t="shared" si="74"/>
        <v>44161</v>
      </c>
      <c r="J1357" s="3">
        <v>3243.29</v>
      </c>
      <c r="K1357" s="3">
        <v>1069.1400000000001</v>
      </c>
      <c r="L1357" s="3">
        <v>2174.15</v>
      </c>
      <c r="M1357" s="3">
        <v>100</v>
      </c>
      <c r="N1357" s="2">
        <v>14</v>
      </c>
      <c r="O1357" s="2">
        <v>0</v>
      </c>
      <c r="P1357" s="2">
        <v>9</v>
      </c>
      <c r="Q1357" s="2">
        <v>86</v>
      </c>
      <c r="R1357" s="1">
        <f t="shared" si="75"/>
        <v>45900</v>
      </c>
      <c r="S1357" t="s">
        <v>27</v>
      </c>
      <c r="T1357" t="s">
        <v>28</v>
      </c>
    </row>
    <row r="1358" spans="1:20" ht="13.95" customHeight="1" x14ac:dyDescent="0.3">
      <c r="A1358" t="s">
        <v>2146</v>
      </c>
      <c r="B1358" s="2">
        <v>1</v>
      </c>
      <c r="C1358" t="s">
        <v>2130</v>
      </c>
      <c r="D1358" t="s">
        <v>22</v>
      </c>
      <c r="E1358" t="s">
        <v>2131</v>
      </c>
      <c r="F1358" t="s">
        <v>192</v>
      </c>
      <c r="G1358" t="s">
        <v>193</v>
      </c>
      <c r="H1358" t="s">
        <v>194</v>
      </c>
      <c r="I1358" s="1">
        <f t="shared" si="74"/>
        <v>44161</v>
      </c>
      <c r="J1358" s="3">
        <v>3243.29</v>
      </c>
      <c r="K1358" s="3">
        <v>1069.1400000000001</v>
      </c>
      <c r="L1358" s="3">
        <v>2174.15</v>
      </c>
      <c r="M1358" s="3">
        <v>100</v>
      </c>
      <c r="N1358" s="2">
        <v>14</v>
      </c>
      <c r="O1358" s="2">
        <v>0</v>
      </c>
      <c r="P1358" s="2">
        <v>9</v>
      </c>
      <c r="Q1358" s="2">
        <v>86</v>
      </c>
      <c r="R1358" s="1">
        <f t="shared" si="75"/>
        <v>45900</v>
      </c>
      <c r="S1358" t="s">
        <v>27</v>
      </c>
      <c r="T1358" t="s">
        <v>28</v>
      </c>
    </row>
    <row r="1359" spans="1:20" ht="13.95" customHeight="1" x14ac:dyDescent="0.3">
      <c r="A1359" t="s">
        <v>2147</v>
      </c>
      <c r="B1359" s="2">
        <v>1</v>
      </c>
      <c r="C1359" t="s">
        <v>2130</v>
      </c>
      <c r="D1359" t="s">
        <v>22</v>
      </c>
      <c r="E1359" t="s">
        <v>2131</v>
      </c>
      <c r="F1359" t="s">
        <v>192</v>
      </c>
      <c r="G1359" t="s">
        <v>193</v>
      </c>
      <c r="H1359" t="s">
        <v>194</v>
      </c>
      <c r="I1359" s="1">
        <f t="shared" si="74"/>
        <v>44161</v>
      </c>
      <c r="J1359" s="3">
        <v>3243.29</v>
      </c>
      <c r="K1359" s="3">
        <v>1069.1400000000001</v>
      </c>
      <c r="L1359" s="3">
        <v>2174.15</v>
      </c>
      <c r="M1359" s="3">
        <v>100</v>
      </c>
      <c r="N1359" s="2">
        <v>14</v>
      </c>
      <c r="O1359" s="2">
        <v>0</v>
      </c>
      <c r="P1359" s="2">
        <v>9</v>
      </c>
      <c r="Q1359" s="2">
        <v>86</v>
      </c>
      <c r="R1359" s="1">
        <f t="shared" si="75"/>
        <v>45900</v>
      </c>
      <c r="S1359" t="s">
        <v>27</v>
      </c>
      <c r="T1359" t="s">
        <v>28</v>
      </c>
    </row>
    <row r="1360" spans="1:20" ht="13.95" customHeight="1" x14ac:dyDescent="0.3">
      <c r="A1360" t="s">
        <v>2148</v>
      </c>
      <c r="B1360" s="2">
        <v>1</v>
      </c>
      <c r="C1360" t="s">
        <v>2130</v>
      </c>
      <c r="D1360" t="s">
        <v>22</v>
      </c>
      <c r="E1360" t="s">
        <v>2131</v>
      </c>
      <c r="F1360" t="s">
        <v>2051</v>
      </c>
      <c r="G1360" t="s">
        <v>282</v>
      </c>
      <c r="H1360" t="s">
        <v>2052</v>
      </c>
      <c r="I1360" s="1">
        <f t="shared" si="74"/>
        <v>44161</v>
      </c>
      <c r="J1360" s="3">
        <v>3243.29</v>
      </c>
      <c r="K1360" s="3">
        <v>1069.1400000000001</v>
      </c>
      <c r="L1360" s="3">
        <v>2174.15</v>
      </c>
      <c r="M1360" s="3">
        <v>100</v>
      </c>
      <c r="N1360" s="2">
        <v>14</v>
      </c>
      <c r="O1360" s="2">
        <v>0</v>
      </c>
      <c r="P1360" s="2">
        <v>9</v>
      </c>
      <c r="Q1360" s="2">
        <v>86</v>
      </c>
      <c r="R1360" s="1">
        <f t="shared" si="75"/>
        <v>45900</v>
      </c>
      <c r="S1360" t="s">
        <v>27</v>
      </c>
      <c r="T1360" t="s">
        <v>28</v>
      </c>
    </row>
    <row r="1361" spans="1:20" ht="13.95" customHeight="1" x14ac:dyDescent="0.3">
      <c r="A1361" t="s">
        <v>2149</v>
      </c>
      <c r="B1361" s="2">
        <v>1</v>
      </c>
      <c r="C1361" t="s">
        <v>2130</v>
      </c>
      <c r="D1361" t="s">
        <v>22</v>
      </c>
      <c r="E1361" t="s">
        <v>2131</v>
      </c>
      <c r="F1361" t="s">
        <v>192</v>
      </c>
      <c r="G1361" t="s">
        <v>193</v>
      </c>
      <c r="H1361" t="s">
        <v>194</v>
      </c>
      <c r="I1361" s="1">
        <f t="shared" si="74"/>
        <v>44161</v>
      </c>
      <c r="J1361" s="3">
        <v>3243.29</v>
      </c>
      <c r="K1361" s="3">
        <v>1069.1400000000001</v>
      </c>
      <c r="L1361" s="3">
        <v>2174.15</v>
      </c>
      <c r="M1361" s="3">
        <v>100</v>
      </c>
      <c r="N1361" s="2">
        <v>14</v>
      </c>
      <c r="O1361" s="2">
        <v>0</v>
      </c>
      <c r="P1361" s="2">
        <v>9</v>
      </c>
      <c r="Q1361" s="2">
        <v>86</v>
      </c>
      <c r="R1361" s="1">
        <f t="shared" si="75"/>
        <v>45900</v>
      </c>
      <c r="S1361" t="s">
        <v>27</v>
      </c>
      <c r="T1361" t="s">
        <v>28</v>
      </c>
    </row>
    <row r="1362" spans="1:20" ht="13.95" customHeight="1" x14ac:dyDescent="0.3">
      <c r="A1362" t="s">
        <v>2150</v>
      </c>
      <c r="B1362" s="2">
        <v>1</v>
      </c>
      <c r="C1362" t="s">
        <v>2130</v>
      </c>
      <c r="D1362" t="s">
        <v>22</v>
      </c>
      <c r="E1362" t="s">
        <v>2131</v>
      </c>
      <c r="F1362" t="s">
        <v>192</v>
      </c>
      <c r="G1362" t="s">
        <v>193</v>
      </c>
      <c r="H1362" t="s">
        <v>194</v>
      </c>
      <c r="I1362" s="1">
        <f t="shared" si="74"/>
        <v>44161</v>
      </c>
      <c r="J1362" s="3">
        <v>3243.29</v>
      </c>
      <c r="K1362" s="3">
        <v>1069.1400000000001</v>
      </c>
      <c r="L1362" s="3">
        <v>2174.15</v>
      </c>
      <c r="M1362" s="3">
        <v>100</v>
      </c>
      <c r="N1362" s="2">
        <v>14</v>
      </c>
      <c r="O1362" s="2">
        <v>0</v>
      </c>
      <c r="P1362" s="2">
        <v>9</v>
      </c>
      <c r="Q1362" s="2">
        <v>86</v>
      </c>
      <c r="R1362" s="1">
        <f t="shared" si="75"/>
        <v>45900</v>
      </c>
      <c r="S1362" t="s">
        <v>27</v>
      </c>
      <c r="T1362" t="s">
        <v>28</v>
      </c>
    </row>
    <row r="1363" spans="1:20" ht="13.95" customHeight="1" x14ac:dyDescent="0.3">
      <c r="A1363" t="s">
        <v>2151</v>
      </c>
      <c r="B1363" s="2">
        <v>1</v>
      </c>
      <c r="C1363" t="s">
        <v>2130</v>
      </c>
      <c r="D1363" t="s">
        <v>22</v>
      </c>
      <c r="E1363" t="s">
        <v>2131</v>
      </c>
      <c r="F1363" t="s">
        <v>192</v>
      </c>
      <c r="G1363" t="s">
        <v>193</v>
      </c>
      <c r="H1363" t="s">
        <v>194</v>
      </c>
      <c r="I1363" s="1">
        <f t="shared" si="74"/>
        <v>44161</v>
      </c>
      <c r="J1363" s="3">
        <v>3243.29</v>
      </c>
      <c r="K1363" s="3">
        <v>1069.1400000000001</v>
      </c>
      <c r="L1363" s="3">
        <v>2174.15</v>
      </c>
      <c r="M1363" s="3">
        <v>100</v>
      </c>
      <c r="N1363" s="2">
        <v>14</v>
      </c>
      <c r="O1363" s="2">
        <v>0</v>
      </c>
      <c r="P1363" s="2">
        <v>9</v>
      </c>
      <c r="Q1363" s="2">
        <v>86</v>
      </c>
      <c r="R1363" s="1">
        <f t="shared" si="75"/>
        <v>45900</v>
      </c>
      <c r="S1363" t="s">
        <v>27</v>
      </c>
      <c r="T1363" t="s">
        <v>28</v>
      </c>
    </row>
    <row r="1364" spans="1:20" ht="13.95" customHeight="1" x14ac:dyDescent="0.3">
      <c r="A1364" t="s">
        <v>2152</v>
      </c>
      <c r="B1364" s="2">
        <v>1</v>
      </c>
      <c r="C1364" t="s">
        <v>2130</v>
      </c>
      <c r="D1364" t="s">
        <v>22</v>
      </c>
      <c r="E1364" t="s">
        <v>2131</v>
      </c>
      <c r="F1364" t="s">
        <v>461</v>
      </c>
      <c r="G1364" t="s">
        <v>377</v>
      </c>
      <c r="H1364" t="s">
        <v>687</v>
      </c>
      <c r="I1364" s="1">
        <f t="shared" si="74"/>
        <v>44161</v>
      </c>
      <c r="J1364" s="3">
        <v>3243.29</v>
      </c>
      <c r="K1364" s="3">
        <v>1069.1400000000001</v>
      </c>
      <c r="L1364" s="3">
        <v>2174.15</v>
      </c>
      <c r="M1364" s="3">
        <v>100</v>
      </c>
      <c r="N1364" s="2">
        <v>14</v>
      </c>
      <c r="O1364" s="2">
        <v>0</v>
      </c>
      <c r="P1364" s="2">
        <v>9</v>
      </c>
      <c r="Q1364" s="2">
        <v>86</v>
      </c>
      <c r="R1364" s="1">
        <f t="shared" si="75"/>
        <v>45900</v>
      </c>
      <c r="S1364" t="s">
        <v>27</v>
      </c>
      <c r="T1364" t="s">
        <v>28</v>
      </c>
    </row>
    <row r="1365" spans="1:20" ht="13.95" customHeight="1" x14ac:dyDescent="0.3">
      <c r="A1365" t="s">
        <v>2153</v>
      </c>
      <c r="B1365" s="2">
        <v>1</v>
      </c>
      <c r="C1365" t="s">
        <v>2130</v>
      </c>
      <c r="D1365" t="s">
        <v>22</v>
      </c>
      <c r="E1365" t="s">
        <v>2131</v>
      </c>
      <c r="F1365" t="s">
        <v>192</v>
      </c>
      <c r="G1365" t="s">
        <v>193</v>
      </c>
      <c r="H1365" t="s">
        <v>194</v>
      </c>
      <c r="I1365" s="1">
        <f t="shared" si="74"/>
        <v>44161</v>
      </c>
      <c r="J1365" s="3">
        <v>3243.29</v>
      </c>
      <c r="K1365" s="3">
        <v>1069.1400000000001</v>
      </c>
      <c r="L1365" s="3">
        <v>2174.15</v>
      </c>
      <c r="M1365" s="3">
        <v>100</v>
      </c>
      <c r="N1365" s="2">
        <v>14</v>
      </c>
      <c r="O1365" s="2">
        <v>0</v>
      </c>
      <c r="P1365" s="2">
        <v>9</v>
      </c>
      <c r="Q1365" s="2">
        <v>86</v>
      </c>
      <c r="R1365" s="1">
        <f t="shared" si="75"/>
        <v>45900</v>
      </c>
      <c r="S1365" t="s">
        <v>27</v>
      </c>
      <c r="T1365" t="s">
        <v>28</v>
      </c>
    </row>
    <row r="1366" spans="1:20" ht="13.95" customHeight="1" x14ac:dyDescent="0.3">
      <c r="A1366" t="s">
        <v>2154</v>
      </c>
      <c r="B1366" s="2">
        <v>1</v>
      </c>
      <c r="C1366" t="s">
        <v>2130</v>
      </c>
      <c r="D1366" t="s">
        <v>22</v>
      </c>
      <c r="E1366" t="s">
        <v>2131</v>
      </c>
      <c r="F1366" t="s">
        <v>192</v>
      </c>
      <c r="G1366" t="s">
        <v>193</v>
      </c>
      <c r="H1366" t="s">
        <v>194</v>
      </c>
      <c r="I1366" s="1">
        <f t="shared" si="74"/>
        <v>44161</v>
      </c>
      <c r="J1366" s="3">
        <v>3243.29</v>
      </c>
      <c r="K1366" s="3">
        <v>1069.1400000000001</v>
      </c>
      <c r="L1366" s="3">
        <v>2174.15</v>
      </c>
      <c r="M1366" s="3">
        <v>100</v>
      </c>
      <c r="N1366" s="2">
        <v>14</v>
      </c>
      <c r="O1366" s="2">
        <v>0</v>
      </c>
      <c r="P1366" s="2">
        <v>9</v>
      </c>
      <c r="Q1366" s="2">
        <v>86</v>
      </c>
      <c r="R1366" s="1">
        <f t="shared" si="75"/>
        <v>45900</v>
      </c>
      <c r="S1366" t="s">
        <v>27</v>
      </c>
      <c r="T1366" t="s">
        <v>28</v>
      </c>
    </row>
    <row r="1367" spans="1:20" ht="13.95" customHeight="1" x14ac:dyDescent="0.3">
      <c r="A1367" t="s">
        <v>2155</v>
      </c>
      <c r="B1367" s="2">
        <v>1</v>
      </c>
      <c r="C1367" t="s">
        <v>2130</v>
      </c>
      <c r="D1367" t="s">
        <v>22</v>
      </c>
      <c r="E1367" t="s">
        <v>2131</v>
      </c>
      <c r="F1367" t="s">
        <v>192</v>
      </c>
      <c r="G1367" t="s">
        <v>193</v>
      </c>
      <c r="H1367" t="s">
        <v>194</v>
      </c>
      <c r="I1367" s="1">
        <f t="shared" si="74"/>
        <v>44161</v>
      </c>
      <c r="J1367" s="3">
        <v>3243.29</v>
      </c>
      <c r="K1367" s="3">
        <v>1069.1400000000001</v>
      </c>
      <c r="L1367" s="3">
        <v>2174.15</v>
      </c>
      <c r="M1367" s="3">
        <v>100</v>
      </c>
      <c r="N1367" s="2">
        <v>14</v>
      </c>
      <c r="O1367" s="2">
        <v>0</v>
      </c>
      <c r="P1367" s="2">
        <v>9</v>
      </c>
      <c r="Q1367" s="2">
        <v>86</v>
      </c>
      <c r="R1367" s="1">
        <f t="shared" si="75"/>
        <v>45900</v>
      </c>
      <c r="S1367" t="s">
        <v>27</v>
      </c>
      <c r="T1367" t="s">
        <v>28</v>
      </c>
    </row>
    <row r="1368" spans="1:20" ht="13.95" customHeight="1" x14ac:dyDescent="0.3">
      <c r="A1368" t="s">
        <v>2156</v>
      </c>
      <c r="B1368" s="2">
        <v>1</v>
      </c>
      <c r="C1368" t="s">
        <v>2157</v>
      </c>
      <c r="D1368" t="s">
        <v>22</v>
      </c>
      <c r="E1368" t="s">
        <v>2158</v>
      </c>
      <c r="F1368" t="s">
        <v>244</v>
      </c>
      <c r="G1368" t="s">
        <v>233</v>
      </c>
      <c r="H1368" t="s">
        <v>239</v>
      </c>
      <c r="I1368" s="1">
        <f>DATE(2020,10,15)</f>
        <v>44119</v>
      </c>
      <c r="J1368" s="3">
        <v>4666.33</v>
      </c>
      <c r="K1368" s="3">
        <v>1468.8</v>
      </c>
      <c r="L1368" s="3">
        <v>3197.53</v>
      </c>
      <c r="M1368" s="3">
        <v>450</v>
      </c>
      <c r="N1368" s="2">
        <v>14</v>
      </c>
      <c r="O1368" s="2">
        <v>0</v>
      </c>
      <c r="P1368" s="2">
        <v>9</v>
      </c>
      <c r="Q1368" s="2">
        <v>44</v>
      </c>
      <c r="R1368" s="1">
        <f t="shared" si="75"/>
        <v>45900</v>
      </c>
      <c r="S1368" t="s">
        <v>27</v>
      </c>
      <c r="T1368" t="s">
        <v>28</v>
      </c>
    </row>
    <row r="1369" spans="1:20" ht="13.95" customHeight="1" x14ac:dyDescent="0.3">
      <c r="A1369" t="s">
        <v>2159</v>
      </c>
      <c r="B1369" s="2">
        <v>1</v>
      </c>
      <c r="C1369" t="s">
        <v>2157</v>
      </c>
      <c r="D1369" t="s">
        <v>22</v>
      </c>
      <c r="E1369" t="s">
        <v>2158</v>
      </c>
      <c r="F1369" t="s">
        <v>244</v>
      </c>
      <c r="G1369" t="s">
        <v>233</v>
      </c>
      <c r="H1369" t="s">
        <v>239</v>
      </c>
      <c r="I1369" s="1">
        <f>DATE(2020,10,15)</f>
        <v>44119</v>
      </c>
      <c r="J1369" s="3">
        <v>4666.33</v>
      </c>
      <c r="K1369" s="3">
        <v>1468.8</v>
      </c>
      <c r="L1369" s="3">
        <v>3197.53</v>
      </c>
      <c r="M1369" s="3">
        <v>450</v>
      </c>
      <c r="N1369" s="2">
        <v>14</v>
      </c>
      <c r="O1369" s="2">
        <v>0</v>
      </c>
      <c r="P1369" s="2">
        <v>9</v>
      </c>
      <c r="Q1369" s="2">
        <v>44</v>
      </c>
      <c r="R1369" s="1">
        <f t="shared" si="75"/>
        <v>45900</v>
      </c>
      <c r="S1369" t="s">
        <v>27</v>
      </c>
      <c r="T1369" t="s">
        <v>28</v>
      </c>
    </row>
    <row r="1370" spans="1:20" ht="13.95" customHeight="1" x14ac:dyDescent="0.3">
      <c r="A1370" t="s">
        <v>2160</v>
      </c>
      <c r="B1370" s="2">
        <v>1</v>
      </c>
      <c r="C1370" t="s">
        <v>2120</v>
      </c>
      <c r="D1370" t="s">
        <v>1787</v>
      </c>
      <c r="E1370" t="s">
        <v>2161</v>
      </c>
      <c r="F1370" t="s">
        <v>1773</v>
      </c>
      <c r="G1370" t="s">
        <v>33</v>
      </c>
      <c r="H1370" t="s">
        <v>1774</v>
      </c>
      <c r="I1370" s="1">
        <f>DATE(2020,11,30)</f>
        <v>44165</v>
      </c>
      <c r="J1370" s="3">
        <v>34500</v>
      </c>
      <c r="K1370" s="3">
        <v>24368.18</v>
      </c>
      <c r="L1370" s="3">
        <v>10131.82</v>
      </c>
      <c r="M1370" s="3">
        <v>1000</v>
      </c>
      <c r="N1370" s="2">
        <v>7</v>
      </c>
      <c r="O1370" s="2">
        <v>0</v>
      </c>
      <c r="P1370" s="2">
        <v>2</v>
      </c>
      <c r="Q1370" s="2">
        <v>90</v>
      </c>
      <c r="R1370" s="1">
        <f t="shared" si="75"/>
        <v>45900</v>
      </c>
      <c r="S1370" t="s">
        <v>27</v>
      </c>
      <c r="T1370" t="s">
        <v>28</v>
      </c>
    </row>
    <row r="1371" spans="1:20" ht="13.95" customHeight="1" x14ac:dyDescent="0.3">
      <c r="A1371" t="s">
        <v>2162</v>
      </c>
      <c r="B1371" s="2">
        <v>1</v>
      </c>
      <c r="C1371" t="s">
        <v>2120</v>
      </c>
      <c r="D1371" t="s">
        <v>1787</v>
      </c>
      <c r="E1371" t="s">
        <v>2161</v>
      </c>
      <c r="F1371" t="s">
        <v>281</v>
      </c>
      <c r="G1371" t="s">
        <v>282</v>
      </c>
      <c r="H1371" t="s">
        <v>283</v>
      </c>
      <c r="I1371" s="1">
        <f>DATE(2020,11,30)</f>
        <v>44165</v>
      </c>
      <c r="J1371" s="3">
        <v>34500</v>
      </c>
      <c r="K1371" s="3">
        <v>24368.18</v>
      </c>
      <c r="L1371" s="3">
        <v>10131.82</v>
      </c>
      <c r="M1371" s="3">
        <v>1000</v>
      </c>
      <c r="N1371" s="2">
        <v>7</v>
      </c>
      <c r="O1371" s="2">
        <v>0</v>
      </c>
      <c r="P1371" s="2">
        <v>2</v>
      </c>
      <c r="Q1371" s="2">
        <v>90</v>
      </c>
      <c r="R1371" s="1">
        <f t="shared" si="75"/>
        <v>45900</v>
      </c>
      <c r="S1371" t="s">
        <v>27</v>
      </c>
      <c r="T1371" t="s">
        <v>28</v>
      </c>
    </row>
    <row r="1372" spans="1:20" ht="13.95" customHeight="1" x14ac:dyDescent="0.3">
      <c r="A1372" t="s">
        <v>2163</v>
      </c>
      <c r="B1372" s="2">
        <v>1</v>
      </c>
      <c r="C1372" t="s">
        <v>2164</v>
      </c>
      <c r="D1372" t="s">
        <v>93</v>
      </c>
      <c r="E1372" t="s">
        <v>2165</v>
      </c>
      <c r="F1372" t="s">
        <v>192</v>
      </c>
      <c r="G1372" t="s">
        <v>193</v>
      </c>
      <c r="H1372" t="s">
        <v>194</v>
      </c>
      <c r="I1372" s="1">
        <f>DATE(2020,11,30)</f>
        <v>44165</v>
      </c>
      <c r="J1372" s="3">
        <v>3622.5</v>
      </c>
      <c r="K1372" s="3">
        <v>2254.96</v>
      </c>
      <c r="L1372" s="3">
        <v>1367.54</v>
      </c>
      <c r="M1372" s="3">
        <v>300</v>
      </c>
      <c r="N1372" s="2">
        <v>7</v>
      </c>
      <c r="O1372" s="2">
        <v>0</v>
      </c>
      <c r="P1372" s="2">
        <v>2</v>
      </c>
      <c r="Q1372" s="2">
        <v>90</v>
      </c>
      <c r="R1372" s="1">
        <f t="shared" si="75"/>
        <v>45900</v>
      </c>
      <c r="S1372" t="s">
        <v>27</v>
      </c>
      <c r="T1372" t="s">
        <v>28</v>
      </c>
    </row>
    <row r="1373" spans="1:20" ht="13.95" customHeight="1" x14ac:dyDescent="0.3">
      <c r="A1373" t="s">
        <v>2166</v>
      </c>
      <c r="B1373" s="2">
        <v>1</v>
      </c>
      <c r="C1373" t="s">
        <v>1988</v>
      </c>
      <c r="D1373" t="s">
        <v>22</v>
      </c>
      <c r="E1373" t="s">
        <v>1889</v>
      </c>
      <c r="F1373" t="s">
        <v>340</v>
      </c>
      <c r="G1373" t="s">
        <v>193</v>
      </c>
      <c r="H1373" t="s">
        <v>394</v>
      </c>
      <c r="I1373" s="1">
        <f>DATE(2025,2,10)</f>
        <v>45698</v>
      </c>
      <c r="J1373" s="3">
        <v>23199.41</v>
      </c>
      <c r="K1373" s="3">
        <v>826.5</v>
      </c>
      <c r="L1373" s="3">
        <v>22372.91</v>
      </c>
      <c r="M1373" s="3">
        <v>2300</v>
      </c>
      <c r="N1373" s="2">
        <v>14</v>
      </c>
      <c r="O1373" s="2">
        <v>0</v>
      </c>
      <c r="P1373" s="2">
        <v>13</v>
      </c>
      <c r="Q1373" s="2">
        <v>162</v>
      </c>
      <c r="R1373" s="1">
        <f t="shared" si="75"/>
        <v>45900</v>
      </c>
      <c r="S1373" t="s">
        <v>27</v>
      </c>
      <c r="T1373" t="s">
        <v>28</v>
      </c>
    </row>
    <row r="1374" spans="1:20" ht="13.95" customHeight="1" x14ac:dyDescent="0.3">
      <c r="A1374" t="s">
        <v>2167</v>
      </c>
      <c r="B1374" s="2">
        <v>1</v>
      </c>
      <c r="C1374" t="s">
        <v>2168</v>
      </c>
      <c r="D1374" t="s">
        <v>93</v>
      </c>
      <c r="E1374" t="s">
        <v>2169</v>
      </c>
      <c r="F1374" t="s">
        <v>244</v>
      </c>
      <c r="G1374" t="s">
        <v>233</v>
      </c>
      <c r="H1374" t="s">
        <v>239</v>
      </c>
      <c r="I1374" s="1">
        <f>DATE(2020,11,30)</f>
        <v>44165</v>
      </c>
      <c r="J1374" s="3">
        <v>11950</v>
      </c>
      <c r="K1374" s="3">
        <v>7092.42</v>
      </c>
      <c r="L1374" s="3">
        <v>4857.58</v>
      </c>
      <c r="M1374" s="3">
        <v>1500</v>
      </c>
      <c r="N1374" s="2">
        <v>7</v>
      </c>
      <c r="O1374" s="2">
        <v>0</v>
      </c>
      <c r="P1374" s="2">
        <v>2</v>
      </c>
      <c r="Q1374" s="2">
        <v>90</v>
      </c>
      <c r="R1374" s="1">
        <f t="shared" si="75"/>
        <v>45900</v>
      </c>
      <c r="S1374" t="s">
        <v>27</v>
      </c>
      <c r="T1374" t="s">
        <v>28</v>
      </c>
    </row>
    <row r="1375" spans="1:20" ht="13.95" customHeight="1" x14ac:dyDescent="0.3">
      <c r="A1375" t="s">
        <v>2170</v>
      </c>
      <c r="B1375" s="2">
        <v>1</v>
      </c>
      <c r="C1375" t="s">
        <v>2171</v>
      </c>
      <c r="D1375" t="s">
        <v>93</v>
      </c>
      <c r="E1375" t="s">
        <v>2172</v>
      </c>
      <c r="F1375" t="s">
        <v>366</v>
      </c>
      <c r="G1375" t="s">
        <v>367</v>
      </c>
      <c r="H1375" t="s">
        <v>368</v>
      </c>
      <c r="I1375" s="1">
        <f>DATE(2020,12,10)</f>
        <v>44175</v>
      </c>
      <c r="J1375" s="3">
        <v>2950</v>
      </c>
      <c r="K1375" s="3">
        <v>1788.19</v>
      </c>
      <c r="L1375" s="3">
        <v>1161.81</v>
      </c>
      <c r="M1375" s="3">
        <v>300</v>
      </c>
      <c r="N1375" s="2">
        <v>7</v>
      </c>
      <c r="O1375" s="2">
        <v>0</v>
      </c>
      <c r="P1375" s="2">
        <v>2</v>
      </c>
      <c r="Q1375" s="2">
        <v>100</v>
      </c>
      <c r="R1375" s="1">
        <f t="shared" si="75"/>
        <v>45900</v>
      </c>
      <c r="S1375" t="s">
        <v>27</v>
      </c>
      <c r="T1375" t="s">
        <v>28</v>
      </c>
    </row>
    <row r="1376" spans="1:20" ht="13.95" customHeight="1" x14ac:dyDescent="0.3">
      <c r="A1376" t="s">
        <v>2173</v>
      </c>
      <c r="B1376" s="2">
        <v>1</v>
      </c>
      <c r="C1376" t="s">
        <v>2174</v>
      </c>
      <c r="D1376" t="s">
        <v>1741</v>
      </c>
      <c r="E1376" t="s">
        <v>2175</v>
      </c>
      <c r="F1376" t="s">
        <v>442</v>
      </c>
      <c r="G1376" t="s">
        <v>193</v>
      </c>
      <c r="H1376" t="s">
        <v>2176</v>
      </c>
      <c r="I1376" s="1">
        <f>DATE(2024,11,30)</f>
        <v>45626</v>
      </c>
      <c r="J1376" s="3">
        <v>684827</v>
      </c>
      <c r="K1376" s="3">
        <v>58648.84</v>
      </c>
      <c r="L1376" s="3">
        <v>626178.16</v>
      </c>
      <c r="M1376" s="3">
        <v>60000</v>
      </c>
      <c r="N1376" s="2">
        <v>8</v>
      </c>
      <c r="O1376" s="2">
        <v>0</v>
      </c>
      <c r="P1376" s="2">
        <v>7</v>
      </c>
      <c r="Q1376" s="2">
        <v>90</v>
      </c>
      <c r="R1376" s="1">
        <f t="shared" si="75"/>
        <v>45900</v>
      </c>
      <c r="S1376" t="s">
        <v>27</v>
      </c>
      <c r="T1376" t="s">
        <v>28</v>
      </c>
    </row>
    <row r="1377" spans="1:20" ht="13.95" customHeight="1" x14ac:dyDescent="0.3">
      <c r="A1377" t="s">
        <v>2177</v>
      </c>
      <c r="B1377" s="2">
        <v>1</v>
      </c>
      <c r="C1377" t="s">
        <v>1888</v>
      </c>
      <c r="D1377" t="s">
        <v>22</v>
      </c>
      <c r="E1377" t="s">
        <v>1889</v>
      </c>
      <c r="F1377" t="s">
        <v>340</v>
      </c>
      <c r="G1377" t="s">
        <v>193</v>
      </c>
      <c r="H1377" t="s">
        <v>394</v>
      </c>
      <c r="I1377" s="1">
        <f>DATE(2025,2,10)</f>
        <v>45698</v>
      </c>
      <c r="J1377" s="3">
        <v>5606.25</v>
      </c>
      <c r="K1377" s="3">
        <v>199.58</v>
      </c>
      <c r="L1377" s="3">
        <v>5406.67</v>
      </c>
      <c r="M1377" s="3">
        <v>560</v>
      </c>
      <c r="N1377" s="2">
        <v>14</v>
      </c>
      <c r="O1377" s="2">
        <v>0</v>
      </c>
      <c r="P1377" s="2">
        <v>13</v>
      </c>
      <c r="Q1377" s="2">
        <v>162</v>
      </c>
      <c r="R1377" s="1">
        <f t="shared" si="75"/>
        <v>45900</v>
      </c>
      <c r="S1377" t="s">
        <v>27</v>
      </c>
      <c r="T1377" t="s">
        <v>28</v>
      </c>
    </row>
    <row r="1378" spans="1:20" ht="13.95" customHeight="1" x14ac:dyDescent="0.3">
      <c r="A1378" t="s">
        <v>2178</v>
      </c>
      <c r="B1378" s="2">
        <v>1</v>
      </c>
      <c r="C1378" t="s">
        <v>2179</v>
      </c>
      <c r="D1378" t="s">
        <v>1870</v>
      </c>
      <c r="E1378" t="s">
        <v>2180</v>
      </c>
      <c r="F1378" t="s">
        <v>1872</v>
      </c>
      <c r="G1378" t="s">
        <v>282</v>
      </c>
      <c r="H1378" t="s">
        <v>1845</v>
      </c>
      <c r="I1378" s="1">
        <f>DATE(2024,11,30)</f>
        <v>45626</v>
      </c>
      <c r="J1378" s="3">
        <v>235500</v>
      </c>
      <c r="K1378" s="3">
        <v>177115.22</v>
      </c>
      <c r="L1378" s="3">
        <v>58384.78</v>
      </c>
      <c r="M1378" s="3">
        <v>0</v>
      </c>
      <c r="N1378" s="2">
        <v>1</v>
      </c>
      <c r="O1378" s="2">
        <v>0</v>
      </c>
      <c r="P1378" s="2">
        <v>0</v>
      </c>
      <c r="Q1378" s="2">
        <v>90</v>
      </c>
      <c r="R1378" s="1">
        <f t="shared" si="75"/>
        <v>45900</v>
      </c>
      <c r="S1378" t="s">
        <v>27</v>
      </c>
      <c r="T1378" t="s">
        <v>28</v>
      </c>
    </row>
    <row r="1379" spans="1:20" ht="13.95" customHeight="1" x14ac:dyDescent="0.3">
      <c r="A1379" t="s">
        <v>2181</v>
      </c>
      <c r="B1379" s="2">
        <v>1</v>
      </c>
      <c r="C1379" t="s">
        <v>2182</v>
      </c>
      <c r="D1379" t="s">
        <v>22</v>
      </c>
      <c r="E1379" t="s">
        <v>2183</v>
      </c>
      <c r="F1379" t="s">
        <v>192</v>
      </c>
      <c r="G1379" t="s">
        <v>193</v>
      </c>
      <c r="H1379" t="s">
        <v>194</v>
      </c>
      <c r="I1379" s="1">
        <f>DATE(2024,12,19)</f>
        <v>45645</v>
      </c>
      <c r="J1379" s="3">
        <v>22249.01</v>
      </c>
      <c r="K1379" s="3">
        <v>1000.82</v>
      </c>
      <c r="L1379" s="3">
        <v>21248.19</v>
      </c>
      <c r="M1379" s="3">
        <v>2200</v>
      </c>
      <c r="N1379" s="2">
        <v>14</v>
      </c>
      <c r="O1379" s="2">
        <v>0</v>
      </c>
      <c r="P1379" s="2">
        <v>13</v>
      </c>
      <c r="Q1379" s="2">
        <v>109</v>
      </c>
      <c r="R1379" s="1">
        <f t="shared" si="75"/>
        <v>45900</v>
      </c>
      <c r="S1379" t="s">
        <v>27</v>
      </c>
      <c r="T1379" t="s">
        <v>28</v>
      </c>
    </row>
    <row r="1380" spans="1:20" ht="13.95" customHeight="1" x14ac:dyDescent="0.3">
      <c r="A1380" t="s">
        <v>2184</v>
      </c>
      <c r="B1380" s="2">
        <v>1</v>
      </c>
      <c r="C1380" t="s">
        <v>1056</v>
      </c>
      <c r="D1380" t="s">
        <v>22</v>
      </c>
      <c r="E1380" t="s">
        <v>2185</v>
      </c>
      <c r="F1380" t="s">
        <v>192</v>
      </c>
      <c r="G1380" t="s">
        <v>193</v>
      </c>
      <c r="H1380" t="s">
        <v>194</v>
      </c>
      <c r="I1380" s="1">
        <f>DATE(2024,12,19)</f>
        <v>45645</v>
      </c>
      <c r="J1380" s="3">
        <v>6197.39</v>
      </c>
      <c r="K1380" s="3">
        <v>278.42</v>
      </c>
      <c r="L1380" s="3">
        <v>5918.97</v>
      </c>
      <c r="M1380" s="3">
        <v>620</v>
      </c>
      <c r="N1380" s="2">
        <v>14</v>
      </c>
      <c r="O1380" s="2">
        <v>0</v>
      </c>
      <c r="P1380" s="2">
        <v>13</v>
      </c>
      <c r="Q1380" s="2">
        <v>109</v>
      </c>
      <c r="R1380" s="1">
        <f t="shared" si="75"/>
        <v>45900</v>
      </c>
      <c r="S1380" t="s">
        <v>27</v>
      </c>
      <c r="T1380" t="s">
        <v>28</v>
      </c>
    </row>
    <row r="1381" spans="1:20" ht="13.95" customHeight="1" x14ac:dyDescent="0.3">
      <c r="A1381" t="s">
        <v>2186</v>
      </c>
      <c r="B1381" s="2">
        <v>1</v>
      </c>
      <c r="C1381" t="s">
        <v>2187</v>
      </c>
      <c r="D1381" t="s">
        <v>22</v>
      </c>
      <c r="E1381" t="s">
        <v>2188</v>
      </c>
      <c r="F1381" t="s">
        <v>192</v>
      </c>
      <c r="G1381" t="s">
        <v>193</v>
      </c>
      <c r="H1381" t="s">
        <v>194</v>
      </c>
      <c r="I1381" s="1">
        <f>DATE(2024,12,19)</f>
        <v>45645</v>
      </c>
      <c r="J1381" s="3">
        <v>22249.01</v>
      </c>
      <c r="K1381" s="3">
        <v>1000.82</v>
      </c>
      <c r="L1381" s="3">
        <v>21248.19</v>
      </c>
      <c r="M1381" s="3">
        <v>2200</v>
      </c>
      <c r="N1381" s="2">
        <v>14</v>
      </c>
      <c r="O1381" s="2">
        <v>0</v>
      </c>
      <c r="P1381" s="2">
        <v>13</v>
      </c>
      <c r="Q1381" s="2">
        <v>109</v>
      </c>
      <c r="R1381" s="1">
        <f t="shared" si="75"/>
        <v>45900</v>
      </c>
      <c r="S1381" t="s">
        <v>27</v>
      </c>
      <c r="T1381" t="s">
        <v>28</v>
      </c>
    </row>
    <row r="1382" spans="1:20" ht="13.95" customHeight="1" x14ac:dyDescent="0.3">
      <c r="A1382" t="s">
        <v>2189</v>
      </c>
      <c r="B1382" s="2">
        <v>1</v>
      </c>
      <c r="C1382" t="s">
        <v>2187</v>
      </c>
      <c r="D1382" t="s">
        <v>22</v>
      </c>
      <c r="E1382" t="s">
        <v>2185</v>
      </c>
      <c r="F1382" t="s">
        <v>192</v>
      </c>
      <c r="G1382" t="s">
        <v>193</v>
      </c>
      <c r="H1382" t="s">
        <v>194</v>
      </c>
      <c r="I1382" s="1">
        <f>DATE(2024,12,19)</f>
        <v>45645</v>
      </c>
      <c r="J1382" s="3">
        <v>22249.01</v>
      </c>
      <c r="K1382" s="3">
        <v>1000.82</v>
      </c>
      <c r="L1382" s="3">
        <v>21248.19</v>
      </c>
      <c r="M1382" s="3">
        <v>2200</v>
      </c>
      <c r="N1382" s="2">
        <v>14</v>
      </c>
      <c r="O1382" s="2">
        <v>0</v>
      </c>
      <c r="P1382" s="2">
        <v>13</v>
      </c>
      <c r="Q1382" s="2">
        <v>109</v>
      </c>
      <c r="R1382" s="1">
        <f t="shared" si="75"/>
        <v>45900</v>
      </c>
      <c r="S1382" t="s">
        <v>27</v>
      </c>
      <c r="T1382" t="s">
        <v>28</v>
      </c>
    </row>
    <row r="1383" spans="1:20" ht="13.95" customHeight="1" x14ac:dyDescent="0.3">
      <c r="A1383" t="s">
        <v>2190</v>
      </c>
      <c r="B1383" s="2">
        <v>1</v>
      </c>
      <c r="C1383" t="s">
        <v>2191</v>
      </c>
      <c r="D1383" t="s">
        <v>1870</v>
      </c>
      <c r="E1383" t="s">
        <v>2192</v>
      </c>
      <c r="F1383" t="s">
        <v>1872</v>
      </c>
      <c r="G1383" t="s">
        <v>282</v>
      </c>
      <c r="H1383" t="s">
        <v>283</v>
      </c>
      <c r="I1383" s="1">
        <f>DATE(2025,2,28)</f>
        <v>45716</v>
      </c>
      <c r="J1383" s="3">
        <v>95871.2</v>
      </c>
      <c r="K1383" s="3">
        <v>48291.9</v>
      </c>
      <c r="L1383" s="3">
        <v>47579.3</v>
      </c>
      <c r="M1383" s="3">
        <v>0</v>
      </c>
      <c r="N1383" s="2">
        <v>1</v>
      </c>
      <c r="O1383" s="2">
        <v>0</v>
      </c>
      <c r="P1383" s="2">
        <v>0</v>
      </c>
      <c r="Q1383" s="2">
        <v>180</v>
      </c>
      <c r="R1383" s="1">
        <f t="shared" si="75"/>
        <v>45900</v>
      </c>
      <c r="S1383" t="s">
        <v>27</v>
      </c>
      <c r="T1383" t="s">
        <v>28</v>
      </c>
    </row>
    <row r="1384" spans="1:20" ht="13.95" customHeight="1" x14ac:dyDescent="0.3">
      <c r="A1384" t="s">
        <v>2193</v>
      </c>
      <c r="B1384" s="2">
        <v>1</v>
      </c>
      <c r="C1384" t="s">
        <v>1888</v>
      </c>
      <c r="D1384" t="s">
        <v>22</v>
      </c>
      <c r="E1384" t="s">
        <v>1889</v>
      </c>
      <c r="F1384" t="s">
        <v>340</v>
      </c>
      <c r="G1384" t="s">
        <v>193</v>
      </c>
      <c r="H1384" t="s">
        <v>394</v>
      </c>
      <c r="I1384" s="1">
        <f>DATE(2025,2,10)</f>
        <v>45698</v>
      </c>
      <c r="J1384" s="3">
        <v>5606.25</v>
      </c>
      <c r="K1384" s="3">
        <v>199.58</v>
      </c>
      <c r="L1384" s="3">
        <v>5406.67</v>
      </c>
      <c r="M1384" s="3">
        <v>560</v>
      </c>
      <c r="N1384" s="2">
        <v>14</v>
      </c>
      <c r="O1384" s="2">
        <v>0</v>
      </c>
      <c r="P1384" s="2">
        <v>13</v>
      </c>
      <c r="Q1384" s="2">
        <v>162</v>
      </c>
      <c r="R1384" s="1">
        <f t="shared" si="75"/>
        <v>45900</v>
      </c>
      <c r="S1384" t="s">
        <v>27</v>
      </c>
      <c r="T1384" t="s">
        <v>28</v>
      </c>
    </row>
    <row r="1385" spans="1:20" ht="13.95" customHeight="1" x14ac:dyDescent="0.3">
      <c r="A1385" t="s">
        <v>2194</v>
      </c>
      <c r="B1385" s="2">
        <v>1</v>
      </c>
      <c r="C1385" t="s">
        <v>1888</v>
      </c>
      <c r="D1385" t="s">
        <v>22</v>
      </c>
      <c r="E1385" t="s">
        <v>1889</v>
      </c>
      <c r="F1385" t="s">
        <v>340</v>
      </c>
      <c r="G1385" t="s">
        <v>193</v>
      </c>
      <c r="H1385" t="s">
        <v>394</v>
      </c>
      <c r="I1385" s="1">
        <f>DATE(2025,2,10)</f>
        <v>45698</v>
      </c>
      <c r="J1385" s="3">
        <v>5606.25</v>
      </c>
      <c r="K1385" s="3">
        <v>199.58</v>
      </c>
      <c r="L1385" s="3">
        <v>5406.67</v>
      </c>
      <c r="M1385" s="3">
        <v>560</v>
      </c>
      <c r="N1385" s="2">
        <v>14</v>
      </c>
      <c r="O1385" s="2">
        <v>0</v>
      </c>
      <c r="P1385" s="2">
        <v>13</v>
      </c>
      <c r="Q1385" s="2">
        <v>162</v>
      </c>
      <c r="R1385" s="1">
        <f t="shared" si="75"/>
        <v>45900</v>
      </c>
      <c r="S1385" t="s">
        <v>27</v>
      </c>
      <c r="T1385" t="s">
        <v>28</v>
      </c>
    </row>
    <row r="1386" spans="1:20" ht="13.95" customHeight="1" x14ac:dyDescent="0.3">
      <c r="A1386" t="s">
        <v>2195</v>
      </c>
      <c r="B1386" s="2">
        <v>1</v>
      </c>
      <c r="C1386" t="s">
        <v>2187</v>
      </c>
      <c r="D1386" t="s">
        <v>22</v>
      </c>
      <c r="E1386" t="s">
        <v>2183</v>
      </c>
      <c r="F1386" t="s">
        <v>192</v>
      </c>
      <c r="G1386" t="s">
        <v>193</v>
      </c>
      <c r="H1386" t="s">
        <v>194</v>
      </c>
      <c r="I1386" s="1">
        <f>DATE(2024,12,19)</f>
        <v>45645</v>
      </c>
      <c r="J1386" s="3">
        <v>22249.01</v>
      </c>
      <c r="K1386" s="3">
        <v>1000.82</v>
      </c>
      <c r="L1386" s="3">
        <v>21248.19</v>
      </c>
      <c r="M1386" s="3">
        <v>2200</v>
      </c>
      <c r="N1386" s="2">
        <v>14</v>
      </c>
      <c r="O1386" s="2">
        <v>0</v>
      </c>
      <c r="P1386" s="2">
        <v>13</v>
      </c>
      <c r="Q1386" s="2">
        <v>109</v>
      </c>
      <c r="R1386" s="1">
        <f t="shared" si="75"/>
        <v>45900</v>
      </c>
      <c r="S1386" t="s">
        <v>27</v>
      </c>
      <c r="T1386" t="s">
        <v>28</v>
      </c>
    </row>
    <row r="1387" spans="1:20" ht="13.95" customHeight="1" x14ac:dyDescent="0.3">
      <c r="A1387" t="s">
        <v>2196</v>
      </c>
      <c r="B1387" s="2">
        <v>1</v>
      </c>
      <c r="C1387" t="s">
        <v>1888</v>
      </c>
      <c r="D1387" t="s">
        <v>22</v>
      </c>
      <c r="E1387" t="s">
        <v>1889</v>
      </c>
      <c r="F1387" t="s">
        <v>340</v>
      </c>
      <c r="G1387" t="s">
        <v>193</v>
      </c>
      <c r="H1387" t="s">
        <v>394</v>
      </c>
      <c r="I1387" s="1">
        <f>DATE(2025,2,10)</f>
        <v>45698</v>
      </c>
      <c r="J1387" s="3">
        <v>5606.25</v>
      </c>
      <c r="K1387" s="3">
        <v>199.58</v>
      </c>
      <c r="L1387" s="3">
        <v>5406.67</v>
      </c>
      <c r="M1387" s="3">
        <v>560</v>
      </c>
      <c r="N1387" s="2">
        <v>14</v>
      </c>
      <c r="O1387" s="2">
        <v>0</v>
      </c>
      <c r="P1387" s="2">
        <v>13</v>
      </c>
      <c r="Q1387" s="2">
        <v>162</v>
      </c>
      <c r="R1387" s="1">
        <f t="shared" si="75"/>
        <v>45900</v>
      </c>
      <c r="S1387" t="s">
        <v>27</v>
      </c>
      <c r="T1387" t="s">
        <v>28</v>
      </c>
    </row>
    <row r="1388" spans="1:20" ht="13.95" customHeight="1" x14ac:dyDescent="0.3">
      <c r="A1388" t="s">
        <v>2197</v>
      </c>
      <c r="B1388" s="2">
        <v>1</v>
      </c>
      <c r="C1388" t="s">
        <v>1888</v>
      </c>
      <c r="D1388" t="s">
        <v>22</v>
      </c>
      <c r="E1388" t="s">
        <v>1889</v>
      </c>
      <c r="F1388" t="s">
        <v>340</v>
      </c>
      <c r="G1388" t="s">
        <v>193</v>
      </c>
      <c r="H1388" t="s">
        <v>394</v>
      </c>
      <c r="I1388" s="1">
        <f>DATE(2025,2,10)</f>
        <v>45698</v>
      </c>
      <c r="J1388" s="3">
        <v>5606.25</v>
      </c>
      <c r="K1388" s="3">
        <v>199.58</v>
      </c>
      <c r="L1388" s="3">
        <v>5406.67</v>
      </c>
      <c r="M1388" s="3">
        <v>560</v>
      </c>
      <c r="N1388" s="2">
        <v>14</v>
      </c>
      <c r="O1388" s="2">
        <v>0</v>
      </c>
      <c r="P1388" s="2">
        <v>13</v>
      </c>
      <c r="Q1388" s="2">
        <v>162</v>
      </c>
      <c r="R1388" s="1">
        <f t="shared" si="75"/>
        <v>45900</v>
      </c>
      <c r="S1388" t="s">
        <v>27</v>
      </c>
      <c r="T1388" t="s">
        <v>28</v>
      </c>
    </row>
    <row r="1389" spans="1:20" ht="13.95" customHeight="1" x14ac:dyDescent="0.3">
      <c r="A1389" t="s">
        <v>2198</v>
      </c>
      <c r="B1389" s="2">
        <v>1</v>
      </c>
      <c r="C1389" t="s">
        <v>2199</v>
      </c>
      <c r="D1389" t="s">
        <v>22</v>
      </c>
      <c r="E1389" t="s">
        <v>2200</v>
      </c>
      <c r="F1389" t="s">
        <v>192</v>
      </c>
      <c r="G1389" t="s">
        <v>193</v>
      </c>
      <c r="H1389" t="s">
        <v>394</v>
      </c>
      <c r="I1389" s="1">
        <f>DATE(2021,3,5)</f>
        <v>44260</v>
      </c>
      <c r="J1389" s="3">
        <v>1790</v>
      </c>
      <c r="K1389" s="3">
        <v>516.74</v>
      </c>
      <c r="L1389" s="3">
        <v>1273.26</v>
      </c>
      <c r="M1389" s="3">
        <v>179</v>
      </c>
      <c r="N1389" s="2">
        <v>14</v>
      </c>
      <c r="O1389" s="2">
        <v>0</v>
      </c>
      <c r="P1389" s="2">
        <v>9</v>
      </c>
      <c r="Q1389" s="2">
        <v>185</v>
      </c>
      <c r="R1389" s="1">
        <f t="shared" si="75"/>
        <v>45900</v>
      </c>
      <c r="S1389" t="s">
        <v>27</v>
      </c>
      <c r="T1389" t="s">
        <v>28</v>
      </c>
    </row>
    <row r="1390" spans="1:20" ht="13.95" customHeight="1" x14ac:dyDescent="0.3">
      <c r="A1390" t="s">
        <v>2201</v>
      </c>
      <c r="B1390" s="2">
        <v>1</v>
      </c>
      <c r="C1390" t="s">
        <v>2199</v>
      </c>
      <c r="D1390" t="s">
        <v>22</v>
      </c>
      <c r="E1390" t="s">
        <v>2200</v>
      </c>
      <c r="F1390" t="s">
        <v>192</v>
      </c>
      <c r="G1390" t="s">
        <v>193</v>
      </c>
      <c r="H1390" t="s">
        <v>394</v>
      </c>
      <c r="I1390" s="1">
        <f>DATE(2021,3,5)</f>
        <v>44260</v>
      </c>
      <c r="J1390" s="3">
        <v>1790</v>
      </c>
      <c r="K1390" s="3">
        <v>516.74</v>
      </c>
      <c r="L1390" s="3">
        <v>1273.26</v>
      </c>
      <c r="M1390" s="3">
        <v>179</v>
      </c>
      <c r="N1390" s="2">
        <v>14</v>
      </c>
      <c r="O1390" s="2">
        <v>0</v>
      </c>
      <c r="P1390" s="2">
        <v>9</v>
      </c>
      <c r="Q1390" s="2">
        <v>185</v>
      </c>
      <c r="R1390" s="1">
        <f t="shared" si="75"/>
        <v>45900</v>
      </c>
      <c r="S1390" t="s">
        <v>27</v>
      </c>
      <c r="T1390" t="s">
        <v>28</v>
      </c>
    </row>
    <row r="1391" spans="1:20" ht="13.95" customHeight="1" x14ac:dyDescent="0.3">
      <c r="A1391" t="s">
        <v>2202</v>
      </c>
      <c r="B1391" s="2">
        <v>1</v>
      </c>
      <c r="C1391" t="s">
        <v>2199</v>
      </c>
      <c r="D1391" t="s">
        <v>22</v>
      </c>
      <c r="E1391" t="s">
        <v>2200</v>
      </c>
      <c r="F1391" t="s">
        <v>192</v>
      </c>
      <c r="G1391" t="s">
        <v>193</v>
      </c>
      <c r="H1391" t="s">
        <v>394</v>
      </c>
      <c r="I1391" s="1">
        <f>DATE(2021,3,5)</f>
        <v>44260</v>
      </c>
      <c r="J1391" s="3">
        <v>1790</v>
      </c>
      <c r="K1391" s="3">
        <v>516.74</v>
      </c>
      <c r="L1391" s="3">
        <v>1273.26</v>
      </c>
      <c r="M1391" s="3">
        <v>179</v>
      </c>
      <c r="N1391" s="2">
        <v>14</v>
      </c>
      <c r="O1391" s="2">
        <v>0</v>
      </c>
      <c r="P1391" s="2">
        <v>9</v>
      </c>
      <c r="Q1391" s="2">
        <v>185</v>
      </c>
      <c r="R1391" s="1">
        <f t="shared" si="75"/>
        <v>45900</v>
      </c>
      <c r="S1391" t="s">
        <v>27</v>
      </c>
      <c r="T1391" t="s">
        <v>28</v>
      </c>
    </row>
    <row r="1392" spans="1:20" ht="13.95" customHeight="1" x14ac:dyDescent="0.3">
      <c r="A1392" t="s">
        <v>2203</v>
      </c>
      <c r="B1392" s="2">
        <v>1</v>
      </c>
      <c r="C1392" t="s">
        <v>2199</v>
      </c>
      <c r="D1392" t="s">
        <v>22</v>
      </c>
      <c r="E1392" t="s">
        <v>2200</v>
      </c>
      <c r="F1392" t="s">
        <v>192</v>
      </c>
      <c r="G1392" t="s">
        <v>193</v>
      </c>
      <c r="H1392" t="s">
        <v>394</v>
      </c>
      <c r="I1392" s="1">
        <f>DATE(2021,3,5)</f>
        <v>44260</v>
      </c>
      <c r="J1392" s="3">
        <v>1790</v>
      </c>
      <c r="K1392" s="3">
        <v>516.74</v>
      </c>
      <c r="L1392" s="3">
        <v>1273.26</v>
      </c>
      <c r="M1392" s="3">
        <v>179</v>
      </c>
      <c r="N1392" s="2">
        <v>14</v>
      </c>
      <c r="O1392" s="2">
        <v>0</v>
      </c>
      <c r="P1392" s="2">
        <v>9</v>
      </c>
      <c r="Q1392" s="2">
        <v>185</v>
      </c>
      <c r="R1392" s="1">
        <f t="shared" si="75"/>
        <v>45900</v>
      </c>
      <c r="S1392" t="s">
        <v>27</v>
      </c>
      <c r="T1392" t="s">
        <v>28</v>
      </c>
    </row>
    <row r="1393" spans="1:20" ht="13.95" customHeight="1" x14ac:dyDescent="0.3">
      <c r="A1393" t="s">
        <v>2204</v>
      </c>
      <c r="B1393" s="2">
        <v>1</v>
      </c>
      <c r="C1393" t="s">
        <v>2199</v>
      </c>
      <c r="D1393" t="s">
        <v>22</v>
      </c>
      <c r="E1393" t="s">
        <v>2200</v>
      </c>
      <c r="F1393" t="s">
        <v>192</v>
      </c>
      <c r="G1393" t="s">
        <v>193</v>
      </c>
      <c r="H1393" t="s">
        <v>394</v>
      </c>
      <c r="I1393" s="1">
        <f>DATE(2021,3,5)</f>
        <v>44260</v>
      </c>
      <c r="J1393" s="3">
        <v>1790</v>
      </c>
      <c r="K1393" s="3">
        <v>516.74</v>
      </c>
      <c r="L1393" s="3">
        <v>1273.26</v>
      </c>
      <c r="M1393" s="3">
        <v>179</v>
      </c>
      <c r="N1393" s="2">
        <v>14</v>
      </c>
      <c r="O1393" s="2">
        <v>0</v>
      </c>
      <c r="P1393" s="2">
        <v>9</v>
      </c>
      <c r="Q1393" s="2">
        <v>185</v>
      </c>
      <c r="R1393" s="1">
        <f t="shared" si="75"/>
        <v>45900</v>
      </c>
      <c r="S1393" t="s">
        <v>27</v>
      </c>
      <c r="T1393" t="s">
        <v>28</v>
      </c>
    </row>
    <row r="1394" spans="1:20" ht="13.95" customHeight="1" x14ac:dyDescent="0.3">
      <c r="A1394" t="s">
        <v>2205</v>
      </c>
      <c r="B1394" s="2">
        <v>1</v>
      </c>
      <c r="C1394" t="s">
        <v>1888</v>
      </c>
      <c r="D1394" t="s">
        <v>22</v>
      </c>
      <c r="E1394" t="s">
        <v>1889</v>
      </c>
      <c r="F1394" t="s">
        <v>442</v>
      </c>
      <c r="G1394" t="s">
        <v>193</v>
      </c>
      <c r="H1394" t="s">
        <v>394</v>
      </c>
      <c r="I1394" s="1">
        <f>DATE(2025,2,10)</f>
        <v>45698</v>
      </c>
      <c r="J1394" s="3">
        <v>5606.25</v>
      </c>
      <c r="K1394" s="3">
        <v>199.58</v>
      </c>
      <c r="L1394" s="3">
        <v>5406.67</v>
      </c>
      <c r="M1394" s="3">
        <v>560</v>
      </c>
      <c r="N1394" s="2">
        <v>14</v>
      </c>
      <c r="O1394" s="2">
        <v>0</v>
      </c>
      <c r="P1394" s="2">
        <v>13</v>
      </c>
      <c r="Q1394" s="2">
        <v>162</v>
      </c>
      <c r="R1394" s="1">
        <f t="shared" si="75"/>
        <v>45900</v>
      </c>
      <c r="S1394" t="s">
        <v>27</v>
      </c>
      <c r="T1394" t="s">
        <v>28</v>
      </c>
    </row>
    <row r="1395" spans="1:20" ht="13.95" customHeight="1" x14ac:dyDescent="0.3">
      <c r="A1395" t="s">
        <v>2206</v>
      </c>
      <c r="B1395" s="2">
        <v>1</v>
      </c>
      <c r="C1395" t="s">
        <v>1888</v>
      </c>
      <c r="D1395" t="s">
        <v>22</v>
      </c>
      <c r="E1395" t="s">
        <v>1889</v>
      </c>
      <c r="F1395" t="s">
        <v>340</v>
      </c>
      <c r="G1395" t="s">
        <v>193</v>
      </c>
      <c r="H1395" t="s">
        <v>394</v>
      </c>
      <c r="I1395" s="1">
        <f>DATE(2025,2,10)</f>
        <v>45698</v>
      </c>
      <c r="J1395" s="3">
        <v>5606.25</v>
      </c>
      <c r="K1395" s="3">
        <v>199.58</v>
      </c>
      <c r="L1395" s="3">
        <v>5406.67</v>
      </c>
      <c r="M1395" s="3">
        <v>560</v>
      </c>
      <c r="N1395" s="2">
        <v>14</v>
      </c>
      <c r="O1395" s="2">
        <v>0</v>
      </c>
      <c r="P1395" s="2">
        <v>13</v>
      </c>
      <c r="Q1395" s="2">
        <v>162</v>
      </c>
      <c r="R1395" s="1">
        <f t="shared" si="75"/>
        <v>45900</v>
      </c>
      <c r="S1395" t="s">
        <v>27</v>
      </c>
      <c r="T1395" t="s">
        <v>28</v>
      </c>
    </row>
    <row r="1396" spans="1:20" ht="13.95" customHeight="1" x14ac:dyDescent="0.3">
      <c r="A1396" t="s">
        <v>2207</v>
      </c>
      <c r="B1396" s="2">
        <v>1</v>
      </c>
      <c r="C1396" t="s">
        <v>1888</v>
      </c>
      <c r="D1396" t="s">
        <v>22</v>
      </c>
      <c r="E1396" t="s">
        <v>1889</v>
      </c>
      <c r="F1396" t="s">
        <v>340</v>
      </c>
      <c r="G1396" t="s">
        <v>193</v>
      </c>
      <c r="H1396" t="s">
        <v>394</v>
      </c>
      <c r="I1396" s="1">
        <f>DATE(2025,2,10)</f>
        <v>45698</v>
      </c>
      <c r="J1396" s="3">
        <v>5606.25</v>
      </c>
      <c r="K1396" s="3">
        <v>199.58</v>
      </c>
      <c r="L1396" s="3">
        <v>5406.67</v>
      </c>
      <c r="M1396" s="3">
        <v>560</v>
      </c>
      <c r="N1396" s="2">
        <v>14</v>
      </c>
      <c r="O1396" s="2">
        <v>0</v>
      </c>
      <c r="P1396" s="2">
        <v>13</v>
      </c>
      <c r="Q1396" s="2">
        <v>162</v>
      </c>
      <c r="R1396" s="1">
        <f t="shared" si="75"/>
        <v>45900</v>
      </c>
      <c r="S1396" t="s">
        <v>27</v>
      </c>
      <c r="T1396" t="s">
        <v>28</v>
      </c>
    </row>
    <row r="1397" spans="1:20" ht="13.95" customHeight="1" x14ac:dyDescent="0.3">
      <c r="A1397" t="s">
        <v>2208</v>
      </c>
      <c r="B1397" s="2">
        <v>1</v>
      </c>
      <c r="C1397" t="s">
        <v>1888</v>
      </c>
      <c r="D1397" t="s">
        <v>22</v>
      </c>
      <c r="E1397" t="s">
        <v>1889</v>
      </c>
      <c r="F1397" t="s">
        <v>340</v>
      </c>
      <c r="G1397" t="s">
        <v>193</v>
      </c>
      <c r="H1397" t="s">
        <v>394</v>
      </c>
      <c r="I1397" s="1">
        <f>DATE(2025,2,10)</f>
        <v>45698</v>
      </c>
      <c r="J1397" s="3">
        <v>5606.25</v>
      </c>
      <c r="K1397" s="3">
        <v>199.58</v>
      </c>
      <c r="L1397" s="3">
        <v>5406.67</v>
      </c>
      <c r="M1397" s="3">
        <v>560</v>
      </c>
      <c r="N1397" s="2">
        <v>14</v>
      </c>
      <c r="O1397" s="2">
        <v>0</v>
      </c>
      <c r="P1397" s="2">
        <v>13</v>
      </c>
      <c r="Q1397" s="2">
        <v>162</v>
      </c>
      <c r="R1397" s="1">
        <f t="shared" si="75"/>
        <v>45900</v>
      </c>
      <c r="S1397" t="s">
        <v>27</v>
      </c>
      <c r="T1397" t="s">
        <v>28</v>
      </c>
    </row>
    <row r="1398" spans="1:20" ht="13.95" customHeight="1" x14ac:dyDescent="0.3">
      <c r="A1398" t="s">
        <v>2209</v>
      </c>
      <c r="B1398" s="2">
        <v>1</v>
      </c>
      <c r="C1398" t="s">
        <v>21</v>
      </c>
      <c r="D1398" t="s">
        <v>22</v>
      </c>
      <c r="E1398" t="s">
        <v>2200</v>
      </c>
      <c r="F1398" t="s">
        <v>192</v>
      </c>
      <c r="G1398" t="s">
        <v>193</v>
      </c>
      <c r="H1398" t="s">
        <v>394</v>
      </c>
      <c r="I1398" s="1">
        <f t="shared" ref="I1398:I1410" si="76">DATE(2021,3,5)</f>
        <v>44260</v>
      </c>
      <c r="J1398" s="3">
        <v>2500</v>
      </c>
      <c r="K1398" s="3">
        <v>721.68</v>
      </c>
      <c r="L1398" s="3">
        <v>1778.32</v>
      </c>
      <c r="M1398" s="3">
        <v>250</v>
      </c>
      <c r="N1398" s="2">
        <v>14</v>
      </c>
      <c r="O1398" s="2">
        <v>0</v>
      </c>
      <c r="P1398" s="2">
        <v>9</v>
      </c>
      <c r="Q1398" s="2">
        <v>185</v>
      </c>
      <c r="R1398" s="1">
        <f t="shared" si="75"/>
        <v>45900</v>
      </c>
      <c r="S1398" t="s">
        <v>27</v>
      </c>
      <c r="T1398" t="s">
        <v>28</v>
      </c>
    </row>
    <row r="1399" spans="1:20" ht="13.95" customHeight="1" x14ac:dyDescent="0.3">
      <c r="A1399" t="s">
        <v>2210</v>
      </c>
      <c r="B1399" s="2">
        <v>1</v>
      </c>
      <c r="C1399" t="s">
        <v>21</v>
      </c>
      <c r="D1399" t="s">
        <v>22</v>
      </c>
      <c r="E1399" t="s">
        <v>2200</v>
      </c>
      <c r="F1399" t="s">
        <v>192</v>
      </c>
      <c r="G1399" t="s">
        <v>193</v>
      </c>
      <c r="H1399" t="s">
        <v>394</v>
      </c>
      <c r="I1399" s="1">
        <f t="shared" si="76"/>
        <v>44260</v>
      </c>
      <c r="J1399" s="3">
        <v>2500</v>
      </c>
      <c r="K1399" s="3">
        <v>721.68</v>
      </c>
      <c r="L1399" s="3">
        <v>1778.32</v>
      </c>
      <c r="M1399" s="3">
        <v>250</v>
      </c>
      <c r="N1399" s="2">
        <v>14</v>
      </c>
      <c r="O1399" s="2">
        <v>0</v>
      </c>
      <c r="P1399" s="2">
        <v>9</v>
      </c>
      <c r="Q1399" s="2">
        <v>185</v>
      </c>
      <c r="R1399" s="1">
        <f t="shared" si="75"/>
        <v>45900</v>
      </c>
      <c r="S1399" t="s">
        <v>27</v>
      </c>
      <c r="T1399" t="s">
        <v>28</v>
      </c>
    </row>
    <row r="1400" spans="1:20" ht="13.95" customHeight="1" x14ac:dyDescent="0.3">
      <c r="A1400" t="s">
        <v>2211</v>
      </c>
      <c r="B1400" s="2">
        <v>1</v>
      </c>
      <c r="C1400" t="s">
        <v>21</v>
      </c>
      <c r="D1400" t="s">
        <v>22</v>
      </c>
      <c r="E1400" t="s">
        <v>2200</v>
      </c>
      <c r="F1400" t="s">
        <v>192</v>
      </c>
      <c r="G1400" t="s">
        <v>193</v>
      </c>
      <c r="H1400" t="s">
        <v>394</v>
      </c>
      <c r="I1400" s="1">
        <f t="shared" si="76"/>
        <v>44260</v>
      </c>
      <c r="J1400" s="3">
        <v>2500</v>
      </c>
      <c r="K1400" s="3">
        <v>721.68</v>
      </c>
      <c r="L1400" s="3">
        <v>1778.32</v>
      </c>
      <c r="M1400" s="3">
        <v>250</v>
      </c>
      <c r="N1400" s="2">
        <v>14</v>
      </c>
      <c r="O1400" s="2">
        <v>0</v>
      </c>
      <c r="P1400" s="2">
        <v>9</v>
      </c>
      <c r="Q1400" s="2">
        <v>185</v>
      </c>
      <c r="R1400" s="1">
        <f t="shared" si="75"/>
        <v>45900</v>
      </c>
      <c r="S1400" t="s">
        <v>27</v>
      </c>
      <c r="T1400" t="s">
        <v>28</v>
      </c>
    </row>
    <row r="1401" spans="1:20" ht="13.95" customHeight="1" x14ac:dyDescent="0.3">
      <c r="A1401" t="s">
        <v>2212</v>
      </c>
      <c r="B1401" s="2">
        <v>1</v>
      </c>
      <c r="C1401" t="s">
        <v>21</v>
      </c>
      <c r="D1401" t="s">
        <v>22</v>
      </c>
      <c r="E1401" t="s">
        <v>2200</v>
      </c>
      <c r="F1401" t="s">
        <v>192</v>
      </c>
      <c r="G1401" t="s">
        <v>193</v>
      </c>
      <c r="H1401" t="s">
        <v>394</v>
      </c>
      <c r="I1401" s="1">
        <f t="shared" si="76"/>
        <v>44260</v>
      </c>
      <c r="J1401" s="3">
        <v>2500</v>
      </c>
      <c r="K1401" s="3">
        <v>721.68</v>
      </c>
      <c r="L1401" s="3">
        <v>1778.32</v>
      </c>
      <c r="M1401" s="3">
        <v>250</v>
      </c>
      <c r="N1401" s="2">
        <v>14</v>
      </c>
      <c r="O1401" s="2">
        <v>0</v>
      </c>
      <c r="P1401" s="2">
        <v>9</v>
      </c>
      <c r="Q1401" s="2">
        <v>185</v>
      </c>
      <c r="R1401" s="1">
        <f t="shared" si="75"/>
        <v>45900</v>
      </c>
      <c r="S1401" t="s">
        <v>27</v>
      </c>
      <c r="T1401" t="s">
        <v>28</v>
      </c>
    </row>
    <row r="1402" spans="1:20" ht="13.95" customHeight="1" x14ac:dyDescent="0.3">
      <c r="A1402" t="s">
        <v>2213</v>
      </c>
      <c r="B1402" s="2">
        <v>1</v>
      </c>
      <c r="C1402" t="s">
        <v>21</v>
      </c>
      <c r="D1402" t="s">
        <v>22</v>
      </c>
      <c r="E1402" t="s">
        <v>2214</v>
      </c>
      <c r="F1402" t="s">
        <v>192</v>
      </c>
      <c r="G1402" t="s">
        <v>193</v>
      </c>
      <c r="H1402" t="s">
        <v>394</v>
      </c>
      <c r="I1402" s="1">
        <f t="shared" si="76"/>
        <v>44260</v>
      </c>
      <c r="J1402" s="3">
        <v>2500</v>
      </c>
      <c r="K1402" s="3">
        <v>721.68</v>
      </c>
      <c r="L1402" s="3">
        <v>1778.32</v>
      </c>
      <c r="M1402" s="3">
        <v>250</v>
      </c>
      <c r="N1402" s="2">
        <v>14</v>
      </c>
      <c r="O1402" s="2">
        <v>0</v>
      </c>
      <c r="P1402" s="2">
        <v>9</v>
      </c>
      <c r="Q1402" s="2">
        <v>185</v>
      </c>
      <c r="R1402" s="1">
        <f t="shared" si="75"/>
        <v>45900</v>
      </c>
      <c r="S1402" t="s">
        <v>27</v>
      </c>
      <c r="T1402" t="s">
        <v>28</v>
      </c>
    </row>
    <row r="1403" spans="1:20" ht="13.95" customHeight="1" x14ac:dyDescent="0.3">
      <c r="A1403" t="s">
        <v>2215</v>
      </c>
      <c r="B1403" s="2">
        <v>1</v>
      </c>
      <c r="C1403" t="s">
        <v>21</v>
      </c>
      <c r="D1403" t="s">
        <v>22</v>
      </c>
      <c r="E1403" t="s">
        <v>2200</v>
      </c>
      <c r="F1403" t="s">
        <v>192</v>
      </c>
      <c r="G1403" t="s">
        <v>193</v>
      </c>
      <c r="H1403" t="s">
        <v>394</v>
      </c>
      <c r="I1403" s="1">
        <f t="shared" si="76"/>
        <v>44260</v>
      </c>
      <c r="J1403" s="3">
        <v>2500</v>
      </c>
      <c r="K1403" s="3">
        <v>721.68</v>
      </c>
      <c r="L1403" s="3">
        <v>1778.32</v>
      </c>
      <c r="M1403" s="3">
        <v>250</v>
      </c>
      <c r="N1403" s="2">
        <v>14</v>
      </c>
      <c r="O1403" s="2">
        <v>0</v>
      </c>
      <c r="P1403" s="2">
        <v>9</v>
      </c>
      <c r="Q1403" s="2">
        <v>185</v>
      </c>
      <c r="R1403" s="1">
        <f t="shared" si="75"/>
        <v>45900</v>
      </c>
      <c r="S1403" t="s">
        <v>27</v>
      </c>
      <c r="T1403" t="s">
        <v>28</v>
      </c>
    </row>
    <row r="1404" spans="1:20" ht="13.95" customHeight="1" x14ac:dyDescent="0.3">
      <c r="A1404" t="s">
        <v>2216</v>
      </c>
      <c r="B1404" s="2">
        <v>1</v>
      </c>
      <c r="C1404" t="s">
        <v>21</v>
      </c>
      <c r="D1404" t="s">
        <v>22</v>
      </c>
      <c r="E1404" t="s">
        <v>2200</v>
      </c>
      <c r="F1404" t="s">
        <v>192</v>
      </c>
      <c r="G1404" t="s">
        <v>193</v>
      </c>
      <c r="H1404" t="s">
        <v>394</v>
      </c>
      <c r="I1404" s="1">
        <f t="shared" si="76"/>
        <v>44260</v>
      </c>
      <c r="J1404" s="3">
        <v>2500</v>
      </c>
      <c r="K1404" s="3">
        <v>721.68</v>
      </c>
      <c r="L1404" s="3">
        <v>1778.32</v>
      </c>
      <c r="M1404" s="3">
        <v>250</v>
      </c>
      <c r="N1404" s="2">
        <v>14</v>
      </c>
      <c r="O1404" s="2">
        <v>0</v>
      </c>
      <c r="P1404" s="2">
        <v>9</v>
      </c>
      <c r="Q1404" s="2">
        <v>185</v>
      </c>
      <c r="R1404" s="1">
        <f t="shared" si="75"/>
        <v>45900</v>
      </c>
      <c r="S1404" t="s">
        <v>27</v>
      </c>
      <c r="T1404" t="s">
        <v>28</v>
      </c>
    </row>
    <row r="1405" spans="1:20" ht="13.95" customHeight="1" x14ac:dyDescent="0.3">
      <c r="A1405" t="s">
        <v>2217</v>
      </c>
      <c r="B1405" s="2">
        <v>1</v>
      </c>
      <c r="C1405" t="s">
        <v>21</v>
      </c>
      <c r="D1405" t="s">
        <v>22</v>
      </c>
      <c r="E1405" t="s">
        <v>2200</v>
      </c>
      <c r="F1405" t="s">
        <v>192</v>
      </c>
      <c r="G1405" t="s">
        <v>193</v>
      </c>
      <c r="H1405" t="s">
        <v>394</v>
      </c>
      <c r="I1405" s="1">
        <f t="shared" si="76"/>
        <v>44260</v>
      </c>
      <c r="J1405" s="3">
        <v>2500</v>
      </c>
      <c r="K1405" s="3">
        <v>721.68</v>
      </c>
      <c r="L1405" s="3">
        <v>1778.32</v>
      </c>
      <c r="M1405" s="3">
        <v>250</v>
      </c>
      <c r="N1405" s="2">
        <v>14</v>
      </c>
      <c r="O1405" s="2">
        <v>0</v>
      </c>
      <c r="P1405" s="2">
        <v>9</v>
      </c>
      <c r="Q1405" s="2">
        <v>185</v>
      </c>
      <c r="R1405" s="1">
        <f t="shared" si="75"/>
        <v>45900</v>
      </c>
      <c r="S1405" t="s">
        <v>27</v>
      </c>
      <c r="T1405" t="s">
        <v>28</v>
      </c>
    </row>
    <row r="1406" spans="1:20" ht="13.95" customHeight="1" x14ac:dyDescent="0.3">
      <c r="A1406" t="s">
        <v>2218</v>
      </c>
      <c r="B1406" s="2">
        <v>1</v>
      </c>
      <c r="C1406" t="s">
        <v>21</v>
      </c>
      <c r="D1406" t="s">
        <v>22</v>
      </c>
      <c r="E1406" t="s">
        <v>2200</v>
      </c>
      <c r="F1406" t="s">
        <v>192</v>
      </c>
      <c r="G1406" t="s">
        <v>193</v>
      </c>
      <c r="H1406" t="s">
        <v>394</v>
      </c>
      <c r="I1406" s="1">
        <f t="shared" si="76"/>
        <v>44260</v>
      </c>
      <c r="J1406" s="3">
        <v>2500</v>
      </c>
      <c r="K1406" s="3">
        <v>721.68</v>
      </c>
      <c r="L1406" s="3">
        <v>1778.32</v>
      </c>
      <c r="M1406" s="3">
        <v>250</v>
      </c>
      <c r="N1406" s="2">
        <v>14</v>
      </c>
      <c r="O1406" s="2">
        <v>0</v>
      </c>
      <c r="P1406" s="2">
        <v>9</v>
      </c>
      <c r="Q1406" s="2">
        <v>185</v>
      </c>
      <c r="R1406" s="1">
        <f t="shared" si="75"/>
        <v>45900</v>
      </c>
      <c r="S1406" t="s">
        <v>27</v>
      </c>
      <c r="T1406" t="s">
        <v>28</v>
      </c>
    </row>
    <row r="1407" spans="1:20" ht="13.95" customHeight="1" x14ac:dyDescent="0.3">
      <c r="A1407" t="s">
        <v>2219</v>
      </c>
      <c r="B1407" s="2">
        <v>1</v>
      </c>
      <c r="C1407" t="s">
        <v>21</v>
      </c>
      <c r="D1407" t="s">
        <v>22</v>
      </c>
      <c r="E1407" t="s">
        <v>2200</v>
      </c>
      <c r="F1407" t="s">
        <v>192</v>
      </c>
      <c r="G1407" t="s">
        <v>193</v>
      </c>
      <c r="H1407" t="s">
        <v>394</v>
      </c>
      <c r="I1407" s="1">
        <f t="shared" si="76"/>
        <v>44260</v>
      </c>
      <c r="J1407" s="3">
        <v>2500</v>
      </c>
      <c r="K1407" s="3">
        <v>721.68</v>
      </c>
      <c r="L1407" s="3">
        <v>1778.32</v>
      </c>
      <c r="M1407" s="3">
        <v>250</v>
      </c>
      <c r="N1407" s="2">
        <v>14</v>
      </c>
      <c r="O1407" s="2">
        <v>0</v>
      </c>
      <c r="P1407" s="2">
        <v>9</v>
      </c>
      <c r="Q1407" s="2">
        <v>185</v>
      </c>
      <c r="R1407" s="1">
        <f t="shared" si="75"/>
        <v>45900</v>
      </c>
      <c r="S1407" t="s">
        <v>27</v>
      </c>
      <c r="T1407" t="s">
        <v>28</v>
      </c>
    </row>
    <row r="1408" spans="1:20" ht="13.95" customHeight="1" x14ac:dyDescent="0.3">
      <c r="A1408" t="s">
        <v>2220</v>
      </c>
      <c r="B1408" s="2">
        <v>1</v>
      </c>
      <c r="C1408" t="s">
        <v>21</v>
      </c>
      <c r="D1408" t="s">
        <v>22</v>
      </c>
      <c r="E1408" t="s">
        <v>2200</v>
      </c>
      <c r="F1408" t="s">
        <v>192</v>
      </c>
      <c r="G1408" t="s">
        <v>193</v>
      </c>
      <c r="H1408" t="s">
        <v>394</v>
      </c>
      <c r="I1408" s="1">
        <f t="shared" si="76"/>
        <v>44260</v>
      </c>
      <c r="J1408" s="3">
        <v>2500</v>
      </c>
      <c r="K1408" s="3">
        <v>721.68</v>
      </c>
      <c r="L1408" s="3">
        <v>1778.32</v>
      </c>
      <c r="M1408" s="3">
        <v>250</v>
      </c>
      <c r="N1408" s="2">
        <v>14</v>
      </c>
      <c r="O1408" s="2">
        <v>0</v>
      </c>
      <c r="P1408" s="2">
        <v>9</v>
      </c>
      <c r="Q1408" s="2">
        <v>185</v>
      </c>
      <c r="R1408" s="1">
        <f t="shared" si="75"/>
        <v>45900</v>
      </c>
      <c r="S1408" t="s">
        <v>27</v>
      </c>
      <c r="T1408" t="s">
        <v>28</v>
      </c>
    </row>
    <row r="1409" spans="1:20" ht="13.95" customHeight="1" x14ac:dyDescent="0.3">
      <c r="A1409" t="s">
        <v>2221</v>
      </c>
      <c r="B1409" s="2">
        <v>1</v>
      </c>
      <c r="C1409" t="s">
        <v>21</v>
      </c>
      <c r="D1409" t="s">
        <v>22</v>
      </c>
      <c r="E1409" t="s">
        <v>2200</v>
      </c>
      <c r="F1409" t="s">
        <v>192</v>
      </c>
      <c r="G1409" t="s">
        <v>193</v>
      </c>
      <c r="H1409" t="s">
        <v>394</v>
      </c>
      <c r="I1409" s="1">
        <f t="shared" si="76"/>
        <v>44260</v>
      </c>
      <c r="J1409" s="3">
        <v>2500</v>
      </c>
      <c r="K1409" s="3">
        <v>721.68</v>
      </c>
      <c r="L1409" s="3">
        <v>1778.32</v>
      </c>
      <c r="M1409" s="3">
        <v>250</v>
      </c>
      <c r="N1409" s="2">
        <v>14</v>
      </c>
      <c r="O1409" s="2">
        <v>0</v>
      </c>
      <c r="P1409" s="2">
        <v>9</v>
      </c>
      <c r="Q1409" s="2">
        <v>185</v>
      </c>
      <c r="R1409" s="1">
        <f t="shared" si="75"/>
        <v>45900</v>
      </c>
      <c r="S1409" t="s">
        <v>27</v>
      </c>
      <c r="T1409" t="s">
        <v>28</v>
      </c>
    </row>
    <row r="1410" spans="1:20" ht="13.95" customHeight="1" x14ac:dyDescent="0.3">
      <c r="A1410" t="s">
        <v>2222</v>
      </c>
      <c r="B1410" s="2">
        <v>1</v>
      </c>
      <c r="C1410" t="s">
        <v>21</v>
      </c>
      <c r="D1410" t="s">
        <v>22</v>
      </c>
      <c r="E1410" t="s">
        <v>2200</v>
      </c>
      <c r="F1410" t="s">
        <v>192</v>
      </c>
      <c r="G1410" t="s">
        <v>193</v>
      </c>
      <c r="H1410" t="s">
        <v>394</v>
      </c>
      <c r="I1410" s="1">
        <f t="shared" si="76"/>
        <v>44260</v>
      </c>
      <c r="J1410" s="3">
        <v>2500</v>
      </c>
      <c r="K1410" s="3">
        <v>721.68</v>
      </c>
      <c r="L1410" s="3">
        <v>1778.32</v>
      </c>
      <c r="M1410" s="3">
        <v>250</v>
      </c>
      <c r="N1410" s="2">
        <v>14</v>
      </c>
      <c r="O1410" s="2">
        <v>0</v>
      </c>
      <c r="P1410" s="2">
        <v>9</v>
      </c>
      <c r="Q1410" s="2">
        <v>185</v>
      </c>
      <c r="R1410" s="1">
        <f t="shared" si="75"/>
        <v>45900</v>
      </c>
      <c r="S1410" t="s">
        <v>27</v>
      </c>
      <c r="T1410" t="s">
        <v>28</v>
      </c>
    </row>
    <row r="1411" spans="1:20" ht="13.95" customHeight="1" x14ac:dyDescent="0.3">
      <c r="A1411" t="s">
        <v>2223</v>
      </c>
      <c r="B1411" s="2">
        <v>1</v>
      </c>
      <c r="C1411" t="s">
        <v>1888</v>
      </c>
      <c r="D1411" t="s">
        <v>22</v>
      </c>
      <c r="E1411" t="s">
        <v>1889</v>
      </c>
      <c r="F1411" t="s">
        <v>340</v>
      </c>
      <c r="G1411" t="s">
        <v>193</v>
      </c>
      <c r="H1411" t="s">
        <v>394</v>
      </c>
      <c r="I1411" s="1">
        <f>DATE(2025,2,10)</f>
        <v>45698</v>
      </c>
      <c r="J1411" s="3">
        <v>5606.25</v>
      </c>
      <c r="K1411" s="3">
        <v>199.58</v>
      </c>
      <c r="L1411" s="3">
        <v>5406.67</v>
      </c>
      <c r="M1411" s="3">
        <v>560</v>
      </c>
      <c r="N1411" s="2">
        <v>14</v>
      </c>
      <c r="O1411" s="2">
        <v>0</v>
      </c>
      <c r="P1411" s="2">
        <v>13</v>
      </c>
      <c r="Q1411" s="2">
        <v>162</v>
      </c>
      <c r="R1411" s="1">
        <f t="shared" si="75"/>
        <v>45900</v>
      </c>
      <c r="S1411" t="s">
        <v>27</v>
      </c>
      <c r="T1411" t="s">
        <v>28</v>
      </c>
    </row>
    <row r="1412" spans="1:20" ht="13.95" customHeight="1" x14ac:dyDescent="0.3">
      <c r="A1412" t="s">
        <v>2224</v>
      </c>
      <c r="B1412" s="2">
        <v>1</v>
      </c>
      <c r="C1412" t="s">
        <v>1888</v>
      </c>
      <c r="D1412" t="s">
        <v>22</v>
      </c>
      <c r="E1412" t="s">
        <v>1889</v>
      </c>
      <c r="F1412" t="s">
        <v>340</v>
      </c>
      <c r="G1412" t="s">
        <v>193</v>
      </c>
      <c r="H1412" t="s">
        <v>394</v>
      </c>
      <c r="I1412" s="1">
        <f>DATE(2025,2,10)</f>
        <v>45698</v>
      </c>
      <c r="J1412" s="3">
        <v>5606.25</v>
      </c>
      <c r="K1412" s="3">
        <v>199.58</v>
      </c>
      <c r="L1412" s="3">
        <v>5406.67</v>
      </c>
      <c r="M1412" s="3">
        <v>560</v>
      </c>
      <c r="N1412" s="2">
        <v>14</v>
      </c>
      <c r="O1412" s="2">
        <v>0</v>
      </c>
      <c r="P1412" s="2">
        <v>13</v>
      </c>
      <c r="Q1412" s="2">
        <v>162</v>
      </c>
      <c r="R1412" s="1">
        <f t="shared" si="75"/>
        <v>45900</v>
      </c>
      <c r="S1412" t="s">
        <v>27</v>
      </c>
      <c r="T1412" t="s">
        <v>28</v>
      </c>
    </row>
    <row r="1413" spans="1:20" ht="13.95" customHeight="1" x14ac:dyDescent="0.3">
      <c r="A1413" t="s">
        <v>2225</v>
      </c>
      <c r="B1413" s="2">
        <v>1</v>
      </c>
      <c r="C1413" t="s">
        <v>1960</v>
      </c>
      <c r="D1413" t="s">
        <v>22</v>
      </c>
      <c r="E1413" t="s">
        <v>1769</v>
      </c>
      <c r="F1413" t="s">
        <v>32</v>
      </c>
      <c r="G1413" t="s">
        <v>33</v>
      </c>
      <c r="H1413" t="s">
        <v>1770</v>
      </c>
      <c r="I1413" s="1">
        <f>DATE(2025,3,31)</f>
        <v>45747</v>
      </c>
      <c r="J1413" s="3">
        <v>8019.01</v>
      </c>
      <c r="K1413" s="3">
        <v>216.26</v>
      </c>
      <c r="L1413" s="3">
        <v>7802.75</v>
      </c>
      <c r="M1413" s="3">
        <v>800</v>
      </c>
      <c r="N1413" s="2">
        <v>14</v>
      </c>
      <c r="O1413" s="2">
        <v>0</v>
      </c>
      <c r="P1413" s="2">
        <v>13</v>
      </c>
      <c r="Q1413" s="2">
        <v>211</v>
      </c>
      <c r="R1413" s="1">
        <f t="shared" si="75"/>
        <v>45900</v>
      </c>
      <c r="S1413" t="s">
        <v>27</v>
      </c>
      <c r="T1413" t="s">
        <v>28</v>
      </c>
    </row>
    <row r="1414" spans="1:20" ht="13.95" customHeight="1" x14ac:dyDescent="0.3">
      <c r="A1414" t="s">
        <v>2226</v>
      </c>
      <c r="B1414" s="2">
        <v>1</v>
      </c>
      <c r="C1414" t="s">
        <v>2227</v>
      </c>
      <c r="D1414" t="s">
        <v>93</v>
      </c>
      <c r="E1414" t="s">
        <v>2228</v>
      </c>
      <c r="F1414" t="s">
        <v>453</v>
      </c>
      <c r="G1414" t="s">
        <v>197</v>
      </c>
      <c r="H1414" t="s">
        <v>454</v>
      </c>
      <c r="I1414" s="1">
        <f>DATE(2012,12,19)</f>
        <v>41262</v>
      </c>
      <c r="J1414" s="3">
        <v>12232.2</v>
      </c>
      <c r="K1414" s="3">
        <v>10371.030000000001</v>
      </c>
      <c r="L1414" s="3">
        <v>1861.17</v>
      </c>
      <c r="M1414" s="3">
        <v>1250</v>
      </c>
      <c r="N1414" s="2">
        <v>15</v>
      </c>
      <c r="O1414" s="2">
        <v>0</v>
      </c>
      <c r="P1414" s="2">
        <v>2</v>
      </c>
      <c r="Q1414" s="2">
        <v>109</v>
      </c>
      <c r="R1414" s="1">
        <f t="shared" si="75"/>
        <v>45900</v>
      </c>
      <c r="S1414" t="s">
        <v>27</v>
      </c>
      <c r="T1414" t="s">
        <v>28</v>
      </c>
    </row>
    <row r="1415" spans="1:20" ht="13.95" customHeight="1" x14ac:dyDescent="0.3">
      <c r="A1415" t="s">
        <v>2229</v>
      </c>
      <c r="B1415" s="2">
        <v>1</v>
      </c>
      <c r="C1415" t="s">
        <v>1960</v>
      </c>
      <c r="D1415" t="s">
        <v>22</v>
      </c>
      <c r="E1415" t="s">
        <v>1769</v>
      </c>
      <c r="F1415" t="s">
        <v>32</v>
      </c>
      <c r="G1415" t="s">
        <v>33</v>
      </c>
      <c r="H1415" t="s">
        <v>1770</v>
      </c>
      <c r="I1415" s="1">
        <f>DATE(2025,3,31)</f>
        <v>45747</v>
      </c>
      <c r="J1415" s="3">
        <v>8019.01</v>
      </c>
      <c r="K1415" s="3">
        <v>216.26</v>
      </c>
      <c r="L1415" s="3">
        <v>7802.75</v>
      </c>
      <c r="M1415" s="3">
        <v>800</v>
      </c>
      <c r="N1415" s="2">
        <v>14</v>
      </c>
      <c r="O1415" s="2">
        <v>0</v>
      </c>
      <c r="P1415" s="2">
        <v>13</v>
      </c>
      <c r="Q1415" s="2">
        <v>211</v>
      </c>
      <c r="R1415" s="1">
        <f t="shared" si="75"/>
        <v>45900</v>
      </c>
      <c r="S1415" t="s">
        <v>27</v>
      </c>
      <c r="T1415" t="s">
        <v>28</v>
      </c>
    </row>
    <row r="1416" spans="1:20" ht="13.95" customHeight="1" x14ac:dyDescent="0.3">
      <c r="A1416" t="s">
        <v>2230</v>
      </c>
      <c r="B1416" s="2">
        <v>1</v>
      </c>
      <c r="C1416" t="s">
        <v>1960</v>
      </c>
      <c r="D1416" t="s">
        <v>22</v>
      </c>
      <c r="E1416" t="s">
        <v>1769</v>
      </c>
      <c r="F1416" t="s">
        <v>32</v>
      </c>
      <c r="G1416" t="s">
        <v>33</v>
      </c>
      <c r="H1416" t="s">
        <v>1770</v>
      </c>
      <c r="I1416" s="1">
        <f>DATE(2025,3,31)</f>
        <v>45747</v>
      </c>
      <c r="J1416" s="3">
        <v>8019.01</v>
      </c>
      <c r="K1416" s="3">
        <v>216.26</v>
      </c>
      <c r="L1416" s="3">
        <v>7802.75</v>
      </c>
      <c r="M1416" s="3">
        <v>800</v>
      </c>
      <c r="N1416" s="2">
        <v>14</v>
      </c>
      <c r="O1416" s="2">
        <v>0</v>
      </c>
      <c r="P1416" s="2">
        <v>13</v>
      </c>
      <c r="Q1416" s="2">
        <v>211</v>
      </c>
      <c r="R1416" s="1">
        <f t="shared" si="75"/>
        <v>45900</v>
      </c>
      <c r="S1416" t="s">
        <v>27</v>
      </c>
      <c r="T1416" t="s">
        <v>28</v>
      </c>
    </row>
    <row r="1417" spans="1:20" ht="13.95" customHeight="1" x14ac:dyDescent="0.3">
      <c r="A1417" t="s">
        <v>2231</v>
      </c>
      <c r="B1417" s="2">
        <v>1</v>
      </c>
      <c r="C1417" t="s">
        <v>2232</v>
      </c>
      <c r="D1417" t="s">
        <v>22</v>
      </c>
      <c r="E1417" t="s">
        <v>2233</v>
      </c>
      <c r="F1417" t="s">
        <v>151</v>
      </c>
      <c r="G1417" t="s">
        <v>152</v>
      </c>
      <c r="H1417" t="s">
        <v>206</v>
      </c>
      <c r="I1417" s="1">
        <f>DATE(2015,10,28)</f>
        <v>42305</v>
      </c>
      <c r="J1417" s="3">
        <v>15321.6</v>
      </c>
      <c r="K1417" s="3">
        <v>11152.75</v>
      </c>
      <c r="L1417" s="3">
        <v>4168.8500000000004</v>
      </c>
      <c r="M1417" s="3">
        <v>0</v>
      </c>
      <c r="N1417" s="2">
        <v>14</v>
      </c>
      <c r="O1417" s="2">
        <v>0</v>
      </c>
      <c r="P1417" s="2">
        <v>4</v>
      </c>
      <c r="Q1417" s="2">
        <v>57</v>
      </c>
      <c r="R1417" s="1">
        <f t="shared" ref="R1417:R1469" si="77">DATE(2025,8,31)</f>
        <v>45900</v>
      </c>
      <c r="S1417" t="s">
        <v>27</v>
      </c>
      <c r="T1417" t="s">
        <v>28</v>
      </c>
    </row>
    <row r="1418" spans="1:20" ht="13.95" customHeight="1" x14ac:dyDescent="0.3">
      <c r="A1418" t="s">
        <v>2234</v>
      </c>
      <c r="B1418" s="2">
        <v>1</v>
      </c>
      <c r="C1418" t="s">
        <v>799</v>
      </c>
      <c r="D1418" t="s">
        <v>22</v>
      </c>
      <c r="E1418" t="s">
        <v>2235</v>
      </c>
      <c r="F1418" t="s">
        <v>358</v>
      </c>
      <c r="G1418" t="s">
        <v>25</v>
      </c>
      <c r="H1418" t="s">
        <v>2236</v>
      </c>
      <c r="I1418" s="1">
        <f>DATE(2015,10,28)</f>
        <v>42305</v>
      </c>
      <c r="J1418" s="3">
        <v>1641.6</v>
      </c>
      <c r="K1418" s="3">
        <v>1074.8599999999999</v>
      </c>
      <c r="L1418" s="3">
        <v>566.74</v>
      </c>
      <c r="M1418" s="3">
        <v>165</v>
      </c>
      <c r="N1418" s="2">
        <v>14</v>
      </c>
      <c r="O1418" s="2">
        <v>0</v>
      </c>
      <c r="P1418" s="2">
        <v>4</v>
      </c>
      <c r="Q1418" s="2">
        <v>57</v>
      </c>
      <c r="R1418" s="1">
        <f t="shared" si="77"/>
        <v>45900</v>
      </c>
      <c r="S1418" t="s">
        <v>27</v>
      </c>
      <c r="T1418" t="s">
        <v>28</v>
      </c>
    </row>
    <row r="1419" spans="1:20" ht="13.95" customHeight="1" x14ac:dyDescent="0.3">
      <c r="A1419" t="s">
        <v>2237</v>
      </c>
      <c r="B1419" s="2">
        <v>1</v>
      </c>
      <c r="C1419" t="s">
        <v>799</v>
      </c>
      <c r="D1419" t="s">
        <v>22</v>
      </c>
      <c r="E1419" t="s">
        <v>2235</v>
      </c>
      <c r="F1419" t="s">
        <v>358</v>
      </c>
      <c r="G1419" t="s">
        <v>25</v>
      </c>
      <c r="H1419" t="s">
        <v>2236</v>
      </c>
      <c r="I1419" s="1">
        <f>DATE(2015,10,28)</f>
        <v>42305</v>
      </c>
      <c r="J1419" s="3">
        <v>1641.6</v>
      </c>
      <c r="K1419" s="3">
        <v>1074.8599999999999</v>
      </c>
      <c r="L1419" s="3">
        <v>566.74</v>
      </c>
      <c r="M1419" s="3">
        <v>165</v>
      </c>
      <c r="N1419" s="2">
        <v>14</v>
      </c>
      <c r="O1419" s="2">
        <v>0</v>
      </c>
      <c r="P1419" s="2">
        <v>4</v>
      </c>
      <c r="Q1419" s="2">
        <v>57</v>
      </c>
      <c r="R1419" s="1">
        <f t="shared" si="77"/>
        <v>45900</v>
      </c>
      <c r="S1419" t="s">
        <v>27</v>
      </c>
      <c r="T1419" t="s">
        <v>28</v>
      </c>
    </row>
    <row r="1420" spans="1:20" ht="13.95" customHeight="1" x14ac:dyDescent="0.3">
      <c r="A1420" t="s">
        <v>2238</v>
      </c>
      <c r="B1420" s="2">
        <v>1</v>
      </c>
      <c r="C1420" t="s">
        <v>799</v>
      </c>
      <c r="D1420" t="s">
        <v>22</v>
      </c>
      <c r="E1420" t="s">
        <v>2235</v>
      </c>
      <c r="F1420" t="s">
        <v>358</v>
      </c>
      <c r="G1420" t="s">
        <v>25</v>
      </c>
      <c r="H1420" t="s">
        <v>2236</v>
      </c>
      <c r="I1420" s="1">
        <f>DATE(2015,10,28)</f>
        <v>42305</v>
      </c>
      <c r="J1420" s="3">
        <v>1641.6</v>
      </c>
      <c r="K1420" s="3">
        <v>1074.8599999999999</v>
      </c>
      <c r="L1420" s="3">
        <v>566.74</v>
      </c>
      <c r="M1420" s="3">
        <v>165</v>
      </c>
      <c r="N1420" s="2">
        <v>14</v>
      </c>
      <c r="O1420" s="2">
        <v>0</v>
      </c>
      <c r="P1420" s="2">
        <v>4</v>
      </c>
      <c r="Q1420" s="2">
        <v>57</v>
      </c>
      <c r="R1420" s="1">
        <f t="shared" si="77"/>
        <v>45900</v>
      </c>
      <c r="S1420" t="s">
        <v>27</v>
      </c>
      <c r="T1420" t="s">
        <v>28</v>
      </c>
    </row>
    <row r="1421" spans="1:20" ht="13.95" customHeight="1" x14ac:dyDescent="0.3">
      <c r="A1421" t="s">
        <v>2239</v>
      </c>
      <c r="B1421" s="2">
        <v>1</v>
      </c>
      <c r="C1421" t="s">
        <v>799</v>
      </c>
      <c r="D1421" t="s">
        <v>22</v>
      </c>
      <c r="E1421" t="s">
        <v>2235</v>
      </c>
      <c r="F1421" t="s">
        <v>358</v>
      </c>
      <c r="G1421" t="s">
        <v>25</v>
      </c>
      <c r="H1421" t="s">
        <v>2236</v>
      </c>
      <c r="I1421" s="1">
        <f>DATE(2015,10,28)</f>
        <v>42305</v>
      </c>
      <c r="J1421" s="3">
        <v>1641.6</v>
      </c>
      <c r="K1421" s="3">
        <v>1074.8599999999999</v>
      </c>
      <c r="L1421" s="3">
        <v>566.74</v>
      </c>
      <c r="M1421" s="3">
        <v>165</v>
      </c>
      <c r="N1421" s="2">
        <v>14</v>
      </c>
      <c r="O1421" s="2">
        <v>0</v>
      </c>
      <c r="P1421" s="2">
        <v>4</v>
      </c>
      <c r="Q1421" s="2">
        <v>57</v>
      </c>
      <c r="R1421" s="1">
        <f t="shared" si="77"/>
        <v>45900</v>
      </c>
      <c r="S1421" t="s">
        <v>27</v>
      </c>
      <c r="T1421" t="s">
        <v>28</v>
      </c>
    </row>
    <row r="1422" spans="1:20" ht="13.95" customHeight="1" x14ac:dyDescent="0.3">
      <c r="A1422" t="s">
        <v>2240</v>
      </c>
      <c r="B1422" s="2">
        <v>1</v>
      </c>
      <c r="C1422" t="s">
        <v>1960</v>
      </c>
      <c r="D1422" t="s">
        <v>22</v>
      </c>
      <c r="E1422" t="s">
        <v>1769</v>
      </c>
      <c r="F1422" t="s">
        <v>32</v>
      </c>
      <c r="G1422" t="s">
        <v>33</v>
      </c>
      <c r="H1422" t="s">
        <v>1770</v>
      </c>
      <c r="I1422" s="1">
        <f>DATE(2025,3,31)</f>
        <v>45747</v>
      </c>
      <c r="J1422" s="3">
        <v>8019.01</v>
      </c>
      <c r="K1422" s="3">
        <v>216.26</v>
      </c>
      <c r="L1422" s="3">
        <v>7802.75</v>
      </c>
      <c r="M1422" s="3">
        <v>800</v>
      </c>
      <c r="N1422" s="2">
        <v>14</v>
      </c>
      <c r="O1422" s="2">
        <v>0</v>
      </c>
      <c r="P1422" s="2">
        <v>13</v>
      </c>
      <c r="Q1422" s="2">
        <v>211</v>
      </c>
      <c r="R1422" s="1">
        <f t="shared" si="77"/>
        <v>45900</v>
      </c>
      <c r="S1422" t="s">
        <v>27</v>
      </c>
      <c r="T1422" t="s">
        <v>28</v>
      </c>
    </row>
    <row r="1423" spans="1:20" ht="13.95" customHeight="1" x14ac:dyDescent="0.3">
      <c r="A1423" t="s">
        <v>2241</v>
      </c>
      <c r="B1423" s="2">
        <v>1</v>
      </c>
      <c r="C1423" t="s">
        <v>1988</v>
      </c>
      <c r="D1423" t="s">
        <v>22</v>
      </c>
      <c r="E1423" t="s">
        <v>2242</v>
      </c>
      <c r="F1423" t="s">
        <v>461</v>
      </c>
      <c r="G1423" t="s">
        <v>377</v>
      </c>
      <c r="H1423" t="s">
        <v>462</v>
      </c>
      <c r="I1423" s="1">
        <f>DATE(2015,9,30)</f>
        <v>42277</v>
      </c>
      <c r="J1423" s="3">
        <v>6270</v>
      </c>
      <c r="K1423" s="3">
        <v>4141.1899999999996</v>
      </c>
      <c r="L1423" s="3">
        <v>2128.81</v>
      </c>
      <c r="M1423" s="3">
        <v>627</v>
      </c>
      <c r="N1423" s="2">
        <v>14</v>
      </c>
      <c r="O1423" s="2">
        <v>0</v>
      </c>
      <c r="P1423" s="2">
        <v>4</v>
      </c>
      <c r="Q1423" s="2">
        <v>29</v>
      </c>
      <c r="R1423" s="1">
        <f t="shared" si="77"/>
        <v>45900</v>
      </c>
      <c r="S1423" t="s">
        <v>27</v>
      </c>
      <c r="T1423" t="s">
        <v>28</v>
      </c>
    </row>
    <row r="1424" spans="1:20" ht="13.95" customHeight="1" x14ac:dyDescent="0.3">
      <c r="A1424" t="s">
        <v>2243</v>
      </c>
      <c r="B1424" s="2">
        <v>1</v>
      </c>
      <c r="C1424" t="s">
        <v>2124</v>
      </c>
      <c r="D1424" t="s">
        <v>22</v>
      </c>
      <c r="E1424" t="s">
        <v>2242</v>
      </c>
      <c r="F1424" t="s">
        <v>461</v>
      </c>
      <c r="G1424" t="s">
        <v>377</v>
      </c>
      <c r="H1424" t="s">
        <v>462</v>
      </c>
      <c r="I1424" s="1">
        <f>DATE(2015,9,30)</f>
        <v>42277</v>
      </c>
      <c r="J1424" s="3">
        <v>4218</v>
      </c>
      <c r="K1424" s="3">
        <v>2785.88</v>
      </c>
      <c r="L1424" s="3">
        <v>1432.12</v>
      </c>
      <c r="M1424" s="3">
        <v>421.8</v>
      </c>
      <c r="N1424" s="2">
        <v>14</v>
      </c>
      <c r="O1424" s="2">
        <v>0</v>
      </c>
      <c r="P1424" s="2">
        <v>4</v>
      </c>
      <c r="Q1424" s="2">
        <v>29</v>
      </c>
      <c r="R1424" s="1">
        <f t="shared" si="77"/>
        <v>45900</v>
      </c>
      <c r="S1424" t="s">
        <v>27</v>
      </c>
      <c r="T1424" t="s">
        <v>28</v>
      </c>
    </row>
    <row r="1425" spans="1:20" ht="13.95" customHeight="1" x14ac:dyDescent="0.3">
      <c r="A1425" t="s">
        <v>2244</v>
      </c>
      <c r="B1425" s="2">
        <v>1</v>
      </c>
      <c r="C1425" t="s">
        <v>2124</v>
      </c>
      <c r="D1425" t="s">
        <v>22</v>
      </c>
      <c r="E1425" t="s">
        <v>2242</v>
      </c>
      <c r="F1425" t="s">
        <v>322</v>
      </c>
      <c r="G1425" t="s">
        <v>323</v>
      </c>
      <c r="H1425" t="s">
        <v>324</v>
      </c>
      <c r="I1425" s="1">
        <f>DATE(2015,9,30)</f>
        <v>42277</v>
      </c>
      <c r="J1425" s="3">
        <v>4218</v>
      </c>
      <c r="K1425" s="3">
        <v>2785.88</v>
      </c>
      <c r="L1425" s="3">
        <v>1432.12</v>
      </c>
      <c r="M1425" s="3">
        <v>421.8</v>
      </c>
      <c r="N1425" s="2">
        <v>14</v>
      </c>
      <c r="O1425" s="2">
        <v>0</v>
      </c>
      <c r="P1425" s="2">
        <v>4</v>
      </c>
      <c r="Q1425" s="2">
        <v>29</v>
      </c>
      <c r="R1425" s="1">
        <f t="shared" si="77"/>
        <v>45900</v>
      </c>
      <c r="S1425" t="s">
        <v>27</v>
      </c>
      <c r="T1425" t="s">
        <v>28</v>
      </c>
    </row>
    <row r="1426" spans="1:20" ht="13.95" customHeight="1" x14ac:dyDescent="0.3">
      <c r="A1426" t="s">
        <v>2245</v>
      </c>
      <c r="B1426" s="2">
        <v>1</v>
      </c>
      <c r="C1426" t="s">
        <v>2124</v>
      </c>
      <c r="D1426" t="s">
        <v>22</v>
      </c>
      <c r="E1426" t="s">
        <v>2246</v>
      </c>
      <c r="F1426" t="s">
        <v>432</v>
      </c>
      <c r="G1426" t="s">
        <v>377</v>
      </c>
      <c r="H1426" t="s">
        <v>433</v>
      </c>
      <c r="I1426" s="1">
        <f>DATE(2015,9,30)</f>
        <v>42277</v>
      </c>
      <c r="J1426" s="3">
        <v>4218</v>
      </c>
      <c r="K1426" s="3">
        <v>2786.48</v>
      </c>
      <c r="L1426" s="3">
        <v>1431.52</v>
      </c>
      <c r="M1426" s="3">
        <v>421</v>
      </c>
      <c r="N1426" s="2">
        <v>14</v>
      </c>
      <c r="O1426" s="2">
        <v>0</v>
      </c>
      <c r="P1426" s="2">
        <v>4</v>
      </c>
      <c r="Q1426" s="2">
        <v>29</v>
      </c>
      <c r="R1426" s="1">
        <f t="shared" si="77"/>
        <v>45900</v>
      </c>
      <c r="S1426" t="s">
        <v>27</v>
      </c>
      <c r="T1426" t="s">
        <v>28</v>
      </c>
    </row>
    <row r="1427" spans="1:20" ht="13.95" customHeight="1" x14ac:dyDescent="0.3">
      <c r="A1427" t="s">
        <v>2247</v>
      </c>
      <c r="B1427" s="2">
        <v>1</v>
      </c>
      <c r="C1427" t="s">
        <v>2248</v>
      </c>
      <c r="D1427" t="s">
        <v>22</v>
      </c>
      <c r="E1427" t="s">
        <v>2249</v>
      </c>
      <c r="F1427" t="s">
        <v>192</v>
      </c>
      <c r="G1427" t="s">
        <v>193</v>
      </c>
      <c r="H1427" t="s">
        <v>194</v>
      </c>
      <c r="I1427" s="1">
        <f>DATE(2024,12,19)</f>
        <v>45645</v>
      </c>
      <c r="J1427" s="3">
        <v>16679.61</v>
      </c>
      <c r="K1427" s="3">
        <v>749.74</v>
      </c>
      <c r="L1427" s="3">
        <v>15929.87</v>
      </c>
      <c r="M1427" s="3">
        <v>1660</v>
      </c>
      <c r="N1427" s="2">
        <v>14</v>
      </c>
      <c r="O1427" s="2">
        <v>0</v>
      </c>
      <c r="P1427" s="2">
        <v>13</v>
      </c>
      <c r="Q1427" s="2">
        <v>109</v>
      </c>
      <c r="R1427" s="1">
        <f t="shared" si="77"/>
        <v>45900</v>
      </c>
      <c r="S1427" t="s">
        <v>27</v>
      </c>
      <c r="T1427" t="s">
        <v>28</v>
      </c>
    </row>
    <row r="1428" spans="1:20" ht="13.95" customHeight="1" x14ac:dyDescent="0.3">
      <c r="A1428" t="s">
        <v>2250</v>
      </c>
      <c r="B1428" s="2">
        <v>1</v>
      </c>
      <c r="C1428" t="s">
        <v>2251</v>
      </c>
      <c r="D1428" t="s">
        <v>93</v>
      </c>
      <c r="E1428" t="s">
        <v>2252</v>
      </c>
      <c r="F1428" t="s">
        <v>591</v>
      </c>
      <c r="G1428" t="s">
        <v>592</v>
      </c>
      <c r="H1428" t="s">
        <v>644</v>
      </c>
      <c r="I1428" s="1">
        <f>DATE(2015,12,14)</f>
        <v>42352</v>
      </c>
      <c r="J1428" s="3">
        <v>24410</v>
      </c>
      <c r="K1428" s="3">
        <v>17809.86</v>
      </c>
      <c r="L1428" s="3">
        <v>6600.14</v>
      </c>
      <c r="M1428" s="3">
        <v>2410</v>
      </c>
      <c r="N1428" s="2">
        <v>12</v>
      </c>
      <c r="O1428" s="2">
        <v>0</v>
      </c>
      <c r="P1428" s="2">
        <v>2</v>
      </c>
      <c r="Q1428" s="2">
        <v>104</v>
      </c>
      <c r="R1428" s="1">
        <f t="shared" si="77"/>
        <v>45900</v>
      </c>
      <c r="S1428" t="s">
        <v>27</v>
      </c>
      <c r="T1428" t="s">
        <v>28</v>
      </c>
    </row>
    <row r="1429" spans="1:20" ht="13.95" customHeight="1" x14ac:dyDescent="0.3">
      <c r="A1429" t="s">
        <v>2253</v>
      </c>
      <c r="B1429" s="2">
        <v>1</v>
      </c>
      <c r="C1429" t="s">
        <v>799</v>
      </c>
      <c r="D1429" t="s">
        <v>22</v>
      </c>
      <c r="E1429" t="s">
        <v>937</v>
      </c>
      <c r="F1429" t="s">
        <v>428</v>
      </c>
      <c r="G1429" t="s">
        <v>209</v>
      </c>
      <c r="H1429" t="s">
        <v>429</v>
      </c>
      <c r="I1429" s="1">
        <f>DATE(2015,9,16)</f>
        <v>42263</v>
      </c>
      <c r="J1429" s="3">
        <v>2870.2</v>
      </c>
      <c r="K1429" s="3">
        <v>1903.38</v>
      </c>
      <c r="L1429" s="3">
        <v>966.82</v>
      </c>
      <c r="M1429" s="3">
        <v>287</v>
      </c>
      <c r="N1429" s="2">
        <v>14</v>
      </c>
      <c r="O1429" s="2">
        <v>0</v>
      </c>
      <c r="P1429" s="2">
        <v>4</v>
      </c>
      <c r="Q1429" s="2">
        <v>15</v>
      </c>
      <c r="R1429" s="1">
        <f t="shared" si="77"/>
        <v>45900</v>
      </c>
      <c r="S1429" t="s">
        <v>27</v>
      </c>
      <c r="T1429" t="s">
        <v>28</v>
      </c>
    </row>
    <row r="1430" spans="1:20" ht="13.95" customHeight="1" x14ac:dyDescent="0.3">
      <c r="A1430" t="s">
        <v>2254</v>
      </c>
      <c r="B1430" s="2">
        <v>1</v>
      </c>
      <c r="C1430" t="s">
        <v>1056</v>
      </c>
      <c r="D1430" t="s">
        <v>22</v>
      </c>
      <c r="E1430" t="s">
        <v>2185</v>
      </c>
      <c r="F1430" t="s">
        <v>192</v>
      </c>
      <c r="G1430" t="s">
        <v>193</v>
      </c>
      <c r="H1430" t="s">
        <v>2176</v>
      </c>
      <c r="I1430" s="1">
        <f>DATE(2024,12,19)</f>
        <v>45645</v>
      </c>
      <c r="J1430" s="3">
        <v>6197.39</v>
      </c>
      <c r="K1430" s="3">
        <v>278.42</v>
      </c>
      <c r="L1430" s="3">
        <v>5918.97</v>
      </c>
      <c r="M1430" s="3">
        <v>620</v>
      </c>
      <c r="N1430" s="2">
        <v>14</v>
      </c>
      <c r="O1430" s="2">
        <v>0</v>
      </c>
      <c r="P1430" s="2">
        <v>13</v>
      </c>
      <c r="Q1430" s="2">
        <v>109</v>
      </c>
      <c r="R1430" s="1">
        <f t="shared" si="77"/>
        <v>45900</v>
      </c>
      <c r="S1430" t="s">
        <v>27</v>
      </c>
      <c r="T1430" t="s">
        <v>28</v>
      </c>
    </row>
    <row r="1431" spans="1:20" ht="13.95" customHeight="1" x14ac:dyDescent="0.3">
      <c r="A1431" t="s">
        <v>2255</v>
      </c>
      <c r="B1431" s="2">
        <v>1</v>
      </c>
      <c r="C1431" t="s">
        <v>2256</v>
      </c>
      <c r="D1431" t="s">
        <v>136</v>
      </c>
      <c r="E1431" t="s">
        <v>1317</v>
      </c>
      <c r="F1431" t="s">
        <v>519</v>
      </c>
      <c r="G1431" t="s">
        <v>520</v>
      </c>
      <c r="H1431" t="s">
        <v>789</v>
      </c>
      <c r="I1431" s="1">
        <f>DATE(2015,9,23)</f>
        <v>42270</v>
      </c>
      <c r="J1431" s="3">
        <v>1700</v>
      </c>
      <c r="K1431" s="3">
        <v>1267.19</v>
      </c>
      <c r="L1431" s="3">
        <v>432.81</v>
      </c>
      <c r="M1431" s="3">
        <v>170</v>
      </c>
      <c r="N1431" s="2">
        <v>12</v>
      </c>
      <c r="O1431" s="2">
        <v>0</v>
      </c>
      <c r="P1431" s="2">
        <v>2</v>
      </c>
      <c r="Q1431" s="2">
        <v>22</v>
      </c>
      <c r="R1431" s="1">
        <f t="shared" si="77"/>
        <v>45900</v>
      </c>
      <c r="S1431" t="s">
        <v>27</v>
      </c>
      <c r="T1431" t="s">
        <v>28</v>
      </c>
    </row>
    <row r="1432" spans="1:20" ht="13.95" customHeight="1" x14ac:dyDescent="0.3">
      <c r="A1432" t="s">
        <v>2257</v>
      </c>
      <c r="B1432" s="2">
        <v>1</v>
      </c>
      <c r="C1432" t="s">
        <v>2256</v>
      </c>
      <c r="D1432" t="s">
        <v>136</v>
      </c>
      <c r="E1432" t="s">
        <v>659</v>
      </c>
      <c r="F1432" t="s">
        <v>244</v>
      </c>
      <c r="G1432" t="s">
        <v>233</v>
      </c>
      <c r="H1432" t="s">
        <v>239</v>
      </c>
      <c r="I1432" s="1">
        <f>DATE(2015,9,23)</f>
        <v>42270</v>
      </c>
      <c r="J1432" s="3">
        <v>1700</v>
      </c>
      <c r="K1432" s="3">
        <v>1267.19</v>
      </c>
      <c r="L1432" s="3">
        <v>432.81</v>
      </c>
      <c r="M1432" s="3">
        <v>170</v>
      </c>
      <c r="N1432" s="2">
        <v>12</v>
      </c>
      <c r="O1432" s="2">
        <v>0</v>
      </c>
      <c r="P1432" s="2">
        <v>2</v>
      </c>
      <c r="Q1432" s="2">
        <v>22</v>
      </c>
      <c r="R1432" s="1">
        <f t="shared" si="77"/>
        <v>45900</v>
      </c>
      <c r="S1432" t="s">
        <v>27</v>
      </c>
      <c r="T1432" t="s">
        <v>28</v>
      </c>
    </row>
    <row r="1433" spans="1:20" ht="13.95" customHeight="1" x14ac:dyDescent="0.3">
      <c r="A1433" t="s">
        <v>2258</v>
      </c>
      <c r="B1433" s="2">
        <v>1</v>
      </c>
      <c r="C1433" t="s">
        <v>2256</v>
      </c>
      <c r="D1433" t="s">
        <v>136</v>
      </c>
      <c r="E1433" t="s">
        <v>659</v>
      </c>
      <c r="F1433" t="s">
        <v>2259</v>
      </c>
      <c r="G1433" t="s">
        <v>33</v>
      </c>
      <c r="H1433" t="s">
        <v>2260</v>
      </c>
      <c r="I1433" s="1">
        <f>DATE(2015,9,23)</f>
        <v>42270</v>
      </c>
      <c r="J1433" s="3">
        <v>1700</v>
      </c>
      <c r="K1433" s="3">
        <v>1267.19</v>
      </c>
      <c r="L1433" s="3">
        <v>432.81</v>
      </c>
      <c r="M1433" s="3">
        <v>170</v>
      </c>
      <c r="N1433" s="2">
        <v>12</v>
      </c>
      <c r="O1433" s="2">
        <v>0</v>
      </c>
      <c r="P1433" s="2">
        <v>2</v>
      </c>
      <c r="Q1433" s="2">
        <v>22</v>
      </c>
      <c r="R1433" s="1">
        <f t="shared" si="77"/>
        <v>45900</v>
      </c>
      <c r="S1433" t="s">
        <v>27</v>
      </c>
      <c r="T1433" t="s">
        <v>28</v>
      </c>
    </row>
    <row r="1434" spans="1:20" ht="13.95" customHeight="1" x14ac:dyDescent="0.3">
      <c r="A1434" t="s">
        <v>2261</v>
      </c>
      <c r="B1434" s="2">
        <v>1</v>
      </c>
      <c r="C1434" t="s">
        <v>2262</v>
      </c>
      <c r="D1434" t="s">
        <v>136</v>
      </c>
      <c r="E1434" t="s">
        <v>659</v>
      </c>
      <c r="F1434" t="s">
        <v>519</v>
      </c>
      <c r="G1434" t="s">
        <v>520</v>
      </c>
      <c r="H1434" t="s">
        <v>789</v>
      </c>
      <c r="I1434" s="1">
        <f>DATE(2015,9,23)</f>
        <v>42270</v>
      </c>
      <c r="J1434" s="3">
        <v>9130</v>
      </c>
      <c r="K1434" s="3">
        <v>6664.57</v>
      </c>
      <c r="L1434" s="3">
        <v>2465.4299999999998</v>
      </c>
      <c r="M1434" s="3">
        <v>1083</v>
      </c>
      <c r="N1434" s="2">
        <v>12</v>
      </c>
      <c r="O1434" s="2">
        <v>0</v>
      </c>
      <c r="P1434" s="2">
        <v>2</v>
      </c>
      <c r="Q1434" s="2">
        <v>22</v>
      </c>
      <c r="R1434" s="1">
        <f t="shared" si="77"/>
        <v>45900</v>
      </c>
      <c r="S1434" t="s">
        <v>27</v>
      </c>
      <c r="T1434" t="s">
        <v>28</v>
      </c>
    </row>
    <row r="1435" spans="1:20" ht="13.95" customHeight="1" x14ac:dyDescent="0.3">
      <c r="A1435" t="s">
        <v>2263</v>
      </c>
      <c r="B1435" s="2">
        <v>1</v>
      </c>
      <c r="C1435" t="s">
        <v>2262</v>
      </c>
      <c r="D1435" t="s">
        <v>136</v>
      </c>
      <c r="E1435" t="s">
        <v>659</v>
      </c>
      <c r="F1435" t="s">
        <v>281</v>
      </c>
      <c r="G1435" t="s">
        <v>282</v>
      </c>
      <c r="H1435" t="s">
        <v>283</v>
      </c>
      <c r="I1435" s="1">
        <f>DATE(2015,9,23)</f>
        <v>42270</v>
      </c>
      <c r="J1435" s="3">
        <v>9130</v>
      </c>
      <c r="K1435" s="3">
        <v>6664.57</v>
      </c>
      <c r="L1435" s="3">
        <v>2465.4299999999998</v>
      </c>
      <c r="M1435" s="3">
        <v>1083</v>
      </c>
      <c r="N1435" s="2">
        <v>12</v>
      </c>
      <c r="O1435" s="2">
        <v>0</v>
      </c>
      <c r="P1435" s="2">
        <v>2</v>
      </c>
      <c r="Q1435" s="2">
        <v>22</v>
      </c>
      <c r="R1435" s="1">
        <f t="shared" si="77"/>
        <v>45900</v>
      </c>
      <c r="S1435" t="s">
        <v>27</v>
      </c>
      <c r="T1435" t="s">
        <v>28</v>
      </c>
    </row>
    <row r="1436" spans="1:20" ht="13.95" customHeight="1" x14ac:dyDescent="0.3">
      <c r="A1436" t="s">
        <v>2264</v>
      </c>
      <c r="B1436" s="2">
        <v>1</v>
      </c>
      <c r="C1436" t="s">
        <v>2248</v>
      </c>
      <c r="D1436" t="s">
        <v>22</v>
      </c>
      <c r="E1436" t="s">
        <v>2183</v>
      </c>
      <c r="F1436" t="s">
        <v>192</v>
      </c>
      <c r="G1436" t="s">
        <v>193</v>
      </c>
      <c r="H1436" t="s">
        <v>2176</v>
      </c>
      <c r="I1436" s="1">
        <f>DATE(2024,12,19)</f>
        <v>45645</v>
      </c>
      <c r="J1436" s="3">
        <v>16679.61</v>
      </c>
      <c r="K1436" s="3">
        <v>749.74</v>
      </c>
      <c r="L1436" s="3">
        <v>15929.87</v>
      </c>
      <c r="M1436" s="3">
        <v>1660</v>
      </c>
      <c r="N1436" s="2">
        <v>14</v>
      </c>
      <c r="O1436" s="2">
        <v>0</v>
      </c>
      <c r="P1436" s="2">
        <v>13</v>
      </c>
      <c r="Q1436" s="2">
        <v>109</v>
      </c>
      <c r="R1436" s="1">
        <f t="shared" si="77"/>
        <v>45900</v>
      </c>
      <c r="S1436" t="s">
        <v>27</v>
      </c>
      <c r="T1436" t="s">
        <v>28</v>
      </c>
    </row>
    <row r="1437" spans="1:20" ht="13.95" customHeight="1" x14ac:dyDescent="0.3">
      <c r="A1437" t="s">
        <v>2265</v>
      </c>
      <c r="B1437" s="2">
        <v>1</v>
      </c>
      <c r="C1437" t="s">
        <v>2266</v>
      </c>
      <c r="D1437" t="s">
        <v>1787</v>
      </c>
      <c r="E1437" t="s">
        <v>2267</v>
      </c>
      <c r="F1437" t="s">
        <v>281</v>
      </c>
      <c r="G1437" t="s">
        <v>282</v>
      </c>
      <c r="H1437" t="s">
        <v>283</v>
      </c>
      <c r="I1437" s="1">
        <f t="shared" ref="I1437:I1442" si="78">DATE(2020,10,31)</f>
        <v>44135</v>
      </c>
      <c r="J1437" s="3">
        <v>23788.61</v>
      </c>
      <c r="K1437" s="3">
        <v>16079.48</v>
      </c>
      <c r="L1437" s="3">
        <v>7709.13</v>
      </c>
      <c r="M1437" s="3">
        <v>500</v>
      </c>
      <c r="N1437" s="2">
        <v>7</v>
      </c>
      <c r="O1437" s="2">
        <v>0</v>
      </c>
      <c r="P1437" s="2">
        <v>2</v>
      </c>
      <c r="Q1437" s="2">
        <v>60</v>
      </c>
      <c r="R1437" s="1">
        <f t="shared" si="77"/>
        <v>45900</v>
      </c>
      <c r="S1437" t="s">
        <v>27</v>
      </c>
      <c r="T1437" t="s">
        <v>28</v>
      </c>
    </row>
    <row r="1438" spans="1:20" ht="13.95" customHeight="1" x14ac:dyDescent="0.3">
      <c r="A1438" t="s">
        <v>2268</v>
      </c>
      <c r="B1438" s="2">
        <v>1</v>
      </c>
      <c r="C1438" t="s">
        <v>2269</v>
      </c>
      <c r="D1438" t="s">
        <v>1787</v>
      </c>
      <c r="E1438" t="s">
        <v>2270</v>
      </c>
      <c r="F1438" t="s">
        <v>484</v>
      </c>
      <c r="G1438" t="s">
        <v>197</v>
      </c>
      <c r="H1438" t="s">
        <v>485</v>
      </c>
      <c r="I1438" s="1">
        <f t="shared" si="78"/>
        <v>44135</v>
      </c>
      <c r="J1438" s="3">
        <v>23788.6</v>
      </c>
      <c r="K1438" s="3">
        <v>16079.48</v>
      </c>
      <c r="L1438" s="3">
        <v>7709.12</v>
      </c>
      <c r="M1438" s="3">
        <v>500</v>
      </c>
      <c r="N1438" s="2">
        <v>7</v>
      </c>
      <c r="O1438" s="2">
        <v>0</v>
      </c>
      <c r="P1438" s="2">
        <v>2</v>
      </c>
      <c r="Q1438" s="2">
        <v>60</v>
      </c>
      <c r="R1438" s="1">
        <f t="shared" si="77"/>
        <v>45900</v>
      </c>
      <c r="S1438" t="s">
        <v>27</v>
      </c>
      <c r="T1438" t="s">
        <v>28</v>
      </c>
    </row>
    <row r="1439" spans="1:20" ht="13.95" customHeight="1" x14ac:dyDescent="0.3">
      <c r="A1439" t="s">
        <v>2271</v>
      </c>
      <c r="B1439" s="2">
        <v>1</v>
      </c>
      <c r="C1439" t="s">
        <v>2266</v>
      </c>
      <c r="D1439" t="s">
        <v>1787</v>
      </c>
      <c r="E1439" t="s">
        <v>2267</v>
      </c>
      <c r="F1439" t="s">
        <v>173</v>
      </c>
      <c r="G1439" t="s">
        <v>124</v>
      </c>
      <c r="H1439" t="s">
        <v>2272</v>
      </c>
      <c r="I1439" s="1">
        <f t="shared" si="78"/>
        <v>44135</v>
      </c>
      <c r="J1439" s="3">
        <v>23788.6</v>
      </c>
      <c r="K1439" s="3">
        <v>16079.48</v>
      </c>
      <c r="L1439" s="3">
        <v>7709.12</v>
      </c>
      <c r="M1439" s="3">
        <v>500</v>
      </c>
      <c r="N1439" s="2">
        <v>7</v>
      </c>
      <c r="O1439" s="2">
        <v>0</v>
      </c>
      <c r="P1439" s="2">
        <v>2</v>
      </c>
      <c r="Q1439" s="2">
        <v>60</v>
      </c>
      <c r="R1439" s="1">
        <f t="shared" si="77"/>
        <v>45900</v>
      </c>
      <c r="S1439" t="s">
        <v>27</v>
      </c>
      <c r="T1439" t="s">
        <v>28</v>
      </c>
    </row>
    <row r="1440" spans="1:20" ht="13.95" customHeight="1" x14ac:dyDescent="0.3">
      <c r="A1440" t="s">
        <v>2273</v>
      </c>
      <c r="B1440" s="2">
        <v>1</v>
      </c>
      <c r="C1440" t="s">
        <v>2266</v>
      </c>
      <c r="D1440" t="s">
        <v>1787</v>
      </c>
      <c r="E1440" t="s">
        <v>2267</v>
      </c>
      <c r="F1440" t="s">
        <v>281</v>
      </c>
      <c r="G1440" t="s">
        <v>282</v>
      </c>
      <c r="H1440" t="s">
        <v>283</v>
      </c>
      <c r="I1440" s="1">
        <f t="shared" si="78"/>
        <v>44135</v>
      </c>
      <c r="J1440" s="3">
        <v>23788.6</v>
      </c>
      <c r="K1440" s="3">
        <v>16079.48</v>
      </c>
      <c r="L1440" s="3">
        <v>7709.12</v>
      </c>
      <c r="M1440" s="3">
        <v>500</v>
      </c>
      <c r="N1440" s="2">
        <v>7</v>
      </c>
      <c r="O1440" s="2">
        <v>0</v>
      </c>
      <c r="P1440" s="2">
        <v>2</v>
      </c>
      <c r="Q1440" s="2">
        <v>60</v>
      </c>
      <c r="R1440" s="1">
        <f t="shared" si="77"/>
        <v>45900</v>
      </c>
      <c r="S1440" t="s">
        <v>27</v>
      </c>
      <c r="T1440" t="s">
        <v>28</v>
      </c>
    </row>
    <row r="1441" spans="1:20" ht="13.95" customHeight="1" x14ac:dyDescent="0.3">
      <c r="A1441" t="s">
        <v>2274</v>
      </c>
      <c r="B1441" s="2">
        <v>1</v>
      </c>
      <c r="C1441" t="s">
        <v>2266</v>
      </c>
      <c r="D1441" t="s">
        <v>1787</v>
      </c>
      <c r="E1441" t="s">
        <v>2267</v>
      </c>
      <c r="F1441" t="s">
        <v>281</v>
      </c>
      <c r="G1441" t="s">
        <v>282</v>
      </c>
      <c r="H1441" t="s">
        <v>283</v>
      </c>
      <c r="I1441" s="1">
        <f t="shared" si="78"/>
        <v>44135</v>
      </c>
      <c r="J1441" s="3">
        <v>23788.6</v>
      </c>
      <c r="K1441" s="3">
        <v>16079.48</v>
      </c>
      <c r="L1441" s="3">
        <v>7709.12</v>
      </c>
      <c r="M1441" s="3">
        <v>500</v>
      </c>
      <c r="N1441" s="2">
        <v>7</v>
      </c>
      <c r="O1441" s="2">
        <v>0</v>
      </c>
      <c r="P1441" s="2">
        <v>2</v>
      </c>
      <c r="Q1441" s="2">
        <v>60</v>
      </c>
      <c r="R1441" s="1">
        <f t="shared" si="77"/>
        <v>45900</v>
      </c>
      <c r="S1441" t="s">
        <v>27</v>
      </c>
      <c r="T1441" t="s">
        <v>28</v>
      </c>
    </row>
    <row r="1442" spans="1:20" ht="13.95" customHeight="1" x14ac:dyDescent="0.3">
      <c r="A1442" t="s">
        <v>2275</v>
      </c>
      <c r="B1442" s="2">
        <v>1</v>
      </c>
      <c r="C1442" t="s">
        <v>2266</v>
      </c>
      <c r="D1442" t="s">
        <v>1787</v>
      </c>
      <c r="E1442" t="s">
        <v>2267</v>
      </c>
      <c r="F1442" t="s">
        <v>281</v>
      </c>
      <c r="G1442" t="s">
        <v>282</v>
      </c>
      <c r="H1442" t="s">
        <v>283</v>
      </c>
      <c r="I1442" s="1">
        <f t="shared" si="78"/>
        <v>44135</v>
      </c>
      <c r="J1442" s="3">
        <v>23788.6</v>
      </c>
      <c r="K1442" s="3">
        <v>16079.48</v>
      </c>
      <c r="L1442" s="3">
        <v>7709.12</v>
      </c>
      <c r="M1442" s="3">
        <v>500</v>
      </c>
      <c r="N1442" s="2">
        <v>7</v>
      </c>
      <c r="O1442" s="2">
        <v>0</v>
      </c>
      <c r="P1442" s="2">
        <v>2</v>
      </c>
      <c r="Q1442" s="2">
        <v>60</v>
      </c>
      <c r="R1442" s="1">
        <f t="shared" si="77"/>
        <v>45900</v>
      </c>
      <c r="S1442" t="s">
        <v>27</v>
      </c>
      <c r="T1442" t="s">
        <v>28</v>
      </c>
    </row>
    <row r="1443" spans="1:20" ht="13.95" customHeight="1" x14ac:dyDescent="0.3">
      <c r="A1443" t="s">
        <v>2276</v>
      </c>
      <c r="B1443" s="2">
        <v>1</v>
      </c>
      <c r="C1443" t="s">
        <v>1960</v>
      </c>
      <c r="D1443" t="s">
        <v>22</v>
      </c>
      <c r="E1443" t="s">
        <v>1769</v>
      </c>
      <c r="F1443" t="s">
        <v>32</v>
      </c>
      <c r="G1443" t="s">
        <v>33</v>
      </c>
      <c r="H1443" t="s">
        <v>1770</v>
      </c>
      <c r="I1443" s="1">
        <f>DATE(2025,3,31)</f>
        <v>45747</v>
      </c>
      <c r="J1443" s="3">
        <v>8019.01</v>
      </c>
      <c r="K1443" s="3">
        <v>216.26</v>
      </c>
      <c r="L1443" s="3">
        <v>7802.75</v>
      </c>
      <c r="M1443" s="3">
        <v>800</v>
      </c>
      <c r="N1443" s="2">
        <v>14</v>
      </c>
      <c r="O1443" s="2">
        <v>0</v>
      </c>
      <c r="P1443" s="2">
        <v>13</v>
      </c>
      <c r="Q1443" s="2">
        <v>211</v>
      </c>
      <c r="R1443" s="1">
        <f t="shared" si="77"/>
        <v>45900</v>
      </c>
      <c r="S1443" t="s">
        <v>27</v>
      </c>
      <c r="T1443" t="s">
        <v>28</v>
      </c>
    </row>
    <row r="1444" spans="1:20" ht="13.95" customHeight="1" x14ac:dyDescent="0.3">
      <c r="A1444" t="s">
        <v>2277</v>
      </c>
      <c r="B1444" s="2">
        <v>1</v>
      </c>
      <c r="C1444" t="s">
        <v>2248</v>
      </c>
      <c r="D1444" t="s">
        <v>22</v>
      </c>
      <c r="E1444" t="s">
        <v>2183</v>
      </c>
      <c r="F1444" t="s">
        <v>192</v>
      </c>
      <c r="G1444" t="s">
        <v>193</v>
      </c>
      <c r="H1444" t="s">
        <v>2176</v>
      </c>
      <c r="I1444" s="1">
        <f>DATE(2024,12,19)</f>
        <v>45645</v>
      </c>
      <c r="J1444" s="3">
        <v>16679.61</v>
      </c>
      <c r="K1444" s="3">
        <v>749.74</v>
      </c>
      <c r="L1444" s="3">
        <v>15929.87</v>
      </c>
      <c r="M1444" s="3">
        <v>1660</v>
      </c>
      <c r="N1444" s="2">
        <v>14</v>
      </c>
      <c r="O1444" s="2">
        <v>0</v>
      </c>
      <c r="P1444" s="2">
        <v>13</v>
      </c>
      <c r="Q1444" s="2">
        <v>109</v>
      </c>
      <c r="R1444" s="1">
        <f t="shared" si="77"/>
        <v>45900</v>
      </c>
      <c r="S1444" t="s">
        <v>27</v>
      </c>
      <c r="T1444" t="s">
        <v>28</v>
      </c>
    </row>
    <row r="1445" spans="1:20" ht="13.95" customHeight="1" x14ac:dyDescent="0.3">
      <c r="A1445" t="s">
        <v>2278</v>
      </c>
      <c r="B1445" s="2">
        <v>1</v>
      </c>
      <c r="C1445" t="s">
        <v>2279</v>
      </c>
      <c r="D1445" t="s">
        <v>22</v>
      </c>
      <c r="E1445" t="s">
        <v>2242</v>
      </c>
      <c r="F1445" t="s">
        <v>507</v>
      </c>
      <c r="G1445" t="s">
        <v>367</v>
      </c>
      <c r="H1445" t="s">
        <v>417</v>
      </c>
      <c r="I1445" s="1">
        <f>DATE(2016,3,31)</f>
        <v>42460</v>
      </c>
      <c r="J1445" s="3">
        <v>5950.8</v>
      </c>
      <c r="K1445" s="3">
        <v>3720.62</v>
      </c>
      <c r="L1445" s="3">
        <v>2230.1799999999998</v>
      </c>
      <c r="M1445" s="3">
        <v>595</v>
      </c>
      <c r="N1445" s="2">
        <v>14</v>
      </c>
      <c r="O1445" s="2">
        <v>0</v>
      </c>
      <c r="P1445" s="2">
        <v>4</v>
      </c>
      <c r="Q1445" s="2">
        <v>211</v>
      </c>
      <c r="R1445" s="1">
        <f t="shared" si="77"/>
        <v>45900</v>
      </c>
      <c r="S1445" t="s">
        <v>27</v>
      </c>
      <c r="T1445" t="s">
        <v>28</v>
      </c>
    </row>
    <row r="1446" spans="1:20" ht="13.95" customHeight="1" x14ac:dyDescent="0.3">
      <c r="A1446" t="s">
        <v>2280</v>
      </c>
      <c r="B1446" s="2">
        <v>1</v>
      </c>
      <c r="C1446" t="s">
        <v>2279</v>
      </c>
      <c r="D1446" t="s">
        <v>22</v>
      </c>
      <c r="E1446" t="s">
        <v>2246</v>
      </c>
      <c r="F1446" t="s">
        <v>507</v>
      </c>
      <c r="G1446" t="s">
        <v>367</v>
      </c>
      <c r="H1446" t="s">
        <v>417</v>
      </c>
      <c r="I1446" s="1">
        <f>DATE(2016,3,31)</f>
        <v>42460</v>
      </c>
      <c r="J1446" s="3">
        <v>5950.8</v>
      </c>
      <c r="K1446" s="3">
        <v>3720.62</v>
      </c>
      <c r="L1446" s="3">
        <v>2230.1799999999998</v>
      </c>
      <c r="M1446" s="3">
        <v>595</v>
      </c>
      <c r="N1446" s="2">
        <v>14</v>
      </c>
      <c r="O1446" s="2">
        <v>0</v>
      </c>
      <c r="P1446" s="2">
        <v>4</v>
      </c>
      <c r="Q1446" s="2">
        <v>211</v>
      </c>
      <c r="R1446" s="1">
        <f t="shared" si="77"/>
        <v>45900</v>
      </c>
      <c r="S1446" t="s">
        <v>27</v>
      </c>
      <c r="T1446" t="s">
        <v>28</v>
      </c>
    </row>
    <row r="1447" spans="1:20" ht="13.95" customHeight="1" x14ac:dyDescent="0.3">
      <c r="A1447" t="s">
        <v>2281</v>
      </c>
      <c r="B1447" s="2">
        <v>1</v>
      </c>
      <c r="C1447" t="s">
        <v>1960</v>
      </c>
      <c r="D1447" t="s">
        <v>22</v>
      </c>
      <c r="E1447" t="s">
        <v>1769</v>
      </c>
      <c r="F1447" t="s">
        <v>32</v>
      </c>
      <c r="G1447" t="s">
        <v>33</v>
      </c>
      <c r="H1447" t="s">
        <v>1770</v>
      </c>
      <c r="I1447" s="1">
        <f>DATE(2025,3,31)</f>
        <v>45747</v>
      </c>
      <c r="J1447" s="3">
        <v>8019.01</v>
      </c>
      <c r="K1447" s="3">
        <v>216.26</v>
      </c>
      <c r="L1447" s="3">
        <v>7802.75</v>
      </c>
      <c r="M1447" s="3">
        <v>800</v>
      </c>
      <c r="N1447" s="2">
        <v>14</v>
      </c>
      <c r="O1447" s="2">
        <v>0</v>
      </c>
      <c r="P1447" s="2">
        <v>13</v>
      </c>
      <c r="Q1447" s="2">
        <v>211</v>
      </c>
      <c r="R1447" s="1">
        <f t="shared" si="77"/>
        <v>45900</v>
      </c>
      <c r="S1447" t="s">
        <v>27</v>
      </c>
      <c r="T1447" t="s">
        <v>28</v>
      </c>
    </row>
    <row r="1448" spans="1:20" ht="13.95" customHeight="1" x14ac:dyDescent="0.3">
      <c r="A1448" t="s">
        <v>2282</v>
      </c>
      <c r="B1448" s="2">
        <v>1</v>
      </c>
      <c r="C1448" t="s">
        <v>2248</v>
      </c>
      <c r="D1448" t="s">
        <v>22</v>
      </c>
      <c r="E1448" t="s">
        <v>2183</v>
      </c>
      <c r="F1448" t="s">
        <v>192</v>
      </c>
      <c r="G1448" t="s">
        <v>193</v>
      </c>
      <c r="H1448" t="s">
        <v>2176</v>
      </c>
      <c r="I1448" s="1">
        <f>DATE(2024,12,19)</f>
        <v>45645</v>
      </c>
      <c r="J1448" s="3">
        <v>16679.61</v>
      </c>
      <c r="K1448" s="3">
        <v>749.74</v>
      </c>
      <c r="L1448" s="3">
        <v>15929.87</v>
      </c>
      <c r="M1448" s="3">
        <v>1660</v>
      </c>
      <c r="N1448" s="2">
        <v>14</v>
      </c>
      <c r="O1448" s="2">
        <v>0</v>
      </c>
      <c r="P1448" s="2">
        <v>13</v>
      </c>
      <c r="Q1448" s="2">
        <v>109</v>
      </c>
      <c r="R1448" s="1">
        <f t="shared" si="77"/>
        <v>45900</v>
      </c>
      <c r="S1448" t="s">
        <v>27</v>
      </c>
      <c r="T1448" t="s">
        <v>28</v>
      </c>
    </row>
    <row r="1449" spans="1:20" ht="13.95" customHeight="1" x14ac:dyDescent="0.3">
      <c r="A1449" t="s">
        <v>2283</v>
      </c>
      <c r="B1449" s="2">
        <v>1</v>
      </c>
      <c r="C1449" t="s">
        <v>1960</v>
      </c>
      <c r="D1449" t="s">
        <v>22</v>
      </c>
      <c r="E1449" t="s">
        <v>1769</v>
      </c>
      <c r="F1449" t="s">
        <v>32</v>
      </c>
      <c r="G1449" t="s">
        <v>33</v>
      </c>
      <c r="H1449" t="s">
        <v>1770</v>
      </c>
      <c r="I1449" s="1">
        <f>DATE(2025,3,31)</f>
        <v>45747</v>
      </c>
      <c r="J1449" s="3">
        <v>8019.01</v>
      </c>
      <c r="K1449" s="3">
        <v>216.26</v>
      </c>
      <c r="L1449" s="3">
        <v>7802.75</v>
      </c>
      <c r="M1449" s="3">
        <v>800</v>
      </c>
      <c r="N1449" s="2">
        <v>14</v>
      </c>
      <c r="O1449" s="2">
        <v>0</v>
      </c>
      <c r="P1449" s="2">
        <v>13</v>
      </c>
      <c r="Q1449" s="2">
        <v>211</v>
      </c>
      <c r="R1449" s="1">
        <f t="shared" si="77"/>
        <v>45900</v>
      </c>
      <c r="S1449" t="s">
        <v>27</v>
      </c>
      <c r="T1449" t="s">
        <v>28</v>
      </c>
    </row>
    <row r="1450" spans="1:20" ht="13.95" customHeight="1" x14ac:dyDescent="0.3">
      <c r="A1450" t="s">
        <v>2284</v>
      </c>
      <c r="B1450" s="2">
        <v>1</v>
      </c>
      <c r="C1450" t="s">
        <v>2285</v>
      </c>
      <c r="D1450" t="s">
        <v>1870</v>
      </c>
      <c r="E1450" t="s">
        <v>2286</v>
      </c>
      <c r="F1450" t="s">
        <v>281</v>
      </c>
      <c r="G1450" t="s">
        <v>282</v>
      </c>
      <c r="H1450" t="s">
        <v>283</v>
      </c>
      <c r="I1450" s="1">
        <f>DATE(2025,2,28)</f>
        <v>45716</v>
      </c>
      <c r="J1450" s="3">
        <v>25639.25</v>
      </c>
      <c r="K1450" s="3">
        <v>12914.92</v>
      </c>
      <c r="L1450" s="3">
        <v>12724.33</v>
      </c>
      <c r="M1450" s="3">
        <v>0</v>
      </c>
      <c r="N1450" s="2">
        <v>1</v>
      </c>
      <c r="O1450" s="2">
        <v>0</v>
      </c>
      <c r="P1450" s="2">
        <v>0</v>
      </c>
      <c r="Q1450" s="2">
        <v>180</v>
      </c>
      <c r="R1450" s="1">
        <f t="shared" si="77"/>
        <v>45900</v>
      </c>
      <c r="S1450" t="s">
        <v>27</v>
      </c>
      <c r="T1450" t="s">
        <v>28</v>
      </c>
    </row>
    <row r="1451" spans="1:20" ht="13.95" customHeight="1" x14ac:dyDescent="0.3">
      <c r="A1451" t="s">
        <v>2287</v>
      </c>
      <c r="B1451" s="2">
        <v>1</v>
      </c>
      <c r="C1451" t="s">
        <v>1056</v>
      </c>
      <c r="D1451" t="s">
        <v>22</v>
      </c>
      <c r="E1451" t="s">
        <v>2185</v>
      </c>
      <c r="F1451" t="s">
        <v>192</v>
      </c>
      <c r="G1451" t="s">
        <v>193</v>
      </c>
      <c r="H1451" t="s">
        <v>2176</v>
      </c>
      <c r="I1451" s="1">
        <f>DATE(2024,12,19)</f>
        <v>45645</v>
      </c>
      <c r="J1451" s="3">
        <v>6197.39</v>
      </c>
      <c r="K1451" s="3">
        <v>278.42</v>
      </c>
      <c r="L1451" s="3">
        <v>5918.97</v>
      </c>
      <c r="M1451" s="3">
        <v>620</v>
      </c>
      <c r="N1451" s="2">
        <v>14</v>
      </c>
      <c r="O1451" s="2">
        <v>0</v>
      </c>
      <c r="P1451" s="2">
        <v>13</v>
      </c>
      <c r="Q1451" s="2">
        <v>109</v>
      </c>
      <c r="R1451" s="1">
        <f t="shared" si="77"/>
        <v>45900</v>
      </c>
      <c r="S1451" t="s">
        <v>27</v>
      </c>
      <c r="T1451" t="s">
        <v>28</v>
      </c>
    </row>
    <row r="1452" spans="1:20" ht="13.95" customHeight="1" x14ac:dyDescent="0.3">
      <c r="A1452" t="s">
        <v>2288</v>
      </c>
      <c r="B1452" s="2">
        <v>1</v>
      </c>
      <c r="C1452" t="s">
        <v>2289</v>
      </c>
      <c r="D1452" t="s">
        <v>1870</v>
      </c>
      <c r="E1452" t="s">
        <v>2286</v>
      </c>
      <c r="F1452" t="s">
        <v>281</v>
      </c>
      <c r="G1452" t="s">
        <v>282</v>
      </c>
      <c r="H1452" t="s">
        <v>283</v>
      </c>
      <c r="I1452" s="1">
        <f>DATE(2025,2,28)</f>
        <v>45716</v>
      </c>
      <c r="J1452" s="3">
        <v>25639.25</v>
      </c>
      <c r="K1452" s="3">
        <v>12914.92</v>
      </c>
      <c r="L1452" s="3">
        <v>12724.33</v>
      </c>
      <c r="M1452" s="3">
        <v>0</v>
      </c>
      <c r="N1452" s="2">
        <v>1</v>
      </c>
      <c r="O1452" s="2">
        <v>0</v>
      </c>
      <c r="P1452" s="2">
        <v>0</v>
      </c>
      <c r="Q1452" s="2">
        <v>180</v>
      </c>
      <c r="R1452" s="1">
        <f t="shared" si="77"/>
        <v>45900</v>
      </c>
      <c r="S1452" t="s">
        <v>27</v>
      </c>
      <c r="T1452" t="s">
        <v>28</v>
      </c>
    </row>
    <row r="1453" spans="1:20" ht="13.95" customHeight="1" x14ac:dyDescent="0.3">
      <c r="A1453" t="s">
        <v>2290</v>
      </c>
      <c r="B1453" s="2">
        <v>1</v>
      </c>
      <c r="C1453" t="s">
        <v>1960</v>
      </c>
      <c r="D1453" t="s">
        <v>22</v>
      </c>
      <c r="E1453" t="s">
        <v>1769</v>
      </c>
      <c r="F1453" t="s">
        <v>32</v>
      </c>
      <c r="G1453" t="s">
        <v>33</v>
      </c>
      <c r="H1453" t="s">
        <v>1770</v>
      </c>
      <c r="I1453" s="1">
        <f>DATE(2025,3,31)</f>
        <v>45747</v>
      </c>
      <c r="J1453" s="3">
        <v>8019</v>
      </c>
      <c r="K1453" s="3">
        <v>216.26</v>
      </c>
      <c r="L1453" s="3">
        <v>7802.74</v>
      </c>
      <c r="M1453" s="3">
        <v>800</v>
      </c>
      <c r="N1453" s="2">
        <v>14</v>
      </c>
      <c r="O1453" s="2">
        <v>0</v>
      </c>
      <c r="P1453" s="2">
        <v>13</v>
      </c>
      <c r="Q1453" s="2">
        <v>211</v>
      </c>
      <c r="R1453" s="1">
        <f t="shared" si="77"/>
        <v>45900</v>
      </c>
      <c r="S1453" t="s">
        <v>27</v>
      </c>
      <c r="T1453" t="s">
        <v>28</v>
      </c>
    </row>
    <row r="1454" spans="1:20" ht="13.95" customHeight="1" x14ac:dyDescent="0.3">
      <c r="A1454" t="s">
        <v>2291</v>
      </c>
      <c r="B1454" s="2">
        <v>1</v>
      </c>
      <c r="C1454" t="s">
        <v>2292</v>
      </c>
      <c r="D1454" t="s">
        <v>1787</v>
      </c>
      <c r="E1454" t="s">
        <v>2293</v>
      </c>
      <c r="F1454" t="s">
        <v>591</v>
      </c>
      <c r="G1454" t="s">
        <v>592</v>
      </c>
      <c r="H1454" t="s">
        <v>644</v>
      </c>
      <c r="I1454" s="1">
        <f t="shared" ref="I1454:I1462" si="79">DATE(2022,5,31)</f>
        <v>44712</v>
      </c>
      <c r="J1454" s="3">
        <v>20360.939999999999</v>
      </c>
      <c r="K1454" s="3">
        <v>10494.53</v>
      </c>
      <c r="L1454" s="3">
        <v>9866.41</v>
      </c>
      <c r="M1454" s="3">
        <v>1000</v>
      </c>
      <c r="N1454" s="2">
        <v>6</v>
      </c>
      <c r="O1454" s="2">
        <v>0</v>
      </c>
      <c r="P1454" s="2">
        <v>2</v>
      </c>
      <c r="Q1454" s="2">
        <v>273</v>
      </c>
      <c r="R1454" s="1">
        <f t="shared" si="77"/>
        <v>45900</v>
      </c>
      <c r="S1454" t="s">
        <v>27</v>
      </c>
      <c r="T1454" t="s">
        <v>28</v>
      </c>
    </row>
    <row r="1455" spans="1:20" ht="13.95" customHeight="1" x14ac:dyDescent="0.3">
      <c r="A1455" t="s">
        <v>2294</v>
      </c>
      <c r="B1455" s="2">
        <v>1</v>
      </c>
      <c r="C1455" t="s">
        <v>2292</v>
      </c>
      <c r="D1455" t="s">
        <v>1787</v>
      </c>
      <c r="E1455" t="s">
        <v>2295</v>
      </c>
      <c r="F1455" t="s">
        <v>281</v>
      </c>
      <c r="G1455" t="s">
        <v>282</v>
      </c>
      <c r="H1455" t="s">
        <v>283</v>
      </c>
      <c r="I1455" s="1">
        <f t="shared" si="79"/>
        <v>44712</v>
      </c>
      <c r="J1455" s="3">
        <v>20360.939999999999</v>
      </c>
      <c r="K1455" s="3">
        <v>10494.53</v>
      </c>
      <c r="L1455" s="3">
        <v>9866.41</v>
      </c>
      <c r="M1455" s="3">
        <v>1000</v>
      </c>
      <c r="N1455" s="2">
        <v>6</v>
      </c>
      <c r="O1455" s="2">
        <v>0</v>
      </c>
      <c r="P1455" s="2">
        <v>2</v>
      </c>
      <c r="Q1455" s="2">
        <v>273</v>
      </c>
      <c r="R1455" s="1">
        <f t="shared" si="77"/>
        <v>45900</v>
      </c>
      <c r="S1455" t="s">
        <v>27</v>
      </c>
      <c r="T1455" t="s">
        <v>28</v>
      </c>
    </row>
    <row r="1456" spans="1:20" ht="13.95" customHeight="1" x14ac:dyDescent="0.3">
      <c r="A1456" t="s">
        <v>2296</v>
      </c>
      <c r="B1456" s="2">
        <v>1</v>
      </c>
      <c r="C1456" t="s">
        <v>2292</v>
      </c>
      <c r="D1456" t="s">
        <v>1787</v>
      </c>
      <c r="E1456" t="s">
        <v>2293</v>
      </c>
      <c r="F1456" t="s">
        <v>281</v>
      </c>
      <c r="G1456" t="s">
        <v>282</v>
      </c>
      <c r="H1456" t="s">
        <v>41</v>
      </c>
      <c r="I1456" s="1">
        <f t="shared" si="79"/>
        <v>44712</v>
      </c>
      <c r="J1456" s="3">
        <v>20360.939999999999</v>
      </c>
      <c r="K1456" s="3">
        <v>10494.53</v>
      </c>
      <c r="L1456" s="3">
        <v>9866.41</v>
      </c>
      <c r="M1456" s="3">
        <v>1000</v>
      </c>
      <c r="N1456" s="2">
        <v>6</v>
      </c>
      <c r="O1456" s="2">
        <v>0</v>
      </c>
      <c r="P1456" s="2">
        <v>2</v>
      </c>
      <c r="Q1456" s="2">
        <v>273</v>
      </c>
      <c r="R1456" s="1">
        <f t="shared" si="77"/>
        <v>45900</v>
      </c>
      <c r="S1456" t="s">
        <v>27</v>
      </c>
      <c r="T1456" t="s">
        <v>28</v>
      </c>
    </row>
    <row r="1457" spans="1:20" ht="13.95" customHeight="1" x14ac:dyDescent="0.3">
      <c r="A1457" t="s">
        <v>2297</v>
      </c>
      <c r="B1457" s="2">
        <v>1</v>
      </c>
      <c r="C1457" t="s">
        <v>2292</v>
      </c>
      <c r="D1457" t="s">
        <v>1787</v>
      </c>
      <c r="E1457" t="s">
        <v>2293</v>
      </c>
      <c r="F1457" t="s">
        <v>1816</v>
      </c>
      <c r="G1457" t="s">
        <v>282</v>
      </c>
      <c r="H1457" t="s">
        <v>1817</v>
      </c>
      <c r="I1457" s="1">
        <f t="shared" si="79"/>
        <v>44712</v>
      </c>
      <c r="J1457" s="3">
        <v>20360.939999999999</v>
      </c>
      <c r="K1457" s="3">
        <v>10494.53</v>
      </c>
      <c r="L1457" s="3">
        <v>9866.41</v>
      </c>
      <c r="M1457" s="3">
        <v>1000</v>
      </c>
      <c r="N1457" s="2">
        <v>6</v>
      </c>
      <c r="O1457" s="2">
        <v>0</v>
      </c>
      <c r="P1457" s="2">
        <v>2</v>
      </c>
      <c r="Q1457" s="2">
        <v>273</v>
      </c>
      <c r="R1457" s="1">
        <f t="shared" si="77"/>
        <v>45900</v>
      </c>
      <c r="S1457" t="s">
        <v>27</v>
      </c>
      <c r="T1457" t="s">
        <v>28</v>
      </c>
    </row>
    <row r="1458" spans="1:20" ht="13.95" customHeight="1" x14ac:dyDescent="0.3">
      <c r="A1458" t="s">
        <v>2298</v>
      </c>
      <c r="B1458" s="2">
        <v>1</v>
      </c>
      <c r="C1458" t="s">
        <v>2292</v>
      </c>
      <c r="D1458" t="s">
        <v>1787</v>
      </c>
      <c r="E1458" t="s">
        <v>2293</v>
      </c>
      <c r="F1458" t="s">
        <v>281</v>
      </c>
      <c r="G1458" t="s">
        <v>282</v>
      </c>
      <c r="H1458" t="s">
        <v>283</v>
      </c>
      <c r="I1458" s="1">
        <f t="shared" si="79"/>
        <v>44712</v>
      </c>
      <c r="J1458" s="3">
        <v>20360.93</v>
      </c>
      <c r="K1458" s="3">
        <v>10494.53</v>
      </c>
      <c r="L1458" s="3">
        <v>9866.4</v>
      </c>
      <c r="M1458" s="3">
        <v>1000</v>
      </c>
      <c r="N1458" s="2">
        <v>6</v>
      </c>
      <c r="O1458" s="2">
        <v>0</v>
      </c>
      <c r="P1458" s="2">
        <v>2</v>
      </c>
      <c r="Q1458" s="2">
        <v>273</v>
      </c>
      <c r="R1458" s="1">
        <f t="shared" si="77"/>
        <v>45900</v>
      </c>
      <c r="S1458" t="s">
        <v>27</v>
      </c>
      <c r="T1458" t="s">
        <v>28</v>
      </c>
    </row>
    <row r="1459" spans="1:20" ht="13.95" customHeight="1" x14ac:dyDescent="0.3">
      <c r="A1459" t="s">
        <v>2299</v>
      </c>
      <c r="B1459" s="2">
        <v>1</v>
      </c>
      <c r="C1459" t="s">
        <v>2292</v>
      </c>
      <c r="D1459" t="s">
        <v>1787</v>
      </c>
      <c r="E1459" t="s">
        <v>2293</v>
      </c>
      <c r="F1459" t="s">
        <v>366</v>
      </c>
      <c r="G1459" t="s">
        <v>367</v>
      </c>
      <c r="H1459" t="s">
        <v>368</v>
      </c>
      <c r="I1459" s="1">
        <f t="shared" si="79"/>
        <v>44712</v>
      </c>
      <c r="J1459" s="3">
        <v>20360.93</v>
      </c>
      <c r="K1459" s="3">
        <v>10494.53</v>
      </c>
      <c r="L1459" s="3">
        <v>9866.4</v>
      </c>
      <c r="M1459" s="3">
        <v>1000</v>
      </c>
      <c r="N1459" s="2">
        <v>6</v>
      </c>
      <c r="O1459" s="2">
        <v>0</v>
      </c>
      <c r="P1459" s="2">
        <v>2</v>
      </c>
      <c r="Q1459" s="2">
        <v>273</v>
      </c>
      <c r="R1459" s="1">
        <f t="shared" si="77"/>
        <v>45900</v>
      </c>
      <c r="S1459" t="s">
        <v>27</v>
      </c>
      <c r="T1459" t="s">
        <v>28</v>
      </c>
    </row>
    <row r="1460" spans="1:20" ht="13.95" customHeight="1" x14ac:dyDescent="0.3">
      <c r="A1460" t="s">
        <v>2300</v>
      </c>
      <c r="B1460" s="2">
        <v>1</v>
      </c>
      <c r="C1460" t="s">
        <v>2292</v>
      </c>
      <c r="D1460" t="s">
        <v>1787</v>
      </c>
      <c r="E1460" t="s">
        <v>2293</v>
      </c>
      <c r="F1460" t="s">
        <v>111</v>
      </c>
      <c r="G1460" t="s">
        <v>112</v>
      </c>
      <c r="H1460" t="s">
        <v>2301</v>
      </c>
      <c r="I1460" s="1">
        <f t="shared" si="79"/>
        <v>44712</v>
      </c>
      <c r="J1460" s="3">
        <v>20360.93</v>
      </c>
      <c r="K1460" s="3">
        <v>10494.53</v>
      </c>
      <c r="L1460" s="3">
        <v>9866.4</v>
      </c>
      <c r="M1460" s="3">
        <v>1000</v>
      </c>
      <c r="N1460" s="2">
        <v>6</v>
      </c>
      <c r="O1460" s="2">
        <v>0</v>
      </c>
      <c r="P1460" s="2">
        <v>2</v>
      </c>
      <c r="Q1460" s="2">
        <v>273</v>
      </c>
      <c r="R1460" s="1">
        <f t="shared" si="77"/>
        <v>45900</v>
      </c>
      <c r="S1460" t="s">
        <v>27</v>
      </c>
      <c r="T1460" t="s">
        <v>28</v>
      </c>
    </row>
    <row r="1461" spans="1:20" ht="13.95" customHeight="1" x14ac:dyDescent="0.3">
      <c r="A1461" t="s">
        <v>2302</v>
      </c>
      <c r="B1461" s="2">
        <v>1</v>
      </c>
      <c r="C1461" t="s">
        <v>2292</v>
      </c>
      <c r="D1461" t="s">
        <v>1787</v>
      </c>
      <c r="E1461" t="s">
        <v>2293</v>
      </c>
      <c r="F1461" t="s">
        <v>32</v>
      </c>
      <c r="G1461" t="s">
        <v>33</v>
      </c>
      <c r="H1461" t="s">
        <v>2303</v>
      </c>
      <c r="I1461" s="1">
        <f t="shared" si="79"/>
        <v>44712</v>
      </c>
      <c r="J1461" s="3">
        <v>20360.93</v>
      </c>
      <c r="K1461" s="3">
        <v>10494.53</v>
      </c>
      <c r="L1461" s="3">
        <v>9866.4</v>
      </c>
      <c r="M1461" s="3">
        <v>1000</v>
      </c>
      <c r="N1461" s="2">
        <v>6</v>
      </c>
      <c r="O1461" s="2">
        <v>0</v>
      </c>
      <c r="P1461" s="2">
        <v>2</v>
      </c>
      <c r="Q1461" s="2">
        <v>273</v>
      </c>
      <c r="R1461" s="1">
        <f t="shared" si="77"/>
        <v>45900</v>
      </c>
      <c r="S1461" t="s">
        <v>27</v>
      </c>
      <c r="T1461" t="s">
        <v>28</v>
      </c>
    </row>
    <row r="1462" spans="1:20" ht="13.95" customHeight="1" x14ac:dyDescent="0.3">
      <c r="A1462" t="s">
        <v>2304</v>
      </c>
      <c r="B1462" s="2">
        <v>1</v>
      </c>
      <c r="C1462" t="s">
        <v>2292</v>
      </c>
      <c r="D1462" t="s">
        <v>1787</v>
      </c>
      <c r="E1462" t="s">
        <v>2293</v>
      </c>
      <c r="F1462" t="s">
        <v>281</v>
      </c>
      <c r="G1462" t="s">
        <v>282</v>
      </c>
      <c r="H1462" t="s">
        <v>283</v>
      </c>
      <c r="I1462" s="1">
        <f t="shared" si="79"/>
        <v>44712</v>
      </c>
      <c r="J1462" s="3">
        <v>20360.93</v>
      </c>
      <c r="K1462" s="3">
        <v>10494.53</v>
      </c>
      <c r="L1462" s="3">
        <v>9866.4</v>
      </c>
      <c r="M1462" s="3">
        <v>1000</v>
      </c>
      <c r="N1462" s="2">
        <v>6</v>
      </c>
      <c r="O1462" s="2">
        <v>0</v>
      </c>
      <c r="P1462" s="2">
        <v>2</v>
      </c>
      <c r="Q1462" s="2">
        <v>273</v>
      </c>
      <c r="R1462" s="1">
        <f t="shared" si="77"/>
        <v>45900</v>
      </c>
      <c r="S1462" t="s">
        <v>27</v>
      </c>
      <c r="T1462" t="s">
        <v>28</v>
      </c>
    </row>
    <row r="1463" spans="1:20" ht="13.95" customHeight="1" x14ac:dyDescent="0.3">
      <c r="A1463" t="s">
        <v>2305</v>
      </c>
      <c r="B1463" s="2">
        <v>1</v>
      </c>
      <c r="C1463" t="s">
        <v>1886</v>
      </c>
      <c r="D1463" t="s">
        <v>136</v>
      </c>
      <c r="E1463" t="s">
        <v>31</v>
      </c>
      <c r="F1463" t="s">
        <v>281</v>
      </c>
      <c r="G1463" t="s">
        <v>282</v>
      </c>
      <c r="H1463" t="s">
        <v>1845</v>
      </c>
      <c r="I1463" s="1">
        <f>DATE(2024,9,30)</f>
        <v>45565</v>
      </c>
      <c r="J1463" s="3">
        <v>2091.85</v>
      </c>
      <c r="K1463" s="3">
        <v>246.91</v>
      </c>
      <c r="L1463" s="3">
        <v>1844.94</v>
      </c>
      <c r="M1463" s="3">
        <v>209</v>
      </c>
      <c r="N1463" s="2">
        <v>7</v>
      </c>
      <c r="O1463" s="2">
        <v>0</v>
      </c>
      <c r="P1463" s="2">
        <v>6</v>
      </c>
      <c r="Q1463" s="2">
        <v>29</v>
      </c>
      <c r="R1463" s="1">
        <f t="shared" si="77"/>
        <v>45900</v>
      </c>
      <c r="S1463" t="s">
        <v>27</v>
      </c>
      <c r="T1463" t="s">
        <v>28</v>
      </c>
    </row>
    <row r="1464" spans="1:20" ht="13.95" customHeight="1" x14ac:dyDescent="0.3">
      <c r="A1464" t="s">
        <v>2306</v>
      </c>
      <c r="B1464" s="2">
        <v>1</v>
      </c>
      <c r="C1464" t="s">
        <v>1886</v>
      </c>
      <c r="D1464" t="s">
        <v>136</v>
      </c>
      <c r="E1464" t="s">
        <v>31</v>
      </c>
      <c r="F1464" t="s">
        <v>281</v>
      </c>
      <c r="G1464" t="s">
        <v>282</v>
      </c>
      <c r="H1464" t="s">
        <v>1845</v>
      </c>
      <c r="I1464" s="1">
        <f>DATE(2024,9,30)</f>
        <v>45565</v>
      </c>
      <c r="J1464" s="3">
        <v>2091.85</v>
      </c>
      <c r="K1464" s="3">
        <v>246.91</v>
      </c>
      <c r="L1464" s="3">
        <v>1844.94</v>
      </c>
      <c r="M1464" s="3">
        <v>209</v>
      </c>
      <c r="N1464" s="2">
        <v>7</v>
      </c>
      <c r="O1464" s="2">
        <v>0</v>
      </c>
      <c r="P1464" s="2">
        <v>6</v>
      </c>
      <c r="Q1464" s="2">
        <v>29</v>
      </c>
      <c r="R1464" s="1">
        <f t="shared" si="77"/>
        <v>45900</v>
      </c>
      <c r="S1464" t="s">
        <v>27</v>
      </c>
      <c r="T1464" t="s">
        <v>28</v>
      </c>
    </row>
    <row r="1465" spans="1:20" ht="13.95" customHeight="1" x14ac:dyDescent="0.3">
      <c r="A1465" t="s">
        <v>2307</v>
      </c>
      <c r="B1465" s="2">
        <v>1</v>
      </c>
      <c r="C1465" t="s">
        <v>1886</v>
      </c>
      <c r="D1465" t="s">
        <v>136</v>
      </c>
      <c r="E1465" t="s">
        <v>31</v>
      </c>
      <c r="F1465" t="s">
        <v>281</v>
      </c>
      <c r="G1465" t="s">
        <v>282</v>
      </c>
      <c r="H1465" t="s">
        <v>1845</v>
      </c>
      <c r="I1465" s="1">
        <f>DATE(2024,9,30)</f>
        <v>45565</v>
      </c>
      <c r="J1465" s="3">
        <v>2091.85</v>
      </c>
      <c r="K1465" s="3">
        <v>246.91</v>
      </c>
      <c r="L1465" s="3">
        <v>1844.94</v>
      </c>
      <c r="M1465" s="3">
        <v>209</v>
      </c>
      <c r="N1465" s="2">
        <v>7</v>
      </c>
      <c r="O1465" s="2">
        <v>0</v>
      </c>
      <c r="P1465" s="2">
        <v>6</v>
      </c>
      <c r="Q1465" s="2">
        <v>29</v>
      </c>
      <c r="R1465" s="1">
        <f t="shared" si="77"/>
        <v>45900</v>
      </c>
      <c r="S1465" t="s">
        <v>27</v>
      </c>
      <c r="T1465" t="s">
        <v>28</v>
      </c>
    </row>
    <row r="1466" spans="1:20" ht="13.95" customHeight="1" x14ac:dyDescent="0.3">
      <c r="A1466" t="s">
        <v>2308</v>
      </c>
      <c r="B1466" s="2">
        <v>1</v>
      </c>
      <c r="C1466" t="s">
        <v>1888</v>
      </c>
      <c r="D1466" t="s">
        <v>22</v>
      </c>
      <c r="E1466" t="s">
        <v>1889</v>
      </c>
      <c r="F1466" t="s">
        <v>340</v>
      </c>
      <c r="G1466" t="s">
        <v>193</v>
      </c>
      <c r="H1466" t="s">
        <v>394</v>
      </c>
      <c r="I1466" s="1">
        <f>DATE(2025,2,10)</f>
        <v>45698</v>
      </c>
      <c r="J1466" s="3">
        <v>5606.25</v>
      </c>
      <c r="K1466" s="3">
        <v>199.58</v>
      </c>
      <c r="L1466" s="3">
        <v>5406.67</v>
      </c>
      <c r="M1466" s="3">
        <v>560</v>
      </c>
      <c r="N1466" s="2">
        <v>14</v>
      </c>
      <c r="O1466" s="2">
        <v>0</v>
      </c>
      <c r="P1466" s="2">
        <v>13</v>
      </c>
      <c r="Q1466" s="2">
        <v>162</v>
      </c>
      <c r="R1466" s="1">
        <f t="shared" si="77"/>
        <v>45900</v>
      </c>
      <c r="S1466" t="s">
        <v>27</v>
      </c>
      <c r="T1466" t="s">
        <v>28</v>
      </c>
    </row>
    <row r="1467" spans="1:20" ht="13.95" customHeight="1" x14ac:dyDescent="0.3">
      <c r="A1467" t="s">
        <v>2309</v>
      </c>
      <c r="B1467" s="2">
        <v>1</v>
      </c>
      <c r="C1467" t="s">
        <v>1888</v>
      </c>
      <c r="D1467" t="s">
        <v>22</v>
      </c>
      <c r="E1467" t="s">
        <v>1889</v>
      </c>
      <c r="F1467" t="s">
        <v>340</v>
      </c>
      <c r="G1467" t="s">
        <v>193</v>
      </c>
      <c r="H1467" t="s">
        <v>394</v>
      </c>
      <c r="I1467" s="1">
        <f>DATE(2025,2,10)</f>
        <v>45698</v>
      </c>
      <c r="J1467" s="3">
        <v>5606.25</v>
      </c>
      <c r="K1467" s="3">
        <v>199.58</v>
      </c>
      <c r="L1467" s="3">
        <v>5406.67</v>
      </c>
      <c r="M1467" s="3">
        <v>560</v>
      </c>
      <c r="N1467" s="2">
        <v>14</v>
      </c>
      <c r="O1467" s="2">
        <v>0</v>
      </c>
      <c r="P1467" s="2">
        <v>13</v>
      </c>
      <c r="Q1467" s="2">
        <v>162</v>
      </c>
      <c r="R1467" s="1">
        <f t="shared" si="77"/>
        <v>45900</v>
      </c>
      <c r="S1467" t="s">
        <v>27</v>
      </c>
      <c r="T1467" t="s">
        <v>28</v>
      </c>
    </row>
    <row r="1468" spans="1:20" ht="13.95" customHeight="1" x14ac:dyDescent="0.3">
      <c r="A1468" t="s">
        <v>2310</v>
      </c>
      <c r="B1468" s="2">
        <v>1</v>
      </c>
      <c r="C1468" t="s">
        <v>2311</v>
      </c>
      <c r="D1468" t="s">
        <v>1870</v>
      </c>
      <c r="E1468" t="s">
        <v>2286</v>
      </c>
      <c r="F1468" t="s">
        <v>281</v>
      </c>
      <c r="G1468" t="s">
        <v>282</v>
      </c>
      <c r="H1468" t="s">
        <v>283</v>
      </c>
      <c r="I1468" s="1">
        <f>DATE(2025,2,28)</f>
        <v>45716</v>
      </c>
      <c r="J1468" s="3">
        <v>25639.25</v>
      </c>
      <c r="K1468" s="3">
        <v>12914.92</v>
      </c>
      <c r="L1468" s="3">
        <v>12724.33</v>
      </c>
      <c r="M1468" s="3">
        <v>0</v>
      </c>
      <c r="N1468" s="2">
        <v>1</v>
      </c>
      <c r="O1468" s="2">
        <v>0</v>
      </c>
      <c r="P1468" s="2">
        <v>0</v>
      </c>
      <c r="Q1468" s="2">
        <v>180</v>
      </c>
      <c r="R1468" s="1">
        <f t="shared" si="77"/>
        <v>45900</v>
      </c>
      <c r="S1468" t="s">
        <v>27</v>
      </c>
      <c r="T1468" t="s">
        <v>28</v>
      </c>
    </row>
    <row r="1469" spans="1:20" ht="13.95" customHeight="1" x14ac:dyDescent="0.3">
      <c r="A1469" t="s">
        <v>2312</v>
      </c>
      <c r="B1469" s="2">
        <v>1</v>
      </c>
      <c r="C1469" t="s">
        <v>2313</v>
      </c>
      <c r="D1469" t="s">
        <v>1870</v>
      </c>
      <c r="E1469" t="s">
        <v>2314</v>
      </c>
      <c r="F1469" t="s">
        <v>1872</v>
      </c>
      <c r="G1469" t="s">
        <v>282</v>
      </c>
      <c r="H1469" t="s">
        <v>1845</v>
      </c>
      <c r="I1469" s="1">
        <f>DATE(2024,10,31)</f>
        <v>45596</v>
      </c>
      <c r="J1469" s="3">
        <v>49550</v>
      </c>
      <c r="K1469" s="3">
        <v>41384.17</v>
      </c>
      <c r="L1469" s="3">
        <v>8165.83</v>
      </c>
      <c r="M1469" s="3">
        <v>0</v>
      </c>
      <c r="N1469" s="2">
        <v>1</v>
      </c>
      <c r="O1469" s="2">
        <v>0</v>
      </c>
      <c r="P1469" s="2">
        <v>0</v>
      </c>
      <c r="Q1469" s="2">
        <v>60</v>
      </c>
      <c r="R1469" s="1">
        <f t="shared" si="77"/>
        <v>45900</v>
      </c>
      <c r="S1469" t="s">
        <v>27</v>
      </c>
      <c r="T1469" t="s">
        <v>28</v>
      </c>
    </row>
    <row r="1470" spans="1:20" ht="13.95" customHeight="1" x14ac:dyDescent="0.3">
      <c r="A1470" t="s">
        <v>2315</v>
      </c>
      <c r="B1470" s="2">
        <v>1</v>
      </c>
      <c r="C1470" t="s">
        <v>2316</v>
      </c>
      <c r="D1470" t="s">
        <v>1870</v>
      </c>
      <c r="E1470" t="s">
        <v>2317</v>
      </c>
      <c r="F1470" t="s">
        <v>1872</v>
      </c>
      <c r="G1470" t="s">
        <v>282</v>
      </c>
      <c r="H1470" t="s">
        <v>1845</v>
      </c>
      <c r="I1470" s="1">
        <f>DATE(2024,10,25)</f>
        <v>45590</v>
      </c>
      <c r="J1470" s="3">
        <v>298716.65999999997</v>
      </c>
      <c r="K1470" s="3">
        <v>298716.65999999997</v>
      </c>
      <c r="L1470" s="3">
        <v>0</v>
      </c>
      <c r="M1470" s="3">
        <v>0</v>
      </c>
      <c r="N1470" s="2">
        <v>0</v>
      </c>
      <c r="O1470" s="2">
        <v>217</v>
      </c>
      <c r="P1470" s="2">
        <v>0</v>
      </c>
      <c r="Q1470" s="2">
        <v>0</v>
      </c>
      <c r="R1470" s="1">
        <f>DATE(2025,5,29)</f>
        <v>45806</v>
      </c>
      <c r="S1470" t="s">
        <v>1873</v>
      </c>
      <c r="T1470" t="s">
        <v>28</v>
      </c>
    </row>
    <row r="1471" spans="1:20" ht="13.95" customHeight="1" x14ac:dyDescent="0.3">
      <c r="A1471" t="s">
        <v>2318</v>
      </c>
      <c r="B1471" s="2">
        <v>1</v>
      </c>
      <c r="C1471" t="s">
        <v>2319</v>
      </c>
      <c r="D1471" t="s">
        <v>1870</v>
      </c>
      <c r="E1471" t="s">
        <v>2320</v>
      </c>
      <c r="F1471" t="s">
        <v>1872</v>
      </c>
      <c r="G1471" t="s">
        <v>282</v>
      </c>
      <c r="H1471" t="s">
        <v>283</v>
      </c>
      <c r="I1471" s="1">
        <f>DATE(2025,3,26)</f>
        <v>45742</v>
      </c>
      <c r="J1471" s="3">
        <v>289909.48</v>
      </c>
      <c r="K1471" s="3">
        <v>125522.79</v>
      </c>
      <c r="L1471" s="3">
        <v>164386.69</v>
      </c>
      <c r="M1471" s="3">
        <v>0</v>
      </c>
      <c r="N1471" s="2">
        <v>1</v>
      </c>
      <c r="O1471" s="2">
        <v>0</v>
      </c>
      <c r="P1471" s="2">
        <v>0</v>
      </c>
      <c r="Q1471" s="2">
        <v>206</v>
      </c>
      <c r="R1471" s="1">
        <f t="shared" ref="R1471:R1534" si="80">DATE(2025,8,31)</f>
        <v>45900</v>
      </c>
      <c r="S1471" t="s">
        <v>27</v>
      </c>
      <c r="T1471" t="s">
        <v>28</v>
      </c>
    </row>
    <row r="1472" spans="1:20" ht="13.95" customHeight="1" x14ac:dyDescent="0.3">
      <c r="A1472" t="s">
        <v>2321</v>
      </c>
      <c r="B1472" s="2">
        <v>1</v>
      </c>
      <c r="C1472" t="s">
        <v>1888</v>
      </c>
      <c r="D1472" t="s">
        <v>22</v>
      </c>
      <c r="E1472" t="s">
        <v>1889</v>
      </c>
      <c r="F1472" t="s">
        <v>340</v>
      </c>
      <c r="G1472" t="s">
        <v>193</v>
      </c>
      <c r="H1472" t="s">
        <v>394</v>
      </c>
      <c r="I1472" s="1">
        <f>DATE(2025,2,10)</f>
        <v>45698</v>
      </c>
      <c r="J1472" s="3">
        <v>5606.25</v>
      </c>
      <c r="K1472" s="3">
        <v>199.58</v>
      </c>
      <c r="L1472" s="3">
        <v>5406.67</v>
      </c>
      <c r="M1472" s="3">
        <v>560</v>
      </c>
      <c r="N1472" s="2">
        <v>14</v>
      </c>
      <c r="O1472" s="2">
        <v>0</v>
      </c>
      <c r="P1472" s="2">
        <v>13</v>
      </c>
      <c r="Q1472" s="2">
        <v>162</v>
      </c>
      <c r="R1472" s="1">
        <f t="shared" si="80"/>
        <v>45900</v>
      </c>
      <c r="S1472" t="s">
        <v>27</v>
      </c>
      <c r="T1472" t="s">
        <v>28</v>
      </c>
    </row>
    <row r="1473" spans="1:20" ht="13.95" customHeight="1" x14ac:dyDescent="0.3">
      <c r="A1473" t="s">
        <v>2322</v>
      </c>
      <c r="B1473" s="2">
        <v>1</v>
      </c>
      <c r="C1473" t="s">
        <v>2323</v>
      </c>
      <c r="D1473" t="s">
        <v>1870</v>
      </c>
      <c r="E1473" t="s">
        <v>2286</v>
      </c>
      <c r="F1473" t="s">
        <v>281</v>
      </c>
      <c r="G1473" t="s">
        <v>282</v>
      </c>
      <c r="H1473" t="s">
        <v>283</v>
      </c>
      <c r="I1473" s="1">
        <f>DATE(2025,2,28)</f>
        <v>45716</v>
      </c>
      <c r="J1473" s="3">
        <v>21574</v>
      </c>
      <c r="K1473" s="3">
        <v>10867.17</v>
      </c>
      <c r="L1473" s="3">
        <v>10706.83</v>
      </c>
      <c r="M1473" s="3">
        <v>0</v>
      </c>
      <c r="N1473" s="2">
        <v>1</v>
      </c>
      <c r="O1473" s="2">
        <v>0</v>
      </c>
      <c r="P1473" s="2">
        <v>0</v>
      </c>
      <c r="Q1473" s="2">
        <v>180</v>
      </c>
      <c r="R1473" s="1">
        <f t="shared" si="80"/>
        <v>45900</v>
      </c>
      <c r="S1473" t="s">
        <v>27</v>
      </c>
      <c r="T1473" t="s">
        <v>28</v>
      </c>
    </row>
    <row r="1474" spans="1:20" ht="13.95" customHeight="1" x14ac:dyDescent="0.3">
      <c r="A1474" t="s">
        <v>2324</v>
      </c>
      <c r="B1474" s="2">
        <v>1</v>
      </c>
      <c r="C1474" t="s">
        <v>1888</v>
      </c>
      <c r="D1474" t="s">
        <v>22</v>
      </c>
      <c r="E1474" t="s">
        <v>1889</v>
      </c>
      <c r="F1474" t="s">
        <v>340</v>
      </c>
      <c r="G1474" t="s">
        <v>193</v>
      </c>
      <c r="H1474" t="s">
        <v>394</v>
      </c>
      <c r="I1474" s="1">
        <f>DATE(2025,2,10)</f>
        <v>45698</v>
      </c>
      <c r="J1474" s="3">
        <v>5606.25</v>
      </c>
      <c r="K1474" s="3">
        <v>199.58</v>
      </c>
      <c r="L1474" s="3">
        <v>5406.67</v>
      </c>
      <c r="M1474" s="3">
        <v>560</v>
      </c>
      <c r="N1474" s="2">
        <v>14</v>
      </c>
      <c r="O1474" s="2">
        <v>0</v>
      </c>
      <c r="P1474" s="2">
        <v>13</v>
      </c>
      <c r="Q1474" s="2">
        <v>162</v>
      </c>
      <c r="R1474" s="1">
        <f t="shared" si="80"/>
        <v>45900</v>
      </c>
      <c r="S1474" t="s">
        <v>27</v>
      </c>
      <c r="T1474" t="s">
        <v>28</v>
      </c>
    </row>
    <row r="1475" spans="1:20" ht="13.95" customHeight="1" x14ac:dyDescent="0.3">
      <c r="A1475" t="s">
        <v>2325</v>
      </c>
      <c r="B1475" s="2">
        <v>1</v>
      </c>
      <c r="C1475" t="s">
        <v>1888</v>
      </c>
      <c r="D1475" t="s">
        <v>22</v>
      </c>
      <c r="E1475" t="s">
        <v>1889</v>
      </c>
      <c r="F1475" t="s">
        <v>340</v>
      </c>
      <c r="G1475" t="s">
        <v>193</v>
      </c>
      <c r="H1475" t="s">
        <v>394</v>
      </c>
      <c r="I1475" s="1">
        <f>DATE(2025,2,10)</f>
        <v>45698</v>
      </c>
      <c r="J1475" s="3">
        <v>5606.25</v>
      </c>
      <c r="K1475" s="3">
        <v>199.58</v>
      </c>
      <c r="L1475" s="3">
        <v>5406.67</v>
      </c>
      <c r="M1475" s="3">
        <v>560</v>
      </c>
      <c r="N1475" s="2">
        <v>14</v>
      </c>
      <c r="O1475" s="2">
        <v>0</v>
      </c>
      <c r="P1475" s="2">
        <v>13</v>
      </c>
      <c r="Q1475" s="2">
        <v>162</v>
      </c>
      <c r="R1475" s="1">
        <f t="shared" si="80"/>
        <v>45900</v>
      </c>
      <c r="S1475" t="s">
        <v>27</v>
      </c>
      <c r="T1475" t="s">
        <v>28</v>
      </c>
    </row>
    <row r="1476" spans="1:20" ht="13.95" customHeight="1" x14ac:dyDescent="0.3">
      <c r="A1476" t="s">
        <v>2326</v>
      </c>
      <c r="B1476" s="2">
        <v>1</v>
      </c>
      <c r="C1476" t="s">
        <v>2327</v>
      </c>
      <c r="D1476" t="s">
        <v>1870</v>
      </c>
      <c r="E1476" t="s">
        <v>2286</v>
      </c>
      <c r="F1476" t="s">
        <v>281</v>
      </c>
      <c r="G1476" t="s">
        <v>282</v>
      </c>
      <c r="H1476" t="s">
        <v>283</v>
      </c>
      <c r="I1476" s="1">
        <f>DATE(2025,2,28)</f>
        <v>45716</v>
      </c>
      <c r="J1476" s="3">
        <v>17963</v>
      </c>
      <c r="K1476" s="3">
        <v>9048.24</v>
      </c>
      <c r="L1476" s="3">
        <v>8914.76</v>
      </c>
      <c r="M1476" s="3">
        <v>0</v>
      </c>
      <c r="N1476" s="2">
        <v>1</v>
      </c>
      <c r="O1476" s="2">
        <v>0</v>
      </c>
      <c r="P1476" s="2">
        <v>0</v>
      </c>
      <c r="Q1476" s="2">
        <v>180</v>
      </c>
      <c r="R1476" s="1">
        <f t="shared" si="80"/>
        <v>45900</v>
      </c>
      <c r="S1476" t="s">
        <v>27</v>
      </c>
      <c r="T1476" t="s">
        <v>28</v>
      </c>
    </row>
    <row r="1477" spans="1:20" ht="13.95" customHeight="1" x14ac:dyDescent="0.3">
      <c r="A1477" t="s">
        <v>2328</v>
      </c>
      <c r="B1477" s="2">
        <v>1</v>
      </c>
      <c r="C1477" t="s">
        <v>2329</v>
      </c>
      <c r="D1477" t="s">
        <v>1870</v>
      </c>
      <c r="E1477" t="s">
        <v>2286</v>
      </c>
      <c r="F1477" t="s">
        <v>281</v>
      </c>
      <c r="G1477" t="s">
        <v>282</v>
      </c>
      <c r="H1477" t="s">
        <v>283</v>
      </c>
      <c r="I1477" s="1">
        <f>DATE(2025,2,28)</f>
        <v>45716</v>
      </c>
      <c r="J1477" s="3">
        <v>18055</v>
      </c>
      <c r="K1477" s="3">
        <v>9094.6</v>
      </c>
      <c r="L1477" s="3">
        <v>8960.4</v>
      </c>
      <c r="M1477" s="3">
        <v>0</v>
      </c>
      <c r="N1477" s="2">
        <v>1</v>
      </c>
      <c r="O1477" s="2">
        <v>0</v>
      </c>
      <c r="P1477" s="2">
        <v>0</v>
      </c>
      <c r="Q1477" s="2">
        <v>180</v>
      </c>
      <c r="R1477" s="1">
        <f t="shared" si="80"/>
        <v>45900</v>
      </c>
      <c r="S1477" t="s">
        <v>27</v>
      </c>
      <c r="T1477" t="s">
        <v>28</v>
      </c>
    </row>
    <row r="1478" spans="1:20" ht="13.95" customHeight="1" x14ac:dyDescent="0.3">
      <c r="A1478" t="s">
        <v>2330</v>
      </c>
      <c r="B1478" s="2">
        <v>1</v>
      </c>
      <c r="C1478" t="s">
        <v>1886</v>
      </c>
      <c r="D1478" t="s">
        <v>136</v>
      </c>
      <c r="E1478" t="s">
        <v>31</v>
      </c>
      <c r="F1478" t="s">
        <v>281</v>
      </c>
      <c r="G1478" t="s">
        <v>282</v>
      </c>
      <c r="H1478" t="s">
        <v>1845</v>
      </c>
      <c r="I1478" s="1">
        <f t="shared" ref="I1478:I1523" si="81">DATE(2024,9,30)</f>
        <v>45565</v>
      </c>
      <c r="J1478" s="3">
        <v>2091.85</v>
      </c>
      <c r="K1478" s="3">
        <v>246.91</v>
      </c>
      <c r="L1478" s="3">
        <v>1844.94</v>
      </c>
      <c r="M1478" s="3">
        <v>209</v>
      </c>
      <c r="N1478" s="2">
        <v>7</v>
      </c>
      <c r="O1478" s="2">
        <v>0</v>
      </c>
      <c r="P1478" s="2">
        <v>6</v>
      </c>
      <c r="Q1478" s="2">
        <v>29</v>
      </c>
      <c r="R1478" s="1">
        <f t="shared" si="80"/>
        <v>45900</v>
      </c>
      <c r="S1478" t="s">
        <v>27</v>
      </c>
      <c r="T1478" t="s">
        <v>28</v>
      </c>
    </row>
    <row r="1479" spans="1:20" ht="13.95" customHeight="1" x14ac:dyDescent="0.3">
      <c r="A1479" t="s">
        <v>2331</v>
      </c>
      <c r="B1479" s="2">
        <v>1</v>
      </c>
      <c r="C1479" t="s">
        <v>1886</v>
      </c>
      <c r="D1479" t="s">
        <v>136</v>
      </c>
      <c r="E1479" t="s">
        <v>31</v>
      </c>
      <c r="F1479" t="s">
        <v>281</v>
      </c>
      <c r="G1479" t="s">
        <v>282</v>
      </c>
      <c r="H1479" t="s">
        <v>1845</v>
      </c>
      <c r="I1479" s="1">
        <f t="shared" si="81"/>
        <v>45565</v>
      </c>
      <c r="J1479" s="3">
        <v>2091.85</v>
      </c>
      <c r="K1479" s="3">
        <v>246.91</v>
      </c>
      <c r="L1479" s="3">
        <v>1844.94</v>
      </c>
      <c r="M1479" s="3">
        <v>209</v>
      </c>
      <c r="N1479" s="2">
        <v>7</v>
      </c>
      <c r="O1479" s="2">
        <v>0</v>
      </c>
      <c r="P1479" s="2">
        <v>6</v>
      </c>
      <c r="Q1479" s="2">
        <v>29</v>
      </c>
      <c r="R1479" s="1">
        <f t="shared" si="80"/>
        <v>45900</v>
      </c>
      <c r="S1479" t="s">
        <v>27</v>
      </c>
      <c r="T1479" t="s">
        <v>28</v>
      </c>
    </row>
    <row r="1480" spans="1:20" ht="13.95" customHeight="1" x14ac:dyDescent="0.3">
      <c r="A1480" t="s">
        <v>2332</v>
      </c>
      <c r="B1480" s="2">
        <v>1</v>
      </c>
      <c r="C1480" t="s">
        <v>1886</v>
      </c>
      <c r="D1480" t="s">
        <v>136</v>
      </c>
      <c r="E1480" t="s">
        <v>31</v>
      </c>
      <c r="F1480" t="s">
        <v>281</v>
      </c>
      <c r="G1480" t="s">
        <v>282</v>
      </c>
      <c r="H1480" t="s">
        <v>1845</v>
      </c>
      <c r="I1480" s="1">
        <f t="shared" si="81"/>
        <v>45565</v>
      </c>
      <c r="J1480" s="3">
        <v>2091.85</v>
      </c>
      <c r="K1480" s="3">
        <v>246.91</v>
      </c>
      <c r="L1480" s="3">
        <v>1844.94</v>
      </c>
      <c r="M1480" s="3">
        <v>209</v>
      </c>
      <c r="N1480" s="2">
        <v>7</v>
      </c>
      <c r="O1480" s="2">
        <v>0</v>
      </c>
      <c r="P1480" s="2">
        <v>6</v>
      </c>
      <c r="Q1480" s="2">
        <v>29</v>
      </c>
      <c r="R1480" s="1">
        <f t="shared" si="80"/>
        <v>45900</v>
      </c>
      <c r="S1480" t="s">
        <v>27</v>
      </c>
      <c r="T1480" t="s">
        <v>28</v>
      </c>
    </row>
    <row r="1481" spans="1:20" ht="13.95" customHeight="1" x14ac:dyDescent="0.3">
      <c r="A1481" t="s">
        <v>2333</v>
      </c>
      <c r="B1481" s="2">
        <v>1</v>
      </c>
      <c r="C1481" t="s">
        <v>1886</v>
      </c>
      <c r="D1481" t="s">
        <v>136</v>
      </c>
      <c r="E1481" t="s">
        <v>31</v>
      </c>
      <c r="F1481" t="s">
        <v>281</v>
      </c>
      <c r="G1481" t="s">
        <v>282</v>
      </c>
      <c r="H1481" t="s">
        <v>1845</v>
      </c>
      <c r="I1481" s="1">
        <f t="shared" si="81"/>
        <v>45565</v>
      </c>
      <c r="J1481" s="3">
        <v>2091.85</v>
      </c>
      <c r="K1481" s="3">
        <v>246.91</v>
      </c>
      <c r="L1481" s="3">
        <v>1844.94</v>
      </c>
      <c r="M1481" s="3">
        <v>209</v>
      </c>
      <c r="N1481" s="2">
        <v>7</v>
      </c>
      <c r="O1481" s="2">
        <v>0</v>
      </c>
      <c r="P1481" s="2">
        <v>6</v>
      </c>
      <c r="Q1481" s="2">
        <v>29</v>
      </c>
      <c r="R1481" s="1">
        <f t="shared" si="80"/>
        <v>45900</v>
      </c>
      <c r="S1481" t="s">
        <v>27</v>
      </c>
      <c r="T1481" t="s">
        <v>28</v>
      </c>
    </row>
    <row r="1482" spans="1:20" ht="13.95" customHeight="1" x14ac:dyDescent="0.3">
      <c r="A1482" t="s">
        <v>2334</v>
      </c>
      <c r="B1482" s="2">
        <v>1</v>
      </c>
      <c r="C1482" t="s">
        <v>1886</v>
      </c>
      <c r="D1482" t="s">
        <v>136</v>
      </c>
      <c r="E1482" t="s">
        <v>31</v>
      </c>
      <c r="F1482" t="s">
        <v>281</v>
      </c>
      <c r="G1482" t="s">
        <v>282</v>
      </c>
      <c r="H1482" t="s">
        <v>1845</v>
      </c>
      <c r="I1482" s="1">
        <f t="shared" si="81"/>
        <v>45565</v>
      </c>
      <c r="J1482" s="3">
        <v>2091.85</v>
      </c>
      <c r="K1482" s="3">
        <v>246.91</v>
      </c>
      <c r="L1482" s="3">
        <v>1844.94</v>
      </c>
      <c r="M1482" s="3">
        <v>209</v>
      </c>
      <c r="N1482" s="2">
        <v>7</v>
      </c>
      <c r="O1482" s="2">
        <v>0</v>
      </c>
      <c r="P1482" s="2">
        <v>6</v>
      </c>
      <c r="Q1482" s="2">
        <v>29</v>
      </c>
      <c r="R1482" s="1">
        <f t="shared" si="80"/>
        <v>45900</v>
      </c>
      <c r="S1482" t="s">
        <v>27</v>
      </c>
      <c r="T1482" t="s">
        <v>28</v>
      </c>
    </row>
    <row r="1483" spans="1:20" ht="13.95" customHeight="1" x14ac:dyDescent="0.3">
      <c r="A1483" t="s">
        <v>2335</v>
      </c>
      <c r="B1483" s="2">
        <v>1</v>
      </c>
      <c r="C1483" t="s">
        <v>1886</v>
      </c>
      <c r="D1483" t="s">
        <v>136</v>
      </c>
      <c r="E1483" t="s">
        <v>31</v>
      </c>
      <c r="F1483" t="s">
        <v>281</v>
      </c>
      <c r="G1483" t="s">
        <v>282</v>
      </c>
      <c r="H1483" t="s">
        <v>1845</v>
      </c>
      <c r="I1483" s="1">
        <f t="shared" si="81"/>
        <v>45565</v>
      </c>
      <c r="J1483" s="3">
        <v>2091.85</v>
      </c>
      <c r="K1483" s="3">
        <v>246.91</v>
      </c>
      <c r="L1483" s="3">
        <v>1844.94</v>
      </c>
      <c r="M1483" s="3">
        <v>209</v>
      </c>
      <c r="N1483" s="2">
        <v>7</v>
      </c>
      <c r="O1483" s="2">
        <v>0</v>
      </c>
      <c r="P1483" s="2">
        <v>6</v>
      </c>
      <c r="Q1483" s="2">
        <v>29</v>
      </c>
      <c r="R1483" s="1">
        <f t="shared" si="80"/>
        <v>45900</v>
      </c>
      <c r="S1483" t="s">
        <v>27</v>
      </c>
      <c r="T1483" t="s">
        <v>28</v>
      </c>
    </row>
    <row r="1484" spans="1:20" ht="13.95" customHeight="1" x14ac:dyDescent="0.3">
      <c r="A1484" t="s">
        <v>2336</v>
      </c>
      <c r="B1484" s="2">
        <v>1</v>
      </c>
      <c r="C1484" t="s">
        <v>1886</v>
      </c>
      <c r="D1484" t="s">
        <v>136</v>
      </c>
      <c r="E1484" t="s">
        <v>31</v>
      </c>
      <c r="F1484" t="s">
        <v>281</v>
      </c>
      <c r="G1484" t="s">
        <v>282</v>
      </c>
      <c r="H1484" t="s">
        <v>1845</v>
      </c>
      <c r="I1484" s="1">
        <f t="shared" si="81"/>
        <v>45565</v>
      </c>
      <c r="J1484" s="3">
        <v>2091.85</v>
      </c>
      <c r="K1484" s="3">
        <v>246.91</v>
      </c>
      <c r="L1484" s="3">
        <v>1844.94</v>
      </c>
      <c r="M1484" s="3">
        <v>209</v>
      </c>
      <c r="N1484" s="2">
        <v>7</v>
      </c>
      <c r="O1484" s="2">
        <v>0</v>
      </c>
      <c r="P1484" s="2">
        <v>6</v>
      </c>
      <c r="Q1484" s="2">
        <v>29</v>
      </c>
      <c r="R1484" s="1">
        <f t="shared" si="80"/>
        <v>45900</v>
      </c>
      <c r="S1484" t="s">
        <v>27</v>
      </c>
      <c r="T1484" t="s">
        <v>28</v>
      </c>
    </row>
    <row r="1485" spans="1:20" ht="13.95" customHeight="1" x14ac:dyDescent="0.3">
      <c r="A1485" t="s">
        <v>2337</v>
      </c>
      <c r="B1485" s="2">
        <v>1</v>
      </c>
      <c r="C1485" t="s">
        <v>1886</v>
      </c>
      <c r="D1485" t="s">
        <v>136</v>
      </c>
      <c r="E1485" t="s">
        <v>31</v>
      </c>
      <c r="F1485" t="s">
        <v>281</v>
      </c>
      <c r="G1485" t="s">
        <v>282</v>
      </c>
      <c r="H1485" t="s">
        <v>1845</v>
      </c>
      <c r="I1485" s="1">
        <f t="shared" si="81"/>
        <v>45565</v>
      </c>
      <c r="J1485" s="3">
        <v>2091.85</v>
      </c>
      <c r="K1485" s="3">
        <v>246.91</v>
      </c>
      <c r="L1485" s="3">
        <v>1844.94</v>
      </c>
      <c r="M1485" s="3">
        <v>209</v>
      </c>
      <c r="N1485" s="2">
        <v>7</v>
      </c>
      <c r="O1485" s="2">
        <v>0</v>
      </c>
      <c r="P1485" s="2">
        <v>6</v>
      </c>
      <c r="Q1485" s="2">
        <v>29</v>
      </c>
      <c r="R1485" s="1">
        <f t="shared" si="80"/>
        <v>45900</v>
      </c>
      <c r="S1485" t="s">
        <v>27</v>
      </c>
      <c r="T1485" t="s">
        <v>28</v>
      </c>
    </row>
    <row r="1486" spans="1:20" ht="13.95" customHeight="1" x14ac:dyDescent="0.3">
      <c r="A1486" t="s">
        <v>2338</v>
      </c>
      <c r="B1486" s="2">
        <v>1</v>
      </c>
      <c r="C1486" t="s">
        <v>1886</v>
      </c>
      <c r="D1486" t="s">
        <v>136</v>
      </c>
      <c r="E1486" t="s">
        <v>31</v>
      </c>
      <c r="F1486" t="s">
        <v>281</v>
      </c>
      <c r="G1486" t="s">
        <v>282</v>
      </c>
      <c r="H1486" t="s">
        <v>1845</v>
      </c>
      <c r="I1486" s="1">
        <f t="shared" si="81"/>
        <v>45565</v>
      </c>
      <c r="J1486" s="3">
        <v>2091.85</v>
      </c>
      <c r="K1486" s="3">
        <v>246.91</v>
      </c>
      <c r="L1486" s="3">
        <v>1844.94</v>
      </c>
      <c r="M1486" s="3">
        <v>209</v>
      </c>
      <c r="N1486" s="2">
        <v>7</v>
      </c>
      <c r="O1486" s="2">
        <v>0</v>
      </c>
      <c r="P1486" s="2">
        <v>6</v>
      </c>
      <c r="Q1486" s="2">
        <v>29</v>
      </c>
      <c r="R1486" s="1">
        <f t="shared" si="80"/>
        <v>45900</v>
      </c>
      <c r="S1486" t="s">
        <v>27</v>
      </c>
      <c r="T1486" t="s">
        <v>28</v>
      </c>
    </row>
    <row r="1487" spans="1:20" ht="13.95" customHeight="1" x14ac:dyDescent="0.3">
      <c r="A1487" t="s">
        <v>2339</v>
      </c>
      <c r="B1487" s="2">
        <v>1</v>
      </c>
      <c r="C1487" t="s">
        <v>1886</v>
      </c>
      <c r="D1487" t="s">
        <v>136</v>
      </c>
      <c r="E1487" t="s">
        <v>31</v>
      </c>
      <c r="F1487" t="s">
        <v>281</v>
      </c>
      <c r="G1487" t="s">
        <v>282</v>
      </c>
      <c r="H1487" t="s">
        <v>1845</v>
      </c>
      <c r="I1487" s="1">
        <f t="shared" si="81"/>
        <v>45565</v>
      </c>
      <c r="J1487" s="3">
        <v>2091.85</v>
      </c>
      <c r="K1487" s="3">
        <v>246.91</v>
      </c>
      <c r="L1487" s="3">
        <v>1844.94</v>
      </c>
      <c r="M1487" s="3">
        <v>209</v>
      </c>
      <c r="N1487" s="2">
        <v>7</v>
      </c>
      <c r="O1487" s="2">
        <v>0</v>
      </c>
      <c r="P1487" s="2">
        <v>6</v>
      </c>
      <c r="Q1487" s="2">
        <v>29</v>
      </c>
      <c r="R1487" s="1">
        <f t="shared" si="80"/>
        <v>45900</v>
      </c>
      <c r="S1487" t="s">
        <v>27</v>
      </c>
      <c r="T1487" t="s">
        <v>28</v>
      </c>
    </row>
    <row r="1488" spans="1:20" ht="13.95" customHeight="1" x14ac:dyDescent="0.3">
      <c r="A1488" t="s">
        <v>2340</v>
      </c>
      <c r="B1488" s="2">
        <v>1</v>
      </c>
      <c r="C1488" t="s">
        <v>1886</v>
      </c>
      <c r="D1488" t="s">
        <v>136</v>
      </c>
      <c r="E1488" t="s">
        <v>31</v>
      </c>
      <c r="F1488" t="s">
        <v>281</v>
      </c>
      <c r="G1488" t="s">
        <v>282</v>
      </c>
      <c r="H1488" t="s">
        <v>1845</v>
      </c>
      <c r="I1488" s="1">
        <f t="shared" si="81"/>
        <v>45565</v>
      </c>
      <c r="J1488" s="3">
        <v>2091.85</v>
      </c>
      <c r="K1488" s="3">
        <v>246.91</v>
      </c>
      <c r="L1488" s="3">
        <v>1844.94</v>
      </c>
      <c r="M1488" s="3">
        <v>209</v>
      </c>
      <c r="N1488" s="2">
        <v>7</v>
      </c>
      <c r="O1488" s="2">
        <v>0</v>
      </c>
      <c r="P1488" s="2">
        <v>6</v>
      </c>
      <c r="Q1488" s="2">
        <v>29</v>
      </c>
      <c r="R1488" s="1">
        <f t="shared" si="80"/>
        <v>45900</v>
      </c>
      <c r="S1488" t="s">
        <v>27</v>
      </c>
      <c r="T1488" t="s">
        <v>28</v>
      </c>
    </row>
    <row r="1489" spans="1:20" ht="13.95" customHeight="1" x14ac:dyDescent="0.3">
      <c r="A1489" t="s">
        <v>2341</v>
      </c>
      <c r="B1489" s="2">
        <v>1</v>
      </c>
      <c r="C1489" t="s">
        <v>1886</v>
      </c>
      <c r="D1489" t="s">
        <v>136</v>
      </c>
      <c r="E1489" t="s">
        <v>31</v>
      </c>
      <c r="F1489" t="s">
        <v>281</v>
      </c>
      <c r="G1489" t="s">
        <v>282</v>
      </c>
      <c r="H1489" t="s">
        <v>1845</v>
      </c>
      <c r="I1489" s="1">
        <f t="shared" si="81"/>
        <v>45565</v>
      </c>
      <c r="J1489" s="3">
        <v>2091.85</v>
      </c>
      <c r="K1489" s="3">
        <v>246.91</v>
      </c>
      <c r="L1489" s="3">
        <v>1844.94</v>
      </c>
      <c r="M1489" s="3">
        <v>209</v>
      </c>
      <c r="N1489" s="2">
        <v>7</v>
      </c>
      <c r="O1489" s="2">
        <v>0</v>
      </c>
      <c r="P1489" s="2">
        <v>6</v>
      </c>
      <c r="Q1489" s="2">
        <v>29</v>
      </c>
      <c r="R1489" s="1">
        <f t="shared" si="80"/>
        <v>45900</v>
      </c>
      <c r="S1489" t="s">
        <v>27</v>
      </c>
      <c r="T1489" t="s">
        <v>28</v>
      </c>
    </row>
    <row r="1490" spans="1:20" ht="13.95" customHeight="1" x14ac:dyDescent="0.3">
      <c r="A1490" t="s">
        <v>2342</v>
      </c>
      <c r="B1490" s="2">
        <v>1</v>
      </c>
      <c r="C1490" t="s">
        <v>1886</v>
      </c>
      <c r="D1490" t="s">
        <v>136</v>
      </c>
      <c r="E1490" t="s">
        <v>31</v>
      </c>
      <c r="F1490" t="s">
        <v>281</v>
      </c>
      <c r="G1490" t="s">
        <v>282</v>
      </c>
      <c r="H1490" t="s">
        <v>1845</v>
      </c>
      <c r="I1490" s="1">
        <f t="shared" si="81"/>
        <v>45565</v>
      </c>
      <c r="J1490" s="3">
        <v>2091.85</v>
      </c>
      <c r="K1490" s="3">
        <v>246.91</v>
      </c>
      <c r="L1490" s="3">
        <v>1844.94</v>
      </c>
      <c r="M1490" s="3">
        <v>209</v>
      </c>
      <c r="N1490" s="2">
        <v>7</v>
      </c>
      <c r="O1490" s="2">
        <v>0</v>
      </c>
      <c r="P1490" s="2">
        <v>6</v>
      </c>
      <c r="Q1490" s="2">
        <v>29</v>
      </c>
      <c r="R1490" s="1">
        <f t="shared" si="80"/>
        <v>45900</v>
      </c>
      <c r="S1490" t="s">
        <v>27</v>
      </c>
      <c r="T1490" t="s">
        <v>28</v>
      </c>
    </row>
    <row r="1491" spans="1:20" ht="13.95" customHeight="1" x14ac:dyDescent="0.3">
      <c r="A1491" t="s">
        <v>2343</v>
      </c>
      <c r="B1491" s="2">
        <v>1</v>
      </c>
      <c r="C1491" t="s">
        <v>1886</v>
      </c>
      <c r="D1491" t="s">
        <v>136</v>
      </c>
      <c r="E1491" t="s">
        <v>31</v>
      </c>
      <c r="F1491" t="s">
        <v>281</v>
      </c>
      <c r="G1491" t="s">
        <v>282</v>
      </c>
      <c r="H1491" t="s">
        <v>1845</v>
      </c>
      <c r="I1491" s="1">
        <f t="shared" si="81"/>
        <v>45565</v>
      </c>
      <c r="J1491" s="3">
        <v>2091.85</v>
      </c>
      <c r="K1491" s="3">
        <v>246.91</v>
      </c>
      <c r="L1491" s="3">
        <v>1844.94</v>
      </c>
      <c r="M1491" s="3">
        <v>209</v>
      </c>
      <c r="N1491" s="2">
        <v>7</v>
      </c>
      <c r="O1491" s="2">
        <v>0</v>
      </c>
      <c r="P1491" s="2">
        <v>6</v>
      </c>
      <c r="Q1491" s="2">
        <v>29</v>
      </c>
      <c r="R1491" s="1">
        <f t="shared" si="80"/>
        <v>45900</v>
      </c>
      <c r="S1491" t="s">
        <v>27</v>
      </c>
      <c r="T1491" t="s">
        <v>28</v>
      </c>
    </row>
    <row r="1492" spans="1:20" ht="13.95" customHeight="1" x14ac:dyDescent="0.3">
      <c r="A1492" t="s">
        <v>2344</v>
      </c>
      <c r="B1492" s="2">
        <v>1</v>
      </c>
      <c r="C1492" t="s">
        <v>1886</v>
      </c>
      <c r="D1492" t="s">
        <v>136</v>
      </c>
      <c r="E1492" t="s">
        <v>31</v>
      </c>
      <c r="F1492" t="s">
        <v>281</v>
      </c>
      <c r="G1492" t="s">
        <v>282</v>
      </c>
      <c r="H1492" t="s">
        <v>1845</v>
      </c>
      <c r="I1492" s="1">
        <f t="shared" si="81"/>
        <v>45565</v>
      </c>
      <c r="J1492" s="3">
        <v>2091.85</v>
      </c>
      <c r="K1492" s="3">
        <v>246.91</v>
      </c>
      <c r="L1492" s="3">
        <v>1844.94</v>
      </c>
      <c r="M1492" s="3">
        <v>209</v>
      </c>
      <c r="N1492" s="2">
        <v>7</v>
      </c>
      <c r="O1492" s="2">
        <v>0</v>
      </c>
      <c r="P1492" s="2">
        <v>6</v>
      </c>
      <c r="Q1492" s="2">
        <v>29</v>
      </c>
      <c r="R1492" s="1">
        <f t="shared" si="80"/>
        <v>45900</v>
      </c>
      <c r="S1492" t="s">
        <v>27</v>
      </c>
      <c r="T1492" t="s">
        <v>28</v>
      </c>
    </row>
    <row r="1493" spans="1:20" ht="13.95" customHeight="1" x14ac:dyDescent="0.3">
      <c r="A1493" t="s">
        <v>2345</v>
      </c>
      <c r="B1493" s="2">
        <v>1</v>
      </c>
      <c r="C1493" t="s">
        <v>1886</v>
      </c>
      <c r="D1493" t="s">
        <v>136</v>
      </c>
      <c r="E1493" t="s">
        <v>31</v>
      </c>
      <c r="F1493" t="s">
        <v>281</v>
      </c>
      <c r="G1493" t="s">
        <v>282</v>
      </c>
      <c r="H1493" t="s">
        <v>1845</v>
      </c>
      <c r="I1493" s="1">
        <f t="shared" si="81"/>
        <v>45565</v>
      </c>
      <c r="J1493" s="3">
        <v>2091.85</v>
      </c>
      <c r="K1493" s="3">
        <v>246.91</v>
      </c>
      <c r="L1493" s="3">
        <v>1844.94</v>
      </c>
      <c r="M1493" s="3">
        <v>209</v>
      </c>
      <c r="N1493" s="2">
        <v>7</v>
      </c>
      <c r="O1493" s="2">
        <v>0</v>
      </c>
      <c r="P1493" s="2">
        <v>6</v>
      </c>
      <c r="Q1493" s="2">
        <v>29</v>
      </c>
      <c r="R1493" s="1">
        <f t="shared" si="80"/>
        <v>45900</v>
      </c>
      <c r="S1493" t="s">
        <v>27</v>
      </c>
      <c r="T1493" t="s">
        <v>28</v>
      </c>
    </row>
    <row r="1494" spans="1:20" ht="13.95" customHeight="1" x14ac:dyDescent="0.3">
      <c r="A1494" t="s">
        <v>2346</v>
      </c>
      <c r="B1494" s="2">
        <v>1</v>
      </c>
      <c r="C1494" t="s">
        <v>1886</v>
      </c>
      <c r="D1494" t="s">
        <v>136</v>
      </c>
      <c r="E1494" t="s">
        <v>31</v>
      </c>
      <c r="F1494" t="s">
        <v>281</v>
      </c>
      <c r="G1494" t="s">
        <v>282</v>
      </c>
      <c r="H1494" t="s">
        <v>1845</v>
      </c>
      <c r="I1494" s="1">
        <f t="shared" si="81"/>
        <v>45565</v>
      </c>
      <c r="J1494" s="3">
        <v>2091.85</v>
      </c>
      <c r="K1494" s="3">
        <v>246.91</v>
      </c>
      <c r="L1494" s="3">
        <v>1844.94</v>
      </c>
      <c r="M1494" s="3">
        <v>209</v>
      </c>
      <c r="N1494" s="2">
        <v>7</v>
      </c>
      <c r="O1494" s="2">
        <v>0</v>
      </c>
      <c r="P1494" s="2">
        <v>6</v>
      </c>
      <c r="Q1494" s="2">
        <v>29</v>
      </c>
      <c r="R1494" s="1">
        <f t="shared" si="80"/>
        <v>45900</v>
      </c>
      <c r="S1494" t="s">
        <v>27</v>
      </c>
      <c r="T1494" t="s">
        <v>28</v>
      </c>
    </row>
    <row r="1495" spans="1:20" ht="13.95" customHeight="1" x14ac:dyDescent="0.3">
      <c r="A1495" t="s">
        <v>2347</v>
      </c>
      <c r="B1495" s="2">
        <v>1</v>
      </c>
      <c r="C1495" t="s">
        <v>1886</v>
      </c>
      <c r="D1495" t="s">
        <v>136</v>
      </c>
      <c r="E1495" t="s">
        <v>31</v>
      </c>
      <c r="F1495" t="s">
        <v>281</v>
      </c>
      <c r="G1495" t="s">
        <v>282</v>
      </c>
      <c r="H1495" t="s">
        <v>1845</v>
      </c>
      <c r="I1495" s="1">
        <f t="shared" si="81"/>
        <v>45565</v>
      </c>
      <c r="J1495" s="3">
        <v>2091.85</v>
      </c>
      <c r="K1495" s="3">
        <v>246.91</v>
      </c>
      <c r="L1495" s="3">
        <v>1844.94</v>
      </c>
      <c r="M1495" s="3">
        <v>209</v>
      </c>
      <c r="N1495" s="2">
        <v>7</v>
      </c>
      <c r="O1495" s="2">
        <v>0</v>
      </c>
      <c r="P1495" s="2">
        <v>6</v>
      </c>
      <c r="Q1495" s="2">
        <v>29</v>
      </c>
      <c r="R1495" s="1">
        <f t="shared" si="80"/>
        <v>45900</v>
      </c>
      <c r="S1495" t="s">
        <v>27</v>
      </c>
      <c r="T1495" t="s">
        <v>28</v>
      </c>
    </row>
    <row r="1496" spans="1:20" ht="13.95" customHeight="1" x14ac:dyDescent="0.3">
      <c r="A1496" t="s">
        <v>2348</v>
      </c>
      <c r="B1496" s="2">
        <v>1</v>
      </c>
      <c r="C1496" t="s">
        <v>1886</v>
      </c>
      <c r="D1496" t="s">
        <v>136</v>
      </c>
      <c r="E1496" t="s">
        <v>31</v>
      </c>
      <c r="F1496" t="s">
        <v>281</v>
      </c>
      <c r="G1496" t="s">
        <v>282</v>
      </c>
      <c r="H1496" t="s">
        <v>1845</v>
      </c>
      <c r="I1496" s="1">
        <f t="shared" si="81"/>
        <v>45565</v>
      </c>
      <c r="J1496" s="3">
        <v>2091.85</v>
      </c>
      <c r="K1496" s="3">
        <v>246.91</v>
      </c>
      <c r="L1496" s="3">
        <v>1844.94</v>
      </c>
      <c r="M1496" s="3">
        <v>209</v>
      </c>
      <c r="N1496" s="2">
        <v>7</v>
      </c>
      <c r="O1496" s="2">
        <v>0</v>
      </c>
      <c r="P1496" s="2">
        <v>6</v>
      </c>
      <c r="Q1496" s="2">
        <v>29</v>
      </c>
      <c r="R1496" s="1">
        <f t="shared" si="80"/>
        <v>45900</v>
      </c>
      <c r="S1496" t="s">
        <v>27</v>
      </c>
      <c r="T1496" t="s">
        <v>28</v>
      </c>
    </row>
    <row r="1497" spans="1:20" ht="13.95" customHeight="1" x14ac:dyDescent="0.3">
      <c r="A1497" t="s">
        <v>2349</v>
      </c>
      <c r="B1497" s="2">
        <v>1</v>
      </c>
      <c r="C1497" t="s">
        <v>1886</v>
      </c>
      <c r="D1497" t="s">
        <v>136</v>
      </c>
      <c r="E1497" t="s">
        <v>31</v>
      </c>
      <c r="F1497" t="s">
        <v>281</v>
      </c>
      <c r="G1497" t="s">
        <v>282</v>
      </c>
      <c r="H1497" t="s">
        <v>1845</v>
      </c>
      <c r="I1497" s="1">
        <f t="shared" si="81"/>
        <v>45565</v>
      </c>
      <c r="J1497" s="3">
        <v>2091.85</v>
      </c>
      <c r="K1497" s="3">
        <v>246.91</v>
      </c>
      <c r="L1497" s="3">
        <v>1844.94</v>
      </c>
      <c r="M1497" s="3">
        <v>209</v>
      </c>
      <c r="N1497" s="2">
        <v>7</v>
      </c>
      <c r="O1497" s="2">
        <v>0</v>
      </c>
      <c r="P1497" s="2">
        <v>6</v>
      </c>
      <c r="Q1497" s="2">
        <v>29</v>
      </c>
      <c r="R1497" s="1">
        <f t="shared" si="80"/>
        <v>45900</v>
      </c>
      <c r="S1497" t="s">
        <v>27</v>
      </c>
      <c r="T1497" t="s">
        <v>28</v>
      </c>
    </row>
    <row r="1498" spans="1:20" ht="13.95" customHeight="1" x14ac:dyDescent="0.3">
      <c r="A1498" t="s">
        <v>2350</v>
      </c>
      <c r="B1498" s="2">
        <v>1</v>
      </c>
      <c r="C1498" t="s">
        <v>1886</v>
      </c>
      <c r="D1498" t="s">
        <v>136</v>
      </c>
      <c r="E1498" t="s">
        <v>31</v>
      </c>
      <c r="F1498" t="s">
        <v>281</v>
      </c>
      <c r="G1498" t="s">
        <v>282</v>
      </c>
      <c r="H1498" t="s">
        <v>1845</v>
      </c>
      <c r="I1498" s="1">
        <f t="shared" si="81"/>
        <v>45565</v>
      </c>
      <c r="J1498" s="3">
        <v>2091.85</v>
      </c>
      <c r="K1498" s="3">
        <v>246.91</v>
      </c>
      <c r="L1498" s="3">
        <v>1844.94</v>
      </c>
      <c r="M1498" s="3">
        <v>209</v>
      </c>
      <c r="N1498" s="2">
        <v>7</v>
      </c>
      <c r="O1498" s="2">
        <v>0</v>
      </c>
      <c r="P1498" s="2">
        <v>6</v>
      </c>
      <c r="Q1498" s="2">
        <v>29</v>
      </c>
      <c r="R1498" s="1">
        <f t="shared" si="80"/>
        <v>45900</v>
      </c>
      <c r="S1498" t="s">
        <v>27</v>
      </c>
      <c r="T1498" t="s">
        <v>28</v>
      </c>
    </row>
    <row r="1499" spans="1:20" ht="13.95" customHeight="1" x14ac:dyDescent="0.3">
      <c r="A1499" t="s">
        <v>2351</v>
      </c>
      <c r="B1499" s="2">
        <v>1</v>
      </c>
      <c r="C1499" t="s">
        <v>1886</v>
      </c>
      <c r="D1499" t="s">
        <v>136</v>
      </c>
      <c r="E1499" t="s">
        <v>31</v>
      </c>
      <c r="F1499" t="s">
        <v>281</v>
      </c>
      <c r="G1499" t="s">
        <v>282</v>
      </c>
      <c r="H1499" t="s">
        <v>1845</v>
      </c>
      <c r="I1499" s="1">
        <f t="shared" si="81"/>
        <v>45565</v>
      </c>
      <c r="J1499" s="3">
        <v>2091.85</v>
      </c>
      <c r="K1499" s="3">
        <v>246.91</v>
      </c>
      <c r="L1499" s="3">
        <v>1844.94</v>
      </c>
      <c r="M1499" s="3">
        <v>209</v>
      </c>
      <c r="N1499" s="2">
        <v>7</v>
      </c>
      <c r="O1499" s="2">
        <v>0</v>
      </c>
      <c r="P1499" s="2">
        <v>6</v>
      </c>
      <c r="Q1499" s="2">
        <v>29</v>
      </c>
      <c r="R1499" s="1">
        <f t="shared" si="80"/>
        <v>45900</v>
      </c>
      <c r="S1499" t="s">
        <v>27</v>
      </c>
      <c r="T1499" t="s">
        <v>28</v>
      </c>
    </row>
    <row r="1500" spans="1:20" ht="13.95" customHeight="1" x14ac:dyDescent="0.3">
      <c r="A1500" t="s">
        <v>2352</v>
      </c>
      <c r="B1500" s="2">
        <v>1</v>
      </c>
      <c r="C1500" t="s">
        <v>1886</v>
      </c>
      <c r="D1500" t="s">
        <v>136</v>
      </c>
      <c r="E1500" t="s">
        <v>31</v>
      </c>
      <c r="F1500" t="s">
        <v>281</v>
      </c>
      <c r="G1500" t="s">
        <v>282</v>
      </c>
      <c r="H1500" t="s">
        <v>1845</v>
      </c>
      <c r="I1500" s="1">
        <f t="shared" si="81"/>
        <v>45565</v>
      </c>
      <c r="J1500" s="3">
        <v>2091.85</v>
      </c>
      <c r="K1500" s="3">
        <v>246.91</v>
      </c>
      <c r="L1500" s="3">
        <v>1844.94</v>
      </c>
      <c r="M1500" s="3">
        <v>209</v>
      </c>
      <c r="N1500" s="2">
        <v>7</v>
      </c>
      <c r="O1500" s="2">
        <v>0</v>
      </c>
      <c r="P1500" s="2">
        <v>6</v>
      </c>
      <c r="Q1500" s="2">
        <v>29</v>
      </c>
      <c r="R1500" s="1">
        <f t="shared" si="80"/>
        <v>45900</v>
      </c>
      <c r="S1500" t="s">
        <v>27</v>
      </c>
      <c r="T1500" t="s">
        <v>28</v>
      </c>
    </row>
    <row r="1501" spans="1:20" ht="13.95" customHeight="1" x14ac:dyDescent="0.3">
      <c r="A1501" t="s">
        <v>2353</v>
      </c>
      <c r="B1501" s="2">
        <v>1</v>
      </c>
      <c r="C1501" t="s">
        <v>1886</v>
      </c>
      <c r="D1501" t="s">
        <v>136</v>
      </c>
      <c r="E1501" t="s">
        <v>31</v>
      </c>
      <c r="F1501" t="s">
        <v>281</v>
      </c>
      <c r="G1501" t="s">
        <v>282</v>
      </c>
      <c r="H1501" t="s">
        <v>1845</v>
      </c>
      <c r="I1501" s="1">
        <f t="shared" si="81"/>
        <v>45565</v>
      </c>
      <c r="J1501" s="3">
        <v>2091.85</v>
      </c>
      <c r="K1501" s="3">
        <v>246.91</v>
      </c>
      <c r="L1501" s="3">
        <v>1844.94</v>
      </c>
      <c r="M1501" s="3">
        <v>209</v>
      </c>
      <c r="N1501" s="2">
        <v>7</v>
      </c>
      <c r="O1501" s="2">
        <v>0</v>
      </c>
      <c r="P1501" s="2">
        <v>6</v>
      </c>
      <c r="Q1501" s="2">
        <v>29</v>
      </c>
      <c r="R1501" s="1">
        <f t="shared" si="80"/>
        <v>45900</v>
      </c>
      <c r="S1501" t="s">
        <v>27</v>
      </c>
      <c r="T1501" t="s">
        <v>28</v>
      </c>
    </row>
    <row r="1502" spans="1:20" ht="13.95" customHeight="1" x14ac:dyDescent="0.3">
      <c r="A1502" t="s">
        <v>2354</v>
      </c>
      <c r="B1502" s="2">
        <v>1</v>
      </c>
      <c r="C1502" t="s">
        <v>1886</v>
      </c>
      <c r="D1502" t="s">
        <v>136</v>
      </c>
      <c r="E1502" t="s">
        <v>31</v>
      </c>
      <c r="F1502" t="s">
        <v>281</v>
      </c>
      <c r="G1502" t="s">
        <v>282</v>
      </c>
      <c r="H1502" t="s">
        <v>1845</v>
      </c>
      <c r="I1502" s="1">
        <f t="shared" si="81"/>
        <v>45565</v>
      </c>
      <c r="J1502" s="3">
        <v>2091.85</v>
      </c>
      <c r="K1502" s="3">
        <v>246.91</v>
      </c>
      <c r="L1502" s="3">
        <v>1844.94</v>
      </c>
      <c r="M1502" s="3">
        <v>209</v>
      </c>
      <c r="N1502" s="2">
        <v>7</v>
      </c>
      <c r="O1502" s="2">
        <v>0</v>
      </c>
      <c r="P1502" s="2">
        <v>6</v>
      </c>
      <c r="Q1502" s="2">
        <v>29</v>
      </c>
      <c r="R1502" s="1">
        <f t="shared" si="80"/>
        <v>45900</v>
      </c>
      <c r="S1502" t="s">
        <v>27</v>
      </c>
      <c r="T1502" t="s">
        <v>28</v>
      </c>
    </row>
    <row r="1503" spans="1:20" ht="13.95" customHeight="1" x14ac:dyDescent="0.3">
      <c r="A1503" t="s">
        <v>2355</v>
      </c>
      <c r="B1503" s="2">
        <v>1</v>
      </c>
      <c r="C1503" t="s">
        <v>1886</v>
      </c>
      <c r="D1503" t="s">
        <v>136</v>
      </c>
      <c r="E1503" t="s">
        <v>31</v>
      </c>
      <c r="F1503" t="s">
        <v>281</v>
      </c>
      <c r="G1503" t="s">
        <v>282</v>
      </c>
      <c r="H1503" t="s">
        <v>1845</v>
      </c>
      <c r="I1503" s="1">
        <f t="shared" si="81"/>
        <v>45565</v>
      </c>
      <c r="J1503" s="3">
        <v>2091.85</v>
      </c>
      <c r="K1503" s="3">
        <v>246.91</v>
      </c>
      <c r="L1503" s="3">
        <v>1844.94</v>
      </c>
      <c r="M1503" s="3">
        <v>209</v>
      </c>
      <c r="N1503" s="2">
        <v>7</v>
      </c>
      <c r="O1503" s="2">
        <v>0</v>
      </c>
      <c r="P1503" s="2">
        <v>6</v>
      </c>
      <c r="Q1503" s="2">
        <v>29</v>
      </c>
      <c r="R1503" s="1">
        <f t="shared" si="80"/>
        <v>45900</v>
      </c>
      <c r="S1503" t="s">
        <v>27</v>
      </c>
      <c r="T1503" t="s">
        <v>28</v>
      </c>
    </row>
    <row r="1504" spans="1:20" ht="13.95" customHeight="1" x14ac:dyDescent="0.3">
      <c r="A1504" t="s">
        <v>2356</v>
      </c>
      <c r="B1504" s="2">
        <v>1</v>
      </c>
      <c r="C1504" t="s">
        <v>1886</v>
      </c>
      <c r="D1504" t="s">
        <v>136</v>
      </c>
      <c r="E1504" t="s">
        <v>31</v>
      </c>
      <c r="F1504" t="s">
        <v>281</v>
      </c>
      <c r="G1504" t="s">
        <v>282</v>
      </c>
      <c r="H1504" t="s">
        <v>1845</v>
      </c>
      <c r="I1504" s="1">
        <f t="shared" si="81"/>
        <v>45565</v>
      </c>
      <c r="J1504" s="3">
        <v>2091.85</v>
      </c>
      <c r="K1504" s="3">
        <v>246.91</v>
      </c>
      <c r="L1504" s="3">
        <v>1844.94</v>
      </c>
      <c r="M1504" s="3">
        <v>209</v>
      </c>
      <c r="N1504" s="2">
        <v>7</v>
      </c>
      <c r="O1504" s="2">
        <v>0</v>
      </c>
      <c r="P1504" s="2">
        <v>6</v>
      </c>
      <c r="Q1504" s="2">
        <v>29</v>
      </c>
      <c r="R1504" s="1">
        <f t="shared" si="80"/>
        <v>45900</v>
      </c>
      <c r="S1504" t="s">
        <v>27</v>
      </c>
      <c r="T1504" t="s">
        <v>28</v>
      </c>
    </row>
    <row r="1505" spans="1:20" ht="13.95" customHeight="1" x14ac:dyDescent="0.3">
      <c r="A1505" t="s">
        <v>2357</v>
      </c>
      <c r="B1505" s="2">
        <v>1</v>
      </c>
      <c r="C1505" t="s">
        <v>1886</v>
      </c>
      <c r="D1505" t="s">
        <v>136</v>
      </c>
      <c r="E1505" t="s">
        <v>31</v>
      </c>
      <c r="F1505" t="s">
        <v>281</v>
      </c>
      <c r="G1505" t="s">
        <v>282</v>
      </c>
      <c r="H1505" t="s">
        <v>1845</v>
      </c>
      <c r="I1505" s="1">
        <f t="shared" si="81"/>
        <v>45565</v>
      </c>
      <c r="J1505" s="3">
        <v>2091.85</v>
      </c>
      <c r="K1505" s="3">
        <v>246.91</v>
      </c>
      <c r="L1505" s="3">
        <v>1844.94</v>
      </c>
      <c r="M1505" s="3">
        <v>209</v>
      </c>
      <c r="N1505" s="2">
        <v>7</v>
      </c>
      <c r="O1505" s="2">
        <v>0</v>
      </c>
      <c r="P1505" s="2">
        <v>6</v>
      </c>
      <c r="Q1505" s="2">
        <v>29</v>
      </c>
      <c r="R1505" s="1">
        <f t="shared" si="80"/>
        <v>45900</v>
      </c>
      <c r="S1505" t="s">
        <v>27</v>
      </c>
      <c r="T1505" t="s">
        <v>28</v>
      </c>
    </row>
    <row r="1506" spans="1:20" ht="13.95" customHeight="1" x14ac:dyDescent="0.3">
      <c r="A1506" t="s">
        <v>2358</v>
      </c>
      <c r="B1506" s="2">
        <v>1</v>
      </c>
      <c r="C1506" t="s">
        <v>1886</v>
      </c>
      <c r="D1506" t="s">
        <v>136</v>
      </c>
      <c r="E1506" t="s">
        <v>31</v>
      </c>
      <c r="F1506" t="s">
        <v>281</v>
      </c>
      <c r="G1506" t="s">
        <v>282</v>
      </c>
      <c r="H1506" t="s">
        <v>1845</v>
      </c>
      <c r="I1506" s="1">
        <f t="shared" si="81"/>
        <v>45565</v>
      </c>
      <c r="J1506" s="3">
        <v>2091.85</v>
      </c>
      <c r="K1506" s="3">
        <v>246.91</v>
      </c>
      <c r="L1506" s="3">
        <v>1844.94</v>
      </c>
      <c r="M1506" s="3">
        <v>209</v>
      </c>
      <c r="N1506" s="2">
        <v>7</v>
      </c>
      <c r="O1506" s="2">
        <v>0</v>
      </c>
      <c r="P1506" s="2">
        <v>6</v>
      </c>
      <c r="Q1506" s="2">
        <v>29</v>
      </c>
      <c r="R1506" s="1">
        <f t="shared" si="80"/>
        <v>45900</v>
      </c>
      <c r="S1506" t="s">
        <v>27</v>
      </c>
      <c r="T1506" t="s">
        <v>28</v>
      </c>
    </row>
    <row r="1507" spans="1:20" ht="13.95" customHeight="1" x14ac:dyDescent="0.3">
      <c r="A1507" t="s">
        <v>2359</v>
      </c>
      <c r="B1507" s="2">
        <v>1</v>
      </c>
      <c r="C1507" t="s">
        <v>1886</v>
      </c>
      <c r="D1507" t="s">
        <v>136</v>
      </c>
      <c r="E1507" t="s">
        <v>31</v>
      </c>
      <c r="F1507" t="s">
        <v>281</v>
      </c>
      <c r="G1507" t="s">
        <v>282</v>
      </c>
      <c r="H1507" t="s">
        <v>1845</v>
      </c>
      <c r="I1507" s="1">
        <f t="shared" si="81"/>
        <v>45565</v>
      </c>
      <c r="J1507" s="3">
        <v>2091.85</v>
      </c>
      <c r="K1507" s="3">
        <v>246.91</v>
      </c>
      <c r="L1507" s="3">
        <v>1844.94</v>
      </c>
      <c r="M1507" s="3">
        <v>209</v>
      </c>
      <c r="N1507" s="2">
        <v>7</v>
      </c>
      <c r="O1507" s="2">
        <v>0</v>
      </c>
      <c r="P1507" s="2">
        <v>6</v>
      </c>
      <c r="Q1507" s="2">
        <v>29</v>
      </c>
      <c r="R1507" s="1">
        <f t="shared" si="80"/>
        <v>45900</v>
      </c>
      <c r="S1507" t="s">
        <v>27</v>
      </c>
      <c r="T1507" t="s">
        <v>28</v>
      </c>
    </row>
    <row r="1508" spans="1:20" ht="13.95" customHeight="1" x14ac:dyDescent="0.3">
      <c r="A1508" t="s">
        <v>2360</v>
      </c>
      <c r="B1508" s="2">
        <v>1</v>
      </c>
      <c r="C1508" t="s">
        <v>1886</v>
      </c>
      <c r="D1508" t="s">
        <v>136</v>
      </c>
      <c r="E1508" t="s">
        <v>31</v>
      </c>
      <c r="F1508" t="s">
        <v>281</v>
      </c>
      <c r="G1508" t="s">
        <v>282</v>
      </c>
      <c r="H1508" t="s">
        <v>1845</v>
      </c>
      <c r="I1508" s="1">
        <f t="shared" si="81"/>
        <v>45565</v>
      </c>
      <c r="J1508" s="3">
        <v>2091.85</v>
      </c>
      <c r="K1508" s="3">
        <v>246.91</v>
      </c>
      <c r="L1508" s="3">
        <v>1844.94</v>
      </c>
      <c r="M1508" s="3">
        <v>209</v>
      </c>
      <c r="N1508" s="2">
        <v>7</v>
      </c>
      <c r="O1508" s="2">
        <v>0</v>
      </c>
      <c r="P1508" s="2">
        <v>6</v>
      </c>
      <c r="Q1508" s="2">
        <v>29</v>
      </c>
      <c r="R1508" s="1">
        <f t="shared" si="80"/>
        <v>45900</v>
      </c>
      <c r="S1508" t="s">
        <v>27</v>
      </c>
      <c r="T1508" t="s">
        <v>28</v>
      </c>
    </row>
    <row r="1509" spans="1:20" ht="13.95" customHeight="1" x14ac:dyDescent="0.3">
      <c r="A1509" t="s">
        <v>2361</v>
      </c>
      <c r="B1509" s="2">
        <v>1</v>
      </c>
      <c r="C1509" t="s">
        <v>1886</v>
      </c>
      <c r="D1509" t="s">
        <v>136</v>
      </c>
      <c r="E1509" t="s">
        <v>31</v>
      </c>
      <c r="F1509" t="s">
        <v>281</v>
      </c>
      <c r="G1509" t="s">
        <v>282</v>
      </c>
      <c r="H1509" t="s">
        <v>1845</v>
      </c>
      <c r="I1509" s="1">
        <f t="shared" si="81"/>
        <v>45565</v>
      </c>
      <c r="J1509" s="3">
        <v>2091.85</v>
      </c>
      <c r="K1509" s="3">
        <v>246.91</v>
      </c>
      <c r="L1509" s="3">
        <v>1844.94</v>
      </c>
      <c r="M1509" s="3">
        <v>209</v>
      </c>
      <c r="N1509" s="2">
        <v>7</v>
      </c>
      <c r="O1509" s="2">
        <v>0</v>
      </c>
      <c r="P1509" s="2">
        <v>6</v>
      </c>
      <c r="Q1509" s="2">
        <v>29</v>
      </c>
      <c r="R1509" s="1">
        <f t="shared" si="80"/>
        <v>45900</v>
      </c>
      <c r="S1509" t="s">
        <v>27</v>
      </c>
      <c r="T1509" t="s">
        <v>28</v>
      </c>
    </row>
    <row r="1510" spans="1:20" ht="13.95" customHeight="1" x14ac:dyDescent="0.3">
      <c r="A1510" t="s">
        <v>2362</v>
      </c>
      <c r="B1510" s="2">
        <v>1</v>
      </c>
      <c r="C1510" t="s">
        <v>1886</v>
      </c>
      <c r="D1510" t="s">
        <v>136</v>
      </c>
      <c r="E1510" t="s">
        <v>31</v>
      </c>
      <c r="F1510" t="s">
        <v>281</v>
      </c>
      <c r="G1510" t="s">
        <v>282</v>
      </c>
      <c r="H1510" t="s">
        <v>1845</v>
      </c>
      <c r="I1510" s="1">
        <f t="shared" si="81"/>
        <v>45565</v>
      </c>
      <c r="J1510" s="3">
        <v>2091.85</v>
      </c>
      <c r="K1510" s="3">
        <v>246.91</v>
      </c>
      <c r="L1510" s="3">
        <v>1844.94</v>
      </c>
      <c r="M1510" s="3">
        <v>209</v>
      </c>
      <c r="N1510" s="2">
        <v>7</v>
      </c>
      <c r="O1510" s="2">
        <v>0</v>
      </c>
      <c r="P1510" s="2">
        <v>6</v>
      </c>
      <c r="Q1510" s="2">
        <v>29</v>
      </c>
      <c r="R1510" s="1">
        <f t="shared" si="80"/>
        <v>45900</v>
      </c>
      <c r="S1510" t="s">
        <v>27</v>
      </c>
      <c r="T1510" t="s">
        <v>28</v>
      </c>
    </row>
    <row r="1511" spans="1:20" ht="13.95" customHeight="1" x14ac:dyDescent="0.3">
      <c r="A1511" t="s">
        <v>2363</v>
      </c>
      <c r="B1511" s="2">
        <v>1</v>
      </c>
      <c r="C1511" t="s">
        <v>1886</v>
      </c>
      <c r="D1511" t="s">
        <v>136</v>
      </c>
      <c r="E1511" t="s">
        <v>31</v>
      </c>
      <c r="F1511" t="s">
        <v>281</v>
      </c>
      <c r="G1511" t="s">
        <v>282</v>
      </c>
      <c r="H1511" t="s">
        <v>1845</v>
      </c>
      <c r="I1511" s="1">
        <f t="shared" si="81"/>
        <v>45565</v>
      </c>
      <c r="J1511" s="3">
        <v>2091.85</v>
      </c>
      <c r="K1511" s="3">
        <v>246.91</v>
      </c>
      <c r="L1511" s="3">
        <v>1844.94</v>
      </c>
      <c r="M1511" s="3">
        <v>209</v>
      </c>
      <c r="N1511" s="2">
        <v>7</v>
      </c>
      <c r="O1511" s="2">
        <v>0</v>
      </c>
      <c r="P1511" s="2">
        <v>6</v>
      </c>
      <c r="Q1511" s="2">
        <v>29</v>
      </c>
      <c r="R1511" s="1">
        <f t="shared" si="80"/>
        <v>45900</v>
      </c>
      <c r="S1511" t="s">
        <v>27</v>
      </c>
      <c r="T1511" t="s">
        <v>28</v>
      </c>
    </row>
    <row r="1512" spans="1:20" ht="13.95" customHeight="1" x14ac:dyDescent="0.3">
      <c r="A1512" t="s">
        <v>2364</v>
      </c>
      <c r="B1512" s="2">
        <v>1</v>
      </c>
      <c r="C1512" t="s">
        <v>1886</v>
      </c>
      <c r="D1512" t="s">
        <v>136</v>
      </c>
      <c r="E1512" t="s">
        <v>31</v>
      </c>
      <c r="F1512" t="s">
        <v>281</v>
      </c>
      <c r="G1512" t="s">
        <v>282</v>
      </c>
      <c r="H1512" t="s">
        <v>1845</v>
      </c>
      <c r="I1512" s="1">
        <f t="shared" si="81"/>
        <v>45565</v>
      </c>
      <c r="J1512" s="3">
        <v>2091.85</v>
      </c>
      <c r="K1512" s="3">
        <v>246.91</v>
      </c>
      <c r="L1512" s="3">
        <v>1844.94</v>
      </c>
      <c r="M1512" s="3">
        <v>209</v>
      </c>
      <c r="N1512" s="2">
        <v>7</v>
      </c>
      <c r="O1512" s="2">
        <v>0</v>
      </c>
      <c r="P1512" s="2">
        <v>6</v>
      </c>
      <c r="Q1512" s="2">
        <v>29</v>
      </c>
      <c r="R1512" s="1">
        <f t="shared" si="80"/>
        <v>45900</v>
      </c>
      <c r="S1512" t="s">
        <v>27</v>
      </c>
      <c r="T1512" t="s">
        <v>28</v>
      </c>
    </row>
    <row r="1513" spans="1:20" ht="13.95" customHeight="1" x14ac:dyDescent="0.3">
      <c r="A1513" t="s">
        <v>2365</v>
      </c>
      <c r="B1513" s="2">
        <v>1</v>
      </c>
      <c r="C1513" t="s">
        <v>1886</v>
      </c>
      <c r="D1513" t="s">
        <v>136</v>
      </c>
      <c r="E1513" t="s">
        <v>31</v>
      </c>
      <c r="F1513" t="s">
        <v>281</v>
      </c>
      <c r="G1513" t="s">
        <v>282</v>
      </c>
      <c r="H1513" t="s">
        <v>1845</v>
      </c>
      <c r="I1513" s="1">
        <f t="shared" si="81"/>
        <v>45565</v>
      </c>
      <c r="J1513" s="3">
        <v>2091.85</v>
      </c>
      <c r="K1513" s="3">
        <v>246.91</v>
      </c>
      <c r="L1513" s="3">
        <v>1844.94</v>
      </c>
      <c r="M1513" s="3">
        <v>209</v>
      </c>
      <c r="N1513" s="2">
        <v>7</v>
      </c>
      <c r="O1513" s="2">
        <v>0</v>
      </c>
      <c r="P1513" s="2">
        <v>6</v>
      </c>
      <c r="Q1513" s="2">
        <v>29</v>
      </c>
      <c r="R1513" s="1">
        <f t="shared" si="80"/>
        <v>45900</v>
      </c>
      <c r="S1513" t="s">
        <v>27</v>
      </c>
      <c r="T1513" t="s">
        <v>28</v>
      </c>
    </row>
    <row r="1514" spans="1:20" ht="13.95" customHeight="1" x14ac:dyDescent="0.3">
      <c r="A1514" t="s">
        <v>2366</v>
      </c>
      <c r="B1514" s="2">
        <v>1</v>
      </c>
      <c r="C1514" t="s">
        <v>1886</v>
      </c>
      <c r="D1514" t="s">
        <v>136</v>
      </c>
      <c r="E1514" t="s">
        <v>31</v>
      </c>
      <c r="F1514" t="s">
        <v>281</v>
      </c>
      <c r="G1514" t="s">
        <v>282</v>
      </c>
      <c r="H1514" t="s">
        <v>1845</v>
      </c>
      <c r="I1514" s="1">
        <f t="shared" si="81"/>
        <v>45565</v>
      </c>
      <c r="J1514" s="3">
        <v>2091.85</v>
      </c>
      <c r="K1514" s="3">
        <v>246.91</v>
      </c>
      <c r="L1514" s="3">
        <v>1844.94</v>
      </c>
      <c r="M1514" s="3">
        <v>209</v>
      </c>
      <c r="N1514" s="2">
        <v>7</v>
      </c>
      <c r="O1514" s="2">
        <v>0</v>
      </c>
      <c r="P1514" s="2">
        <v>6</v>
      </c>
      <c r="Q1514" s="2">
        <v>29</v>
      </c>
      <c r="R1514" s="1">
        <f t="shared" si="80"/>
        <v>45900</v>
      </c>
      <c r="S1514" t="s">
        <v>27</v>
      </c>
      <c r="T1514" t="s">
        <v>28</v>
      </c>
    </row>
    <row r="1515" spans="1:20" ht="13.95" customHeight="1" x14ac:dyDescent="0.3">
      <c r="A1515" t="s">
        <v>2367</v>
      </c>
      <c r="B1515" s="2">
        <v>1</v>
      </c>
      <c r="C1515" t="s">
        <v>1886</v>
      </c>
      <c r="D1515" t="s">
        <v>136</v>
      </c>
      <c r="E1515" t="s">
        <v>31</v>
      </c>
      <c r="F1515" t="s">
        <v>281</v>
      </c>
      <c r="G1515" t="s">
        <v>282</v>
      </c>
      <c r="H1515" t="s">
        <v>1845</v>
      </c>
      <c r="I1515" s="1">
        <f t="shared" si="81"/>
        <v>45565</v>
      </c>
      <c r="J1515" s="3">
        <v>2091.85</v>
      </c>
      <c r="K1515" s="3">
        <v>246.91</v>
      </c>
      <c r="L1515" s="3">
        <v>1844.94</v>
      </c>
      <c r="M1515" s="3">
        <v>209</v>
      </c>
      <c r="N1515" s="2">
        <v>7</v>
      </c>
      <c r="O1515" s="2">
        <v>0</v>
      </c>
      <c r="P1515" s="2">
        <v>6</v>
      </c>
      <c r="Q1515" s="2">
        <v>29</v>
      </c>
      <c r="R1515" s="1">
        <f t="shared" si="80"/>
        <v>45900</v>
      </c>
      <c r="S1515" t="s">
        <v>27</v>
      </c>
      <c r="T1515" t="s">
        <v>28</v>
      </c>
    </row>
    <row r="1516" spans="1:20" ht="13.95" customHeight="1" x14ac:dyDescent="0.3">
      <c r="A1516" t="s">
        <v>2368</v>
      </c>
      <c r="B1516" s="2">
        <v>1</v>
      </c>
      <c r="C1516" t="s">
        <v>1886</v>
      </c>
      <c r="D1516" t="s">
        <v>136</v>
      </c>
      <c r="E1516" t="s">
        <v>31</v>
      </c>
      <c r="F1516" t="s">
        <v>281</v>
      </c>
      <c r="G1516" t="s">
        <v>282</v>
      </c>
      <c r="H1516" t="s">
        <v>1845</v>
      </c>
      <c r="I1516" s="1">
        <f t="shared" si="81"/>
        <v>45565</v>
      </c>
      <c r="J1516" s="3">
        <v>2091.85</v>
      </c>
      <c r="K1516" s="3">
        <v>246.91</v>
      </c>
      <c r="L1516" s="3">
        <v>1844.94</v>
      </c>
      <c r="M1516" s="3">
        <v>209</v>
      </c>
      <c r="N1516" s="2">
        <v>7</v>
      </c>
      <c r="O1516" s="2">
        <v>0</v>
      </c>
      <c r="P1516" s="2">
        <v>6</v>
      </c>
      <c r="Q1516" s="2">
        <v>29</v>
      </c>
      <c r="R1516" s="1">
        <f t="shared" si="80"/>
        <v>45900</v>
      </c>
      <c r="S1516" t="s">
        <v>27</v>
      </c>
      <c r="T1516" t="s">
        <v>28</v>
      </c>
    </row>
    <row r="1517" spans="1:20" ht="13.95" customHeight="1" x14ac:dyDescent="0.3">
      <c r="A1517" t="s">
        <v>2369</v>
      </c>
      <c r="B1517" s="2">
        <v>1</v>
      </c>
      <c r="C1517" t="s">
        <v>1886</v>
      </c>
      <c r="D1517" t="s">
        <v>136</v>
      </c>
      <c r="E1517" t="s">
        <v>31</v>
      </c>
      <c r="F1517" t="s">
        <v>281</v>
      </c>
      <c r="G1517" t="s">
        <v>282</v>
      </c>
      <c r="H1517" t="s">
        <v>1845</v>
      </c>
      <c r="I1517" s="1">
        <f t="shared" si="81"/>
        <v>45565</v>
      </c>
      <c r="J1517" s="3">
        <v>2091.85</v>
      </c>
      <c r="K1517" s="3">
        <v>246.91</v>
      </c>
      <c r="L1517" s="3">
        <v>1844.94</v>
      </c>
      <c r="M1517" s="3">
        <v>209</v>
      </c>
      <c r="N1517" s="2">
        <v>7</v>
      </c>
      <c r="O1517" s="2">
        <v>0</v>
      </c>
      <c r="P1517" s="2">
        <v>6</v>
      </c>
      <c r="Q1517" s="2">
        <v>29</v>
      </c>
      <c r="R1517" s="1">
        <f t="shared" si="80"/>
        <v>45900</v>
      </c>
      <c r="S1517" t="s">
        <v>27</v>
      </c>
      <c r="T1517" t="s">
        <v>28</v>
      </c>
    </row>
    <row r="1518" spans="1:20" ht="13.95" customHeight="1" x14ac:dyDescent="0.3">
      <c r="A1518" t="s">
        <v>2370</v>
      </c>
      <c r="B1518" s="2">
        <v>1</v>
      </c>
      <c r="C1518" t="s">
        <v>1886</v>
      </c>
      <c r="D1518" t="s">
        <v>136</v>
      </c>
      <c r="E1518" t="s">
        <v>31</v>
      </c>
      <c r="F1518" t="s">
        <v>281</v>
      </c>
      <c r="G1518" t="s">
        <v>282</v>
      </c>
      <c r="H1518" t="s">
        <v>1845</v>
      </c>
      <c r="I1518" s="1">
        <f t="shared" si="81"/>
        <v>45565</v>
      </c>
      <c r="J1518" s="3">
        <v>2091.85</v>
      </c>
      <c r="K1518" s="3">
        <v>246.91</v>
      </c>
      <c r="L1518" s="3">
        <v>1844.94</v>
      </c>
      <c r="M1518" s="3">
        <v>209</v>
      </c>
      <c r="N1518" s="2">
        <v>7</v>
      </c>
      <c r="O1518" s="2">
        <v>0</v>
      </c>
      <c r="P1518" s="2">
        <v>6</v>
      </c>
      <c r="Q1518" s="2">
        <v>29</v>
      </c>
      <c r="R1518" s="1">
        <f t="shared" si="80"/>
        <v>45900</v>
      </c>
      <c r="S1518" t="s">
        <v>27</v>
      </c>
      <c r="T1518" t="s">
        <v>28</v>
      </c>
    </row>
    <row r="1519" spans="1:20" ht="13.95" customHeight="1" x14ac:dyDescent="0.3">
      <c r="A1519" t="s">
        <v>2371</v>
      </c>
      <c r="B1519" s="2">
        <v>1</v>
      </c>
      <c r="C1519" t="s">
        <v>1886</v>
      </c>
      <c r="D1519" t="s">
        <v>136</v>
      </c>
      <c r="E1519" t="s">
        <v>31</v>
      </c>
      <c r="F1519" t="s">
        <v>281</v>
      </c>
      <c r="G1519" t="s">
        <v>282</v>
      </c>
      <c r="H1519" t="s">
        <v>1845</v>
      </c>
      <c r="I1519" s="1">
        <f t="shared" si="81"/>
        <v>45565</v>
      </c>
      <c r="J1519" s="3">
        <v>2091.85</v>
      </c>
      <c r="K1519" s="3">
        <v>246.91</v>
      </c>
      <c r="L1519" s="3">
        <v>1844.94</v>
      </c>
      <c r="M1519" s="3">
        <v>209</v>
      </c>
      <c r="N1519" s="2">
        <v>7</v>
      </c>
      <c r="O1519" s="2">
        <v>0</v>
      </c>
      <c r="P1519" s="2">
        <v>6</v>
      </c>
      <c r="Q1519" s="2">
        <v>29</v>
      </c>
      <c r="R1519" s="1">
        <f t="shared" si="80"/>
        <v>45900</v>
      </c>
      <c r="S1519" t="s">
        <v>27</v>
      </c>
      <c r="T1519" t="s">
        <v>28</v>
      </c>
    </row>
    <row r="1520" spans="1:20" ht="13.95" customHeight="1" x14ac:dyDescent="0.3">
      <c r="A1520" t="s">
        <v>2372</v>
      </c>
      <c r="B1520" s="2">
        <v>1</v>
      </c>
      <c r="C1520" t="s">
        <v>1886</v>
      </c>
      <c r="D1520" t="s">
        <v>136</v>
      </c>
      <c r="E1520" t="s">
        <v>31</v>
      </c>
      <c r="F1520" t="s">
        <v>281</v>
      </c>
      <c r="G1520" t="s">
        <v>282</v>
      </c>
      <c r="H1520" t="s">
        <v>1845</v>
      </c>
      <c r="I1520" s="1">
        <f t="shared" si="81"/>
        <v>45565</v>
      </c>
      <c r="J1520" s="3">
        <v>2091.85</v>
      </c>
      <c r="K1520" s="3">
        <v>246.91</v>
      </c>
      <c r="L1520" s="3">
        <v>1844.94</v>
      </c>
      <c r="M1520" s="3">
        <v>209</v>
      </c>
      <c r="N1520" s="2">
        <v>7</v>
      </c>
      <c r="O1520" s="2">
        <v>0</v>
      </c>
      <c r="P1520" s="2">
        <v>6</v>
      </c>
      <c r="Q1520" s="2">
        <v>29</v>
      </c>
      <c r="R1520" s="1">
        <f t="shared" si="80"/>
        <v>45900</v>
      </c>
      <c r="S1520" t="s">
        <v>27</v>
      </c>
      <c r="T1520" t="s">
        <v>28</v>
      </c>
    </row>
    <row r="1521" spans="1:20" ht="13.95" customHeight="1" x14ac:dyDescent="0.3">
      <c r="A1521" t="s">
        <v>2373</v>
      </c>
      <c r="B1521" s="2">
        <v>1</v>
      </c>
      <c r="C1521" t="s">
        <v>1886</v>
      </c>
      <c r="D1521" t="s">
        <v>136</v>
      </c>
      <c r="E1521" t="s">
        <v>31</v>
      </c>
      <c r="F1521" t="s">
        <v>281</v>
      </c>
      <c r="G1521" t="s">
        <v>282</v>
      </c>
      <c r="H1521" t="s">
        <v>1845</v>
      </c>
      <c r="I1521" s="1">
        <f t="shared" si="81"/>
        <v>45565</v>
      </c>
      <c r="J1521" s="3">
        <v>2091.85</v>
      </c>
      <c r="K1521" s="3">
        <v>246.91</v>
      </c>
      <c r="L1521" s="3">
        <v>1844.94</v>
      </c>
      <c r="M1521" s="3">
        <v>209</v>
      </c>
      <c r="N1521" s="2">
        <v>7</v>
      </c>
      <c r="O1521" s="2">
        <v>0</v>
      </c>
      <c r="P1521" s="2">
        <v>6</v>
      </c>
      <c r="Q1521" s="2">
        <v>29</v>
      </c>
      <c r="R1521" s="1">
        <f t="shared" si="80"/>
        <v>45900</v>
      </c>
      <c r="S1521" t="s">
        <v>27</v>
      </c>
      <c r="T1521" t="s">
        <v>28</v>
      </c>
    </row>
    <row r="1522" spans="1:20" ht="13.95" customHeight="1" x14ac:dyDescent="0.3">
      <c r="A1522" t="s">
        <v>2374</v>
      </c>
      <c r="B1522" s="2">
        <v>1</v>
      </c>
      <c r="C1522" t="s">
        <v>1886</v>
      </c>
      <c r="D1522" t="s">
        <v>136</v>
      </c>
      <c r="E1522" t="s">
        <v>31</v>
      </c>
      <c r="F1522" t="s">
        <v>281</v>
      </c>
      <c r="G1522" t="s">
        <v>282</v>
      </c>
      <c r="H1522" t="s">
        <v>1845</v>
      </c>
      <c r="I1522" s="1">
        <f t="shared" si="81"/>
        <v>45565</v>
      </c>
      <c r="J1522" s="3">
        <v>2091.85</v>
      </c>
      <c r="K1522" s="3">
        <v>246.91</v>
      </c>
      <c r="L1522" s="3">
        <v>1844.94</v>
      </c>
      <c r="M1522" s="3">
        <v>209</v>
      </c>
      <c r="N1522" s="2">
        <v>7</v>
      </c>
      <c r="O1522" s="2">
        <v>0</v>
      </c>
      <c r="P1522" s="2">
        <v>6</v>
      </c>
      <c r="Q1522" s="2">
        <v>29</v>
      </c>
      <c r="R1522" s="1">
        <f t="shared" si="80"/>
        <v>45900</v>
      </c>
      <c r="S1522" t="s">
        <v>27</v>
      </c>
      <c r="T1522" t="s">
        <v>28</v>
      </c>
    </row>
    <row r="1523" spans="1:20" ht="13.95" customHeight="1" x14ac:dyDescent="0.3">
      <c r="A1523" t="s">
        <v>2375</v>
      </c>
      <c r="B1523" s="2">
        <v>1</v>
      </c>
      <c r="C1523" t="s">
        <v>1886</v>
      </c>
      <c r="D1523" t="s">
        <v>136</v>
      </c>
      <c r="E1523" t="s">
        <v>31</v>
      </c>
      <c r="F1523" t="s">
        <v>281</v>
      </c>
      <c r="G1523" t="s">
        <v>282</v>
      </c>
      <c r="H1523" t="s">
        <v>1845</v>
      </c>
      <c r="I1523" s="1">
        <f t="shared" si="81"/>
        <v>45565</v>
      </c>
      <c r="J1523" s="3">
        <v>2091.85</v>
      </c>
      <c r="K1523" s="3">
        <v>246.91</v>
      </c>
      <c r="L1523" s="3">
        <v>1844.94</v>
      </c>
      <c r="M1523" s="3">
        <v>209</v>
      </c>
      <c r="N1523" s="2">
        <v>7</v>
      </c>
      <c r="O1523" s="2">
        <v>0</v>
      </c>
      <c r="P1523" s="2">
        <v>6</v>
      </c>
      <c r="Q1523" s="2">
        <v>29</v>
      </c>
      <c r="R1523" s="1">
        <f t="shared" si="80"/>
        <v>45900</v>
      </c>
      <c r="S1523" t="s">
        <v>27</v>
      </c>
      <c r="T1523" t="s">
        <v>28</v>
      </c>
    </row>
    <row r="1524" spans="1:20" ht="13.95" customHeight="1" x14ac:dyDescent="0.3">
      <c r="A1524" t="s">
        <v>2376</v>
      </c>
      <c r="B1524" s="2">
        <v>1</v>
      </c>
      <c r="C1524" t="s">
        <v>2377</v>
      </c>
      <c r="D1524" t="s">
        <v>22</v>
      </c>
      <c r="E1524" t="s">
        <v>2378</v>
      </c>
      <c r="F1524" t="s">
        <v>366</v>
      </c>
      <c r="G1524" t="s">
        <v>367</v>
      </c>
      <c r="H1524" t="s">
        <v>368</v>
      </c>
      <c r="I1524" s="1">
        <f>DATE(2013,7,25)</f>
        <v>41480</v>
      </c>
      <c r="J1524" s="3">
        <v>999</v>
      </c>
      <c r="K1524" s="3">
        <v>801.67</v>
      </c>
      <c r="L1524" s="3">
        <v>197.33</v>
      </c>
      <c r="M1524" s="3">
        <v>100</v>
      </c>
      <c r="N1524" s="2">
        <v>14</v>
      </c>
      <c r="O1524" s="2">
        <v>0</v>
      </c>
      <c r="P1524" s="2">
        <v>1</v>
      </c>
      <c r="Q1524" s="2">
        <v>327</v>
      </c>
      <c r="R1524" s="1">
        <f t="shared" si="80"/>
        <v>45900</v>
      </c>
      <c r="S1524" t="s">
        <v>27</v>
      </c>
      <c r="T1524" t="s">
        <v>28</v>
      </c>
    </row>
    <row r="1525" spans="1:20" ht="13.95" customHeight="1" x14ac:dyDescent="0.3">
      <c r="A1525" t="s">
        <v>2379</v>
      </c>
      <c r="B1525" s="2">
        <v>1</v>
      </c>
      <c r="C1525" t="s">
        <v>2380</v>
      </c>
      <c r="D1525" t="s">
        <v>22</v>
      </c>
      <c r="E1525" t="s">
        <v>180</v>
      </c>
      <c r="F1525" t="s">
        <v>670</v>
      </c>
      <c r="G1525" t="s">
        <v>233</v>
      </c>
      <c r="H1525" t="s">
        <v>671</v>
      </c>
      <c r="I1525" s="1">
        <f>DATE(2013,4,30)</f>
        <v>41394</v>
      </c>
      <c r="J1525" s="3">
        <v>3233.64</v>
      </c>
      <c r="K1525" s="3">
        <v>2642.79</v>
      </c>
      <c r="L1525" s="3">
        <v>590.85</v>
      </c>
      <c r="M1525" s="3">
        <v>320</v>
      </c>
      <c r="N1525" s="2">
        <v>14</v>
      </c>
      <c r="O1525" s="2">
        <v>0</v>
      </c>
      <c r="P1525" s="2">
        <v>1</v>
      </c>
      <c r="Q1525" s="2">
        <v>241</v>
      </c>
      <c r="R1525" s="1">
        <f t="shared" si="80"/>
        <v>45900</v>
      </c>
      <c r="S1525" t="s">
        <v>27</v>
      </c>
      <c r="T1525" t="s">
        <v>28</v>
      </c>
    </row>
    <row r="1526" spans="1:20" ht="13.95" customHeight="1" x14ac:dyDescent="0.3">
      <c r="A1526" t="s">
        <v>2381</v>
      </c>
      <c r="B1526" s="2">
        <v>1</v>
      </c>
      <c r="C1526" t="s">
        <v>2380</v>
      </c>
      <c r="D1526" t="s">
        <v>22</v>
      </c>
      <c r="E1526" t="s">
        <v>180</v>
      </c>
      <c r="F1526" t="s">
        <v>670</v>
      </c>
      <c r="G1526" t="s">
        <v>233</v>
      </c>
      <c r="H1526" t="s">
        <v>671</v>
      </c>
      <c r="I1526" s="1">
        <f>DATE(2013,4,30)</f>
        <v>41394</v>
      </c>
      <c r="J1526" s="3">
        <v>3233.64</v>
      </c>
      <c r="K1526" s="3">
        <v>2642.79</v>
      </c>
      <c r="L1526" s="3">
        <v>590.85</v>
      </c>
      <c r="M1526" s="3">
        <v>320</v>
      </c>
      <c r="N1526" s="2">
        <v>14</v>
      </c>
      <c r="O1526" s="2">
        <v>0</v>
      </c>
      <c r="P1526" s="2">
        <v>1</v>
      </c>
      <c r="Q1526" s="2">
        <v>241</v>
      </c>
      <c r="R1526" s="1">
        <f t="shared" si="80"/>
        <v>45900</v>
      </c>
      <c r="S1526" t="s">
        <v>27</v>
      </c>
      <c r="T1526" t="s">
        <v>28</v>
      </c>
    </row>
    <row r="1527" spans="1:20" ht="13.95" customHeight="1" x14ac:dyDescent="0.3">
      <c r="A1527" t="s">
        <v>2382</v>
      </c>
      <c r="B1527" s="2">
        <v>1</v>
      </c>
      <c r="C1527" t="s">
        <v>2377</v>
      </c>
      <c r="D1527" t="s">
        <v>22</v>
      </c>
      <c r="E1527" t="s">
        <v>1693</v>
      </c>
      <c r="F1527" t="s">
        <v>366</v>
      </c>
      <c r="G1527" t="s">
        <v>367</v>
      </c>
      <c r="H1527" t="s">
        <v>368</v>
      </c>
      <c r="I1527" s="1">
        <f>DATE(2013,7,25)</f>
        <v>41480</v>
      </c>
      <c r="J1527" s="3">
        <v>999</v>
      </c>
      <c r="K1527" s="3">
        <v>801.67</v>
      </c>
      <c r="L1527" s="3">
        <v>197.33</v>
      </c>
      <c r="M1527" s="3">
        <v>100</v>
      </c>
      <c r="N1527" s="2">
        <v>14</v>
      </c>
      <c r="O1527" s="2">
        <v>0</v>
      </c>
      <c r="P1527" s="2">
        <v>1</v>
      </c>
      <c r="Q1527" s="2">
        <v>327</v>
      </c>
      <c r="R1527" s="1">
        <f t="shared" si="80"/>
        <v>45900</v>
      </c>
      <c r="S1527" t="s">
        <v>27</v>
      </c>
      <c r="T1527" t="s">
        <v>28</v>
      </c>
    </row>
    <row r="1528" spans="1:20" ht="13.95" customHeight="1" x14ac:dyDescent="0.3">
      <c r="A1528" t="s">
        <v>2383</v>
      </c>
      <c r="B1528" s="2">
        <v>1</v>
      </c>
      <c r="C1528" t="s">
        <v>2384</v>
      </c>
      <c r="D1528" t="s">
        <v>93</v>
      </c>
      <c r="E1528" t="s">
        <v>1019</v>
      </c>
      <c r="F1528" t="s">
        <v>181</v>
      </c>
      <c r="G1528" t="s">
        <v>182</v>
      </c>
      <c r="H1528" t="s">
        <v>183</v>
      </c>
      <c r="I1528" s="1">
        <f>DATE(2013,7,24)</f>
        <v>41479</v>
      </c>
      <c r="J1528" s="3">
        <v>1728</v>
      </c>
      <c r="K1528" s="3">
        <v>1495.32</v>
      </c>
      <c r="L1528" s="3">
        <v>232.68</v>
      </c>
      <c r="M1528" s="3">
        <v>170</v>
      </c>
      <c r="N1528" s="2">
        <v>14</v>
      </c>
      <c r="O1528" s="2">
        <v>0</v>
      </c>
      <c r="P1528" s="2">
        <v>1</v>
      </c>
      <c r="Q1528" s="2">
        <v>326</v>
      </c>
      <c r="R1528" s="1">
        <f t="shared" si="80"/>
        <v>45900</v>
      </c>
      <c r="S1528" t="s">
        <v>27</v>
      </c>
      <c r="T1528" t="s">
        <v>28</v>
      </c>
    </row>
    <row r="1529" spans="1:20" ht="13.95" customHeight="1" x14ac:dyDescent="0.3">
      <c r="A1529" t="s">
        <v>2385</v>
      </c>
      <c r="B1529" s="2">
        <v>1</v>
      </c>
      <c r="C1529" t="s">
        <v>2380</v>
      </c>
      <c r="D1529" t="s">
        <v>22</v>
      </c>
      <c r="E1529" t="s">
        <v>180</v>
      </c>
      <c r="F1529" t="s">
        <v>238</v>
      </c>
      <c r="G1529" t="s">
        <v>233</v>
      </c>
      <c r="H1529" t="s">
        <v>241</v>
      </c>
      <c r="I1529" s="1">
        <f>DATE(2013,4,30)</f>
        <v>41394</v>
      </c>
      <c r="J1529" s="3">
        <v>3233.64</v>
      </c>
      <c r="K1529" s="3">
        <v>2642.79</v>
      </c>
      <c r="L1529" s="3">
        <v>590.85</v>
      </c>
      <c r="M1529" s="3">
        <v>320</v>
      </c>
      <c r="N1529" s="2">
        <v>14</v>
      </c>
      <c r="O1529" s="2">
        <v>0</v>
      </c>
      <c r="P1529" s="2">
        <v>1</v>
      </c>
      <c r="Q1529" s="2">
        <v>241</v>
      </c>
      <c r="R1529" s="1">
        <f t="shared" si="80"/>
        <v>45900</v>
      </c>
      <c r="S1529" t="s">
        <v>27</v>
      </c>
      <c r="T1529" t="s">
        <v>28</v>
      </c>
    </row>
    <row r="1530" spans="1:20" ht="13.95" customHeight="1" x14ac:dyDescent="0.3">
      <c r="A1530" t="s">
        <v>2386</v>
      </c>
      <c r="B1530" s="2">
        <v>1</v>
      </c>
      <c r="C1530" t="s">
        <v>2387</v>
      </c>
      <c r="D1530" t="s">
        <v>22</v>
      </c>
      <c r="E1530" t="s">
        <v>937</v>
      </c>
      <c r="F1530" t="s">
        <v>670</v>
      </c>
      <c r="G1530" t="s">
        <v>233</v>
      </c>
      <c r="H1530" t="s">
        <v>671</v>
      </c>
      <c r="I1530" s="1">
        <f>DATE(2013,4,30)</f>
        <v>41394</v>
      </c>
      <c r="J1530" s="3">
        <v>6039.36</v>
      </c>
      <c r="K1530" s="3">
        <v>5024.3900000000003</v>
      </c>
      <c r="L1530" s="3">
        <v>1014.97</v>
      </c>
      <c r="M1530" s="3">
        <v>500</v>
      </c>
      <c r="N1530" s="2">
        <v>14</v>
      </c>
      <c r="O1530" s="2">
        <v>0</v>
      </c>
      <c r="P1530" s="2">
        <v>1</v>
      </c>
      <c r="Q1530" s="2">
        <v>241</v>
      </c>
      <c r="R1530" s="1">
        <f t="shared" si="80"/>
        <v>45900</v>
      </c>
      <c r="S1530" t="s">
        <v>27</v>
      </c>
      <c r="T1530" t="s">
        <v>28</v>
      </c>
    </row>
    <row r="1531" spans="1:20" ht="13.95" customHeight="1" x14ac:dyDescent="0.3">
      <c r="A1531" t="s">
        <v>2388</v>
      </c>
      <c r="B1531" s="2">
        <v>1</v>
      </c>
      <c r="C1531" t="s">
        <v>2380</v>
      </c>
      <c r="D1531" t="s">
        <v>22</v>
      </c>
      <c r="E1531" t="s">
        <v>180</v>
      </c>
      <c r="F1531" t="s">
        <v>670</v>
      </c>
      <c r="G1531" t="s">
        <v>233</v>
      </c>
      <c r="H1531" t="s">
        <v>671</v>
      </c>
      <c r="I1531" s="1">
        <f>DATE(2013,4,30)</f>
        <v>41394</v>
      </c>
      <c r="J1531" s="3">
        <v>3233.64</v>
      </c>
      <c r="K1531" s="3">
        <v>2642.79</v>
      </c>
      <c r="L1531" s="3">
        <v>590.85</v>
      </c>
      <c r="M1531" s="3">
        <v>320</v>
      </c>
      <c r="N1531" s="2">
        <v>14</v>
      </c>
      <c r="O1531" s="2">
        <v>0</v>
      </c>
      <c r="P1531" s="2">
        <v>1</v>
      </c>
      <c r="Q1531" s="2">
        <v>241</v>
      </c>
      <c r="R1531" s="1">
        <f t="shared" si="80"/>
        <v>45900</v>
      </c>
      <c r="S1531" t="s">
        <v>27</v>
      </c>
      <c r="T1531" t="s">
        <v>28</v>
      </c>
    </row>
    <row r="1532" spans="1:20" ht="13.95" customHeight="1" x14ac:dyDescent="0.3">
      <c r="A1532" t="s">
        <v>2389</v>
      </c>
      <c r="B1532" s="2">
        <v>1</v>
      </c>
      <c r="C1532" t="s">
        <v>2390</v>
      </c>
      <c r="D1532" t="s">
        <v>22</v>
      </c>
      <c r="E1532" t="s">
        <v>1357</v>
      </c>
      <c r="F1532" t="s">
        <v>370</v>
      </c>
      <c r="G1532" t="s">
        <v>282</v>
      </c>
      <c r="H1532" t="s">
        <v>283</v>
      </c>
      <c r="I1532" s="1">
        <f>DATE(2013,3,30)</f>
        <v>41363</v>
      </c>
      <c r="J1532" s="3">
        <v>7353</v>
      </c>
      <c r="K1532" s="3">
        <v>5939.25</v>
      </c>
      <c r="L1532" s="3">
        <v>1413.75</v>
      </c>
      <c r="M1532" s="3">
        <v>700</v>
      </c>
      <c r="N1532" s="2">
        <v>15</v>
      </c>
      <c r="O1532" s="2">
        <v>0</v>
      </c>
      <c r="P1532" s="2">
        <v>2</v>
      </c>
      <c r="Q1532" s="2">
        <v>211</v>
      </c>
      <c r="R1532" s="1">
        <f t="shared" si="80"/>
        <v>45900</v>
      </c>
      <c r="S1532" t="s">
        <v>27</v>
      </c>
      <c r="T1532" t="s">
        <v>28</v>
      </c>
    </row>
    <row r="1533" spans="1:20" ht="13.95" customHeight="1" x14ac:dyDescent="0.3">
      <c r="A1533" t="s">
        <v>2391</v>
      </c>
      <c r="B1533" s="2">
        <v>1</v>
      </c>
      <c r="C1533" t="s">
        <v>2390</v>
      </c>
      <c r="D1533" t="s">
        <v>22</v>
      </c>
      <c r="E1533" t="s">
        <v>1357</v>
      </c>
      <c r="F1533" t="s">
        <v>151</v>
      </c>
      <c r="G1533" t="s">
        <v>152</v>
      </c>
      <c r="H1533" t="s">
        <v>206</v>
      </c>
      <c r="I1533" s="1">
        <f>DATE(2013,3,30)</f>
        <v>41363</v>
      </c>
      <c r="J1533" s="3">
        <v>7353</v>
      </c>
      <c r="K1533" s="3">
        <v>5939.25</v>
      </c>
      <c r="L1533" s="3">
        <v>1413.75</v>
      </c>
      <c r="M1533" s="3">
        <v>700</v>
      </c>
      <c r="N1533" s="2">
        <v>15</v>
      </c>
      <c r="O1533" s="2">
        <v>0</v>
      </c>
      <c r="P1533" s="2">
        <v>2</v>
      </c>
      <c r="Q1533" s="2">
        <v>211</v>
      </c>
      <c r="R1533" s="1">
        <f t="shared" si="80"/>
        <v>45900</v>
      </c>
      <c r="S1533" t="s">
        <v>27</v>
      </c>
      <c r="T1533" t="s">
        <v>28</v>
      </c>
    </row>
    <row r="1534" spans="1:20" ht="13.95" customHeight="1" x14ac:dyDescent="0.3">
      <c r="A1534" t="s">
        <v>2392</v>
      </c>
      <c r="B1534" s="2">
        <v>1</v>
      </c>
      <c r="C1534" t="s">
        <v>2393</v>
      </c>
      <c r="D1534" t="s">
        <v>22</v>
      </c>
      <c r="E1534" t="s">
        <v>1391</v>
      </c>
      <c r="F1534" t="s">
        <v>370</v>
      </c>
      <c r="G1534" t="s">
        <v>282</v>
      </c>
      <c r="H1534" t="s">
        <v>283</v>
      </c>
      <c r="I1534" s="1">
        <f>DATE(2013,3,30)</f>
        <v>41363</v>
      </c>
      <c r="J1534" s="3">
        <v>22532.1</v>
      </c>
      <c r="K1534" s="3">
        <v>18329.310000000001</v>
      </c>
      <c r="L1534" s="3">
        <v>4202.79</v>
      </c>
      <c r="M1534" s="3">
        <v>2000</v>
      </c>
      <c r="N1534" s="2">
        <v>15</v>
      </c>
      <c r="O1534" s="2">
        <v>0</v>
      </c>
      <c r="P1534" s="2">
        <v>2</v>
      </c>
      <c r="Q1534" s="2">
        <v>211</v>
      </c>
      <c r="R1534" s="1">
        <f t="shared" si="80"/>
        <v>45900</v>
      </c>
      <c r="S1534" t="s">
        <v>27</v>
      </c>
      <c r="T1534" t="s">
        <v>28</v>
      </c>
    </row>
    <row r="1535" spans="1:20" ht="13.95" customHeight="1" x14ac:dyDescent="0.3">
      <c r="A1535" t="s">
        <v>2394</v>
      </c>
      <c r="B1535" s="2">
        <v>1</v>
      </c>
      <c r="C1535" t="s">
        <v>2395</v>
      </c>
      <c r="D1535" t="s">
        <v>22</v>
      </c>
      <c r="E1535" t="s">
        <v>2396</v>
      </c>
      <c r="F1535" t="s">
        <v>181</v>
      </c>
      <c r="G1535" t="s">
        <v>182</v>
      </c>
      <c r="H1535" t="s">
        <v>212</v>
      </c>
      <c r="I1535" s="1">
        <f>DATE(2014,1,1)</f>
        <v>41640</v>
      </c>
      <c r="J1535" s="3">
        <v>16032.96</v>
      </c>
      <c r="K1535" s="3">
        <v>12444.61</v>
      </c>
      <c r="L1535" s="3">
        <v>3588.35</v>
      </c>
      <c r="M1535" s="3">
        <v>1600</v>
      </c>
      <c r="N1535" s="2">
        <v>14</v>
      </c>
      <c r="O1535" s="2">
        <v>0</v>
      </c>
      <c r="P1535" s="2">
        <v>2</v>
      </c>
      <c r="Q1535" s="2">
        <v>122</v>
      </c>
      <c r="R1535" s="1">
        <f t="shared" ref="R1535:R1598" si="82">DATE(2025,8,31)</f>
        <v>45900</v>
      </c>
      <c r="S1535" t="s">
        <v>27</v>
      </c>
      <c r="T1535" t="s">
        <v>28</v>
      </c>
    </row>
    <row r="1536" spans="1:20" ht="13.95" customHeight="1" x14ac:dyDescent="0.3">
      <c r="A1536" t="s">
        <v>2397</v>
      </c>
      <c r="B1536" s="2">
        <v>1</v>
      </c>
      <c r="C1536" t="s">
        <v>1312</v>
      </c>
      <c r="D1536" t="s">
        <v>22</v>
      </c>
      <c r="E1536" t="s">
        <v>2242</v>
      </c>
      <c r="F1536" t="s">
        <v>358</v>
      </c>
      <c r="G1536" t="s">
        <v>25</v>
      </c>
      <c r="H1536" t="s">
        <v>2236</v>
      </c>
      <c r="I1536" s="1">
        <f>DATE(2014,1,1)</f>
        <v>41640</v>
      </c>
      <c r="J1536" s="3">
        <v>1155.96</v>
      </c>
      <c r="K1536" s="3">
        <v>893.24</v>
      </c>
      <c r="L1536" s="3">
        <v>262.72000000000003</v>
      </c>
      <c r="M1536" s="3">
        <v>120</v>
      </c>
      <c r="N1536" s="2">
        <v>14</v>
      </c>
      <c r="O1536" s="2">
        <v>0</v>
      </c>
      <c r="P1536" s="2">
        <v>2</v>
      </c>
      <c r="Q1536" s="2">
        <v>122</v>
      </c>
      <c r="R1536" s="1">
        <f t="shared" si="82"/>
        <v>45900</v>
      </c>
      <c r="S1536" t="s">
        <v>27</v>
      </c>
      <c r="T1536" t="s">
        <v>28</v>
      </c>
    </row>
    <row r="1537" spans="1:20" ht="13.95" customHeight="1" x14ac:dyDescent="0.3">
      <c r="A1537" t="s">
        <v>2398</v>
      </c>
      <c r="B1537" s="2">
        <v>1</v>
      </c>
      <c r="C1537" t="s">
        <v>71</v>
      </c>
      <c r="D1537" t="s">
        <v>22</v>
      </c>
      <c r="E1537" t="s">
        <v>1693</v>
      </c>
      <c r="F1537" t="s">
        <v>502</v>
      </c>
      <c r="G1537" t="s">
        <v>465</v>
      </c>
      <c r="H1537" t="s">
        <v>429</v>
      </c>
      <c r="I1537" s="1">
        <f>DATE(2013,8,21)</f>
        <v>41507</v>
      </c>
      <c r="J1537" s="3">
        <v>3566.33</v>
      </c>
      <c r="K1537" s="3">
        <v>2852.44</v>
      </c>
      <c r="L1537" s="3">
        <v>713.89</v>
      </c>
      <c r="M1537" s="3">
        <v>350</v>
      </c>
      <c r="N1537" s="2">
        <v>14</v>
      </c>
      <c r="O1537" s="2">
        <v>0</v>
      </c>
      <c r="P1537" s="2">
        <v>1</v>
      </c>
      <c r="Q1537" s="2">
        <v>354</v>
      </c>
      <c r="R1537" s="1">
        <f t="shared" si="82"/>
        <v>45900</v>
      </c>
      <c r="S1537" t="s">
        <v>27</v>
      </c>
      <c r="T1537" t="s">
        <v>28</v>
      </c>
    </row>
    <row r="1538" spans="1:20" ht="13.95" customHeight="1" x14ac:dyDescent="0.3">
      <c r="A1538" t="s">
        <v>2399</v>
      </c>
      <c r="B1538" s="2">
        <v>1</v>
      </c>
      <c r="C1538" t="s">
        <v>2400</v>
      </c>
      <c r="D1538" t="s">
        <v>22</v>
      </c>
      <c r="E1538" t="s">
        <v>1675</v>
      </c>
      <c r="F1538" t="s">
        <v>170</v>
      </c>
      <c r="G1538" t="s">
        <v>40</v>
      </c>
      <c r="H1538" t="s">
        <v>171</v>
      </c>
      <c r="I1538" s="1">
        <f t="shared" ref="I1538:I1549" si="83">DATE(2013,2,28)</f>
        <v>41333</v>
      </c>
      <c r="J1538" s="3">
        <v>1321.91</v>
      </c>
      <c r="K1538" s="3">
        <v>1096.8900000000001</v>
      </c>
      <c r="L1538" s="3">
        <v>225.02</v>
      </c>
      <c r="M1538" s="3">
        <v>100</v>
      </c>
      <c r="N1538" s="2">
        <v>15</v>
      </c>
      <c r="O1538" s="2">
        <v>0</v>
      </c>
      <c r="P1538" s="2">
        <v>2</v>
      </c>
      <c r="Q1538" s="2">
        <v>180</v>
      </c>
      <c r="R1538" s="1">
        <f t="shared" si="82"/>
        <v>45900</v>
      </c>
      <c r="S1538" t="s">
        <v>27</v>
      </c>
      <c r="T1538" t="s">
        <v>28</v>
      </c>
    </row>
    <row r="1539" spans="1:20" ht="13.95" customHeight="1" x14ac:dyDescent="0.3">
      <c r="A1539" t="s">
        <v>2401</v>
      </c>
      <c r="B1539" s="2">
        <v>1</v>
      </c>
      <c r="C1539" t="s">
        <v>2400</v>
      </c>
      <c r="D1539" t="s">
        <v>22</v>
      </c>
      <c r="E1539" t="s">
        <v>1675</v>
      </c>
      <c r="F1539" t="s">
        <v>98</v>
      </c>
      <c r="G1539" t="s">
        <v>40</v>
      </c>
      <c r="H1539" t="s">
        <v>41</v>
      </c>
      <c r="I1539" s="1">
        <f t="shared" si="83"/>
        <v>41333</v>
      </c>
      <c r="J1539" s="3">
        <v>1321.91</v>
      </c>
      <c r="K1539" s="3">
        <v>1096.8900000000001</v>
      </c>
      <c r="L1539" s="3">
        <v>225.02</v>
      </c>
      <c r="M1539" s="3">
        <v>100</v>
      </c>
      <c r="N1539" s="2">
        <v>15</v>
      </c>
      <c r="O1539" s="2">
        <v>0</v>
      </c>
      <c r="P1539" s="2">
        <v>2</v>
      </c>
      <c r="Q1539" s="2">
        <v>180</v>
      </c>
      <c r="R1539" s="1">
        <f t="shared" si="82"/>
        <v>45900</v>
      </c>
      <c r="S1539" t="s">
        <v>27</v>
      </c>
      <c r="T1539" t="s">
        <v>28</v>
      </c>
    </row>
    <row r="1540" spans="1:20" ht="13.95" customHeight="1" x14ac:dyDescent="0.3">
      <c r="A1540" t="s">
        <v>2402</v>
      </c>
      <c r="B1540" s="2">
        <v>1</v>
      </c>
      <c r="C1540" t="s">
        <v>2403</v>
      </c>
      <c r="D1540" t="s">
        <v>93</v>
      </c>
      <c r="E1540" t="s">
        <v>999</v>
      </c>
      <c r="F1540" t="s">
        <v>2404</v>
      </c>
      <c r="G1540" t="s">
        <v>40</v>
      </c>
      <c r="H1540" t="s">
        <v>41</v>
      </c>
      <c r="I1540" s="1">
        <f t="shared" si="83"/>
        <v>41333</v>
      </c>
      <c r="J1540" s="3">
        <v>2293.19</v>
      </c>
      <c r="K1540" s="3">
        <v>1955.63</v>
      </c>
      <c r="L1540" s="3">
        <v>337.56</v>
      </c>
      <c r="M1540" s="3">
        <v>200</v>
      </c>
      <c r="N1540" s="2">
        <v>15</v>
      </c>
      <c r="O1540" s="2">
        <v>0</v>
      </c>
      <c r="P1540" s="2">
        <v>2</v>
      </c>
      <c r="Q1540" s="2">
        <v>180</v>
      </c>
      <c r="R1540" s="1">
        <f t="shared" si="82"/>
        <v>45900</v>
      </c>
      <c r="S1540" t="s">
        <v>27</v>
      </c>
      <c r="T1540" t="s">
        <v>28</v>
      </c>
    </row>
    <row r="1541" spans="1:20" ht="13.95" customHeight="1" x14ac:dyDescent="0.3">
      <c r="A1541" t="s">
        <v>2405</v>
      </c>
      <c r="B1541" s="2">
        <v>1</v>
      </c>
      <c r="C1541" t="s">
        <v>2400</v>
      </c>
      <c r="D1541" t="s">
        <v>22</v>
      </c>
      <c r="E1541" t="s">
        <v>1675</v>
      </c>
      <c r="F1541" t="s">
        <v>170</v>
      </c>
      <c r="G1541" t="s">
        <v>40</v>
      </c>
      <c r="H1541" t="s">
        <v>171</v>
      </c>
      <c r="I1541" s="1">
        <f t="shared" si="83"/>
        <v>41333</v>
      </c>
      <c r="J1541" s="3">
        <v>1321.91</v>
      </c>
      <c r="K1541" s="3">
        <v>1096.8900000000001</v>
      </c>
      <c r="L1541" s="3">
        <v>225.02</v>
      </c>
      <c r="M1541" s="3">
        <v>100</v>
      </c>
      <c r="N1541" s="2">
        <v>15</v>
      </c>
      <c r="O1541" s="2">
        <v>0</v>
      </c>
      <c r="P1541" s="2">
        <v>2</v>
      </c>
      <c r="Q1541" s="2">
        <v>180</v>
      </c>
      <c r="R1541" s="1">
        <f t="shared" si="82"/>
        <v>45900</v>
      </c>
      <c r="S1541" t="s">
        <v>27</v>
      </c>
      <c r="T1541" t="s">
        <v>28</v>
      </c>
    </row>
    <row r="1542" spans="1:20" ht="13.95" customHeight="1" x14ac:dyDescent="0.3">
      <c r="A1542" t="s">
        <v>2406</v>
      </c>
      <c r="B1542" s="2">
        <v>1</v>
      </c>
      <c r="C1542" t="s">
        <v>2400</v>
      </c>
      <c r="D1542" t="s">
        <v>22</v>
      </c>
      <c r="E1542" t="s">
        <v>1675</v>
      </c>
      <c r="F1542" t="s">
        <v>98</v>
      </c>
      <c r="G1542" t="s">
        <v>40</v>
      </c>
      <c r="H1542" t="s">
        <v>41</v>
      </c>
      <c r="I1542" s="1">
        <f t="shared" si="83"/>
        <v>41333</v>
      </c>
      <c r="J1542" s="3">
        <v>1321.91</v>
      </c>
      <c r="K1542" s="3">
        <v>1096.8900000000001</v>
      </c>
      <c r="L1542" s="3">
        <v>225.02</v>
      </c>
      <c r="M1542" s="3">
        <v>100</v>
      </c>
      <c r="N1542" s="2">
        <v>15</v>
      </c>
      <c r="O1542" s="2">
        <v>0</v>
      </c>
      <c r="P1542" s="2">
        <v>2</v>
      </c>
      <c r="Q1542" s="2">
        <v>180</v>
      </c>
      <c r="R1542" s="1">
        <f t="shared" si="82"/>
        <v>45900</v>
      </c>
      <c r="S1542" t="s">
        <v>27</v>
      </c>
      <c r="T1542" t="s">
        <v>28</v>
      </c>
    </row>
    <row r="1543" spans="1:20" ht="13.95" customHeight="1" x14ac:dyDescent="0.3">
      <c r="A1543" t="s">
        <v>2407</v>
      </c>
      <c r="B1543" s="2">
        <v>1</v>
      </c>
      <c r="C1543" t="s">
        <v>2400</v>
      </c>
      <c r="D1543" t="s">
        <v>22</v>
      </c>
      <c r="E1543" t="s">
        <v>1675</v>
      </c>
      <c r="F1543" t="s">
        <v>98</v>
      </c>
      <c r="G1543" t="s">
        <v>40</v>
      </c>
      <c r="H1543" t="s">
        <v>41</v>
      </c>
      <c r="I1543" s="1">
        <f t="shared" si="83"/>
        <v>41333</v>
      </c>
      <c r="J1543" s="3">
        <v>1321.91</v>
      </c>
      <c r="K1543" s="3">
        <v>1096.8900000000001</v>
      </c>
      <c r="L1543" s="3">
        <v>225.02</v>
      </c>
      <c r="M1543" s="3">
        <v>100</v>
      </c>
      <c r="N1543" s="2">
        <v>15</v>
      </c>
      <c r="O1543" s="2">
        <v>0</v>
      </c>
      <c r="P1543" s="2">
        <v>2</v>
      </c>
      <c r="Q1543" s="2">
        <v>180</v>
      </c>
      <c r="R1543" s="1">
        <f t="shared" si="82"/>
        <v>45900</v>
      </c>
      <c r="S1543" t="s">
        <v>27</v>
      </c>
      <c r="T1543" t="s">
        <v>28</v>
      </c>
    </row>
    <row r="1544" spans="1:20" ht="13.95" customHeight="1" x14ac:dyDescent="0.3">
      <c r="A1544" t="s">
        <v>2408</v>
      </c>
      <c r="B1544" s="2">
        <v>1</v>
      </c>
      <c r="C1544" t="s">
        <v>2409</v>
      </c>
      <c r="D1544" t="s">
        <v>22</v>
      </c>
      <c r="E1544" t="s">
        <v>1675</v>
      </c>
      <c r="F1544" t="s">
        <v>1078</v>
      </c>
      <c r="G1544" t="s">
        <v>233</v>
      </c>
      <c r="H1544" t="s">
        <v>239</v>
      </c>
      <c r="I1544" s="1">
        <f t="shared" si="83"/>
        <v>41333</v>
      </c>
      <c r="J1544" s="3">
        <v>2522.33</v>
      </c>
      <c r="K1544" s="3">
        <v>2039.77</v>
      </c>
      <c r="L1544" s="3">
        <v>482.56</v>
      </c>
      <c r="M1544" s="3">
        <v>250</v>
      </c>
      <c r="N1544" s="2">
        <v>15</v>
      </c>
      <c r="O1544" s="2">
        <v>0</v>
      </c>
      <c r="P1544" s="2">
        <v>2</v>
      </c>
      <c r="Q1544" s="2">
        <v>180</v>
      </c>
      <c r="R1544" s="1">
        <f t="shared" si="82"/>
        <v>45900</v>
      </c>
      <c r="S1544" t="s">
        <v>27</v>
      </c>
      <c r="T1544" t="s">
        <v>28</v>
      </c>
    </row>
    <row r="1545" spans="1:20" ht="13.95" customHeight="1" x14ac:dyDescent="0.3">
      <c r="A1545" t="s">
        <v>2410</v>
      </c>
      <c r="B1545" s="2">
        <v>1</v>
      </c>
      <c r="C1545" t="s">
        <v>2411</v>
      </c>
      <c r="D1545" t="s">
        <v>22</v>
      </c>
      <c r="E1545" t="s">
        <v>1675</v>
      </c>
      <c r="F1545" t="s">
        <v>170</v>
      </c>
      <c r="G1545" t="s">
        <v>40</v>
      </c>
      <c r="H1545" t="s">
        <v>171</v>
      </c>
      <c r="I1545" s="1">
        <f t="shared" si="83"/>
        <v>41333</v>
      </c>
      <c r="J1545" s="3">
        <v>950.27</v>
      </c>
      <c r="K1545" s="3">
        <v>808.16</v>
      </c>
      <c r="L1545" s="3">
        <v>142.11000000000001</v>
      </c>
      <c r="M1545" s="3">
        <v>50</v>
      </c>
      <c r="N1545" s="2">
        <v>15</v>
      </c>
      <c r="O1545" s="2">
        <v>0</v>
      </c>
      <c r="P1545" s="2">
        <v>2</v>
      </c>
      <c r="Q1545" s="2">
        <v>180</v>
      </c>
      <c r="R1545" s="1">
        <f t="shared" si="82"/>
        <v>45900</v>
      </c>
      <c r="S1545" t="s">
        <v>27</v>
      </c>
      <c r="T1545" t="s">
        <v>28</v>
      </c>
    </row>
    <row r="1546" spans="1:20" ht="13.95" customHeight="1" x14ac:dyDescent="0.3">
      <c r="A1546" t="s">
        <v>2412</v>
      </c>
      <c r="B1546" s="2">
        <v>1</v>
      </c>
      <c r="C1546" t="s">
        <v>96</v>
      </c>
      <c r="D1546" t="s">
        <v>22</v>
      </c>
      <c r="E1546" t="s">
        <v>1675</v>
      </c>
      <c r="F1546" t="s">
        <v>98</v>
      </c>
      <c r="G1546" t="s">
        <v>40</v>
      </c>
      <c r="H1546" t="s">
        <v>41</v>
      </c>
      <c r="I1546" s="1">
        <f t="shared" si="83"/>
        <v>41333</v>
      </c>
      <c r="J1546" s="3">
        <v>1904.45</v>
      </c>
      <c r="K1546" s="3">
        <v>1539.02</v>
      </c>
      <c r="L1546" s="3">
        <v>365.43</v>
      </c>
      <c r="M1546" s="3">
        <v>190</v>
      </c>
      <c r="N1546" s="2">
        <v>15</v>
      </c>
      <c r="O1546" s="2">
        <v>0</v>
      </c>
      <c r="P1546" s="2">
        <v>2</v>
      </c>
      <c r="Q1546" s="2">
        <v>180</v>
      </c>
      <c r="R1546" s="1">
        <f t="shared" si="82"/>
        <v>45900</v>
      </c>
      <c r="S1546" t="s">
        <v>27</v>
      </c>
      <c r="T1546" t="s">
        <v>28</v>
      </c>
    </row>
    <row r="1547" spans="1:20" ht="13.95" customHeight="1" x14ac:dyDescent="0.3">
      <c r="A1547" t="s">
        <v>2413</v>
      </c>
      <c r="B1547" s="2">
        <v>1</v>
      </c>
      <c r="C1547" t="s">
        <v>1724</v>
      </c>
      <c r="D1547" t="s">
        <v>22</v>
      </c>
      <c r="E1547" t="s">
        <v>1675</v>
      </c>
      <c r="F1547" t="s">
        <v>98</v>
      </c>
      <c r="G1547" t="s">
        <v>40</v>
      </c>
      <c r="H1547" t="s">
        <v>41</v>
      </c>
      <c r="I1547" s="1">
        <f t="shared" si="83"/>
        <v>41333</v>
      </c>
      <c r="J1547" s="3">
        <v>2368.4299999999998</v>
      </c>
      <c r="K1547" s="3">
        <v>1901.65</v>
      </c>
      <c r="L1547" s="3">
        <v>466.78</v>
      </c>
      <c r="M1547" s="3">
        <v>250</v>
      </c>
      <c r="N1547" s="2">
        <v>15</v>
      </c>
      <c r="O1547" s="2">
        <v>0</v>
      </c>
      <c r="P1547" s="2">
        <v>2</v>
      </c>
      <c r="Q1547" s="2">
        <v>180</v>
      </c>
      <c r="R1547" s="1">
        <f t="shared" si="82"/>
        <v>45900</v>
      </c>
      <c r="S1547" t="s">
        <v>27</v>
      </c>
      <c r="T1547" t="s">
        <v>28</v>
      </c>
    </row>
    <row r="1548" spans="1:20" ht="13.95" customHeight="1" x14ac:dyDescent="0.3">
      <c r="A1548" t="s">
        <v>2414</v>
      </c>
      <c r="B1548" s="2">
        <v>1</v>
      </c>
      <c r="C1548" t="s">
        <v>2415</v>
      </c>
      <c r="D1548" t="s">
        <v>22</v>
      </c>
      <c r="E1548" t="s">
        <v>1675</v>
      </c>
      <c r="F1548" t="s">
        <v>98</v>
      </c>
      <c r="G1548" t="s">
        <v>40</v>
      </c>
      <c r="H1548" t="s">
        <v>41</v>
      </c>
      <c r="I1548" s="1">
        <f t="shared" si="83"/>
        <v>41333</v>
      </c>
      <c r="J1548" s="3">
        <v>5909.29</v>
      </c>
      <c r="K1548" s="3">
        <v>4855.72</v>
      </c>
      <c r="L1548" s="3">
        <v>1053.57</v>
      </c>
      <c r="M1548" s="3">
        <v>500</v>
      </c>
      <c r="N1548" s="2">
        <v>15</v>
      </c>
      <c r="O1548" s="2">
        <v>0</v>
      </c>
      <c r="P1548" s="2">
        <v>2</v>
      </c>
      <c r="Q1548" s="2">
        <v>180</v>
      </c>
      <c r="R1548" s="1">
        <f t="shared" si="82"/>
        <v>45900</v>
      </c>
      <c r="S1548" t="s">
        <v>27</v>
      </c>
      <c r="T1548" t="s">
        <v>28</v>
      </c>
    </row>
    <row r="1549" spans="1:20" ht="13.95" customHeight="1" x14ac:dyDescent="0.3">
      <c r="A1549" t="s">
        <v>2416</v>
      </c>
      <c r="B1549" s="2">
        <v>1</v>
      </c>
      <c r="C1549" t="s">
        <v>2417</v>
      </c>
      <c r="D1549" t="s">
        <v>22</v>
      </c>
      <c r="E1549" t="s">
        <v>1675</v>
      </c>
      <c r="F1549" t="s">
        <v>170</v>
      </c>
      <c r="G1549" t="s">
        <v>40</v>
      </c>
      <c r="H1549" t="s">
        <v>171</v>
      </c>
      <c r="I1549" s="1">
        <f t="shared" si="83"/>
        <v>41333</v>
      </c>
      <c r="J1549" s="3">
        <v>2848.37</v>
      </c>
      <c r="K1549" s="3">
        <v>2332.48</v>
      </c>
      <c r="L1549" s="3">
        <v>515.89</v>
      </c>
      <c r="M1549" s="3">
        <v>250</v>
      </c>
      <c r="N1549" s="2">
        <v>15</v>
      </c>
      <c r="O1549" s="2">
        <v>0</v>
      </c>
      <c r="P1549" s="2">
        <v>2</v>
      </c>
      <c r="Q1549" s="2">
        <v>180</v>
      </c>
      <c r="R1549" s="1">
        <f t="shared" si="82"/>
        <v>45900</v>
      </c>
      <c r="S1549" t="s">
        <v>27</v>
      </c>
      <c r="T1549" t="s">
        <v>28</v>
      </c>
    </row>
    <row r="1550" spans="1:20" ht="13.95" customHeight="1" x14ac:dyDescent="0.3">
      <c r="A1550" t="s">
        <v>2418</v>
      </c>
      <c r="B1550" s="2">
        <v>1</v>
      </c>
      <c r="C1550" t="s">
        <v>2419</v>
      </c>
      <c r="D1550" t="s">
        <v>93</v>
      </c>
      <c r="E1550" t="s">
        <v>937</v>
      </c>
      <c r="F1550" t="s">
        <v>244</v>
      </c>
      <c r="G1550" t="s">
        <v>233</v>
      </c>
      <c r="H1550" t="s">
        <v>239</v>
      </c>
      <c r="I1550" s="1">
        <f>DATE(2013,8,14)</f>
        <v>41500</v>
      </c>
      <c r="J1550" s="3">
        <v>3699.01</v>
      </c>
      <c r="K1550" s="3">
        <v>3195.32</v>
      </c>
      <c r="L1550" s="3">
        <v>503.69</v>
      </c>
      <c r="M1550" s="3">
        <v>360</v>
      </c>
      <c r="N1550" s="2">
        <v>14</v>
      </c>
      <c r="O1550" s="2">
        <v>0</v>
      </c>
      <c r="P1550" s="2">
        <v>1</v>
      </c>
      <c r="Q1550" s="2">
        <v>347</v>
      </c>
      <c r="R1550" s="1">
        <f t="shared" si="82"/>
        <v>45900</v>
      </c>
      <c r="S1550" t="s">
        <v>27</v>
      </c>
      <c r="T1550" t="s">
        <v>28</v>
      </c>
    </row>
    <row r="1551" spans="1:20" ht="13.95" customHeight="1" x14ac:dyDescent="0.3">
      <c r="A1551" t="s">
        <v>2420</v>
      </c>
      <c r="B1551" s="2">
        <v>1</v>
      </c>
      <c r="C1551" t="s">
        <v>2421</v>
      </c>
      <c r="D1551" t="s">
        <v>93</v>
      </c>
      <c r="E1551" t="s">
        <v>2422</v>
      </c>
      <c r="F1551" t="s">
        <v>281</v>
      </c>
      <c r="G1551" t="s">
        <v>282</v>
      </c>
      <c r="H1551" t="s">
        <v>283</v>
      </c>
      <c r="I1551" s="1">
        <f>DATE(2013,2,28)</f>
        <v>41333</v>
      </c>
      <c r="J1551" s="3">
        <v>5999</v>
      </c>
      <c r="K1551" s="3">
        <v>5137.6899999999996</v>
      </c>
      <c r="L1551" s="3">
        <v>861.31</v>
      </c>
      <c r="M1551" s="3">
        <v>500</v>
      </c>
      <c r="N1551" s="2">
        <v>15</v>
      </c>
      <c r="O1551" s="2">
        <v>0</v>
      </c>
      <c r="P1551" s="2">
        <v>2</v>
      </c>
      <c r="Q1551" s="2">
        <v>180</v>
      </c>
      <c r="R1551" s="1">
        <f t="shared" si="82"/>
        <v>45900</v>
      </c>
      <c r="S1551" t="s">
        <v>27</v>
      </c>
      <c r="T1551" t="s">
        <v>28</v>
      </c>
    </row>
    <row r="1552" spans="1:20" ht="13.95" customHeight="1" x14ac:dyDescent="0.3">
      <c r="A1552" t="s">
        <v>2423</v>
      </c>
      <c r="B1552" s="2">
        <v>1</v>
      </c>
      <c r="C1552" t="s">
        <v>2424</v>
      </c>
      <c r="D1552" t="s">
        <v>93</v>
      </c>
      <c r="E1552" t="s">
        <v>1019</v>
      </c>
      <c r="F1552" t="s">
        <v>340</v>
      </c>
      <c r="G1552" t="s">
        <v>193</v>
      </c>
      <c r="H1552" t="s">
        <v>341</v>
      </c>
      <c r="I1552" s="1">
        <f>DATE(2013,2,28)</f>
        <v>41333</v>
      </c>
      <c r="J1552" s="3">
        <v>12999</v>
      </c>
      <c r="K1552" s="3">
        <v>11210.56</v>
      </c>
      <c r="L1552" s="3">
        <v>1788.44</v>
      </c>
      <c r="M1552" s="3">
        <v>1000</v>
      </c>
      <c r="N1552" s="2">
        <v>15</v>
      </c>
      <c r="O1552" s="2">
        <v>0</v>
      </c>
      <c r="P1552" s="2">
        <v>2</v>
      </c>
      <c r="Q1552" s="2">
        <v>180</v>
      </c>
      <c r="R1552" s="1">
        <f t="shared" si="82"/>
        <v>45900</v>
      </c>
      <c r="S1552" t="s">
        <v>27</v>
      </c>
      <c r="T1552" t="s">
        <v>28</v>
      </c>
    </row>
    <row r="1553" spans="1:20" ht="13.95" customHeight="1" x14ac:dyDescent="0.3">
      <c r="A1553" t="s">
        <v>2425</v>
      </c>
      <c r="B1553" s="2">
        <v>1</v>
      </c>
      <c r="C1553" t="s">
        <v>2421</v>
      </c>
      <c r="D1553" t="s">
        <v>93</v>
      </c>
      <c r="E1553" t="s">
        <v>1019</v>
      </c>
      <c r="F1553" t="s">
        <v>340</v>
      </c>
      <c r="G1553" t="s">
        <v>193</v>
      </c>
      <c r="H1553" t="s">
        <v>341</v>
      </c>
      <c r="I1553" s="1">
        <f>DATE(2013,2,28)</f>
        <v>41333</v>
      </c>
      <c r="J1553" s="3">
        <v>5999</v>
      </c>
      <c r="K1553" s="3">
        <v>5137.6899999999996</v>
      </c>
      <c r="L1553" s="3">
        <v>861.31</v>
      </c>
      <c r="M1553" s="3">
        <v>500</v>
      </c>
      <c r="N1553" s="2">
        <v>15</v>
      </c>
      <c r="O1553" s="2">
        <v>0</v>
      </c>
      <c r="P1553" s="2">
        <v>2</v>
      </c>
      <c r="Q1553" s="2">
        <v>180</v>
      </c>
      <c r="R1553" s="1">
        <f t="shared" si="82"/>
        <v>45900</v>
      </c>
      <c r="S1553" t="s">
        <v>27</v>
      </c>
      <c r="T1553" t="s">
        <v>28</v>
      </c>
    </row>
    <row r="1554" spans="1:20" ht="13.95" customHeight="1" x14ac:dyDescent="0.3">
      <c r="A1554" t="s">
        <v>2426</v>
      </c>
      <c r="B1554" s="2">
        <v>1</v>
      </c>
      <c r="C1554" t="s">
        <v>2421</v>
      </c>
      <c r="D1554" t="s">
        <v>93</v>
      </c>
      <c r="E1554" t="s">
        <v>1019</v>
      </c>
      <c r="F1554" t="s">
        <v>340</v>
      </c>
      <c r="G1554" t="s">
        <v>193</v>
      </c>
      <c r="H1554" t="s">
        <v>341</v>
      </c>
      <c r="I1554" s="1">
        <f>DATE(2013,2,28)</f>
        <v>41333</v>
      </c>
      <c r="J1554" s="3">
        <v>5999</v>
      </c>
      <c r="K1554" s="3">
        <v>5137.6899999999996</v>
      </c>
      <c r="L1554" s="3">
        <v>861.31</v>
      </c>
      <c r="M1554" s="3">
        <v>500</v>
      </c>
      <c r="N1554" s="2">
        <v>15</v>
      </c>
      <c r="O1554" s="2">
        <v>0</v>
      </c>
      <c r="P1554" s="2">
        <v>2</v>
      </c>
      <c r="Q1554" s="2">
        <v>180</v>
      </c>
      <c r="R1554" s="1">
        <f t="shared" si="82"/>
        <v>45900</v>
      </c>
      <c r="S1554" t="s">
        <v>27</v>
      </c>
      <c r="T1554" t="s">
        <v>28</v>
      </c>
    </row>
    <row r="1555" spans="1:20" ht="13.95" customHeight="1" x14ac:dyDescent="0.3">
      <c r="A1555" t="s">
        <v>2427</v>
      </c>
      <c r="B1555" s="2">
        <v>1</v>
      </c>
      <c r="C1555" t="s">
        <v>2428</v>
      </c>
      <c r="D1555" t="s">
        <v>136</v>
      </c>
      <c r="E1555" t="s">
        <v>2429</v>
      </c>
      <c r="F1555" t="s">
        <v>1773</v>
      </c>
      <c r="G1555" t="s">
        <v>33</v>
      </c>
      <c r="H1555" t="s">
        <v>1774</v>
      </c>
      <c r="I1555" s="1">
        <f>DATE(2016,7,31)</f>
        <v>42582</v>
      </c>
      <c r="J1555" s="3">
        <v>14117</v>
      </c>
      <c r="K1555" s="3">
        <v>10493.36</v>
      </c>
      <c r="L1555" s="3">
        <v>3623.64</v>
      </c>
      <c r="M1555" s="3">
        <v>1412</v>
      </c>
      <c r="N1555" s="2">
        <v>11</v>
      </c>
      <c r="O1555" s="2">
        <v>0</v>
      </c>
      <c r="P1555" s="2">
        <v>1</v>
      </c>
      <c r="Q1555" s="2">
        <v>333</v>
      </c>
      <c r="R1555" s="1">
        <f t="shared" si="82"/>
        <v>45900</v>
      </c>
      <c r="S1555" t="s">
        <v>27</v>
      </c>
      <c r="T1555" t="s">
        <v>28</v>
      </c>
    </row>
    <row r="1556" spans="1:20" ht="13.95" customHeight="1" x14ac:dyDescent="0.3">
      <c r="A1556" t="s">
        <v>2430</v>
      </c>
      <c r="B1556" s="2">
        <v>1</v>
      </c>
      <c r="C1556" t="s">
        <v>2428</v>
      </c>
      <c r="D1556" t="s">
        <v>136</v>
      </c>
      <c r="E1556" t="s">
        <v>2429</v>
      </c>
      <c r="F1556" t="s">
        <v>111</v>
      </c>
      <c r="G1556" t="s">
        <v>112</v>
      </c>
      <c r="H1556" t="s">
        <v>113</v>
      </c>
      <c r="I1556" s="1">
        <f>DATE(2016,7,31)</f>
        <v>42582</v>
      </c>
      <c r="J1556" s="3">
        <v>14117</v>
      </c>
      <c r="K1556" s="3">
        <v>10493.36</v>
      </c>
      <c r="L1556" s="3">
        <v>3623.64</v>
      </c>
      <c r="M1556" s="3">
        <v>1412</v>
      </c>
      <c r="N1556" s="2">
        <v>11</v>
      </c>
      <c r="O1556" s="2">
        <v>0</v>
      </c>
      <c r="P1556" s="2">
        <v>1</v>
      </c>
      <c r="Q1556" s="2">
        <v>333</v>
      </c>
      <c r="R1556" s="1">
        <f t="shared" si="82"/>
        <v>45900</v>
      </c>
      <c r="S1556" t="s">
        <v>27</v>
      </c>
      <c r="T1556" t="s">
        <v>28</v>
      </c>
    </row>
    <row r="1557" spans="1:20" ht="13.95" customHeight="1" x14ac:dyDescent="0.3">
      <c r="A1557" t="s">
        <v>2431</v>
      </c>
      <c r="B1557" s="2">
        <v>1</v>
      </c>
      <c r="C1557" t="s">
        <v>2432</v>
      </c>
      <c r="D1557" t="s">
        <v>93</v>
      </c>
      <c r="E1557" t="s">
        <v>2433</v>
      </c>
      <c r="F1557" t="s">
        <v>208</v>
      </c>
      <c r="G1557" t="s">
        <v>209</v>
      </c>
      <c r="H1557" t="s">
        <v>429</v>
      </c>
      <c r="I1557" s="1">
        <f>DATE(2016,9,28)</f>
        <v>42641</v>
      </c>
      <c r="J1557" s="3">
        <v>8742.68</v>
      </c>
      <c r="K1557" s="3">
        <v>6382.44</v>
      </c>
      <c r="L1557" s="3">
        <v>2360.2399999999998</v>
      </c>
      <c r="M1557" s="3">
        <v>875</v>
      </c>
      <c r="N1557" s="2">
        <v>11</v>
      </c>
      <c r="O1557" s="2">
        <v>0</v>
      </c>
      <c r="P1557" s="2">
        <v>2</v>
      </c>
      <c r="Q1557" s="2">
        <v>27</v>
      </c>
      <c r="R1557" s="1">
        <f t="shared" si="82"/>
        <v>45900</v>
      </c>
      <c r="S1557" t="s">
        <v>27</v>
      </c>
      <c r="T1557" t="s">
        <v>28</v>
      </c>
    </row>
    <row r="1558" spans="1:20" ht="13.95" customHeight="1" x14ac:dyDescent="0.3">
      <c r="A1558" t="s">
        <v>2434</v>
      </c>
      <c r="B1558" s="2">
        <v>1</v>
      </c>
      <c r="C1558" t="s">
        <v>2435</v>
      </c>
      <c r="D1558" t="s">
        <v>93</v>
      </c>
      <c r="E1558" t="s">
        <v>2436</v>
      </c>
      <c r="F1558" t="s">
        <v>208</v>
      </c>
      <c r="G1558" t="s">
        <v>209</v>
      </c>
      <c r="H1558" t="s">
        <v>429</v>
      </c>
      <c r="I1558" s="1">
        <f>DATE(2016,9,28)</f>
        <v>42641</v>
      </c>
      <c r="J1558" s="3">
        <v>8429.2800000000007</v>
      </c>
      <c r="K1558" s="3">
        <v>6152.6</v>
      </c>
      <c r="L1558" s="3">
        <v>2276.6799999999998</v>
      </c>
      <c r="M1558" s="3">
        <v>845</v>
      </c>
      <c r="N1558" s="2">
        <v>11</v>
      </c>
      <c r="O1558" s="2">
        <v>0</v>
      </c>
      <c r="P1558" s="2">
        <v>2</v>
      </c>
      <c r="Q1558" s="2">
        <v>27</v>
      </c>
      <c r="R1558" s="1">
        <f t="shared" si="82"/>
        <v>45900</v>
      </c>
      <c r="S1558" t="s">
        <v>27</v>
      </c>
      <c r="T1558" t="s">
        <v>28</v>
      </c>
    </row>
    <row r="1559" spans="1:20" ht="13.95" customHeight="1" x14ac:dyDescent="0.3">
      <c r="A1559" t="s">
        <v>2437</v>
      </c>
      <c r="B1559" s="2">
        <v>1</v>
      </c>
      <c r="C1559" t="s">
        <v>2438</v>
      </c>
      <c r="D1559" t="s">
        <v>22</v>
      </c>
      <c r="E1559" t="s">
        <v>31</v>
      </c>
      <c r="F1559" t="s">
        <v>111</v>
      </c>
      <c r="G1559" t="s">
        <v>112</v>
      </c>
      <c r="H1559" t="s">
        <v>113</v>
      </c>
      <c r="I1559" s="1">
        <f>DATE(2020,2,21)</f>
        <v>43882</v>
      </c>
      <c r="J1559" s="3">
        <v>2625</v>
      </c>
      <c r="K1559" s="3">
        <v>957.13</v>
      </c>
      <c r="L1559" s="3">
        <v>1667.87</v>
      </c>
      <c r="M1559" s="3">
        <v>200</v>
      </c>
      <c r="N1559" s="2">
        <v>14</v>
      </c>
      <c r="O1559" s="2">
        <v>0</v>
      </c>
      <c r="P1559" s="2">
        <v>8</v>
      </c>
      <c r="Q1559" s="2">
        <v>173</v>
      </c>
      <c r="R1559" s="1">
        <f t="shared" si="82"/>
        <v>45900</v>
      </c>
      <c r="S1559" t="s">
        <v>27</v>
      </c>
      <c r="T1559" t="s">
        <v>28</v>
      </c>
    </row>
    <row r="1560" spans="1:20" ht="13.95" customHeight="1" x14ac:dyDescent="0.3">
      <c r="A1560" t="s">
        <v>2439</v>
      </c>
      <c r="B1560" s="2">
        <v>1</v>
      </c>
      <c r="C1560" t="s">
        <v>2438</v>
      </c>
      <c r="D1560" t="s">
        <v>22</v>
      </c>
      <c r="E1560" t="s">
        <v>2440</v>
      </c>
      <c r="F1560" t="s">
        <v>111</v>
      </c>
      <c r="G1560" t="s">
        <v>112</v>
      </c>
      <c r="H1560" t="s">
        <v>113</v>
      </c>
      <c r="I1560" s="1">
        <f>DATE(2020,2,21)</f>
        <v>43882</v>
      </c>
      <c r="J1560" s="3">
        <v>2625</v>
      </c>
      <c r="K1560" s="3">
        <v>957.13</v>
      </c>
      <c r="L1560" s="3">
        <v>1667.87</v>
      </c>
      <c r="M1560" s="3">
        <v>200</v>
      </c>
      <c r="N1560" s="2">
        <v>14</v>
      </c>
      <c r="O1560" s="2">
        <v>0</v>
      </c>
      <c r="P1560" s="2">
        <v>8</v>
      </c>
      <c r="Q1560" s="2">
        <v>173</v>
      </c>
      <c r="R1560" s="1">
        <f t="shared" si="82"/>
        <v>45900</v>
      </c>
      <c r="S1560" t="s">
        <v>27</v>
      </c>
      <c r="T1560" t="s">
        <v>28</v>
      </c>
    </row>
    <row r="1561" spans="1:20" ht="13.95" customHeight="1" x14ac:dyDescent="0.3">
      <c r="A1561" t="s">
        <v>2441</v>
      </c>
      <c r="B1561" s="2">
        <v>1</v>
      </c>
      <c r="C1561" t="s">
        <v>2438</v>
      </c>
      <c r="D1561" t="s">
        <v>22</v>
      </c>
      <c r="E1561" t="s">
        <v>31</v>
      </c>
      <c r="F1561" t="s">
        <v>111</v>
      </c>
      <c r="G1561" t="s">
        <v>112</v>
      </c>
      <c r="H1561" t="s">
        <v>113</v>
      </c>
      <c r="I1561" s="1">
        <f>DATE(2020,2,21)</f>
        <v>43882</v>
      </c>
      <c r="J1561" s="3">
        <v>2625</v>
      </c>
      <c r="K1561" s="3">
        <v>957.13</v>
      </c>
      <c r="L1561" s="3">
        <v>1667.87</v>
      </c>
      <c r="M1561" s="3">
        <v>200</v>
      </c>
      <c r="N1561" s="2">
        <v>14</v>
      </c>
      <c r="O1561" s="2">
        <v>0</v>
      </c>
      <c r="P1561" s="2">
        <v>8</v>
      </c>
      <c r="Q1561" s="2">
        <v>173</v>
      </c>
      <c r="R1561" s="1">
        <f t="shared" si="82"/>
        <v>45900</v>
      </c>
      <c r="S1561" t="s">
        <v>27</v>
      </c>
      <c r="T1561" t="s">
        <v>28</v>
      </c>
    </row>
    <row r="1562" spans="1:20" ht="13.95" customHeight="1" x14ac:dyDescent="0.3">
      <c r="A1562" t="s">
        <v>2442</v>
      </c>
      <c r="B1562" s="2">
        <v>1</v>
      </c>
      <c r="C1562" t="s">
        <v>2438</v>
      </c>
      <c r="D1562" t="s">
        <v>22</v>
      </c>
      <c r="E1562" t="s">
        <v>31</v>
      </c>
      <c r="F1562" t="s">
        <v>111</v>
      </c>
      <c r="G1562" t="s">
        <v>112</v>
      </c>
      <c r="H1562" t="s">
        <v>113</v>
      </c>
      <c r="I1562" s="1">
        <f>DATE(2020,2,21)</f>
        <v>43882</v>
      </c>
      <c r="J1562" s="3">
        <v>2625</v>
      </c>
      <c r="K1562" s="3">
        <v>957.13</v>
      </c>
      <c r="L1562" s="3">
        <v>1667.87</v>
      </c>
      <c r="M1562" s="3">
        <v>200</v>
      </c>
      <c r="N1562" s="2">
        <v>14</v>
      </c>
      <c r="O1562" s="2">
        <v>0</v>
      </c>
      <c r="P1562" s="2">
        <v>8</v>
      </c>
      <c r="Q1562" s="2">
        <v>173</v>
      </c>
      <c r="R1562" s="1">
        <f t="shared" si="82"/>
        <v>45900</v>
      </c>
      <c r="S1562" t="s">
        <v>27</v>
      </c>
      <c r="T1562" t="s">
        <v>28</v>
      </c>
    </row>
    <row r="1563" spans="1:20" ht="13.95" customHeight="1" x14ac:dyDescent="0.3">
      <c r="A1563" t="s">
        <v>2443</v>
      </c>
      <c r="B1563" s="2">
        <v>1</v>
      </c>
      <c r="C1563" t="s">
        <v>2444</v>
      </c>
      <c r="D1563" t="s">
        <v>93</v>
      </c>
      <c r="E1563" t="s">
        <v>1738</v>
      </c>
      <c r="F1563" t="s">
        <v>281</v>
      </c>
      <c r="G1563" t="s">
        <v>282</v>
      </c>
      <c r="H1563" t="s">
        <v>283</v>
      </c>
      <c r="I1563" s="1">
        <f>DATE(2017,1,31)</f>
        <v>42766</v>
      </c>
      <c r="J1563" s="3">
        <v>7937.7</v>
      </c>
      <c r="K1563" s="3">
        <v>5572.8</v>
      </c>
      <c r="L1563" s="3">
        <v>2364.9</v>
      </c>
      <c r="M1563" s="3">
        <v>794</v>
      </c>
      <c r="N1563" s="2">
        <v>11</v>
      </c>
      <c r="O1563" s="2">
        <v>0</v>
      </c>
      <c r="P1563" s="2">
        <v>2</v>
      </c>
      <c r="Q1563" s="2">
        <v>152</v>
      </c>
      <c r="R1563" s="1">
        <f t="shared" si="82"/>
        <v>45900</v>
      </c>
      <c r="S1563" t="s">
        <v>27</v>
      </c>
      <c r="T1563" t="s">
        <v>28</v>
      </c>
    </row>
    <row r="1564" spans="1:20" ht="13.95" customHeight="1" x14ac:dyDescent="0.3">
      <c r="A1564" t="s">
        <v>2445</v>
      </c>
      <c r="B1564" s="2">
        <v>1</v>
      </c>
      <c r="C1564" t="s">
        <v>2444</v>
      </c>
      <c r="D1564" t="s">
        <v>93</v>
      </c>
      <c r="E1564" t="s">
        <v>1738</v>
      </c>
      <c r="F1564" t="s">
        <v>151</v>
      </c>
      <c r="G1564" t="s">
        <v>152</v>
      </c>
      <c r="H1564" t="s">
        <v>397</v>
      </c>
      <c r="I1564" s="1">
        <f>DATE(2017,1,31)</f>
        <v>42766</v>
      </c>
      <c r="J1564" s="3">
        <v>7937.7</v>
      </c>
      <c r="K1564" s="3">
        <v>5572.8</v>
      </c>
      <c r="L1564" s="3">
        <v>2364.9</v>
      </c>
      <c r="M1564" s="3">
        <v>794</v>
      </c>
      <c r="N1564" s="2">
        <v>11</v>
      </c>
      <c r="O1564" s="2">
        <v>0</v>
      </c>
      <c r="P1564" s="2">
        <v>2</v>
      </c>
      <c r="Q1564" s="2">
        <v>152</v>
      </c>
      <c r="R1564" s="1">
        <f t="shared" si="82"/>
        <v>45900</v>
      </c>
      <c r="S1564" t="s">
        <v>27</v>
      </c>
      <c r="T1564" t="s">
        <v>28</v>
      </c>
    </row>
    <row r="1565" spans="1:20" ht="13.95" customHeight="1" x14ac:dyDescent="0.3">
      <c r="A1565" t="s">
        <v>2446</v>
      </c>
      <c r="B1565" s="2">
        <v>1</v>
      </c>
      <c r="C1565" t="s">
        <v>2444</v>
      </c>
      <c r="D1565" t="s">
        <v>93</v>
      </c>
      <c r="E1565" t="s">
        <v>2447</v>
      </c>
      <c r="F1565" t="s">
        <v>281</v>
      </c>
      <c r="G1565" t="s">
        <v>282</v>
      </c>
      <c r="H1565" t="s">
        <v>283</v>
      </c>
      <c r="I1565" s="1">
        <f>DATE(2017,1,31)</f>
        <v>42766</v>
      </c>
      <c r="J1565" s="3">
        <v>7937.7</v>
      </c>
      <c r="K1565" s="3">
        <v>5572.8</v>
      </c>
      <c r="L1565" s="3">
        <v>2364.9</v>
      </c>
      <c r="M1565" s="3">
        <v>794</v>
      </c>
      <c r="N1565" s="2">
        <v>11</v>
      </c>
      <c r="O1565" s="2">
        <v>0</v>
      </c>
      <c r="P1565" s="2">
        <v>2</v>
      </c>
      <c r="Q1565" s="2">
        <v>152</v>
      </c>
      <c r="R1565" s="1">
        <f t="shared" si="82"/>
        <v>45900</v>
      </c>
      <c r="S1565" t="s">
        <v>27</v>
      </c>
      <c r="T1565" t="s">
        <v>28</v>
      </c>
    </row>
    <row r="1566" spans="1:20" ht="13.95" customHeight="1" x14ac:dyDescent="0.3">
      <c r="A1566" t="s">
        <v>2448</v>
      </c>
      <c r="B1566" s="2">
        <v>1</v>
      </c>
      <c r="C1566" t="s">
        <v>2449</v>
      </c>
      <c r="D1566" t="s">
        <v>93</v>
      </c>
      <c r="E1566" t="s">
        <v>2450</v>
      </c>
      <c r="F1566" t="s">
        <v>281</v>
      </c>
      <c r="G1566" t="s">
        <v>282</v>
      </c>
      <c r="H1566" t="s">
        <v>283</v>
      </c>
      <c r="I1566" s="1">
        <f>DATE(2016,8,31)</f>
        <v>42613</v>
      </c>
      <c r="J1566" s="3">
        <v>21796.49</v>
      </c>
      <c r="K1566" s="3">
        <v>16051.11</v>
      </c>
      <c r="L1566" s="3">
        <v>5745.38</v>
      </c>
      <c r="M1566" s="3">
        <v>2179</v>
      </c>
      <c r="N1566" s="2">
        <v>11</v>
      </c>
      <c r="O1566" s="2">
        <v>0</v>
      </c>
      <c r="P1566" s="2">
        <v>1</v>
      </c>
      <c r="Q1566" s="2">
        <v>364</v>
      </c>
      <c r="R1566" s="1">
        <f t="shared" si="82"/>
        <v>45900</v>
      </c>
      <c r="S1566" t="s">
        <v>27</v>
      </c>
      <c r="T1566" t="s">
        <v>28</v>
      </c>
    </row>
    <row r="1567" spans="1:20" ht="13.95" customHeight="1" x14ac:dyDescent="0.3">
      <c r="A1567" t="s">
        <v>2451</v>
      </c>
      <c r="B1567" s="2">
        <v>1</v>
      </c>
      <c r="C1567" t="s">
        <v>2444</v>
      </c>
      <c r="D1567" t="s">
        <v>93</v>
      </c>
      <c r="E1567" t="s">
        <v>1738</v>
      </c>
      <c r="F1567" t="s">
        <v>98</v>
      </c>
      <c r="G1567" t="s">
        <v>40</v>
      </c>
      <c r="H1567" t="s">
        <v>41</v>
      </c>
      <c r="I1567" s="1">
        <f t="shared" ref="I1567:I1575" si="84">DATE(2017,1,31)</f>
        <v>42766</v>
      </c>
      <c r="J1567" s="3">
        <v>7937.7</v>
      </c>
      <c r="K1567" s="3">
        <v>5572.8</v>
      </c>
      <c r="L1567" s="3">
        <v>2364.9</v>
      </c>
      <c r="M1567" s="3">
        <v>794</v>
      </c>
      <c r="N1567" s="2">
        <v>11</v>
      </c>
      <c r="O1567" s="2">
        <v>0</v>
      </c>
      <c r="P1567" s="2">
        <v>2</v>
      </c>
      <c r="Q1567" s="2">
        <v>152</v>
      </c>
      <c r="R1567" s="1">
        <f t="shared" si="82"/>
        <v>45900</v>
      </c>
      <c r="S1567" t="s">
        <v>27</v>
      </c>
      <c r="T1567" t="s">
        <v>28</v>
      </c>
    </row>
    <row r="1568" spans="1:20" ht="13.95" customHeight="1" x14ac:dyDescent="0.3">
      <c r="A1568" t="s">
        <v>2452</v>
      </c>
      <c r="B1568" s="2">
        <v>1</v>
      </c>
      <c r="C1568" t="s">
        <v>2453</v>
      </c>
      <c r="D1568" t="s">
        <v>93</v>
      </c>
      <c r="E1568" t="s">
        <v>2454</v>
      </c>
      <c r="F1568" t="s">
        <v>32</v>
      </c>
      <c r="G1568" t="s">
        <v>33</v>
      </c>
      <c r="H1568" t="s">
        <v>1774</v>
      </c>
      <c r="I1568" s="1">
        <f t="shared" si="84"/>
        <v>42766</v>
      </c>
      <c r="J1568" s="3">
        <v>7937.7</v>
      </c>
      <c r="K1568" s="3">
        <v>5572.8</v>
      </c>
      <c r="L1568" s="3">
        <v>2364.9</v>
      </c>
      <c r="M1568" s="3">
        <v>794</v>
      </c>
      <c r="N1568" s="2">
        <v>11</v>
      </c>
      <c r="O1568" s="2">
        <v>0</v>
      </c>
      <c r="P1568" s="2">
        <v>2</v>
      </c>
      <c r="Q1568" s="2">
        <v>152</v>
      </c>
      <c r="R1568" s="1">
        <f t="shared" si="82"/>
        <v>45900</v>
      </c>
      <c r="S1568" t="s">
        <v>27</v>
      </c>
      <c r="T1568" t="s">
        <v>28</v>
      </c>
    </row>
    <row r="1569" spans="1:20" ht="13.95" customHeight="1" x14ac:dyDescent="0.3">
      <c r="A1569" t="s">
        <v>2455</v>
      </c>
      <c r="B1569" s="2">
        <v>1</v>
      </c>
      <c r="C1569" t="s">
        <v>2444</v>
      </c>
      <c r="D1569" t="s">
        <v>93</v>
      </c>
      <c r="E1569" t="s">
        <v>2454</v>
      </c>
      <c r="F1569" t="s">
        <v>181</v>
      </c>
      <c r="G1569" t="s">
        <v>182</v>
      </c>
      <c r="H1569" t="s">
        <v>183</v>
      </c>
      <c r="I1569" s="1">
        <f t="shared" si="84"/>
        <v>42766</v>
      </c>
      <c r="J1569" s="3">
        <v>7937.71</v>
      </c>
      <c r="K1569" s="3">
        <v>5572.8</v>
      </c>
      <c r="L1569" s="3">
        <v>2364.91</v>
      </c>
      <c r="M1569" s="3">
        <v>794</v>
      </c>
      <c r="N1569" s="2">
        <v>11</v>
      </c>
      <c r="O1569" s="2">
        <v>0</v>
      </c>
      <c r="P1569" s="2">
        <v>2</v>
      </c>
      <c r="Q1569" s="2">
        <v>152</v>
      </c>
      <c r="R1569" s="1">
        <f t="shared" si="82"/>
        <v>45900</v>
      </c>
      <c r="S1569" t="s">
        <v>27</v>
      </c>
      <c r="T1569" t="s">
        <v>28</v>
      </c>
    </row>
    <row r="1570" spans="1:20" ht="13.95" customHeight="1" x14ac:dyDescent="0.3">
      <c r="A1570" t="s">
        <v>2456</v>
      </c>
      <c r="B1570" s="2">
        <v>1</v>
      </c>
      <c r="C1570" t="s">
        <v>2444</v>
      </c>
      <c r="D1570" t="s">
        <v>93</v>
      </c>
      <c r="E1570" t="s">
        <v>2454</v>
      </c>
      <c r="F1570" t="s">
        <v>151</v>
      </c>
      <c r="G1570" t="s">
        <v>152</v>
      </c>
      <c r="H1570" t="s">
        <v>397</v>
      </c>
      <c r="I1570" s="1">
        <f t="shared" si="84"/>
        <v>42766</v>
      </c>
      <c r="J1570" s="3">
        <v>7937.71</v>
      </c>
      <c r="K1570" s="3">
        <v>5572.8</v>
      </c>
      <c r="L1570" s="3">
        <v>2364.91</v>
      </c>
      <c r="M1570" s="3">
        <v>794</v>
      </c>
      <c r="N1570" s="2">
        <v>11</v>
      </c>
      <c r="O1570" s="2">
        <v>0</v>
      </c>
      <c r="P1570" s="2">
        <v>2</v>
      </c>
      <c r="Q1570" s="2">
        <v>152</v>
      </c>
      <c r="R1570" s="1">
        <f t="shared" si="82"/>
        <v>45900</v>
      </c>
      <c r="S1570" t="s">
        <v>27</v>
      </c>
      <c r="T1570" t="s">
        <v>28</v>
      </c>
    </row>
    <row r="1571" spans="1:20" ht="13.95" customHeight="1" x14ac:dyDescent="0.3">
      <c r="A1571" t="s">
        <v>2457</v>
      </c>
      <c r="B1571" s="2">
        <v>1</v>
      </c>
      <c r="C1571" t="s">
        <v>2444</v>
      </c>
      <c r="D1571" t="s">
        <v>93</v>
      </c>
      <c r="E1571" t="s">
        <v>2454</v>
      </c>
      <c r="F1571" t="s">
        <v>151</v>
      </c>
      <c r="G1571" t="s">
        <v>152</v>
      </c>
      <c r="H1571" t="s">
        <v>397</v>
      </c>
      <c r="I1571" s="1">
        <f t="shared" si="84"/>
        <v>42766</v>
      </c>
      <c r="J1571" s="3">
        <v>7937.71</v>
      </c>
      <c r="K1571" s="3">
        <v>5572.8</v>
      </c>
      <c r="L1571" s="3">
        <v>2364.91</v>
      </c>
      <c r="M1571" s="3">
        <v>794</v>
      </c>
      <c r="N1571" s="2">
        <v>11</v>
      </c>
      <c r="O1571" s="2">
        <v>0</v>
      </c>
      <c r="P1571" s="2">
        <v>2</v>
      </c>
      <c r="Q1571" s="2">
        <v>152</v>
      </c>
      <c r="R1571" s="1">
        <f t="shared" si="82"/>
        <v>45900</v>
      </c>
      <c r="S1571" t="s">
        <v>27</v>
      </c>
      <c r="T1571" t="s">
        <v>28</v>
      </c>
    </row>
    <row r="1572" spans="1:20" ht="13.95" customHeight="1" x14ac:dyDescent="0.3">
      <c r="A1572" t="s">
        <v>2458</v>
      </c>
      <c r="B1572" s="2">
        <v>1</v>
      </c>
      <c r="C1572" t="s">
        <v>2444</v>
      </c>
      <c r="D1572" t="s">
        <v>93</v>
      </c>
      <c r="E1572" t="s">
        <v>2454</v>
      </c>
      <c r="F1572" t="s">
        <v>181</v>
      </c>
      <c r="G1572" t="s">
        <v>182</v>
      </c>
      <c r="H1572" t="s">
        <v>183</v>
      </c>
      <c r="I1572" s="1">
        <f t="shared" si="84"/>
        <v>42766</v>
      </c>
      <c r="J1572" s="3">
        <v>7937.71</v>
      </c>
      <c r="K1572" s="3">
        <v>5572.8</v>
      </c>
      <c r="L1572" s="3">
        <v>2364.91</v>
      </c>
      <c r="M1572" s="3">
        <v>794</v>
      </c>
      <c r="N1572" s="2">
        <v>11</v>
      </c>
      <c r="O1572" s="2">
        <v>0</v>
      </c>
      <c r="P1572" s="2">
        <v>2</v>
      </c>
      <c r="Q1572" s="2">
        <v>152</v>
      </c>
      <c r="R1572" s="1">
        <f t="shared" si="82"/>
        <v>45900</v>
      </c>
      <c r="S1572" t="s">
        <v>27</v>
      </c>
      <c r="T1572" t="s">
        <v>28</v>
      </c>
    </row>
    <row r="1573" spans="1:20" ht="13.95" customHeight="1" x14ac:dyDescent="0.3">
      <c r="A1573" t="s">
        <v>2459</v>
      </c>
      <c r="B1573" s="2">
        <v>1</v>
      </c>
      <c r="C1573" t="s">
        <v>2444</v>
      </c>
      <c r="D1573" t="s">
        <v>93</v>
      </c>
      <c r="E1573" t="s">
        <v>2454</v>
      </c>
      <c r="F1573" t="s">
        <v>281</v>
      </c>
      <c r="G1573" t="s">
        <v>282</v>
      </c>
      <c r="H1573" t="s">
        <v>283</v>
      </c>
      <c r="I1573" s="1">
        <f t="shared" si="84"/>
        <v>42766</v>
      </c>
      <c r="J1573" s="3">
        <v>7937.71</v>
      </c>
      <c r="K1573" s="3">
        <v>5572.8</v>
      </c>
      <c r="L1573" s="3">
        <v>2364.91</v>
      </c>
      <c r="M1573" s="3">
        <v>794</v>
      </c>
      <c r="N1573" s="2">
        <v>11</v>
      </c>
      <c r="O1573" s="2">
        <v>0</v>
      </c>
      <c r="P1573" s="2">
        <v>2</v>
      </c>
      <c r="Q1573" s="2">
        <v>152</v>
      </c>
      <c r="R1573" s="1">
        <f t="shared" si="82"/>
        <v>45900</v>
      </c>
      <c r="S1573" t="s">
        <v>27</v>
      </c>
      <c r="T1573" t="s">
        <v>28</v>
      </c>
    </row>
    <row r="1574" spans="1:20" ht="13.95" customHeight="1" x14ac:dyDescent="0.3">
      <c r="A1574" t="s">
        <v>2460</v>
      </c>
      <c r="B1574" s="2">
        <v>1</v>
      </c>
      <c r="C1574" t="s">
        <v>2444</v>
      </c>
      <c r="D1574" t="s">
        <v>93</v>
      </c>
      <c r="E1574" t="s">
        <v>2454</v>
      </c>
      <c r="F1574" t="s">
        <v>281</v>
      </c>
      <c r="G1574" t="s">
        <v>282</v>
      </c>
      <c r="H1574" t="s">
        <v>283</v>
      </c>
      <c r="I1574" s="1">
        <f t="shared" si="84"/>
        <v>42766</v>
      </c>
      <c r="J1574" s="3">
        <v>7937.71</v>
      </c>
      <c r="K1574" s="3">
        <v>5572.8</v>
      </c>
      <c r="L1574" s="3">
        <v>2364.91</v>
      </c>
      <c r="M1574" s="3">
        <v>794</v>
      </c>
      <c r="N1574" s="2">
        <v>11</v>
      </c>
      <c r="O1574" s="2">
        <v>0</v>
      </c>
      <c r="P1574" s="2">
        <v>2</v>
      </c>
      <c r="Q1574" s="2">
        <v>152</v>
      </c>
      <c r="R1574" s="1">
        <f t="shared" si="82"/>
        <v>45900</v>
      </c>
      <c r="S1574" t="s">
        <v>27</v>
      </c>
      <c r="T1574" t="s">
        <v>28</v>
      </c>
    </row>
    <row r="1575" spans="1:20" ht="13.95" customHeight="1" x14ac:dyDescent="0.3">
      <c r="A1575" t="s">
        <v>2461</v>
      </c>
      <c r="B1575" s="2">
        <v>1</v>
      </c>
      <c r="C1575" t="s">
        <v>2444</v>
      </c>
      <c r="D1575" t="s">
        <v>93</v>
      </c>
      <c r="E1575" t="s">
        <v>2454</v>
      </c>
      <c r="F1575" t="s">
        <v>281</v>
      </c>
      <c r="G1575" t="s">
        <v>282</v>
      </c>
      <c r="H1575" t="s">
        <v>283</v>
      </c>
      <c r="I1575" s="1">
        <f t="shared" si="84"/>
        <v>42766</v>
      </c>
      <c r="J1575" s="3">
        <v>7937.71</v>
      </c>
      <c r="K1575" s="3">
        <v>5572.8</v>
      </c>
      <c r="L1575" s="3">
        <v>2364.91</v>
      </c>
      <c r="M1575" s="3">
        <v>794</v>
      </c>
      <c r="N1575" s="2">
        <v>11</v>
      </c>
      <c r="O1575" s="2">
        <v>0</v>
      </c>
      <c r="P1575" s="2">
        <v>2</v>
      </c>
      <c r="Q1575" s="2">
        <v>152</v>
      </c>
      <c r="R1575" s="1">
        <f t="shared" si="82"/>
        <v>45900</v>
      </c>
      <c r="S1575" t="s">
        <v>27</v>
      </c>
      <c r="T1575" t="s">
        <v>28</v>
      </c>
    </row>
    <row r="1576" spans="1:20" ht="13.95" customHeight="1" x14ac:dyDescent="0.3">
      <c r="A1576" t="s">
        <v>2462</v>
      </c>
      <c r="B1576" s="2">
        <v>1</v>
      </c>
      <c r="C1576" t="s">
        <v>2463</v>
      </c>
      <c r="D1576" t="s">
        <v>22</v>
      </c>
      <c r="E1576" t="s">
        <v>1720</v>
      </c>
      <c r="F1576" t="s">
        <v>173</v>
      </c>
      <c r="G1576" t="s">
        <v>124</v>
      </c>
      <c r="H1576" t="s">
        <v>188</v>
      </c>
      <c r="I1576" s="1">
        <f t="shared" ref="I1576:I1584" si="85">DATE(2017,9,30)</f>
        <v>43008</v>
      </c>
      <c r="J1576" s="3">
        <v>5600</v>
      </c>
      <c r="K1576" s="3">
        <v>2883.39</v>
      </c>
      <c r="L1576" s="3">
        <v>2716.61</v>
      </c>
      <c r="M1576" s="3">
        <v>560</v>
      </c>
      <c r="N1576" s="2">
        <v>14</v>
      </c>
      <c r="O1576" s="2">
        <v>0</v>
      </c>
      <c r="P1576" s="2">
        <v>6</v>
      </c>
      <c r="Q1576" s="2">
        <v>29</v>
      </c>
      <c r="R1576" s="1">
        <f t="shared" si="82"/>
        <v>45900</v>
      </c>
      <c r="S1576" t="s">
        <v>27</v>
      </c>
      <c r="T1576" t="s">
        <v>28</v>
      </c>
    </row>
    <row r="1577" spans="1:20" ht="13.95" customHeight="1" x14ac:dyDescent="0.3">
      <c r="A1577" t="s">
        <v>2464</v>
      </c>
      <c r="B1577" s="2">
        <v>1</v>
      </c>
      <c r="C1577" t="s">
        <v>2463</v>
      </c>
      <c r="D1577" t="s">
        <v>22</v>
      </c>
      <c r="E1577" t="s">
        <v>2465</v>
      </c>
      <c r="F1577" t="s">
        <v>173</v>
      </c>
      <c r="G1577" t="s">
        <v>124</v>
      </c>
      <c r="H1577" t="s">
        <v>523</v>
      </c>
      <c r="I1577" s="1">
        <f t="shared" si="85"/>
        <v>43008</v>
      </c>
      <c r="J1577" s="3">
        <v>5600</v>
      </c>
      <c r="K1577" s="3">
        <v>2883.39</v>
      </c>
      <c r="L1577" s="3">
        <v>2716.61</v>
      </c>
      <c r="M1577" s="3">
        <v>560</v>
      </c>
      <c r="N1577" s="2">
        <v>14</v>
      </c>
      <c r="O1577" s="2">
        <v>0</v>
      </c>
      <c r="P1577" s="2">
        <v>6</v>
      </c>
      <c r="Q1577" s="2">
        <v>29</v>
      </c>
      <c r="R1577" s="1">
        <f t="shared" si="82"/>
        <v>45900</v>
      </c>
      <c r="S1577" t="s">
        <v>27</v>
      </c>
      <c r="T1577" t="s">
        <v>28</v>
      </c>
    </row>
    <row r="1578" spans="1:20" ht="13.95" customHeight="1" x14ac:dyDescent="0.3">
      <c r="A1578" t="s">
        <v>2466</v>
      </c>
      <c r="B1578" s="2">
        <v>1</v>
      </c>
      <c r="C1578" t="s">
        <v>1288</v>
      </c>
      <c r="D1578" t="s">
        <v>22</v>
      </c>
      <c r="E1578" t="s">
        <v>1720</v>
      </c>
      <c r="F1578" t="s">
        <v>144</v>
      </c>
      <c r="G1578" t="s">
        <v>124</v>
      </c>
      <c r="H1578" t="s">
        <v>145</v>
      </c>
      <c r="I1578" s="1">
        <f t="shared" si="85"/>
        <v>43008</v>
      </c>
      <c r="J1578" s="3">
        <v>1650</v>
      </c>
      <c r="K1578" s="3">
        <v>846.69</v>
      </c>
      <c r="L1578" s="3">
        <v>803.31</v>
      </c>
      <c r="M1578" s="3">
        <v>170</v>
      </c>
      <c r="N1578" s="2">
        <v>14</v>
      </c>
      <c r="O1578" s="2">
        <v>0</v>
      </c>
      <c r="P1578" s="2">
        <v>6</v>
      </c>
      <c r="Q1578" s="2">
        <v>29</v>
      </c>
      <c r="R1578" s="1">
        <f t="shared" si="82"/>
        <v>45900</v>
      </c>
      <c r="S1578" t="s">
        <v>27</v>
      </c>
      <c r="T1578" t="s">
        <v>28</v>
      </c>
    </row>
    <row r="1579" spans="1:20" ht="13.95" customHeight="1" x14ac:dyDescent="0.3">
      <c r="A1579" t="s">
        <v>2467</v>
      </c>
      <c r="B1579" s="2">
        <v>1</v>
      </c>
      <c r="C1579" t="s">
        <v>1288</v>
      </c>
      <c r="D1579" t="s">
        <v>22</v>
      </c>
      <c r="E1579" t="s">
        <v>1720</v>
      </c>
      <c r="F1579" t="s">
        <v>144</v>
      </c>
      <c r="G1579" t="s">
        <v>124</v>
      </c>
      <c r="H1579" t="s">
        <v>145</v>
      </c>
      <c r="I1579" s="1">
        <f t="shared" si="85"/>
        <v>43008</v>
      </c>
      <c r="J1579" s="3">
        <v>1650</v>
      </c>
      <c r="K1579" s="3">
        <v>846.69</v>
      </c>
      <c r="L1579" s="3">
        <v>803.31</v>
      </c>
      <c r="M1579" s="3">
        <v>170</v>
      </c>
      <c r="N1579" s="2">
        <v>14</v>
      </c>
      <c r="O1579" s="2">
        <v>0</v>
      </c>
      <c r="P1579" s="2">
        <v>6</v>
      </c>
      <c r="Q1579" s="2">
        <v>29</v>
      </c>
      <c r="R1579" s="1">
        <f t="shared" si="82"/>
        <v>45900</v>
      </c>
      <c r="S1579" t="s">
        <v>27</v>
      </c>
      <c r="T1579" t="s">
        <v>28</v>
      </c>
    </row>
    <row r="1580" spans="1:20" ht="13.95" customHeight="1" x14ac:dyDescent="0.3">
      <c r="A1580" t="s">
        <v>2468</v>
      </c>
      <c r="B1580" s="2">
        <v>1</v>
      </c>
      <c r="C1580" t="s">
        <v>1288</v>
      </c>
      <c r="D1580" t="s">
        <v>22</v>
      </c>
      <c r="E1580" t="s">
        <v>1720</v>
      </c>
      <c r="F1580" t="s">
        <v>144</v>
      </c>
      <c r="G1580" t="s">
        <v>124</v>
      </c>
      <c r="H1580" t="s">
        <v>145</v>
      </c>
      <c r="I1580" s="1">
        <f t="shared" si="85"/>
        <v>43008</v>
      </c>
      <c r="J1580" s="3">
        <v>1650</v>
      </c>
      <c r="K1580" s="3">
        <v>846.69</v>
      </c>
      <c r="L1580" s="3">
        <v>803.31</v>
      </c>
      <c r="M1580" s="3">
        <v>170</v>
      </c>
      <c r="N1580" s="2">
        <v>14</v>
      </c>
      <c r="O1580" s="2">
        <v>0</v>
      </c>
      <c r="P1580" s="2">
        <v>6</v>
      </c>
      <c r="Q1580" s="2">
        <v>29</v>
      </c>
      <c r="R1580" s="1">
        <f t="shared" si="82"/>
        <v>45900</v>
      </c>
      <c r="S1580" t="s">
        <v>27</v>
      </c>
      <c r="T1580" t="s">
        <v>28</v>
      </c>
    </row>
    <row r="1581" spans="1:20" ht="13.95" customHeight="1" x14ac:dyDescent="0.3">
      <c r="A1581" t="s">
        <v>2469</v>
      </c>
      <c r="B1581" s="2">
        <v>1</v>
      </c>
      <c r="C1581" t="s">
        <v>629</v>
      </c>
      <c r="D1581" t="s">
        <v>22</v>
      </c>
      <c r="E1581" t="s">
        <v>1720</v>
      </c>
      <c r="F1581" t="s">
        <v>173</v>
      </c>
      <c r="G1581" t="s">
        <v>124</v>
      </c>
      <c r="H1581" t="s">
        <v>188</v>
      </c>
      <c r="I1581" s="1">
        <f t="shared" si="85"/>
        <v>43008</v>
      </c>
      <c r="J1581" s="3">
        <v>1450</v>
      </c>
      <c r="K1581" s="3">
        <v>743.72</v>
      </c>
      <c r="L1581" s="3">
        <v>706.28</v>
      </c>
      <c r="M1581" s="3">
        <v>150</v>
      </c>
      <c r="N1581" s="2">
        <v>14</v>
      </c>
      <c r="O1581" s="2">
        <v>0</v>
      </c>
      <c r="P1581" s="2">
        <v>6</v>
      </c>
      <c r="Q1581" s="2">
        <v>29</v>
      </c>
      <c r="R1581" s="1">
        <f t="shared" si="82"/>
        <v>45900</v>
      </c>
      <c r="S1581" t="s">
        <v>27</v>
      </c>
      <c r="T1581" t="s">
        <v>28</v>
      </c>
    </row>
    <row r="1582" spans="1:20" ht="13.95" customHeight="1" x14ac:dyDescent="0.3">
      <c r="A1582" t="s">
        <v>2470</v>
      </c>
      <c r="B1582" s="2">
        <v>1</v>
      </c>
      <c r="C1582" t="s">
        <v>629</v>
      </c>
      <c r="D1582" t="s">
        <v>22</v>
      </c>
      <c r="E1582" t="s">
        <v>1720</v>
      </c>
      <c r="F1582" t="s">
        <v>173</v>
      </c>
      <c r="G1582" t="s">
        <v>124</v>
      </c>
      <c r="H1582" t="s">
        <v>188</v>
      </c>
      <c r="I1582" s="1">
        <f t="shared" si="85"/>
        <v>43008</v>
      </c>
      <c r="J1582" s="3">
        <v>1450</v>
      </c>
      <c r="K1582" s="3">
        <v>743.72</v>
      </c>
      <c r="L1582" s="3">
        <v>706.28</v>
      </c>
      <c r="M1582" s="3">
        <v>150</v>
      </c>
      <c r="N1582" s="2">
        <v>14</v>
      </c>
      <c r="O1582" s="2">
        <v>0</v>
      </c>
      <c r="P1582" s="2">
        <v>6</v>
      </c>
      <c r="Q1582" s="2">
        <v>29</v>
      </c>
      <c r="R1582" s="1">
        <f t="shared" si="82"/>
        <v>45900</v>
      </c>
      <c r="S1582" t="s">
        <v>27</v>
      </c>
      <c r="T1582" t="s">
        <v>28</v>
      </c>
    </row>
    <row r="1583" spans="1:20" ht="13.95" customHeight="1" x14ac:dyDescent="0.3">
      <c r="A1583" t="s">
        <v>2471</v>
      </c>
      <c r="B1583" s="2">
        <v>1</v>
      </c>
      <c r="C1583" t="s">
        <v>629</v>
      </c>
      <c r="D1583" t="s">
        <v>22</v>
      </c>
      <c r="E1583" t="s">
        <v>1720</v>
      </c>
      <c r="F1583" t="s">
        <v>173</v>
      </c>
      <c r="G1583" t="s">
        <v>124</v>
      </c>
      <c r="H1583" t="s">
        <v>188</v>
      </c>
      <c r="I1583" s="1">
        <f t="shared" si="85"/>
        <v>43008</v>
      </c>
      <c r="J1583" s="3">
        <v>1450</v>
      </c>
      <c r="K1583" s="3">
        <v>743.72</v>
      </c>
      <c r="L1583" s="3">
        <v>706.28</v>
      </c>
      <c r="M1583" s="3">
        <v>150</v>
      </c>
      <c r="N1583" s="2">
        <v>14</v>
      </c>
      <c r="O1583" s="2">
        <v>0</v>
      </c>
      <c r="P1583" s="2">
        <v>6</v>
      </c>
      <c r="Q1583" s="2">
        <v>29</v>
      </c>
      <c r="R1583" s="1">
        <f t="shared" si="82"/>
        <v>45900</v>
      </c>
      <c r="S1583" t="s">
        <v>27</v>
      </c>
      <c r="T1583" t="s">
        <v>28</v>
      </c>
    </row>
    <row r="1584" spans="1:20" ht="13.95" customHeight="1" x14ac:dyDescent="0.3">
      <c r="A1584" t="s">
        <v>2472</v>
      </c>
      <c r="B1584" s="2">
        <v>1</v>
      </c>
      <c r="C1584" t="s">
        <v>2473</v>
      </c>
      <c r="D1584" t="s">
        <v>22</v>
      </c>
      <c r="E1584" t="s">
        <v>1720</v>
      </c>
      <c r="F1584" t="s">
        <v>173</v>
      </c>
      <c r="G1584" t="s">
        <v>124</v>
      </c>
      <c r="H1584" t="s">
        <v>523</v>
      </c>
      <c r="I1584" s="1">
        <f t="shared" si="85"/>
        <v>43008</v>
      </c>
      <c r="J1584" s="3">
        <v>1400</v>
      </c>
      <c r="K1584" s="3">
        <v>720.82</v>
      </c>
      <c r="L1584" s="3">
        <v>679.18</v>
      </c>
      <c r="M1584" s="3">
        <v>140</v>
      </c>
      <c r="N1584" s="2">
        <v>14</v>
      </c>
      <c r="O1584" s="2">
        <v>0</v>
      </c>
      <c r="P1584" s="2">
        <v>6</v>
      </c>
      <c r="Q1584" s="2">
        <v>29</v>
      </c>
      <c r="R1584" s="1">
        <f t="shared" si="82"/>
        <v>45900</v>
      </c>
      <c r="S1584" t="s">
        <v>27</v>
      </c>
      <c r="T1584" t="s">
        <v>28</v>
      </c>
    </row>
    <row r="1585" spans="1:20" ht="13.95" customHeight="1" x14ac:dyDescent="0.3">
      <c r="A1585" t="s">
        <v>2474</v>
      </c>
      <c r="B1585" s="2">
        <v>1</v>
      </c>
      <c r="C1585" t="s">
        <v>1960</v>
      </c>
      <c r="D1585" t="s">
        <v>22</v>
      </c>
      <c r="E1585" t="s">
        <v>1769</v>
      </c>
      <c r="F1585" t="s">
        <v>32</v>
      </c>
      <c r="G1585" t="s">
        <v>33</v>
      </c>
      <c r="H1585" t="s">
        <v>1770</v>
      </c>
      <c r="I1585" s="1">
        <f>DATE(2025,3,31)</f>
        <v>45747</v>
      </c>
      <c r="J1585" s="3">
        <v>8019.01</v>
      </c>
      <c r="K1585" s="3">
        <v>216.26</v>
      </c>
      <c r="L1585" s="3">
        <v>7802.75</v>
      </c>
      <c r="M1585" s="3">
        <v>800</v>
      </c>
      <c r="N1585" s="2">
        <v>14</v>
      </c>
      <c r="O1585" s="2">
        <v>0</v>
      </c>
      <c r="P1585" s="2">
        <v>13</v>
      </c>
      <c r="Q1585" s="2">
        <v>211</v>
      </c>
      <c r="R1585" s="1">
        <f t="shared" si="82"/>
        <v>45900</v>
      </c>
      <c r="S1585" t="s">
        <v>27</v>
      </c>
      <c r="T1585" t="s">
        <v>28</v>
      </c>
    </row>
    <row r="1586" spans="1:20" ht="13.95" customHeight="1" x14ac:dyDescent="0.3">
      <c r="A1586" t="s">
        <v>2475</v>
      </c>
      <c r="B1586" s="2">
        <v>1</v>
      </c>
      <c r="C1586" t="s">
        <v>2476</v>
      </c>
      <c r="D1586" t="s">
        <v>136</v>
      </c>
      <c r="E1586" t="s">
        <v>2477</v>
      </c>
      <c r="F1586" t="s">
        <v>366</v>
      </c>
      <c r="G1586" t="s">
        <v>367</v>
      </c>
      <c r="H1586" t="s">
        <v>368</v>
      </c>
      <c r="I1586" s="1">
        <f>DATE(2014,3,26)</f>
        <v>41724</v>
      </c>
      <c r="J1586" s="3">
        <v>10254.08</v>
      </c>
      <c r="K1586" s="3">
        <v>7557.38</v>
      </c>
      <c r="L1586" s="3">
        <v>2696.7</v>
      </c>
      <c r="M1586" s="3">
        <v>1000</v>
      </c>
      <c r="N1586" s="2">
        <v>14</v>
      </c>
      <c r="O1586" s="2">
        <v>0</v>
      </c>
      <c r="P1586" s="2">
        <v>2</v>
      </c>
      <c r="Q1586" s="2">
        <v>207</v>
      </c>
      <c r="R1586" s="1">
        <f t="shared" si="82"/>
        <v>45900</v>
      </c>
      <c r="S1586" t="s">
        <v>27</v>
      </c>
      <c r="T1586" t="s">
        <v>28</v>
      </c>
    </row>
    <row r="1587" spans="1:20" ht="13.95" customHeight="1" x14ac:dyDescent="0.3">
      <c r="A1587" t="s">
        <v>2478</v>
      </c>
      <c r="B1587" s="2">
        <v>1</v>
      </c>
      <c r="C1587" t="s">
        <v>2479</v>
      </c>
      <c r="D1587" t="s">
        <v>22</v>
      </c>
      <c r="E1587" t="s">
        <v>1357</v>
      </c>
      <c r="F1587" t="s">
        <v>591</v>
      </c>
      <c r="G1587" t="s">
        <v>592</v>
      </c>
      <c r="H1587" t="s">
        <v>644</v>
      </c>
      <c r="I1587" s="1">
        <f>DATE(2013,9,10)</f>
        <v>41527</v>
      </c>
      <c r="J1587" s="3">
        <v>2109</v>
      </c>
      <c r="K1587" s="3">
        <v>1677.23</v>
      </c>
      <c r="L1587" s="3">
        <v>431.77</v>
      </c>
      <c r="M1587" s="3">
        <v>210</v>
      </c>
      <c r="N1587" s="2">
        <v>14</v>
      </c>
      <c r="O1587" s="2">
        <v>0</v>
      </c>
      <c r="P1587" s="2">
        <v>2</v>
      </c>
      <c r="Q1587" s="2">
        <v>9</v>
      </c>
      <c r="R1587" s="1">
        <f t="shared" si="82"/>
        <v>45900</v>
      </c>
      <c r="S1587" t="s">
        <v>27</v>
      </c>
      <c r="T1587" t="s">
        <v>28</v>
      </c>
    </row>
    <row r="1588" spans="1:20" ht="13.95" customHeight="1" x14ac:dyDescent="0.3">
      <c r="A1588" t="s">
        <v>2480</v>
      </c>
      <c r="B1588" s="2">
        <v>1</v>
      </c>
      <c r="C1588" t="s">
        <v>155</v>
      </c>
      <c r="D1588" t="s">
        <v>22</v>
      </c>
      <c r="E1588" t="s">
        <v>1693</v>
      </c>
      <c r="F1588" t="s">
        <v>502</v>
      </c>
      <c r="G1588" t="s">
        <v>465</v>
      </c>
      <c r="H1588" t="s">
        <v>429</v>
      </c>
      <c r="I1588" s="1">
        <f>DATE(2013,8,21)</f>
        <v>41507</v>
      </c>
      <c r="J1588" s="3">
        <v>3566.34</v>
      </c>
      <c r="K1588" s="3">
        <v>2852.45</v>
      </c>
      <c r="L1588" s="3">
        <v>713.89</v>
      </c>
      <c r="M1588" s="3">
        <v>350</v>
      </c>
      <c r="N1588" s="2">
        <v>14</v>
      </c>
      <c r="O1588" s="2">
        <v>0</v>
      </c>
      <c r="P1588" s="2">
        <v>1</v>
      </c>
      <c r="Q1588" s="2">
        <v>354</v>
      </c>
      <c r="R1588" s="1">
        <f t="shared" si="82"/>
        <v>45900</v>
      </c>
      <c r="S1588" t="s">
        <v>27</v>
      </c>
      <c r="T1588" t="s">
        <v>28</v>
      </c>
    </row>
    <row r="1589" spans="1:20" ht="13.95" customHeight="1" x14ac:dyDescent="0.3">
      <c r="A1589" t="s">
        <v>2481</v>
      </c>
      <c r="B1589" s="2">
        <v>1</v>
      </c>
      <c r="C1589" t="s">
        <v>2482</v>
      </c>
      <c r="D1589" t="s">
        <v>136</v>
      </c>
      <c r="E1589" t="s">
        <v>2483</v>
      </c>
      <c r="F1589" t="s">
        <v>366</v>
      </c>
      <c r="G1589" t="s">
        <v>367</v>
      </c>
      <c r="H1589" t="s">
        <v>368</v>
      </c>
      <c r="I1589" s="1">
        <f>DATE(2013,10,30)</f>
        <v>41577</v>
      </c>
      <c r="J1589" s="3">
        <v>1881</v>
      </c>
      <c r="K1589" s="3">
        <v>1637.9</v>
      </c>
      <c r="L1589" s="3">
        <v>243.1</v>
      </c>
      <c r="M1589" s="3">
        <v>150</v>
      </c>
      <c r="N1589" s="2">
        <v>14</v>
      </c>
      <c r="O1589" s="2">
        <v>0</v>
      </c>
      <c r="P1589" s="2">
        <v>2</v>
      </c>
      <c r="Q1589" s="2">
        <v>59</v>
      </c>
      <c r="R1589" s="1">
        <f t="shared" si="82"/>
        <v>45900</v>
      </c>
      <c r="S1589" t="s">
        <v>27</v>
      </c>
      <c r="T1589" t="s">
        <v>28</v>
      </c>
    </row>
    <row r="1590" spans="1:20" ht="13.95" customHeight="1" x14ac:dyDescent="0.3">
      <c r="A1590" t="s">
        <v>2484</v>
      </c>
      <c r="B1590" s="2">
        <v>1</v>
      </c>
      <c r="C1590" t="s">
        <v>2485</v>
      </c>
      <c r="D1590" t="s">
        <v>22</v>
      </c>
      <c r="E1590" t="s">
        <v>1357</v>
      </c>
      <c r="F1590" t="s">
        <v>591</v>
      </c>
      <c r="G1590" t="s">
        <v>592</v>
      </c>
      <c r="H1590" t="s">
        <v>644</v>
      </c>
      <c r="I1590" s="1">
        <f t="shared" ref="I1590:I1597" si="86">DATE(2013,9,10)</f>
        <v>41527</v>
      </c>
      <c r="J1590" s="3">
        <v>9690</v>
      </c>
      <c r="K1590" s="3">
        <v>7702.51</v>
      </c>
      <c r="L1590" s="3">
        <v>1987.49</v>
      </c>
      <c r="M1590" s="3">
        <v>969</v>
      </c>
      <c r="N1590" s="2">
        <v>14</v>
      </c>
      <c r="O1590" s="2">
        <v>0</v>
      </c>
      <c r="P1590" s="2">
        <v>2</v>
      </c>
      <c r="Q1590" s="2">
        <v>9</v>
      </c>
      <c r="R1590" s="1">
        <f t="shared" si="82"/>
        <v>45900</v>
      </c>
      <c r="S1590" t="s">
        <v>27</v>
      </c>
      <c r="T1590" t="s">
        <v>28</v>
      </c>
    </row>
    <row r="1591" spans="1:20" ht="13.95" customHeight="1" x14ac:dyDescent="0.3">
      <c r="A1591" t="s">
        <v>2486</v>
      </c>
      <c r="B1591" s="2">
        <v>1</v>
      </c>
      <c r="C1591" t="s">
        <v>1340</v>
      </c>
      <c r="D1591" t="s">
        <v>22</v>
      </c>
      <c r="E1591" t="s">
        <v>1357</v>
      </c>
      <c r="F1591" t="s">
        <v>591</v>
      </c>
      <c r="G1591" t="s">
        <v>592</v>
      </c>
      <c r="H1591" t="s">
        <v>644</v>
      </c>
      <c r="I1591" s="1">
        <f t="shared" si="86"/>
        <v>41527</v>
      </c>
      <c r="J1591" s="3">
        <v>3420</v>
      </c>
      <c r="K1591" s="3">
        <v>2718.55</v>
      </c>
      <c r="L1591" s="3">
        <v>701.45</v>
      </c>
      <c r="M1591" s="3">
        <v>342</v>
      </c>
      <c r="N1591" s="2">
        <v>14</v>
      </c>
      <c r="O1591" s="2">
        <v>0</v>
      </c>
      <c r="P1591" s="2">
        <v>2</v>
      </c>
      <c r="Q1591" s="2">
        <v>9</v>
      </c>
      <c r="R1591" s="1">
        <f t="shared" si="82"/>
        <v>45900</v>
      </c>
      <c r="S1591" t="s">
        <v>27</v>
      </c>
      <c r="T1591" t="s">
        <v>28</v>
      </c>
    </row>
    <row r="1592" spans="1:20" ht="13.95" customHeight="1" x14ac:dyDescent="0.3">
      <c r="A1592" t="s">
        <v>2487</v>
      </c>
      <c r="B1592" s="2">
        <v>1</v>
      </c>
      <c r="C1592" t="s">
        <v>2479</v>
      </c>
      <c r="D1592" t="s">
        <v>22</v>
      </c>
      <c r="E1592" t="s">
        <v>1357</v>
      </c>
      <c r="F1592" t="s">
        <v>591</v>
      </c>
      <c r="G1592" t="s">
        <v>592</v>
      </c>
      <c r="H1592" t="s">
        <v>644</v>
      </c>
      <c r="I1592" s="1">
        <f t="shared" si="86"/>
        <v>41527</v>
      </c>
      <c r="J1592" s="3">
        <v>2109</v>
      </c>
      <c r="K1592" s="3">
        <v>1677.23</v>
      </c>
      <c r="L1592" s="3">
        <v>431.77</v>
      </c>
      <c r="M1592" s="3">
        <v>210</v>
      </c>
      <c r="N1592" s="2">
        <v>14</v>
      </c>
      <c r="O1592" s="2">
        <v>0</v>
      </c>
      <c r="P1592" s="2">
        <v>2</v>
      </c>
      <c r="Q1592" s="2">
        <v>9</v>
      </c>
      <c r="R1592" s="1">
        <f t="shared" si="82"/>
        <v>45900</v>
      </c>
      <c r="S1592" t="s">
        <v>27</v>
      </c>
      <c r="T1592" t="s">
        <v>28</v>
      </c>
    </row>
    <row r="1593" spans="1:20" ht="13.95" customHeight="1" x14ac:dyDescent="0.3">
      <c r="A1593" t="s">
        <v>2488</v>
      </c>
      <c r="B1593" s="2">
        <v>1</v>
      </c>
      <c r="C1593" t="s">
        <v>2390</v>
      </c>
      <c r="D1593" t="s">
        <v>22</v>
      </c>
      <c r="E1593" t="s">
        <v>1357</v>
      </c>
      <c r="F1593" t="s">
        <v>491</v>
      </c>
      <c r="G1593" t="s">
        <v>202</v>
      </c>
      <c r="H1593" t="s">
        <v>492</v>
      </c>
      <c r="I1593" s="1">
        <f t="shared" si="86"/>
        <v>41527</v>
      </c>
      <c r="J1593" s="3">
        <v>7296</v>
      </c>
      <c r="K1593" s="3">
        <v>5799.16</v>
      </c>
      <c r="L1593" s="3">
        <v>1496.84</v>
      </c>
      <c r="M1593" s="3">
        <v>730</v>
      </c>
      <c r="N1593" s="2">
        <v>14</v>
      </c>
      <c r="O1593" s="2">
        <v>0</v>
      </c>
      <c r="P1593" s="2">
        <v>2</v>
      </c>
      <c r="Q1593" s="2">
        <v>9</v>
      </c>
      <c r="R1593" s="1">
        <f t="shared" si="82"/>
        <v>45900</v>
      </c>
      <c r="S1593" t="s">
        <v>27</v>
      </c>
      <c r="T1593" t="s">
        <v>28</v>
      </c>
    </row>
    <row r="1594" spans="1:20" ht="13.95" customHeight="1" x14ac:dyDescent="0.3">
      <c r="A1594" t="s">
        <v>2489</v>
      </c>
      <c r="B1594" s="2">
        <v>1</v>
      </c>
      <c r="C1594" t="s">
        <v>2490</v>
      </c>
      <c r="D1594" t="s">
        <v>22</v>
      </c>
      <c r="E1594" t="s">
        <v>1357</v>
      </c>
      <c r="F1594" t="s">
        <v>591</v>
      </c>
      <c r="G1594" t="s">
        <v>592</v>
      </c>
      <c r="H1594" t="s">
        <v>644</v>
      </c>
      <c r="I1594" s="1">
        <f t="shared" si="86"/>
        <v>41527</v>
      </c>
      <c r="J1594" s="3">
        <v>9690</v>
      </c>
      <c r="K1594" s="3">
        <v>7701.6</v>
      </c>
      <c r="L1594" s="3">
        <v>1988.4</v>
      </c>
      <c r="M1594" s="3">
        <v>970</v>
      </c>
      <c r="N1594" s="2">
        <v>14</v>
      </c>
      <c r="O1594" s="2">
        <v>0</v>
      </c>
      <c r="P1594" s="2">
        <v>2</v>
      </c>
      <c r="Q1594" s="2">
        <v>9</v>
      </c>
      <c r="R1594" s="1">
        <f t="shared" si="82"/>
        <v>45900</v>
      </c>
      <c r="S1594" t="s">
        <v>27</v>
      </c>
      <c r="T1594" t="s">
        <v>28</v>
      </c>
    </row>
    <row r="1595" spans="1:20" ht="13.95" customHeight="1" x14ac:dyDescent="0.3">
      <c r="A1595" t="s">
        <v>2491</v>
      </c>
      <c r="B1595" s="2">
        <v>1</v>
      </c>
      <c r="C1595" t="s">
        <v>2390</v>
      </c>
      <c r="D1595" t="s">
        <v>22</v>
      </c>
      <c r="E1595" t="s">
        <v>1357</v>
      </c>
      <c r="F1595" t="s">
        <v>591</v>
      </c>
      <c r="G1595" t="s">
        <v>592</v>
      </c>
      <c r="H1595" t="s">
        <v>644</v>
      </c>
      <c r="I1595" s="1">
        <f t="shared" si="86"/>
        <v>41527</v>
      </c>
      <c r="J1595" s="3">
        <v>7296</v>
      </c>
      <c r="K1595" s="3">
        <v>5799.16</v>
      </c>
      <c r="L1595" s="3">
        <v>1496.84</v>
      </c>
      <c r="M1595" s="3">
        <v>730</v>
      </c>
      <c r="N1595" s="2">
        <v>14</v>
      </c>
      <c r="O1595" s="2">
        <v>0</v>
      </c>
      <c r="P1595" s="2">
        <v>2</v>
      </c>
      <c r="Q1595" s="2">
        <v>9</v>
      </c>
      <c r="R1595" s="1">
        <f t="shared" si="82"/>
        <v>45900</v>
      </c>
      <c r="S1595" t="s">
        <v>27</v>
      </c>
      <c r="T1595" t="s">
        <v>28</v>
      </c>
    </row>
    <row r="1596" spans="1:20" ht="13.95" customHeight="1" x14ac:dyDescent="0.3">
      <c r="A1596" t="s">
        <v>2492</v>
      </c>
      <c r="B1596" s="2">
        <v>1</v>
      </c>
      <c r="C1596" t="s">
        <v>2182</v>
      </c>
      <c r="D1596" t="s">
        <v>22</v>
      </c>
      <c r="E1596" t="s">
        <v>1357</v>
      </c>
      <c r="F1596" t="s">
        <v>591</v>
      </c>
      <c r="G1596" t="s">
        <v>592</v>
      </c>
      <c r="H1596" t="s">
        <v>2493</v>
      </c>
      <c r="I1596" s="1">
        <f t="shared" si="86"/>
        <v>41527</v>
      </c>
      <c r="J1596" s="3">
        <v>20520</v>
      </c>
      <c r="K1596" s="3">
        <v>16311.16</v>
      </c>
      <c r="L1596" s="3">
        <v>4208.84</v>
      </c>
      <c r="M1596" s="3">
        <v>2052</v>
      </c>
      <c r="N1596" s="2">
        <v>14</v>
      </c>
      <c r="O1596" s="2">
        <v>0</v>
      </c>
      <c r="P1596" s="2">
        <v>2</v>
      </c>
      <c r="Q1596" s="2">
        <v>9</v>
      </c>
      <c r="R1596" s="1">
        <f t="shared" si="82"/>
        <v>45900</v>
      </c>
      <c r="S1596" t="s">
        <v>27</v>
      </c>
      <c r="T1596" t="s">
        <v>28</v>
      </c>
    </row>
    <row r="1597" spans="1:20" ht="13.95" customHeight="1" x14ac:dyDescent="0.3">
      <c r="A1597" t="s">
        <v>2494</v>
      </c>
      <c r="B1597" s="2">
        <v>1</v>
      </c>
      <c r="C1597" t="s">
        <v>1633</v>
      </c>
      <c r="D1597" t="s">
        <v>22</v>
      </c>
      <c r="E1597" t="s">
        <v>1357</v>
      </c>
      <c r="F1597" t="s">
        <v>340</v>
      </c>
      <c r="G1597" t="s">
        <v>193</v>
      </c>
      <c r="H1597" t="s">
        <v>341</v>
      </c>
      <c r="I1597" s="1">
        <f t="shared" si="86"/>
        <v>41527</v>
      </c>
      <c r="J1597" s="3">
        <v>1596</v>
      </c>
      <c r="K1597" s="3">
        <v>1268.28</v>
      </c>
      <c r="L1597" s="3">
        <v>327.72</v>
      </c>
      <c r="M1597" s="3">
        <v>160</v>
      </c>
      <c r="N1597" s="2">
        <v>14</v>
      </c>
      <c r="O1597" s="2">
        <v>0</v>
      </c>
      <c r="P1597" s="2">
        <v>2</v>
      </c>
      <c r="Q1597" s="2">
        <v>9</v>
      </c>
      <c r="R1597" s="1">
        <f t="shared" si="82"/>
        <v>45900</v>
      </c>
      <c r="S1597" t="s">
        <v>27</v>
      </c>
      <c r="T1597" t="s">
        <v>28</v>
      </c>
    </row>
    <row r="1598" spans="1:20" ht="13.95" customHeight="1" x14ac:dyDescent="0.3">
      <c r="A1598" t="s">
        <v>2495</v>
      </c>
      <c r="B1598" s="2">
        <v>1</v>
      </c>
      <c r="C1598" t="s">
        <v>2496</v>
      </c>
      <c r="D1598" t="s">
        <v>93</v>
      </c>
      <c r="E1598" t="s">
        <v>2497</v>
      </c>
      <c r="F1598" t="s">
        <v>281</v>
      </c>
      <c r="G1598" t="s">
        <v>282</v>
      </c>
      <c r="H1598" t="s">
        <v>283</v>
      </c>
      <c r="I1598" s="1">
        <f>DATE(2017,4,20)</f>
        <v>42845</v>
      </c>
      <c r="J1598" s="3">
        <v>12605.18</v>
      </c>
      <c r="K1598" s="3">
        <v>11254.01</v>
      </c>
      <c r="L1598" s="3">
        <v>1351.17</v>
      </c>
      <c r="M1598" s="3">
        <v>1260</v>
      </c>
      <c r="N1598" s="2">
        <v>10</v>
      </c>
      <c r="O1598" s="2">
        <v>0</v>
      </c>
      <c r="P1598" s="2">
        <v>1</v>
      </c>
      <c r="Q1598" s="2">
        <v>231</v>
      </c>
      <c r="R1598" s="1">
        <f t="shared" si="82"/>
        <v>45900</v>
      </c>
      <c r="S1598" t="s">
        <v>27</v>
      </c>
      <c r="T1598" t="s">
        <v>28</v>
      </c>
    </row>
    <row r="1599" spans="1:20" ht="13.95" customHeight="1" x14ac:dyDescent="0.3">
      <c r="A1599" t="s">
        <v>2498</v>
      </c>
      <c r="B1599" s="2">
        <v>1</v>
      </c>
      <c r="C1599" t="s">
        <v>2499</v>
      </c>
      <c r="D1599" t="s">
        <v>93</v>
      </c>
      <c r="E1599" t="s">
        <v>2436</v>
      </c>
      <c r="F1599" t="s">
        <v>448</v>
      </c>
      <c r="G1599" t="s">
        <v>197</v>
      </c>
      <c r="H1599" t="s">
        <v>449</v>
      </c>
      <c r="I1599" s="1">
        <f>DATE(2016,9,28)</f>
        <v>42641</v>
      </c>
      <c r="J1599" s="3">
        <v>8382.32</v>
      </c>
      <c r="K1599" s="3">
        <v>6118.59</v>
      </c>
      <c r="L1599" s="3">
        <v>2263.73</v>
      </c>
      <c r="M1599" s="3">
        <v>840</v>
      </c>
      <c r="N1599" s="2">
        <v>11</v>
      </c>
      <c r="O1599" s="2">
        <v>0</v>
      </c>
      <c r="P1599" s="2">
        <v>2</v>
      </c>
      <c r="Q1599" s="2">
        <v>27</v>
      </c>
      <c r="R1599" s="1">
        <f t="shared" ref="R1599:R1662" si="87">DATE(2025,8,31)</f>
        <v>45900</v>
      </c>
      <c r="S1599" t="s">
        <v>27</v>
      </c>
      <c r="T1599" t="s">
        <v>28</v>
      </c>
    </row>
    <row r="1600" spans="1:20" ht="13.95" customHeight="1" x14ac:dyDescent="0.3">
      <c r="A1600" t="s">
        <v>2500</v>
      </c>
      <c r="B1600" s="2">
        <v>1</v>
      </c>
      <c r="C1600" t="s">
        <v>2501</v>
      </c>
      <c r="D1600" t="s">
        <v>93</v>
      </c>
      <c r="E1600" t="s">
        <v>2502</v>
      </c>
      <c r="F1600" t="s">
        <v>281</v>
      </c>
      <c r="G1600" t="s">
        <v>282</v>
      </c>
      <c r="H1600" t="s">
        <v>283</v>
      </c>
      <c r="I1600" s="1">
        <f>DATE(2018,11,30)</f>
        <v>43434</v>
      </c>
      <c r="J1600" s="3">
        <v>16999</v>
      </c>
      <c r="K1600" s="3">
        <v>13065.32</v>
      </c>
      <c r="L1600" s="3">
        <v>3933.68</v>
      </c>
      <c r="M1600" s="3">
        <v>1700</v>
      </c>
      <c r="N1600" s="2">
        <v>9</v>
      </c>
      <c r="O1600" s="2">
        <v>0</v>
      </c>
      <c r="P1600" s="2">
        <v>2</v>
      </c>
      <c r="Q1600" s="2">
        <v>90</v>
      </c>
      <c r="R1600" s="1">
        <f t="shared" si="87"/>
        <v>45900</v>
      </c>
      <c r="S1600" t="s">
        <v>27</v>
      </c>
      <c r="T1600" t="s">
        <v>28</v>
      </c>
    </row>
    <row r="1601" spans="1:20" ht="13.95" customHeight="1" x14ac:dyDescent="0.3">
      <c r="A1601" t="s">
        <v>2503</v>
      </c>
      <c r="B1601" s="2">
        <v>1</v>
      </c>
      <c r="C1601" t="s">
        <v>2501</v>
      </c>
      <c r="D1601" t="s">
        <v>93</v>
      </c>
      <c r="E1601" t="s">
        <v>2504</v>
      </c>
      <c r="F1601" t="s">
        <v>281</v>
      </c>
      <c r="G1601" t="s">
        <v>282</v>
      </c>
      <c r="H1601" t="s">
        <v>283</v>
      </c>
      <c r="I1601" s="1">
        <f>DATE(2018,11,30)</f>
        <v>43434</v>
      </c>
      <c r="J1601" s="3">
        <v>16999</v>
      </c>
      <c r="K1601" s="3">
        <v>13065.32</v>
      </c>
      <c r="L1601" s="3">
        <v>3933.68</v>
      </c>
      <c r="M1601" s="3">
        <v>1700</v>
      </c>
      <c r="N1601" s="2">
        <v>9</v>
      </c>
      <c r="O1601" s="2">
        <v>0</v>
      </c>
      <c r="P1601" s="2">
        <v>2</v>
      </c>
      <c r="Q1601" s="2">
        <v>90</v>
      </c>
      <c r="R1601" s="1">
        <f t="shared" si="87"/>
        <v>45900</v>
      </c>
      <c r="S1601" t="s">
        <v>27</v>
      </c>
      <c r="T1601" t="s">
        <v>28</v>
      </c>
    </row>
    <row r="1602" spans="1:20" ht="13.95" customHeight="1" x14ac:dyDescent="0.3">
      <c r="A1602" t="s">
        <v>2505</v>
      </c>
      <c r="B1602" s="2">
        <v>1</v>
      </c>
      <c r="C1602" t="s">
        <v>2501</v>
      </c>
      <c r="D1602" t="s">
        <v>93</v>
      </c>
      <c r="E1602" t="s">
        <v>2506</v>
      </c>
      <c r="F1602" t="s">
        <v>281</v>
      </c>
      <c r="G1602" t="s">
        <v>282</v>
      </c>
      <c r="H1602" t="s">
        <v>283</v>
      </c>
      <c r="I1602" s="1">
        <f>DATE(2018,11,30)</f>
        <v>43434</v>
      </c>
      <c r="J1602" s="3">
        <v>16999</v>
      </c>
      <c r="K1602" s="3">
        <v>13065.32</v>
      </c>
      <c r="L1602" s="3">
        <v>3933.68</v>
      </c>
      <c r="M1602" s="3">
        <v>1700</v>
      </c>
      <c r="N1602" s="2">
        <v>9</v>
      </c>
      <c r="O1602" s="2">
        <v>0</v>
      </c>
      <c r="P1602" s="2">
        <v>2</v>
      </c>
      <c r="Q1602" s="2">
        <v>90</v>
      </c>
      <c r="R1602" s="1">
        <f t="shared" si="87"/>
        <v>45900</v>
      </c>
      <c r="S1602" t="s">
        <v>27</v>
      </c>
      <c r="T1602" t="s">
        <v>28</v>
      </c>
    </row>
    <row r="1603" spans="1:20" ht="13.95" customHeight="1" x14ac:dyDescent="0.3">
      <c r="A1603" t="s">
        <v>2507</v>
      </c>
      <c r="B1603" s="2">
        <v>1</v>
      </c>
      <c r="C1603" t="s">
        <v>571</v>
      </c>
      <c r="D1603" t="s">
        <v>93</v>
      </c>
      <c r="E1603" t="s">
        <v>2508</v>
      </c>
      <c r="F1603" t="s">
        <v>437</v>
      </c>
      <c r="G1603" t="s">
        <v>197</v>
      </c>
      <c r="H1603" t="s">
        <v>438</v>
      </c>
      <c r="I1603" s="1">
        <f>DATE(2016,11,23)</f>
        <v>42697</v>
      </c>
      <c r="J1603" s="3">
        <v>8000</v>
      </c>
      <c r="K1603" s="3">
        <v>5740.48</v>
      </c>
      <c r="L1603" s="3">
        <v>2259.52</v>
      </c>
      <c r="M1603" s="3">
        <v>800</v>
      </c>
      <c r="N1603" s="2">
        <v>11</v>
      </c>
      <c r="O1603" s="2">
        <v>0</v>
      </c>
      <c r="P1603" s="2">
        <v>2</v>
      </c>
      <c r="Q1603" s="2">
        <v>83</v>
      </c>
      <c r="R1603" s="1">
        <f t="shared" si="87"/>
        <v>45900</v>
      </c>
      <c r="S1603" t="s">
        <v>27</v>
      </c>
      <c r="T1603" t="s">
        <v>28</v>
      </c>
    </row>
    <row r="1604" spans="1:20" ht="13.95" customHeight="1" x14ac:dyDescent="0.3">
      <c r="A1604" t="s">
        <v>2509</v>
      </c>
      <c r="B1604" s="2">
        <v>1</v>
      </c>
      <c r="C1604" t="s">
        <v>2510</v>
      </c>
      <c r="D1604" t="s">
        <v>93</v>
      </c>
      <c r="E1604" t="s">
        <v>2511</v>
      </c>
      <c r="F1604" t="s">
        <v>111</v>
      </c>
      <c r="G1604" t="s">
        <v>112</v>
      </c>
      <c r="H1604" t="s">
        <v>113</v>
      </c>
      <c r="I1604" s="1">
        <f>DATE(2022,1,14)</f>
        <v>44575</v>
      </c>
      <c r="J1604" s="3">
        <v>8199</v>
      </c>
      <c r="K1604" s="3">
        <v>3834.38</v>
      </c>
      <c r="L1604" s="3">
        <v>4364.62</v>
      </c>
      <c r="M1604" s="3">
        <v>800</v>
      </c>
      <c r="N1604" s="2">
        <v>7</v>
      </c>
      <c r="O1604" s="2">
        <v>0</v>
      </c>
      <c r="P1604" s="2">
        <v>3</v>
      </c>
      <c r="Q1604" s="2">
        <v>135</v>
      </c>
      <c r="R1604" s="1">
        <f t="shared" si="87"/>
        <v>45900</v>
      </c>
      <c r="S1604" t="s">
        <v>27</v>
      </c>
      <c r="T1604" t="s">
        <v>28</v>
      </c>
    </row>
    <row r="1605" spans="1:20" ht="13.95" customHeight="1" x14ac:dyDescent="0.3">
      <c r="A1605" t="s">
        <v>2512</v>
      </c>
      <c r="B1605" s="2">
        <v>1</v>
      </c>
      <c r="C1605" t="s">
        <v>2513</v>
      </c>
      <c r="D1605" t="s">
        <v>93</v>
      </c>
      <c r="E1605" t="s">
        <v>2514</v>
      </c>
      <c r="F1605" t="s">
        <v>2515</v>
      </c>
      <c r="G1605" t="s">
        <v>193</v>
      </c>
      <c r="H1605" t="s">
        <v>2176</v>
      </c>
      <c r="I1605" s="1">
        <f>DATE(2024,11,25)</f>
        <v>45621</v>
      </c>
      <c r="J1605" s="3">
        <v>4700</v>
      </c>
      <c r="K1605" s="3">
        <v>462.06</v>
      </c>
      <c r="L1605" s="3">
        <v>4237.9399999999996</v>
      </c>
      <c r="M1605" s="3">
        <v>470</v>
      </c>
      <c r="N1605" s="2">
        <v>7</v>
      </c>
      <c r="O1605" s="2">
        <v>0</v>
      </c>
      <c r="P1605" s="2">
        <v>6</v>
      </c>
      <c r="Q1605" s="2">
        <v>85</v>
      </c>
      <c r="R1605" s="1">
        <f t="shared" si="87"/>
        <v>45900</v>
      </c>
      <c r="S1605" t="s">
        <v>27</v>
      </c>
      <c r="T1605" t="s">
        <v>28</v>
      </c>
    </row>
    <row r="1606" spans="1:20" ht="13.95" customHeight="1" x14ac:dyDescent="0.3">
      <c r="A1606" t="s">
        <v>2516</v>
      </c>
      <c r="B1606" s="2">
        <v>1</v>
      </c>
      <c r="C1606" t="s">
        <v>2517</v>
      </c>
      <c r="D1606" t="s">
        <v>93</v>
      </c>
      <c r="E1606" t="s">
        <v>2518</v>
      </c>
      <c r="F1606" t="s">
        <v>281</v>
      </c>
      <c r="G1606" t="s">
        <v>282</v>
      </c>
      <c r="H1606" t="s">
        <v>1845</v>
      </c>
      <c r="I1606" s="1">
        <f>DATE(2024,9,30)</f>
        <v>45565</v>
      </c>
      <c r="J1606" s="3">
        <v>51482</v>
      </c>
      <c r="K1606" s="3">
        <v>6096.04</v>
      </c>
      <c r="L1606" s="3">
        <v>45385.96</v>
      </c>
      <c r="M1606" s="3">
        <v>5000</v>
      </c>
      <c r="N1606" s="2">
        <v>7</v>
      </c>
      <c r="O1606" s="2">
        <v>0</v>
      </c>
      <c r="P1606" s="2">
        <v>6</v>
      </c>
      <c r="Q1606" s="2">
        <v>29</v>
      </c>
      <c r="R1606" s="1">
        <f t="shared" si="87"/>
        <v>45900</v>
      </c>
      <c r="S1606" t="s">
        <v>27</v>
      </c>
      <c r="T1606" t="s">
        <v>28</v>
      </c>
    </row>
    <row r="1607" spans="1:20" ht="13.95" customHeight="1" x14ac:dyDescent="0.3">
      <c r="A1607" t="s">
        <v>2519</v>
      </c>
      <c r="B1607" s="2">
        <v>1</v>
      </c>
      <c r="C1607" t="s">
        <v>2513</v>
      </c>
      <c r="D1607" t="s">
        <v>93</v>
      </c>
      <c r="E1607" t="s">
        <v>2514</v>
      </c>
      <c r="F1607" t="s">
        <v>2520</v>
      </c>
      <c r="G1607" t="s">
        <v>193</v>
      </c>
      <c r="H1607" t="s">
        <v>2176</v>
      </c>
      <c r="I1607" s="1">
        <f>DATE(2024,11,25)</f>
        <v>45621</v>
      </c>
      <c r="J1607" s="3">
        <v>4700</v>
      </c>
      <c r="K1607" s="3">
        <v>462.06</v>
      </c>
      <c r="L1607" s="3">
        <v>4237.9399999999996</v>
      </c>
      <c r="M1607" s="3">
        <v>470</v>
      </c>
      <c r="N1607" s="2">
        <v>7</v>
      </c>
      <c r="O1607" s="2">
        <v>0</v>
      </c>
      <c r="P1607" s="2">
        <v>6</v>
      </c>
      <c r="Q1607" s="2">
        <v>85</v>
      </c>
      <c r="R1607" s="1">
        <f t="shared" si="87"/>
        <v>45900</v>
      </c>
      <c r="S1607" t="s">
        <v>27</v>
      </c>
      <c r="T1607" t="s">
        <v>28</v>
      </c>
    </row>
    <row r="1608" spans="1:20" ht="13.95" customHeight="1" x14ac:dyDescent="0.3">
      <c r="A1608" t="s">
        <v>2521</v>
      </c>
      <c r="B1608" s="2">
        <v>1</v>
      </c>
      <c r="C1608" t="s">
        <v>2522</v>
      </c>
      <c r="D1608" t="s">
        <v>22</v>
      </c>
      <c r="E1608" t="s">
        <v>2523</v>
      </c>
      <c r="F1608" t="s">
        <v>383</v>
      </c>
      <c r="G1608" t="s">
        <v>162</v>
      </c>
      <c r="H1608" t="s">
        <v>384</v>
      </c>
      <c r="I1608" s="1">
        <f>DATE(2019,1,31)</f>
        <v>43496</v>
      </c>
      <c r="J1608" s="3">
        <v>6637.46</v>
      </c>
      <c r="K1608" s="3">
        <v>2809.85</v>
      </c>
      <c r="L1608" s="3">
        <v>3827.61</v>
      </c>
      <c r="M1608" s="3">
        <v>660</v>
      </c>
      <c r="N1608" s="2">
        <v>14</v>
      </c>
      <c r="O1608" s="2">
        <v>0</v>
      </c>
      <c r="P1608" s="2">
        <v>7</v>
      </c>
      <c r="Q1608" s="2">
        <v>152</v>
      </c>
      <c r="R1608" s="1">
        <f t="shared" si="87"/>
        <v>45900</v>
      </c>
      <c r="S1608" t="s">
        <v>27</v>
      </c>
      <c r="T1608" t="s">
        <v>28</v>
      </c>
    </row>
    <row r="1609" spans="1:20" ht="13.95" customHeight="1" x14ac:dyDescent="0.3">
      <c r="A1609" t="s">
        <v>2524</v>
      </c>
      <c r="B1609" s="2">
        <v>1</v>
      </c>
      <c r="C1609" t="s">
        <v>2522</v>
      </c>
      <c r="D1609" t="s">
        <v>22</v>
      </c>
      <c r="E1609" t="s">
        <v>2523</v>
      </c>
      <c r="F1609" t="s">
        <v>383</v>
      </c>
      <c r="G1609" t="s">
        <v>162</v>
      </c>
      <c r="H1609" t="s">
        <v>384</v>
      </c>
      <c r="I1609" s="1">
        <f>DATE(2019,1,31)</f>
        <v>43496</v>
      </c>
      <c r="J1609" s="3">
        <v>6637.45</v>
      </c>
      <c r="K1609" s="3">
        <v>2805.17</v>
      </c>
      <c r="L1609" s="3">
        <v>3832.28</v>
      </c>
      <c r="M1609" s="3">
        <v>670</v>
      </c>
      <c r="N1609" s="2">
        <v>14</v>
      </c>
      <c r="O1609" s="2">
        <v>0</v>
      </c>
      <c r="P1609" s="2">
        <v>7</v>
      </c>
      <c r="Q1609" s="2">
        <v>152</v>
      </c>
      <c r="R1609" s="1">
        <f t="shared" si="87"/>
        <v>45900</v>
      </c>
      <c r="S1609" t="s">
        <v>27</v>
      </c>
      <c r="T1609" t="s">
        <v>28</v>
      </c>
    </row>
    <row r="1610" spans="1:20" ht="13.95" customHeight="1" x14ac:dyDescent="0.3">
      <c r="A1610" t="s">
        <v>2525</v>
      </c>
      <c r="B1610" s="2">
        <v>1</v>
      </c>
      <c r="C1610" t="s">
        <v>2513</v>
      </c>
      <c r="D1610" t="s">
        <v>93</v>
      </c>
      <c r="E1610" t="s">
        <v>2514</v>
      </c>
      <c r="F1610" t="s">
        <v>2515</v>
      </c>
      <c r="G1610" t="s">
        <v>193</v>
      </c>
      <c r="H1610" t="s">
        <v>2176</v>
      </c>
      <c r="I1610" s="1">
        <f>DATE(2024,11,25)</f>
        <v>45621</v>
      </c>
      <c r="J1610" s="3">
        <v>4700</v>
      </c>
      <c r="K1610" s="3">
        <v>462.06</v>
      </c>
      <c r="L1610" s="3">
        <v>4237.9399999999996</v>
      </c>
      <c r="M1610" s="3">
        <v>470</v>
      </c>
      <c r="N1610" s="2">
        <v>7</v>
      </c>
      <c r="O1610" s="2">
        <v>0</v>
      </c>
      <c r="P1610" s="2">
        <v>6</v>
      </c>
      <c r="Q1610" s="2">
        <v>85</v>
      </c>
      <c r="R1610" s="1">
        <f t="shared" si="87"/>
        <v>45900</v>
      </c>
      <c r="S1610" t="s">
        <v>27</v>
      </c>
      <c r="T1610" t="s">
        <v>28</v>
      </c>
    </row>
    <row r="1611" spans="1:20" ht="13.95" customHeight="1" x14ac:dyDescent="0.3">
      <c r="A1611" t="s">
        <v>2526</v>
      </c>
      <c r="B1611" s="2">
        <v>1</v>
      </c>
      <c r="C1611" t="s">
        <v>2517</v>
      </c>
      <c r="D1611" t="s">
        <v>93</v>
      </c>
      <c r="E1611" t="s">
        <v>2518</v>
      </c>
      <c r="F1611" t="s">
        <v>281</v>
      </c>
      <c r="G1611" t="s">
        <v>282</v>
      </c>
      <c r="H1611" t="s">
        <v>1845</v>
      </c>
      <c r="I1611" s="1">
        <f>DATE(2024,9,30)</f>
        <v>45565</v>
      </c>
      <c r="J1611" s="3">
        <v>51482</v>
      </c>
      <c r="K1611" s="3">
        <v>6096.04</v>
      </c>
      <c r="L1611" s="3">
        <v>45385.96</v>
      </c>
      <c r="M1611" s="3">
        <v>5000</v>
      </c>
      <c r="N1611" s="2">
        <v>7</v>
      </c>
      <c r="O1611" s="2">
        <v>0</v>
      </c>
      <c r="P1611" s="2">
        <v>6</v>
      </c>
      <c r="Q1611" s="2">
        <v>29</v>
      </c>
      <c r="R1611" s="1">
        <f t="shared" si="87"/>
        <v>45900</v>
      </c>
      <c r="S1611" t="s">
        <v>27</v>
      </c>
      <c r="T1611" t="s">
        <v>28</v>
      </c>
    </row>
    <row r="1612" spans="1:20" ht="13.95" customHeight="1" x14ac:dyDescent="0.3">
      <c r="A1612" t="s">
        <v>2527</v>
      </c>
      <c r="B1612" s="2">
        <v>1</v>
      </c>
      <c r="C1612" t="s">
        <v>2528</v>
      </c>
      <c r="D1612" t="s">
        <v>1787</v>
      </c>
      <c r="E1612" t="s">
        <v>2529</v>
      </c>
      <c r="F1612" t="s">
        <v>281</v>
      </c>
      <c r="G1612" t="s">
        <v>282</v>
      </c>
      <c r="H1612" t="s">
        <v>283</v>
      </c>
      <c r="I1612" s="1">
        <f>DATE(2019,1,31)</f>
        <v>43496</v>
      </c>
      <c r="J1612" s="3">
        <v>29210</v>
      </c>
      <c r="K1612" s="3">
        <v>19202.060000000001</v>
      </c>
      <c r="L1612" s="3">
        <v>10007.94</v>
      </c>
      <c r="M1612" s="3">
        <v>2950</v>
      </c>
      <c r="N1612" s="2">
        <v>9</v>
      </c>
      <c r="O1612" s="2">
        <v>0</v>
      </c>
      <c r="P1612" s="2">
        <v>2</v>
      </c>
      <c r="Q1612" s="2">
        <v>152</v>
      </c>
      <c r="R1612" s="1">
        <f t="shared" si="87"/>
        <v>45900</v>
      </c>
      <c r="S1612" t="s">
        <v>27</v>
      </c>
      <c r="T1612" t="s">
        <v>28</v>
      </c>
    </row>
    <row r="1613" spans="1:20" ht="13.95" customHeight="1" x14ac:dyDescent="0.3">
      <c r="A1613" t="s">
        <v>2530</v>
      </c>
      <c r="B1613" s="2">
        <v>1</v>
      </c>
      <c r="C1613" t="s">
        <v>1960</v>
      </c>
      <c r="D1613" t="s">
        <v>22</v>
      </c>
      <c r="E1613" t="s">
        <v>1769</v>
      </c>
      <c r="F1613" t="s">
        <v>32</v>
      </c>
      <c r="G1613" t="s">
        <v>33</v>
      </c>
      <c r="H1613" t="s">
        <v>1770</v>
      </c>
      <c r="I1613" s="1">
        <f>DATE(2025,3,31)</f>
        <v>45747</v>
      </c>
      <c r="J1613" s="3">
        <v>8019.01</v>
      </c>
      <c r="K1613" s="3">
        <v>216.26</v>
      </c>
      <c r="L1613" s="3">
        <v>7802.75</v>
      </c>
      <c r="M1613" s="3">
        <v>800</v>
      </c>
      <c r="N1613" s="2">
        <v>14</v>
      </c>
      <c r="O1613" s="2">
        <v>0</v>
      </c>
      <c r="P1613" s="2">
        <v>13</v>
      </c>
      <c r="Q1613" s="2">
        <v>211</v>
      </c>
      <c r="R1613" s="1">
        <f t="shared" si="87"/>
        <v>45900</v>
      </c>
      <c r="S1613" t="s">
        <v>27</v>
      </c>
      <c r="T1613" t="s">
        <v>28</v>
      </c>
    </row>
    <row r="1614" spans="1:20" ht="13.95" customHeight="1" x14ac:dyDescent="0.3">
      <c r="A1614" t="s">
        <v>2531</v>
      </c>
      <c r="B1614" s="2">
        <v>1</v>
      </c>
      <c r="C1614" t="s">
        <v>2513</v>
      </c>
      <c r="D1614" t="s">
        <v>93</v>
      </c>
      <c r="E1614" t="s">
        <v>2514</v>
      </c>
      <c r="F1614" t="s">
        <v>2520</v>
      </c>
      <c r="G1614" t="s">
        <v>193</v>
      </c>
      <c r="H1614" t="s">
        <v>2176</v>
      </c>
      <c r="I1614" s="1">
        <f>DATE(2024,11,24)</f>
        <v>45620</v>
      </c>
      <c r="J1614" s="3">
        <v>4700</v>
      </c>
      <c r="K1614" s="3">
        <v>463.71</v>
      </c>
      <c r="L1614" s="3">
        <v>4236.29</v>
      </c>
      <c r="M1614" s="3">
        <v>470</v>
      </c>
      <c r="N1614" s="2">
        <v>7</v>
      </c>
      <c r="O1614" s="2">
        <v>0</v>
      </c>
      <c r="P1614" s="2">
        <v>6</v>
      </c>
      <c r="Q1614" s="2">
        <v>84</v>
      </c>
      <c r="R1614" s="1">
        <f t="shared" si="87"/>
        <v>45900</v>
      </c>
      <c r="S1614" t="s">
        <v>27</v>
      </c>
      <c r="T1614" t="s">
        <v>28</v>
      </c>
    </row>
    <row r="1615" spans="1:20" ht="13.95" customHeight="1" x14ac:dyDescent="0.3">
      <c r="A1615" t="s">
        <v>2532</v>
      </c>
      <c r="B1615" s="2">
        <v>1</v>
      </c>
      <c r="C1615" t="s">
        <v>2513</v>
      </c>
      <c r="D1615" t="s">
        <v>93</v>
      </c>
      <c r="E1615" t="s">
        <v>2514</v>
      </c>
      <c r="F1615" t="s">
        <v>442</v>
      </c>
      <c r="G1615" t="s">
        <v>193</v>
      </c>
      <c r="H1615" t="s">
        <v>2176</v>
      </c>
      <c r="I1615" s="1">
        <f>DATE(2024,11,25)</f>
        <v>45621</v>
      </c>
      <c r="J1615" s="3">
        <v>4700</v>
      </c>
      <c r="K1615" s="3">
        <v>462.06</v>
      </c>
      <c r="L1615" s="3">
        <v>4237.9399999999996</v>
      </c>
      <c r="M1615" s="3">
        <v>470</v>
      </c>
      <c r="N1615" s="2">
        <v>7</v>
      </c>
      <c r="O1615" s="2">
        <v>0</v>
      </c>
      <c r="P1615" s="2">
        <v>6</v>
      </c>
      <c r="Q1615" s="2">
        <v>85</v>
      </c>
      <c r="R1615" s="1">
        <f t="shared" si="87"/>
        <v>45900</v>
      </c>
      <c r="S1615" t="s">
        <v>27</v>
      </c>
      <c r="T1615" t="s">
        <v>28</v>
      </c>
    </row>
    <row r="1616" spans="1:20" ht="13.95" customHeight="1" x14ac:dyDescent="0.3">
      <c r="A1616" t="s">
        <v>2533</v>
      </c>
      <c r="B1616" s="2">
        <v>1</v>
      </c>
      <c r="C1616" t="s">
        <v>2517</v>
      </c>
      <c r="D1616" t="s">
        <v>93</v>
      </c>
      <c r="E1616" t="s">
        <v>2518</v>
      </c>
      <c r="F1616" t="s">
        <v>281</v>
      </c>
      <c r="G1616" t="s">
        <v>282</v>
      </c>
      <c r="H1616" t="s">
        <v>1845</v>
      </c>
      <c r="I1616" s="1">
        <f>DATE(2024,9,30)</f>
        <v>45565</v>
      </c>
      <c r="J1616" s="3">
        <v>51482</v>
      </c>
      <c r="K1616" s="3">
        <v>6096.04</v>
      </c>
      <c r="L1616" s="3">
        <v>45385.96</v>
      </c>
      <c r="M1616" s="3">
        <v>5000</v>
      </c>
      <c r="N1616" s="2">
        <v>7</v>
      </c>
      <c r="O1616" s="2">
        <v>0</v>
      </c>
      <c r="P1616" s="2">
        <v>6</v>
      </c>
      <c r="Q1616" s="2">
        <v>29</v>
      </c>
      <c r="R1616" s="1">
        <f t="shared" si="87"/>
        <v>45900</v>
      </c>
      <c r="S1616" t="s">
        <v>27</v>
      </c>
      <c r="T1616" t="s">
        <v>28</v>
      </c>
    </row>
    <row r="1617" spans="1:20" ht="13.95" customHeight="1" x14ac:dyDescent="0.3">
      <c r="A1617" t="s">
        <v>2534</v>
      </c>
      <c r="B1617" s="2">
        <v>1</v>
      </c>
      <c r="C1617" t="s">
        <v>2535</v>
      </c>
      <c r="D1617" t="s">
        <v>136</v>
      </c>
      <c r="E1617" t="s">
        <v>2536</v>
      </c>
      <c r="F1617" t="s">
        <v>281</v>
      </c>
      <c r="G1617" t="s">
        <v>282</v>
      </c>
      <c r="H1617" t="s">
        <v>283</v>
      </c>
      <c r="I1617" s="1">
        <f>DATE(2017,4,30)</f>
        <v>42855</v>
      </c>
      <c r="J1617" s="3">
        <v>95995.8</v>
      </c>
      <c r="K1617" s="3">
        <v>72030.06</v>
      </c>
      <c r="L1617" s="3">
        <v>23965.74</v>
      </c>
      <c r="M1617" s="3">
        <v>9600</v>
      </c>
      <c r="N1617" s="2">
        <v>10</v>
      </c>
      <c r="O1617" s="2">
        <v>0</v>
      </c>
      <c r="P1617" s="2">
        <v>1</v>
      </c>
      <c r="Q1617" s="2">
        <v>241</v>
      </c>
      <c r="R1617" s="1">
        <f t="shared" si="87"/>
        <v>45900</v>
      </c>
      <c r="S1617" t="s">
        <v>27</v>
      </c>
      <c r="T1617" t="s">
        <v>28</v>
      </c>
    </row>
    <row r="1618" spans="1:20" ht="13.95" customHeight="1" x14ac:dyDescent="0.3">
      <c r="A1618" t="s">
        <v>2537</v>
      </c>
      <c r="B1618" s="2">
        <v>1</v>
      </c>
      <c r="C1618" t="s">
        <v>2513</v>
      </c>
      <c r="D1618" t="s">
        <v>93</v>
      </c>
      <c r="E1618" t="s">
        <v>2514</v>
      </c>
      <c r="F1618" t="s">
        <v>461</v>
      </c>
      <c r="G1618" t="s">
        <v>377</v>
      </c>
      <c r="H1618" t="s">
        <v>2538</v>
      </c>
      <c r="I1618" s="1">
        <f>DATE(2024,11,25)</f>
        <v>45621</v>
      </c>
      <c r="J1618" s="3">
        <v>4700</v>
      </c>
      <c r="K1618" s="3">
        <v>462.06</v>
      </c>
      <c r="L1618" s="3">
        <v>4237.9399999999996</v>
      </c>
      <c r="M1618" s="3">
        <v>470</v>
      </c>
      <c r="N1618" s="2">
        <v>7</v>
      </c>
      <c r="O1618" s="2">
        <v>0</v>
      </c>
      <c r="P1618" s="2">
        <v>6</v>
      </c>
      <c r="Q1618" s="2">
        <v>85</v>
      </c>
      <c r="R1618" s="1">
        <f t="shared" si="87"/>
        <v>45900</v>
      </c>
      <c r="S1618" t="s">
        <v>27</v>
      </c>
      <c r="T1618" t="s">
        <v>28</v>
      </c>
    </row>
    <row r="1619" spans="1:20" ht="13.95" customHeight="1" x14ac:dyDescent="0.3">
      <c r="A1619" t="s">
        <v>2539</v>
      </c>
      <c r="B1619" s="2">
        <v>1</v>
      </c>
      <c r="C1619" t="s">
        <v>2517</v>
      </c>
      <c r="D1619" t="s">
        <v>93</v>
      </c>
      <c r="E1619" t="s">
        <v>2518</v>
      </c>
      <c r="F1619" t="s">
        <v>281</v>
      </c>
      <c r="G1619" t="s">
        <v>282</v>
      </c>
      <c r="H1619" t="s">
        <v>1845</v>
      </c>
      <c r="I1619" s="1">
        <f>DATE(2024,9,30)</f>
        <v>45565</v>
      </c>
      <c r="J1619" s="3">
        <v>51482</v>
      </c>
      <c r="K1619" s="3">
        <v>6096.04</v>
      </c>
      <c r="L1619" s="3">
        <v>45385.96</v>
      </c>
      <c r="M1619" s="3">
        <v>5000</v>
      </c>
      <c r="N1619" s="2">
        <v>7</v>
      </c>
      <c r="O1619" s="2">
        <v>0</v>
      </c>
      <c r="P1619" s="2">
        <v>6</v>
      </c>
      <c r="Q1619" s="2">
        <v>29</v>
      </c>
      <c r="R1619" s="1">
        <f t="shared" si="87"/>
        <v>45900</v>
      </c>
      <c r="S1619" t="s">
        <v>27</v>
      </c>
      <c r="T1619" t="s">
        <v>28</v>
      </c>
    </row>
    <row r="1620" spans="1:20" ht="13.95" customHeight="1" x14ac:dyDescent="0.3">
      <c r="A1620" t="s">
        <v>2540</v>
      </c>
      <c r="B1620" s="2">
        <v>1</v>
      </c>
      <c r="C1620" t="s">
        <v>2513</v>
      </c>
      <c r="D1620" t="s">
        <v>93</v>
      </c>
      <c r="E1620" t="s">
        <v>2514</v>
      </c>
      <c r="F1620" t="s">
        <v>345</v>
      </c>
      <c r="G1620" t="s">
        <v>162</v>
      </c>
      <c r="H1620" t="s">
        <v>2541</v>
      </c>
      <c r="I1620" s="1">
        <f>DATE(2024,11,25)</f>
        <v>45621</v>
      </c>
      <c r="J1620" s="3">
        <v>4700</v>
      </c>
      <c r="K1620" s="3">
        <v>462.06</v>
      </c>
      <c r="L1620" s="3">
        <v>4237.9399999999996</v>
      </c>
      <c r="M1620" s="3">
        <v>470</v>
      </c>
      <c r="N1620" s="2">
        <v>7</v>
      </c>
      <c r="O1620" s="2">
        <v>0</v>
      </c>
      <c r="P1620" s="2">
        <v>6</v>
      </c>
      <c r="Q1620" s="2">
        <v>85</v>
      </c>
      <c r="R1620" s="1">
        <f t="shared" si="87"/>
        <v>45900</v>
      </c>
      <c r="S1620" t="s">
        <v>27</v>
      </c>
      <c r="T1620" t="s">
        <v>28</v>
      </c>
    </row>
    <row r="1621" spans="1:20" ht="13.95" customHeight="1" x14ac:dyDescent="0.3">
      <c r="A1621" t="s">
        <v>2542</v>
      </c>
      <c r="B1621" s="2">
        <v>1</v>
      </c>
      <c r="C1621" t="s">
        <v>2513</v>
      </c>
      <c r="D1621" t="s">
        <v>93</v>
      </c>
      <c r="E1621" t="s">
        <v>2514</v>
      </c>
      <c r="F1621" t="s">
        <v>2543</v>
      </c>
      <c r="G1621" t="s">
        <v>162</v>
      </c>
      <c r="H1621" t="s">
        <v>2544</v>
      </c>
      <c r="I1621" s="1">
        <f>DATE(2024,11,25)</f>
        <v>45621</v>
      </c>
      <c r="J1621" s="3">
        <v>4700</v>
      </c>
      <c r="K1621" s="3">
        <v>462.06</v>
      </c>
      <c r="L1621" s="3">
        <v>4237.9399999999996</v>
      </c>
      <c r="M1621" s="3">
        <v>470</v>
      </c>
      <c r="N1621" s="2">
        <v>7</v>
      </c>
      <c r="O1621" s="2">
        <v>0</v>
      </c>
      <c r="P1621" s="2">
        <v>6</v>
      </c>
      <c r="Q1621" s="2">
        <v>85</v>
      </c>
      <c r="R1621" s="1">
        <f t="shared" si="87"/>
        <v>45900</v>
      </c>
      <c r="S1621" t="s">
        <v>27</v>
      </c>
      <c r="T1621" t="s">
        <v>28</v>
      </c>
    </row>
    <row r="1622" spans="1:20" ht="13.95" customHeight="1" x14ac:dyDescent="0.3">
      <c r="A1622" t="s">
        <v>2545</v>
      </c>
      <c r="B1622" s="2">
        <v>1</v>
      </c>
      <c r="C1622" t="s">
        <v>2513</v>
      </c>
      <c r="D1622" t="s">
        <v>93</v>
      </c>
      <c r="E1622" t="s">
        <v>2514</v>
      </c>
      <c r="F1622" t="s">
        <v>216</v>
      </c>
      <c r="G1622" t="s">
        <v>162</v>
      </c>
      <c r="H1622" t="s">
        <v>2546</v>
      </c>
      <c r="I1622" s="1">
        <f>DATE(2024,11,25)</f>
        <v>45621</v>
      </c>
      <c r="J1622" s="3">
        <v>4700</v>
      </c>
      <c r="K1622" s="3">
        <v>462.06</v>
      </c>
      <c r="L1622" s="3">
        <v>4237.9399999999996</v>
      </c>
      <c r="M1622" s="3">
        <v>470</v>
      </c>
      <c r="N1622" s="2">
        <v>7</v>
      </c>
      <c r="O1622" s="2">
        <v>0</v>
      </c>
      <c r="P1622" s="2">
        <v>6</v>
      </c>
      <c r="Q1622" s="2">
        <v>85</v>
      </c>
      <c r="R1622" s="1">
        <f t="shared" si="87"/>
        <v>45900</v>
      </c>
      <c r="S1622" t="s">
        <v>27</v>
      </c>
      <c r="T1622" t="s">
        <v>28</v>
      </c>
    </row>
    <row r="1623" spans="1:20" ht="13.95" customHeight="1" x14ac:dyDescent="0.3">
      <c r="A1623" t="s">
        <v>2547</v>
      </c>
      <c r="B1623" s="2">
        <v>1</v>
      </c>
      <c r="C1623" t="s">
        <v>2548</v>
      </c>
      <c r="D1623" t="s">
        <v>1870</v>
      </c>
      <c r="E1623" t="s">
        <v>2518</v>
      </c>
      <c r="F1623" t="s">
        <v>1872</v>
      </c>
      <c r="G1623" t="s">
        <v>282</v>
      </c>
      <c r="H1623" t="s">
        <v>1845</v>
      </c>
      <c r="I1623" s="1">
        <f>DATE(2024,9,30)</f>
        <v>45565</v>
      </c>
      <c r="J1623" s="3">
        <v>680198.55</v>
      </c>
      <c r="K1623" s="3">
        <v>625248.05000000005</v>
      </c>
      <c r="L1623" s="3">
        <v>54950.5</v>
      </c>
      <c r="M1623" s="3">
        <v>0</v>
      </c>
      <c r="N1623" s="2">
        <v>1</v>
      </c>
      <c r="O1623" s="2">
        <v>0</v>
      </c>
      <c r="P1623" s="2">
        <v>0</v>
      </c>
      <c r="Q1623" s="2">
        <v>29</v>
      </c>
      <c r="R1623" s="1">
        <f t="shared" si="87"/>
        <v>45900</v>
      </c>
      <c r="S1623" t="s">
        <v>27</v>
      </c>
      <c r="T1623" t="s">
        <v>28</v>
      </c>
    </row>
    <row r="1624" spans="1:20" ht="13.95" customHeight="1" x14ac:dyDescent="0.3">
      <c r="A1624" t="s">
        <v>2549</v>
      </c>
      <c r="B1624" s="2">
        <v>1</v>
      </c>
      <c r="C1624" t="s">
        <v>2513</v>
      </c>
      <c r="D1624" t="s">
        <v>93</v>
      </c>
      <c r="E1624" t="s">
        <v>2550</v>
      </c>
      <c r="F1624" t="s">
        <v>2551</v>
      </c>
      <c r="G1624" t="s">
        <v>592</v>
      </c>
      <c r="H1624" t="s">
        <v>2552</v>
      </c>
      <c r="I1624" s="1">
        <f>DATE(2024,11,25)</f>
        <v>45621</v>
      </c>
      <c r="J1624" s="3">
        <v>4700</v>
      </c>
      <c r="K1624" s="3">
        <v>462.06</v>
      </c>
      <c r="L1624" s="3">
        <v>4237.9399999999996</v>
      </c>
      <c r="M1624" s="3">
        <v>470</v>
      </c>
      <c r="N1624" s="2">
        <v>7</v>
      </c>
      <c r="O1624" s="2">
        <v>0</v>
      </c>
      <c r="P1624" s="2">
        <v>6</v>
      </c>
      <c r="Q1624" s="2">
        <v>85</v>
      </c>
      <c r="R1624" s="1">
        <f t="shared" si="87"/>
        <v>45900</v>
      </c>
      <c r="S1624" t="s">
        <v>27</v>
      </c>
      <c r="T1624" t="s">
        <v>28</v>
      </c>
    </row>
    <row r="1625" spans="1:20" ht="13.95" customHeight="1" x14ac:dyDescent="0.3">
      <c r="A1625" t="s">
        <v>2553</v>
      </c>
      <c r="B1625" s="2">
        <v>1</v>
      </c>
      <c r="C1625" t="s">
        <v>1960</v>
      </c>
      <c r="D1625" t="s">
        <v>22</v>
      </c>
      <c r="E1625" t="s">
        <v>1769</v>
      </c>
      <c r="F1625" t="s">
        <v>32</v>
      </c>
      <c r="G1625" t="s">
        <v>33</v>
      </c>
      <c r="H1625" t="s">
        <v>1770</v>
      </c>
      <c r="I1625" s="1">
        <f>DATE(2025,3,31)</f>
        <v>45747</v>
      </c>
      <c r="J1625" s="3">
        <v>8019</v>
      </c>
      <c r="K1625" s="3">
        <v>216.26</v>
      </c>
      <c r="L1625" s="3">
        <v>7802.74</v>
      </c>
      <c r="M1625" s="3">
        <v>800</v>
      </c>
      <c r="N1625" s="2">
        <v>14</v>
      </c>
      <c r="O1625" s="2">
        <v>0</v>
      </c>
      <c r="P1625" s="2">
        <v>13</v>
      </c>
      <c r="Q1625" s="2">
        <v>211</v>
      </c>
      <c r="R1625" s="1">
        <f t="shared" si="87"/>
        <v>45900</v>
      </c>
      <c r="S1625" t="s">
        <v>27</v>
      </c>
      <c r="T1625" t="s">
        <v>28</v>
      </c>
    </row>
    <row r="1626" spans="1:20" ht="13.95" customHeight="1" x14ac:dyDescent="0.3">
      <c r="A1626" t="s">
        <v>2554</v>
      </c>
      <c r="B1626" s="2">
        <v>1</v>
      </c>
      <c r="C1626" t="s">
        <v>2555</v>
      </c>
      <c r="D1626" t="s">
        <v>22</v>
      </c>
      <c r="E1626" t="s">
        <v>2556</v>
      </c>
      <c r="F1626" t="s">
        <v>2557</v>
      </c>
      <c r="G1626" t="s">
        <v>323</v>
      </c>
      <c r="H1626" t="s">
        <v>363</v>
      </c>
      <c r="I1626" s="1">
        <f t="shared" ref="I1626:I1637" si="88">DATE(2016,4,6)</f>
        <v>42466</v>
      </c>
      <c r="J1626" s="3">
        <v>11251.8</v>
      </c>
      <c r="K1626" s="3">
        <v>7021.73</v>
      </c>
      <c r="L1626" s="3">
        <v>4230.07</v>
      </c>
      <c r="M1626" s="3">
        <v>1125</v>
      </c>
      <c r="N1626" s="2">
        <v>14</v>
      </c>
      <c r="O1626" s="2">
        <v>0</v>
      </c>
      <c r="P1626" s="2">
        <v>4</v>
      </c>
      <c r="Q1626" s="2">
        <v>217</v>
      </c>
      <c r="R1626" s="1">
        <f t="shared" si="87"/>
        <v>45900</v>
      </c>
      <c r="S1626" t="s">
        <v>27</v>
      </c>
      <c r="T1626" t="s">
        <v>28</v>
      </c>
    </row>
    <row r="1627" spans="1:20" ht="13.95" customHeight="1" x14ac:dyDescent="0.3">
      <c r="A1627" t="s">
        <v>2558</v>
      </c>
      <c r="B1627" s="2">
        <v>1</v>
      </c>
      <c r="C1627" t="s">
        <v>2559</v>
      </c>
      <c r="D1627" t="s">
        <v>22</v>
      </c>
      <c r="E1627" t="s">
        <v>2560</v>
      </c>
      <c r="F1627" t="s">
        <v>2557</v>
      </c>
      <c r="G1627" t="s">
        <v>323</v>
      </c>
      <c r="H1627" t="s">
        <v>363</v>
      </c>
      <c r="I1627" s="1">
        <f t="shared" si="88"/>
        <v>42466</v>
      </c>
      <c r="J1627" s="3">
        <v>2872.8</v>
      </c>
      <c r="K1627" s="3">
        <v>1792.94</v>
      </c>
      <c r="L1627" s="3">
        <v>1079.8599999999999</v>
      </c>
      <c r="M1627" s="3">
        <v>287</v>
      </c>
      <c r="N1627" s="2">
        <v>14</v>
      </c>
      <c r="O1627" s="2">
        <v>0</v>
      </c>
      <c r="P1627" s="2">
        <v>4</v>
      </c>
      <c r="Q1627" s="2">
        <v>217</v>
      </c>
      <c r="R1627" s="1">
        <f t="shared" si="87"/>
        <v>45900</v>
      </c>
      <c r="S1627" t="s">
        <v>27</v>
      </c>
      <c r="T1627" t="s">
        <v>28</v>
      </c>
    </row>
    <row r="1628" spans="1:20" ht="13.95" customHeight="1" x14ac:dyDescent="0.3">
      <c r="A1628" t="s">
        <v>2561</v>
      </c>
      <c r="B1628" s="2">
        <v>1</v>
      </c>
      <c r="C1628" t="s">
        <v>2562</v>
      </c>
      <c r="D1628" t="s">
        <v>22</v>
      </c>
      <c r="E1628" t="s">
        <v>2560</v>
      </c>
      <c r="F1628" t="s">
        <v>2557</v>
      </c>
      <c r="G1628" t="s">
        <v>323</v>
      </c>
      <c r="H1628" t="s">
        <v>363</v>
      </c>
      <c r="I1628" s="1">
        <f t="shared" si="88"/>
        <v>42466</v>
      </c>
      <c r="J1628" s="3">
        <v>4708.2</v>
      </c>
      <c r="K1628" s="3">
        <v>2938.03</v>
      </c>
      <c r="L1628" s="3">
        <v>1770.17</v>
      </c>
      <c r="M1628" s="3">
        <v>471</v>
      </c>
      <c r="N1628" s="2">
        <v>14</v>
      </c>
      <c r="O1628" s="2">
        <v>0</v>
      </c>
      <c r="P1628" s="2">
        <v>4</v>
      </c>
      <c r="Q1628" s="2">
        <v>217</v>
      </c>
      <c r="R1628" s="1">
        <f t="shared" si="87"/>
        <v>45900</v>
      </c>
      <c r="S1628" t="s">
        <v>27</v>
      </c>
      <c r="T1628" t="s">
        <v>28</v>
      </c>
    </row>
    <row r="1629" spans="1:20" ht="13.95" customHeight="1" x14ac:dyDescent="0.3">
      <c r="A1629" t="s">
        <v>2563</v>
      </c>
      <c r="B1629" s="2">
        <v>1</v>
      </c>
      <c r="C1629" t="s">
        <v>280</v>
      </c>
      <c r="D1629" t="s">
        <v>22</v>
      </c>
      <c r="E1629" t="s">
        <v>2560</v>
      </c>
      <c r="F1629" t="s">
        <v>362</v>
      </c>
      <c r="G1629" t="s">
        <v>323</v>
      </c>
      <c r="H1629" t="s">
        <v>363</v>
      </c>
      <c r="I1629" s="1">
        <f t="shared" si="88"/>
        <v>42466</v>
      </c>
      <c r="J1629" s="3">
        <v>11012.4</v>
      </c>
      <c r="K1629" s="3">
        <v>6872.41</v>
      </c>
      <c r="L1629" s="3">
        <v>4139.99</v>
      </c>
      <c r="M1629" s="3">
        <v>1101</v>
      </c>
      <c r="N1629" s="2">
        <v>14</v>
      </c>
      <c r="O1629" s="2">
        <v>0</v>
      </c>
      <c r="P1629" s="2">
        <v>4</v>
      </c>
      <c r="Q1629" s="2">
        <v>217</v>
      </c>
      <c r="R1629" s="1">
        <f t="shared" si="87"/>
        <v>45900</v>
      </c>
      <c r="S1629" t="s">
        <v>27</v>
      </c>
      <c r="T1629" t="s">
        <v>28</v>
      </c>
    </row>
    <row r="1630" spans="1:20" ht="13.95" customHeight="1" x14ac:dyDescent="0.3">
      <c r="A1630" t="s">
        <v>2564</v>
      </c>
      <c r="B1630" s="2">
        <v>1</v>
      </c>
      <c r="C1630" t="s">
        <v>2565</v>
      </c>
      <c r="D1630" t="s">
        <v>22</v>
      </c>
      <c r="E1630" t="s">
        <v>2560</v>
      </c>
      <c r="F1630" t="s">
        <v>2557</v>
      </c>
      <c r="G1630" t="s">
        <v>323</v>
      </c>
      <c r="H1630" t="s">
        <v>363</v>
      </c>
      <c r="I1630" s="1">
        <f t="shared" si="88"/>
        <v>42466</v>
      </c>
      <c r="J1630" s="3">
        <v>15162</v>
      </c>
      <c r="K1630" s="3">
        <v>9461.9</v>
      </c>
      <c r="L1630" s="3">
        <v>5700.1</v>
      </c>
      <c r="M1630" s="3">
        <v>1516</v>
      </c>
      <c r="N1630" s="2">
        <v>14</v>
      </c>
      <c r="O1630" s="2">
        <v>0</v>
      </c>
      <c r="P1630" s="2">
        <v>4</v>
      </c>
      <c r="Q1630" s="2">
        <v>217</v>
      </c>
      <c r="R1630" s="1">
        <f t="shared" si="87"/>
        <v>45900</v>
      </c>
      <c r="S1630" t="s">
        <v>27</v>
      </c>
      <c r="T1630" t="s">
        <v>28</v>
      </c>
    </row>
    <row r="1631" spans="1:20" ht="13.95" customHeight="1" x14ac:dyDescent="0.3">
      <c r="A1631" t="s">
        <v>2566</v>
      </c>
      <c r="B1631" s="2">
        <v>1</v>
      </c>
      <c r="C1631" t="s">
        <v>1312</v>
      </c>
      <c r="D1631" t="s">
        <v>22</v>
      </c>
      <c r="E1631" t="s">
        <v>2560</v>
      </c>
      <c r="F1631" t="s">
        <v>2557</v>
      </c>
      <c r="G1631" t="s">
        <v>323</v>
      </c>
      <c r="H1631" t="s">
        <v>363</v>
      </c>
      <c r="I1631" s="1">
        <f t="shared" si="88"/>
        <v>42466</v>
      </c>
      <c r="J1631" s="3">
        <v>3534</v>
      </c>
      <c r="K1631" s="3">
        <v>2205.64</v>
      </c>
      <c r="L1631" s="3">
        <v>1328.36</v>
      </c>
      <c r="M1631" s="3">
        <v>353</v>
      </c>
      <c r="N1631" s="2">
        <v>14</v>
      </c>
      <c r="O1631" s="2">
        <v>0</v>
      </c>
      <c r="P1631" s="2">
        <v>4</v>
      </c>
      <c r="Q1631" s="2">
        <v>217</v>
      </c>
      <c r="R1631" s="1">
        <f t="shared" si="87"/>
        <v>45900</v>
      </c>
      <c r="S1631" t="s">
        <v>27</v>
      </c>
      <c r="T1631" t="s">
        <v>28</v>
      </c>
    </row>
    <row r="1632" spans="1:20" ht="13.95" customHeight="1" x14ac:dyDescent="0.3">
      <c r="A1632" t="s">
        <v>2567</v>
      </c>
      <c r="B1632" s="2">
        <v>1</v>
      </c>
      <c r="C1632" t="s">
        <v>629</v>
      </c>
      <c r="D1632" t="s">
        <v>22</v>
      </c>
      <c r="E1632" t="s">
        <v>2560</v>
      </c>
      <c r="F1632" t="s">
        <v>2557</v>
      </c>
      <c r="G1632" t="s">
        <v>323</v>
      </c>
      <c r="H1632" t="s">
        <v>363</v>
      </c>
      <c r="I1632" s="1">
        <f t="shared" si="88"/>
        <v>42466</v>
      </c>
      <c r="J1632" s="3">
        <v>3186.3</v>
      </c>
      <c r="K1632" s="3">
        <v>1988.15</v>
      </c>
      <c r="L1632" s="3">
        <v>1198.1500000000001</v>
      </c>
      <c r="M1632" s="3">
        <v>319</v>
      </c>
      <c r="N1632" s="2">
        <v>14</v>
      </c>
      <c r="O1632" s="2">
        <v>0</v>
      </c>
      <c r="P1632" s="2">
        <v>4</v>
      </c>
      <c r="Q1632" s="2">
        <v>217</v>
      </c>
      <c r="R1632" s="1">
        <f t="shared" si="87"/>
        <v>45900</v>
      </c>
      <c r="S1632" t="s">
        <v>27</v>
      </c>
      <c r="T1632" t="s">
        <v>28</v>
      </c>
    </row>
    <row r="1633" spans="1:20" ht="13.95" customHeight="1" x14ac:dyDescent="0.3">
      <c r="A1633" t="s">
        <v>2568</v>
      </c>
      <c r="B1633" s="2">
        <v>1</v>
      </c>
      <c r="C1633" t="s">
        <v>629</v>
      </c>
      <c r="D1633" t="s">
        <v>22</v>
      </c>
      <c r="E1633" t="s">
        <v>2560</v>
      </c>
      <c r="F1633" t="s">
        <v>2557</v>
      </c>
      <c r="G1633" t="s">
        <v>323</v>
      </c>
      <c r="H1633" t="s">
        <v>363</v>
      </c>
      <c r="I1633" s="1">
        <f t="shared" si="88"/>
        <v>42466</v>
      </c>
      <c r="J1633" s="3">
        <v>3186.3</v>
      </c>
      <c r="K1633" s="3">
        <v>1988.15</v>
      </c>
      <c r="L1633" s="3">
        <v>1198.1500000000001</v>
      </c>
      <c r="M1633" s="3">
        <v>319</v>
      </c>
      <c r="N1633" s="2">
        <v>14</v>
      </c>
      <c r="O1633" s="2">
        <v>0</v>
      </c>
      <c r="P1633" s="2">
        <v>4</v>
      </c>
      <c r="Q1633" s="2">
        <v>217</v>
      </c>
      <c r="R1633" s="1">
        <f t="shared" si="87"/>
        <v>45900</v>
      </c>
      <c r="S1633" t="s">
        <v>27</v>
      </c>
      <c r="T1633" t="s">
        <v>28</v>
      </c>
    </row>
    <row r="1634" spans="1:20" ht="13.95" customHeight="1" x14ac:dyDescent="0.3">
      <c r="A1634" t="s">
        <v>2569</v>
      </c>
      <c r="B1634" s="2">
        <v>1</v>
      </c>
      <c r="C1634" t="s">
        <v>2570</v>
      </c>
      <c r="D1634" t="s">
        <v>22</v>
      </c>
      <c r="E1634" t="s">
        <v>2560</v>
      </c>
      <c r="F1634" t="s">
        <v>2557</v>
      </c>
      <c r="G1634" t="s">
        <v>323</v>
      </c>
      <c r="H1634" t="s">
        <v>363</v>
      </c>
      <c r="I1634" s="1">
        <f t="shared" si="88"/>
        <v>42466</v>
      </c>
      <c r="J1634" s="3">
        <v>1516.2</v>
      </c>
      <c r="K1634" s="3">
        <v>945.93</v>
      </c>
      <c r="L1634" s="3">
        <v>570.27</v>
      </c>
      <c r="M1634" s="3">
        <v>152</v>
      </c>
      <c r="N1634" s="2">
        <v>14</v>
      </c>
      <c r="O1634" s="2">
        <v>0</v>
      </c>
      <c r="P1634" s="2">
        <v>4</v>
      </c>
      <c r="Q1634" s="2">
        <v>217</v>
      </c>
      <c r="R1634" s="1">
        <f t="shared" si="87"/>
        <v>45900</v>
      </c>
      <c r="S1634" t="s">
        <v>27</v>
      </c>
      <c r="T1634" t="s">
        <v>28</v>
      </c>
    </row>
    <row r="1635" spans="1:20" ht="13.95" customHeight="1" x14ac:dyDescent="0.3">
      <c r="A1635" t="s">
        <v>2571</v>
      </c>
      <c r="B1635" s="2">
        <v>1</v>
      </c>
      <c r="C1635" t="s">
        <v>2570</v>
      </c>
      <c r="D1635" t="s">
        <v>22</v>
      </c>
      <c r="E1635" t="s">
        <v>2560</v>
      </c>
      <c r="F1635" t="s">
        <v>2557</v>
      </c>
      <c r="G1635" t="s">
        <v>323</v>
      </c>
      <c r="H1635" t="s">
        <v>363</v>
      </c>
      <c r="I1635" s="1">
        <f t="shared" si="88"/>
        <v>42466</v>
      </c>
      <c r="J1635" s="3">
        <v>1516.2</v>
      </c>
      <c r="K1635" s="3">
        <v>945.93</v>
      </c>
      <c r="L1635" s="3">
        <v>570.27</v>
      </c>
      <c r="M1635" s="3">
        <v>152</v>
      </c>
      <c r="N1635" s="2">
        <v>14</v>
      </c>
      <c r="O1635" s="2">
        <v>0</v>
      </c>
      <c r="P1635" s="2">
        <v>4</v>
      </c>
      <c r="Q1635" s="2">
        <v>217</v>
      </c>
      <c r="R1635" s="1">
        <f t="shared" si="87"/>
        <v>45900</v>
      </c>
      <c r="S1635" t="s">
        <v>27</v>
      </c>
      <c r="T1635" t="s">
        <v>28</v>
      </c>
    </row>
    <row r="1636" spans="1:20" ht="13.95" customHeight="1" x14ac:dyDescent="0.3">
      <c r="A1636" t="s">
        <v>2572</v>
      </c>
      <c r="B1636" s="2">
        <v>1</v>
      </c>
      <c r="C1636" t="s">
        <v>2570</v>
      </c>
      <c r="D1636" t="s">
        <v>22</v>
      </c>
      <c r="E1636" t="s">
        <v>2560</v>
      </c>
      <c r="F1636" t="s">
        <v>2557</v>
      </c>
      <c r="G1636" t="s">
        <v>323</v>
      </c>
      <c r="H1636" t="s">
        <v>363</v>
      </c>
      <c r="I1636" s="1">
        <f t="shared" si="88"/>
        <v>42466</v>
      </c>
      <c r="J1636" s="3">
        <v>1516.2</v>
      </c>
      <c r="K1636" s="3">
        <v>945.93</v>
      </c>
      <c r="L1636" s="3">
        <v>570.27</v>
      </c>
      <c r="M1636" s="3">
        <v>152</v>
      </c>
      <c r="N1636" s="2">
        <v>14</v>
      </c>
      <c r="O1636" s="2">
        <v>0</v>
      </c>
      <c r="P1636" s="2">
        <v>4</v>
      </c>
      <c r="Q1636" s="2">
        <v>217</v>
      </c>
      <c r="R1636" s="1">
        <f t="shared" si="87"/>
        <v>45900</v>
      </c>
      <c r="S1636" t="s">
        <v>27</v>
      </c>
      <c r="T1636" t="s">
        <v>28</v>
      </c>
    </row>
    <row r="1637" spans="1:20" ht="13.95" customHeight="1" x14ac:dyDescent="0.3">
      <c r="A1637" t="s">
        <v>2573</v>
      </c>
      <c r="B1637" s="2">
        <v>1</v>
      </c>
      <c r="C1637" t="s">
        <v>2570</v>
      </c>
      <c r="D1637" t="s">
        <v>22</v>
      </c>
      <c r="E1637" t="s">
        <v>2574</v>
      </c>
      <c r="F1637" t="s">
        <v>2557</v>
      </c>
      <c r="G1637" t="s">
        <v>323</v>
      </c>
      <c r="H1637" t="s">
        <v>363</v>
      </c>
      <c r="I1637" s="1">
        <f t="shared" si="88"/>
        <v>42466</v>
      </c>
      <c r="J1637" s="3">
        <v>1516.2</v>
      </c>
      <c r="K1637" s="3">
        <v>945.93</v>
      </c>
      <c r="L1637" s="3">
        <v>570.27</v>
      </c>
      <c r="M1637" s="3">
        <v>152</v>
      </c>
      <c r="N1637" s="2">
        <v>14</v>
      </c>
      <c r="O1637" s="2">
        <v>0</v>
      </c>
      <c r="P1637" s="2">
        <v>4</v>
      </c>
      <c r="Q1637" s="2">
        <v>217</v>
      </c>
      <c r="R1637" s="1">
        <f t="shared" si="87"/>
        <v>45900</v>
      </c>
      <c r="S1637" t="s">
        <v>27</v>
      </c>
      <c r="T1637" t="s">
        <v>28</v>
      </c>
    </row>
    <row r="1638" spans="1:20" ht="13.95" customHeight="1" x14ac:dyDescent="0.3">
      <c r="A1638" t="s">
        <v>2575</v>
      </c>
      <c r="B1638" s="2">
        <v>1</v>
      </c>
      <c r="C1638" t="s">
        <v>2576</v>
      </c>
      <c r="D1638" t="s">
        <v>93</v>
      </c>
      <c r="E1638" t="s">
        <v>2514</v>
      </c>
      <c r="F1638" t="s">
        <v>2577</v>
      </c>
      <c r="G1638" t="s">
        <v>197</v>
      </c>
      <c r="H1638" t="s">
        <v>2578</v>
      </c>
      <c r="I1638" s="1">
        <f>DATE(2024,11,25)</f>
        <v>45621</v>
      </c>
      <c r="J1638" s="3">
        <v>8300</v>
      </c>
      <c r="K1638" s="3">
        <v>815.96</v>
      </c>
      <c r="L1638" s="3">
        <v>7484.04</v>
      </c>
      <c r="M1638" s="3">
        <v>830</v>
      </c>
      <c r="N1638" s="2">
        <v>7</v>
      </c>
      <c r="O1638" s="2">
        <v>0</v>
      </c>
      <c r="P1638" s="2">
        <v>6</v>
      </c>
      <c r="Q1638" s="2">
        <v>85</v>
      </c>
      <c r="R1638" s="1">
        <f t="shared" si="87"/>
        <v>45900</v>
      </c>
      <c r="S1638" t="s">
        <v>27</v>
      </c>
      <c r="T1638" t="s">
        <v>28</v>
      </c>
    </row>
    <row r="1639" spans="1:20" ht="13.95" customHeight="1" x14ac:dyDescent="0.3">
      <c r="A1639" t="s">
        <v>2579</v>
      </c>
      <c r="B1639" s="2">
        <v>1</v>
      </c>
      <c r="C1639" t="s">
        <v>2580</v>
      </c>
      <c r="D1639" t="s">
        <v>93</v>
      </c>
      <c r="E1639" t="s">
        <v>2581</v>
      </c>
      <c r="F1639" t="s">
        <v>281</v>
      </c>
      <c r="G1639" t="s">
        <v>282</v>
      </c>
      <c r="H1639" t="s">
        <v>283</v>
      </c>
      <c r="I1639" s="1">
        <f>DATE(2016,8,31)</f>
        <v>42613</v>
      </c>
      <c r="J1639" s="3">
        <v>1727.1</v>
      </c>
      <c r="K1639" s="3">
        <v>1274.01</v>
      </c>
      <c r="L1639" s="3">
        <v>453.09</v>
      </c>
      <c r="M1639" s="3">
        <v>170</v>
      </c>
      <c r="N1639" s="2">
        <v>11</v>
      </c>
      <c r="O1639" s="2">
        <v>0</v>
      </c>
      <c r="P1639" s="2">
        <v>1</v>
      </c>
      <c r="Q1639" s="2">
        <v>364</v>
      </c>
      <c r="R1639" s="1">
        <f t="shared" si="87"/>
        <v>45900</v>
      </c>
      <c r="S1639" t="s">
        <v>27</v>
      </c>
      <c r="T1639" t="s">
        <v>28</v>
      </c>
    </row>
    <row r="1640" spans="1:20" ht="13.95" customHeight="1" x14ac:dyDescent="0.3">
      <c r="A1640" t="s">
        <v>2582</v>
      </c>
      <c r="B1640" s="2">
        <v>1</v>
      </c>
      <c r="C1640" t="s">
        <v>629</v>
      </c>
      <c r="D1640" t="s">
        <v>22</v>
      </c>
      <c r="E1640" t="s">
        <v>1357</v>
      </c>
      <c r="F1640" t="s">
        <v>591</v>
      </c>
      <c r="G1640" t="s">
        <v>592</v>
      </c>
      <c r="H1640" t="s">
        <v>644</v>
      </c>
      <c r="I1640" s="1">
        <f>DATE(2013,9,10)</f>
        <v>41527</v>
      </c>
      <c r="J1640" s="3">
        <v>969</v>
      </c>
      <c r="K1640" s="3">
        <v>767.5</v>
      </c>
      <c r="L1640" s="3">
        <v>201.5</v>
      </c>
      <c r="M1640" s="3">
        <v>100</v>
      </c>
      <c r="N1640" s="2">
        <v>14</v>
      </c>
      <c r="O1640" s="2">
        <v>0</v>
      </c>
      <c r="P1640" s="2">
        <v>2</v>
      </c>
      <c r="Q1640" s="2">
        <v>9</v>
      </c>
      <c r="R1640" s="1">
        <f t="shared" si="87"/>
        <v>45900</v>
      </c>
      <c r="S1640" t="s">
        <v>27</v>
      </c>
      <c r="T1640" t="s">
        <v>28</v>
      </c>
    </row>
    <row r="1641" spans="1:20" ht="13.95" customHeight="1" x14ac:dyDescent="0.3">
      <c r="A1641" t="s">
        <v>2583</v>
      </c>
      <c r="B1641" s="2">
        <v>1</v>
      </c>
      <c r="C1641" t="s">
        <v>629</v>
      </c>
      <c r="D1641" t="s">
        <v>22</v>
      </c>
      <c r="E1641" t="s">
        <v>1357</v>
      </c>
      <c r="F1641" t="s">
        <v>591</v>
      </c>
      <c r="G1641" t="s">
        <v>592</v>
      </c>
      <c r="H1641" t="s">
        <v>644</v>
      </c>
      <c r="I1641" s="1">
        <f>DATE(2013,9,10)</f>
        <v>41527</v>
      </c>
      <c r="J1641" s="3">
        <v>969</v>
      </c>
      <c r="K1641" s="3">
        <v>767.5</v>
      </c>
      <c r="L1641" s="3">
        <v>201.5</v>
      </c>
      <c r="M1641" s="3">
        <v>100</v>
      </c>
      <c r="N1641" s="2">
        <v>14</v>
      </c>
      <c r="O1641" s="2">
        <v>0</v>
      </c>
      <c r="P1641" s="2">
        <v>2</v>
      </c>
      <c r="Q1641" s="2">
        <v>9</v>
      </c>
      <c r="R1641" s="1">
        <f t="shared" si="87"/>
        <v>45900</v>
      </c>
      <c r="S1641" t="s">
        <v>27</v>
      </c>
      <c r="T1641" t="s">
        <v>28</v>
      </c>
    </row>
    <row r="1642" spans="1:20" ht="13.95" customHeight="1" x14ac:dyDescent="0.3">
      <c r="A1642" t="s">
        <v>2584</v>
      </c>
      <c r="B1642" s="2">
        <v>1</v>
      </c>
      <c r="C1642" t="s">
        <v>2585</v>
      </c>
      <c r="D1642" t="s">
        <v>1870</v>
      </c>
      <c r="E1642" t="s">
        <v>2586</v>
      </c>
      <c r="F1642" t="s">
        <v>1872</v>
      </c>
      <c r="G1642" t="s">
        <v>282</v>
      </c>
      <c r="H1642" t="s">
        <v>1845</v>
      </c>
      <c r="I1642" s="1">
        <f>DATE(2024,11,30)</f>
        <v>45626</v>
      </c>
      <c r="J1642" s="3">
        <v>286488</v>
      </c>
      <c r="K1642" s="3">
        <v>215462.38</v>
      </c>
      <c r="L1642" s="3">
        <v>71025.62</v>
      </c>
      <c r="M1642" s="3">
        <v>0</v>
      </c>
      <c r="N1642" s="2">
        <v>1</v>
      </c>
      <c r="O1642" s="2">
        <v>0</v>
      </c>
      <c r="P1642" s="2">
        <v>0</v>
      </c>
      <c r="Q1642" s="2">
        <v>90</v>
      </c>
      <c r="R1642" s="1">
        <f t="shared" si="87"/>
        <v>45900</v>
      </c>
      <c r="S1642" t="s">
        <v>27</v>
      </c>
      <c r="T1642" t="s">
        <v>28</v>
      </c>
    </row>
    <row r="1643" spans="1:20" ht="13.95" customHeight="1" x14ac:dyDescent="0.3">
      <c r="A1643" t="s">
        <v>2587</v>
      </c>
      <c r="B1643" s="2">
        <v>1</v>
      </c>
      <c r="C1643" t="s">
        <v>2576</v>
      </c>
      <c r="D1643" t="s">
        <v>93</v>
      </c>
      <c r="E1643" t="s">
        <v>2514</v>
      </c>
      <c r="F1643" t="s">
        <v>442</v>
      </c>
      <c r="G1643" t="s">
        <v>193</v>
      </c>
      <c r="H1643" t="s">
        <v>2176</v>
      </c>
      <c r="I1643" s="1">
        <f>DATE(2024,11,25)</f>
        <v>45621</v>
      </c>
      <c r="J1643" s="3">
        <v>8300</v>
      </c>
      <c r="K1643" s="3">
        <v>815.96</v>
      </c>
      <c r="L1643" s="3">
        <v>7484.04</v>
      </c>
      <c r="M1643" s="3">
        <v>830</v>
      </c>
      <c r="N1643" s="2">
        <v>7</v>
      </c>
      <c r="O1643" s="2">
        <v>0</v>
      </c>
      <c r="P1643" s="2">
        <v>6</v>
      </c>
      <c r="Q1643" s="2">
        <v>85</v>
      </c>
      <c r="R1643" s="1">
        <f t="shared" si="87"/>
        <v>45900</v>
      </c>
      <c r="S1643" t="s">
        <v>27</v>
      </c>
      <c r="T1643" t="s">
        <v>28</v>
      </c>
    </row>
    <row r="1644" spans="1:20" ht="13.95" customHeight="1" x14ac:dyDescent="0.3">
      <c r="A1644" t="s">
        <v>2588</v>
      </c>
      <c r="B1644" s="2">
        <v>1</v>
      </c>
      <c r="C1644" t="s">
        <v>2576</v>
      </c>
      <c r="D1644" t="s">
        <v>93</v>
      </c>
      <c r="E1644" t="s">
        <v>2514</v>
      </c>
      <c r="F1644" t="s">
        <v>833</v>
      </c>
      <c r="G1644" t="s">
        <v>323</v>
      </c>
      <c r="H1644" t="s">
        <v>2589</v>
      </c>
      <c r="I1644" s="1">
        <f>DATE(2024,11,25)</f>
        <v>45621</v>
      </c>
      <c r="J1644" s="3">
        <v>8300</v>
      </c>
      <c r="K1644" s="3">
        <v>815.96</v>
      </c>
      <c r="L1644" s="3">
        <v>7484.04</v>
      </c>
      <c r="M1644" s="3">
        <v>830</v>
      </c>
      <c r="N1644" s="2">
        <v>7</v>
      </c>
      <c r="O1644" s="2">
        <v>0</v>
      </c>
      <c r="P1644" s="2">
        <v>6</v>
      </c>
      <c r="Q1644" s="2">
        <v>85</v>
      </c>
      <c r="R1644" s="1">
        <f t="shared" si="87"/>
        <v>45900</v>
      </c>
      <c r="S1644" t="s">
        <v>27</v>
      </c>
      <c r="T1644" t="s">
        <v>28</v>
      </c>
    </row>
    <row r="1645" spans="1:20" ht="13.95" customHeight="1" x14ac:dyDescent="0.3">
      <c r="A1645" t="s">
        <v>2590</v>
      </c>
      <c r="B1645" s="2">
        <v>1</v>
      </c>
      <c r="C1645" t="s">
        <v>2576</v>
      </c>
      <c r="D1645" t="s">
        <v>93</v>
      </c>
      <c r="E1645" t="s">
        <v>2514</v>
      </c>
      <c r="F1645" t="s">
        <v>1397</v>
      </c>
      <c r="G1645" t="s">
        <v>269</v>
      </c>
      <c r="H1645" t="s">
        <v>2591</v>
      </c>
      <c r="I1645" s="1">
        <f>DATE(2024,11,25)</f>
        <v>45621</v>
      </c>
      <c r="J1645" s="3">
        <v>8300</v>
      </c>
      <c r="K1645" s="3">
        <v>815.96</v>
      </c>
      <c r="L1645" s="3">
        <v>7484.04</v>
      </c>
      <c r="M1645" s="3">
        <v>830</v>
      </c>
      <c r="N1645" s="2">
        <v>7</v>
      </c>
      <c r="O1645" s="2">
        <v>0</v>
      </c>
      <c r="P1645" s="2">
        <v>6</v>
      </c>
      <c r="Q1645" s="2">
        <v>85</v>
      </c>
      <c r="R1645" s="1">
        <f t="shared" si="87"/>
        <v>45900</v>
      </c>
      <c r="S1645" t="s">
        <v>27</v>
      </c>
      <c r="T1645" t="s">
        <v>28</v>
      </c>
    </row>
    <row r="1646" spans="1:20" ht="13.95" customHeight="1" x14ac:dyDescent="0.3">
      <c r="A1646" t="s">
        <v>2592</v>
      </c>
      <c r="B1646" s="2">
        <v>1</v>
      </c>
      <c r="C1646" t="s">
        <v>2593</v>
      </c>
      <c r="D1646" t="s">
        <v>22</v>
      </c>
      <c r="E1646" t="s">
        <v>937</v>
      </c>
      <c r="F1646" t="s">
        <v>238</v>
      </c>
      <c r="G1646" t="s">
        <v>233</v>
      </c>
      <c r="H1646" t="s">
        <v>241</v>
      </c>
      <c r="I1646" s="1">
        <f t="shared" ref="I1646:I1658" si="89">DATE(2013,11,27)</f>
        <v>41605</v>
      </c>
      <c r="J1646" s="3">
        <v>4834.17</v>
      </c>
      <c r="K1646" s="3">
        <v>3780.3</v>
      </c>
      <c r="L1646" s="3">
        <v>1053.8699999999999</v>
      </c>
      <c r="M1646" s="3">
        <v>483</v>
      </c>
      <c r="N1646" s="2">
        <v>14</v>
      </c>
      <c r="O1646" s="2">
        <v>0</v>
      </c>
      <c r="P1646" s="2">
        <v>2</v>
      </c>
      <c r="Q1646" s="2">
        <v>87</v>
      </c>
      <c r="R1646" s="1">
        <f t="shared" si="87"/>
        <v>45900</v>
      </c>
      <c r="S1646" t="s">
        <v>27</v>
      </c>
      <c r="T1646" t="s">
        <v>28</v>
      </c>
    </row>
    <row r="1647" spans="1:20" ht="13.95" customHeight="1" x14ac:dyDescent="0.3">
      <c r="A1647" t="s">
        <v>2594</v>
      </c>
      <c r="B1647" s="2">
        <v>1</v>
      </c>
      <c r="C1647" t="s">
        <v>2595</v>
      </c>
      <c r="D1647" t="s">
        <v>22</v>
      </c>
      <c r="E1647" t="s">
        <v>937</v>
      </c>
      <c r="F1647" t="s">
        <v>244</v>
      </c>
      <c r="G1647" t="s">
        <v>233</v>
      </c>
      <c r="H1647" t="s">
        <v>239</v>
      </c>
      <c r="I1647" s="1">
        <f t="shared" si="89"/>
        <v>41605</v>
      </c>
      <c r="J1647" s="3">
        <v>4187.93</v>
      </c>
      <c r="K1647" s="3">
        <v>3273.56</v>
      </c>
      <c r="L1647" s="3">
        <v>914.37</v>
      </c>
      <c r="M1647" s="3">
        <v>420</v>
      </c>
      <c r="N1647" s="2">
        <v>14</v>
      </c>
      <c r="O1647" s="2">
        <v>0</v>
      </c>
      <c r="P1647" s="2">
        <v>2</v>
      </c>
      <c r="Q1647" s="2">
        <v>87</v>
      </c>
      <c r="R1647" s="1">
        <f t="shared" si="87"/>
        <v>45900</v>
      </c>
      <c r="S1647" t="s">
        <v>27</v>
      </c>
      <c r="T1647" t="s">
        <v>28</v>
      </c>
    </row>
    <row r="1648" spans="1:20" ht="13.95" customHeight="1" x14ac:dyDescent="0.3">
      <c r="A1648" t="s">
        <v>2596</v>
      </c>
      <c r="B1648" s="2">
        <v>1</v>
      </c>
      <c r="C1648" t="s">
        <v>2597</v>
      </c>
      <c r="D1648" t="s">
        <v>22</v>
      </c>
      <c r="E1648" t="s">
        <v>937</v>
      </c>
      <c r="F1648" t="s">
        <v>244</v>
      </c>
      <c r="G1648" t="s">
        <v>233</v>
      </c>
      <c r="H1648" t="s">
        <v>239</v>
      </c>
      <c r="I1648" s="1">
        <f t="shared" si="89"/>
        <v>41605</v>
      </c>
      <c r="J1648" s="3">
        <v>722.54</v>
      </c>
      <c r="K1648" s="3">
        <v>566.91</v>
      </c>
      <c r="L1648" s="3">
        <v>155.63</v>
      </c>
      <c r="M1648" s="3">
        <v>70</v>
      </c>
      <c r="N1648" s="2">
        <v>14</v>
      </c>
      <c r="O1648" s="2">
        <v>0</v>
      </c>
      <c r="P1648" s="2">
        <v>2</v>
      </c>
      <c r="Q1648" s="2">
        <v>87</v>
      </c>
      <c r="R1648" s="1">
        <f t="shared" si="87"/>
        <v>45900</v>
      </c>
      <c r="S1648" t="s">
        <v>27</v>
      </c>
      <c r="T1648" t="s">
        <v>28</v>
      </c>
    </row>
    <row r="1649" spans="1:20" ht="13.95" customHeight="1" x14ac:dyDescent="0.3">
      <c r="A1649" t="s">
        <v>2598</v>
      </c>
      <c r="B1649" s="2">
        <v>1</v>
      </c>
      <c r="C1649" t="s">
        <v>2597</v>
      </c>
      <c r="D1649" t="s">
        <v>22</v>
      </c>
      <c r="E1649" t="s">
        <v>937</v>
      </c>
      <c r="F1649" t="s">
        <v>244</v>
      </c>
      <c r="G1649" t="s">
        <v>233</v>
      </c>
      <c r="H1649" t="s">
        <v>239</v>
      </c>
      <c r="I1649" s="1">
        <f t="shared" si="89"/>
        <v>41605</v>
      </c>
      <c r="J1649" s="3">
        <v>722.54</v>
      </c>
      <c r="K1649" s="3">
        <v>566.91</v>
      </c>
      <c r="L1649" s="3">
        <v>155.63</v>
      </c>
      <c r="M1649" s="3">
        <v>70</v>
      </c>
      <c r="N1649" s="2">
        <v>14</v>
      </c>
      <c r="O1649" s="2">
        <v>0</v>
      </c>
      <c r="P1649" s="2">
        <v>2</v>
      </c>
      <c r="Q1649" s="2">
        <v>87</v>
      </c>
      <c r="R1649" s="1">
        <f t="shared" si="87"/>
        <v>45900</v>
      </c>
      <c r="S1649" t="s">
        <v>27</v>
      </c>
      <c r="T1649" t="s">
        <v>28</v>
      </c>
    </row>
    <row r="1650" spans="1:20" ht="13.95" customHeight="1" x14ac:dyDescent="0.3">
      <c r="A1650" t="s">
        <v>2599</v>
      </c>
      <c r="B1650" s="2">
        <v>1</v>
      </c>
      <c r="C1650" t="s">
        <v>2597</v>
      </c>
      <c r="D1650" t="s">
        <v>22</v>
      </c>
      <c r="E1650" t="s">
        <v>937</v>
      </c>
      <c r="F1650" t="s">
        <v>244</v>
      </c>
      <c r="G1650" t="s">
        <v>233</v>
      </c>
      <c r="H1650" t="s">
        <v>239</v>
      </c>
      <c r="I1650" s="1">
        <f t="shared" si="89"/>
        <v>41605</v>
      </c>
      <c r="J1650" s="3">
        <v>722.54</v>
      </c>
      <c r="K1650" s="3">
        <v>566.91</v>
      </c>
      <c r="L1650" s="3">
        <v>155.63</v>
      </c>
      <c r="M1650" s="3">
        <v>70</v>
      </c>
      <c r="N1650" s="2">
        <v>14</v>
      </c>
      <c r="O1650" s="2">
        <v>0</v>
      </c>
      <c r="P1650" s="2">
        <v>2</v>
      </c>
      <c r="Q1650" s="2">
        <v>87</v>
      </c>
      <c r="R1650" s="1">
        <f t="shared" si="87"/>
        <v>45900</v>
      </c>
      <c r="S1650" t="s">
        <v>27</v>
      </c>
      <c r="T1650" t="s">
        <v>28</v>
      </c>
    </row>
    <row r="1651" spans="1:20" ht="13.95" customHeight="1" x14ac:dyDescent="0.3">
      <c r="A1651" t="s">
        <v>2600</v>
      </c>
      <c r="B1651" s="2">
        <v>1</v>
      </c>
      <c r="C1651" t="s">
        <v>2597</v>
      </c>
      <c r="D1651" t="s">
        <v>22</v>
      </c>
      <c r="E1651" t="s">
        <v>937</v>
      </c>
      <c r="F1651" t="s">
        <v>244</v>
      </c>
      <c r="G1651" t="s">
        <v>233</v>
      </c>
      <c r="H1651" t="s">
        <v>239</v>
      </c>
      <c r="I1651" s="1">
        <f t="shared" si="89"/>
        <v>41605</v>
      </c>
      <c r="J1651" s="3">
        <v>722.54</v>
      </c>
      <c r="K1651" s="3">
        <v>566.91</v>
      </c>
      <c r="L1651" s="3">
        <v>155.63</v>
      </c>
      <c r="M1651" s="3">
        <v>70</v>
      </c>
      <c r="N1651" s="2">
        <v>14</v>
      </c>
      <c r="O1651" s="2">
        <v>0</v>
      </c>
      <c r="P1651" s="2">
        <v>2</v>
      </c>
      <c r="Q1651" s="2">
        <v>87</v>
      </c>
      <c r="R1651" s="1">
        <f t="shared" si="87"/>
        <v>45900</v>
      </c>
      <c r="S1651" t="s">
        <v>27</v>
      </c>
      <c r="T1651" t="s">
        <v>28</v>
      </c>
    </row>
    <row r="1652" spans="1:20" ht="13.95" customHeight="1" x14ac:dyDescent="0.3">
      <c r="A1652" t="s">
        <v>2601</v>
      </c>
      <c r="B1652" s="2">
        <v>1</v>
      </c>
      <c r="C1652" t="s">
        <v>2597</v>
      </c>
      <c r="D1652" t="s">
        <v>22</v>
      </c>
      <c r="E1652" t="s">
        <v>937</v>
      </c>
      <c r="F1652" t="s">
        <v>244</v>
      </c>
      <c r="G1652" t="s">
        <v>233</v>
      </c>
      <c r="H1652" t="s">
        <v>239</v>
      </c>
      <c r="I1652" s="1">
        <f t="shared" si="89"/>
        <v>41605</v>
      </c>
      <c r="J1652" s="3">
        <v>722.54</v>
      </c>
      <c r="K1652" s="3">
        <v>566.91</v>
      </c>
      <c r="L1652" s="3">
        <v>155.63</v>
      </c>
      <c r="M1652" s="3">
        <v>70</v>
      </c>
      <c r="N1652" s="2">
        <v>14</v>
      </c>
      <c r="O1652" s="2">
        <v>0</v>
      </c>
      <c r="P1652" s="2">
        <v>2</v>
      </c>
      <c r="Q1652" s="2">
        <v>87</v>
      </c>
      <c r="R1652" s="1">
        <f t="shared" si="87"/>
        <v>45900</v>
      </c>
      <c r="S1652" t="s">
        <v>27</v>
      </c>
      <c r="T1652" t="s">
        <v>28</v>
      </c>
    </row>
    <row r="1653" spans="1:20" ht="13.95" customHeight="1" x14ac:dyDescent="0.3">
      <c r="A1653" t="s">
        <v>2602</v>
      </c>
      <c r="B1653" s="2">
        <v>1</v>
      </c>
      <c r="C1653" t="s">
        <v>2597</v>
      </c>
      <c r="D1653" t="s">
        <v>22</v>
      </c>
      <c r="E1653" t="s">
        <v>937</v>
      </c>
      <c r="F1653" t="s">
        <v>244</v>
      </c>
      <c r="G1653" t="s">
        <v>233</v>
      </c>
      <c r="H1653" t="s">
        <v>239</v>
      </c>
      <c r="I1653" s="1">
        <f t="shared" si="89"/>
        <v>41605</v>
      </c>
      <c r="J1653" s="3">
        <v>722.54</v>
      </c>
      <c r="K1653" s="3">
        <v>566.91</v>
      </c>
      <c r="L1653" s="3">
        <v>155.63</v>
      </c>
      <c r="M1653" s="3">
        <v>70</v>
      </c>
      <c r="N1653" s="2">
        <v>14</v>
      </c>
      <c r="O1653" s="2">
        <v>0</v>
      </c>
      <c r="P1653" s="2">
        <v>2</v>
      </c>
      <c r="Q1653" s="2">
        <v>87</v>
      </c>
      <c r="R1653" s="1">
        <f t="shared" si="87"/>
        <v>45900</v>
      </c>
      <c r="S1653" t="s">
        <v>27</v>
      </c>
      <c r="T1653" t="s">
        <v>28</v>
      </c>
    </row>
    <row r="1654" spans="1:20" ht="13.95" customHeight="1" x14ac:dyDescent="0.3">
      <c r="A1654" t="s">
        <v>2603</v>
      </c>
      <c r="B1654" s="2">
        <v>1</v>
      </c>
      <c r="C1654" t="s">
        <v>2597</v>
      </c>
      <c r="D1654" t="s">
        <v>22</v>
      </c>
      <c r="E1654" t="s">
        <v>937</v>
      </c>
      <c r="F1654" t="s">
        <v>244</v>
      </c>
      <c r="G1654" t="s">
        <v>233</v>
      </c>
      <c r="H1654" t="s">
        <v>239</v>
      </c>
      <c r="I1654" s="1">
        <f t="shared" si="89"/>
        <v>41605</v>
      </c>
      <c r="J1654" s="3">
        <v>722.54</v>
      </c>
      <c r="K1654" s="3">
        <v>566.91</v>
      </c>
      <c r="L1654" s="3">
        <v>155.63</v>
      </c>
      <c r="M1654" s="3">
        <v>70</v>
      </c>
      <c r="N1654" s="2">
        <v>14</v>
      </c>
      <c r="O1654" s="2">
        <v>0</v>
      </c>
      <c r="P1654" s="2">
        <v>2</v>
      </c>
      <c r="Q1654" s="2">
        <v>87</v>
      </c>
      <c r="R1654" s="1">
        <f t="shared" si="87"/>
        <v>45900</v>
      </c>
      <c r="S1654" t="s">
        <v>27</v>
      </c>
      <c r="T1654" t="s">
        <v>28</v>
      </c>
    </row>
    <row r="1655" spans="1:20" ht="13.95" customHeight="1" x14ac:dyDescent="0.3">
      <c r="A1655" t="s">
        <v>2604</v>
      </c>
      <c r="B1655" s="2">
        <v>1</v>
      </c>
      <c r="C1655" t="s">
        <v>2597</v>
      </c>
      <c r="D1655" t="s">
        <v>22</v>
      </c>
      <c r="E1655" t="s">
        <v>937</v>
      </c>
      <c r="F1655" t="s">
        <v>238</v>
      </c>
      <c r="G1655" t="s">
        <v>233</v>
      </c>
      <c r="H1655" t="s">
        <v>241</v>
      </c>
      <c r="I1655" s="1">
        <f t="shared" si="89"/>
        <v>41605</v>
      </c>
      <c r="J1655" s="3">
        <v>722.54</v>
      </c>
      <c r="K1655" s="3">
        <v>566.91</v>
      </c>
      <c r="L1655" s="3">
        <v>155.63</v>
      </c>
      <c r="M1655" s="3">
        <v>70</v>
      </c>
      <c r="N1655" s="2">
        <v>14</v>
      </c>
      <c r="O1655" s="2">
        <v>0</v>
      </c>
      <c r="P1655" s="2">
        <v>2</v>
      </c>
      <c r="Q1655" s="2">
        <v>87</v>
      </c>
      <c r="R1655" s="1">
        <f t="shared" si="87"/>
        <v>45900</v>
      </c>
      <c r="S1655" t="s">
        <v>27</v>
      </c>
      <c r="T1655" t="s">
        <v>28</v>
      </c>
    </row>
    <row r="1656" spans="1:20" ht="13.95" customHeight="1" x14ac:dyDescent="0.3">
      <c r="A1656" t="s">
        <v>2605</v>
      </c>
      <c r="B1656" s="2">
        <v>1</v>
      </c>
      <c r="C1656" t="s">
        <v>2597</v>
      </c>
      <c r="D1656" t="s">
        <v>22</v>
      </c>
      <c r="E1656" t="s">
        <v>937</v>
      </c>
      <c r="F1656" t="s">
        <v>244</v>
      </c>
      <c r="G1656" t="s">
        <v>233</v>
      </c>
      <c r="H1656" t="s">
        <v>239</v>
      </c>
      <c r="I1656" s="1">
        <f t="shared" si="89"/>
        <v>41605</v>
      </c>
      <c r="J1656" s="3">
        <v>722.54</v>
      </c>
      <c r="K1656" s="3">
        <v>566.91</v>
      </c>
      <c r="L1656" s="3">
        <v>155.63</v>
      </c>
      <c r="M1656" s="3">
        <v>70</v>
      </c>
      <c r="N1656" s="2">
        <v>14</v>
      </c>
      <c r="O1656" s="2">
        <v>0</v>
      </c>
      <c r="P1656" s="2">
        <v>2</v>
      </c>
      <c r="Q1656" s="2">
        <v>87</v>
      </c>
      <c r="R1656" s="1">
        <f t="shared" si="87"/>
        <v>45900</v>
      </c>
      <c r="S1656" t="s">
        <v>27</v>
      </c>
      <c r="T1656" t="s">
        <v>28</v>
      </c>
    </row>
    <row r="1657" spans="1:20" ht="13.95" customHeight="1" x14ac:dyDescent="0.3">
      <c r="A1657" t="s">
        <v>2606</v>
      </c>
      <c r="B1657" s="2">
        <v>1</v>
      </c>
      <c r="C1657" t="s">
        <v>2597</v>
      </c>
      <c r="D1657" t="s">
        <v>22</v>
      </c>
      <c r="E1657" t="s">
        <v>937</v>
      </c>
      <c r="F1657" t="s">
        <v>244</v>
      </c>
      <c r="G1657" t="s">
        <v>233</v>
      </c>
      <c r="H1657" t="s">
        <v>239</v>
      </c>
      <c r="I1657" s="1">
        <f t="shared" si="89"/>
        <v>41605</v>
      </c>
      <c r="J1657" s="3">
        <v>722.54</v>
      </c>
      <c r="K1657" s="3">
        <v>566.91</v>
      </c>
      <c r="L1657" s="3">
        <v>155.63</v>
      </c>
      <c r="M1657" s="3">
        <v>70</v>
      </c>
      <c r="N1657" s="2">
        <v>14</v>
      </c>
      <c r="O1657" s="2">
        <v>0</v>
      </c>
      <c r="P1657" s="2">
        <v>2</v>
      </c>
      <c r="Q1657" s="2">
        <v>87</v>
      </c>
      <c r="R1657" s="1">
        <f t="shared" si="87"/>
        <v>45900</v>
      </c>
      <c r="S1657" t="s">
        <v>27</v>
      </c>
      <c r="T1657" t="s">
        <v>28</v>
      </c>
    </row>
    <row r="1658" spans="1:20" ht="13.95" customHeight="1" x14ac:dyDescent="0.3">
      <c r="A1658" t="s">
        <v>2607</v>
      </c>
      <c r="B1658" s="2">
        <v>1</v>
      </c>
      <c r="C1658" t="s">
        <v>2597</v>
      </c>
      <c r="D1658" t="s">
        <v>22</v>
      </c>
      <c r="E1658" t="s">
        <v>937</v>
      </c>
      <c r="F1658" t="s">
        <v>244</v>
      </c>
      <c r="G1658" t="s">
        <v>233</v>
      </c>
      <c r="H1658" t="s">
        <v>239</v>
      </c>
      <c r="I1658" s="1">
        <f t="shared" si="89"/>
        <v>41605</v>
      </c>
      <c r="J1658" s="3">
        <v>722.54</v>
      </c>
      <c r="K1658" s="3">
        <v>566.91</v>
      </c>
      <c r="L1658" s="3">
        <v>155.63</v>
      </c>
      <c r="M1658" s="3">
        <v>70</v>
      </c>
      <c r="N1658" s="2">
        <v>14</v>
      </c>
      <c r="O1658" s="2">
        <v>0</v>
      </c>
      <c r="P1658" s="2">
        <v>2</v>
      </c>
      <c r="Q1658" s="2">
        <v>87</v>
      </c>
      <c r="R1658" s="1">
        <f t="shared" si="87"/>
        <v>45900</v>
      </c>
      <c r="S1658" t="s">
        <v>27</v>
      </c>
      <c r="T1658" t="s">
        <v>28</v>
      </c>
    </row>
    <row r="1659" spans="1:20" ht="13.95" customHeight="1" x14ac:dyDescent="0.3">
      <c r="A1659" t="s">
        <v>2608</v>
      </c>
      <c r="B1659" s="2">
        <v>1</v>
      </c>
      <c r="C1659" t="s">
        <v>1312</v>
      </c>
      <c r="D1659" t="s">
        <v>22</v>
      </c>
      <c r="E1659" t="s">
        <v>2242</v>
      </c>
      <c r="F1659" t="s">
        <v>181</v>
      </c>
      <c r="G1659" t="s">
        <v>182</v>
      </c>
      <c r="H1659" t="s">
        <v>183</v>
      </c>
      <c r="I1659" s="1">
        <f>DATE(2014,1,1)</f>
        <v>41640</v>
      </c>
      <c r="J1659" s="3">
        <v>1155.96</v>
      </c>
      <c r="K1659" s="3">
        <v>893.24</v>
      </c>
      <c r="L1659" s="3">
        <v>262.72000000000003</v>
      </c>
      <c r="M1659" s="3">
        <v>120</v>
      </c>
      <c r="N1659" s="2">
        <v>14</v>
      </c>
      <c r="O1659" s="2">
        <v>0</v>
      </c>
      <c r="P1659" s="2">
        <v>2</v>
      </c>
      <c r="Q1659" s="2">
        <v>122</v>
      </c>
      <c r="R1659" s="1">
        <f t="shared" si="87"/>
        <v>45900</v>
      </c>
      <c r="S1659" t="s">
        <v>27</v>
      </c>
      <c r="T1659" t="s">
        <v>28</v>
      </c>
    </row>
    <row r="1660" spans="1:20" ht="13.95" customHeight="1" x14ac:dyDescent="0.3">
      <c r="A1660" t="s">
        <v>2609</v>
      </c>
      <c r="B1660" s="2">
        <v>1</v>
      </c>
      <c r="C1660" t="s">
        <v>2610</v>
      </c>
      <c r="D1660" t="s">
        <v>22</v>
      </c>
      <c r="E1660" t="s">
        <v>937</v>
      </c>
      <c r="F1660" t="s">
        <v>244</v>
      </c>
      <c r="G1660" t="s">
        <v>233</v>
      </c>
      <c r="H1660" t="s">
        <v>239</v>
      </c>
      <c r="I1660" s="1">
        <f t="shared" ref="I1660:I1673" si="90">DATE(2013,11,27)</f>
        <v>41605</v>
      </c>
      <c r="J1660" s="3">
        <v>414.44</v>
      </c>
      <c r="K1660" s="3">
        <v>325.32</v>
      </c>
      <c r="L1660" s="3">
        <v>89.12</v>
      </c>
      <c r="M1660" s="3">
        <v>40</v>
      </c>
      <c r="N1660" s="2">
        <v>14</v>
      </c>
      <c r="O1660" s="2">
        <v>0</v>
      </c>
      <c r="P1660" s="2">
        <v>2</v>
      </c>
      <c r="Q1660" s="2">
        <v>87</v>
      </c>
      <c r="R1660" s="1">
        <f t="shared" si="87"/>
        <v>45900</v>
      </c>
      <c r="S1660" t="s">
        <v>27</v>
      </c>
      <c r="T1660" t="s">
        <v>28</v>
      </c>
    </row>
    <row r="1661" spans="1:20" ht="13.95" customHeight="1" x14ac:dyDescent="0.3">
      <c r="A1661" t="s">
        <v>2611</v>
      </c>
      <c r="B1661" s="2">
        <v>1</v>
      </c>
      <c r="C1661" t="s">
        <v>2610</v>
      </c>
      <c r="D1661" t="s">
        <v>22</v>
      </c>
      <c r="E1661" t="s">
        <v>937</v>
      </c>
      <c r="F1661" t="s">
        <v>244</v>
      </c>
      <c r="G1661" t="s">
        <v>233</v>
      </c>
      <c r="H1661" t="s">
        <v>239</v>
      </c>
      <c r="I1661" s="1">
        <f t="shared" si="90"/>
        <v>41605</v>
      </c>
      <c r="J1661" s="3">
        <v>414.44</v>
      </c>
      <c r="K1661" s="3">
        <v>325.32</v>
      </c>
      <c r="L1661" s="3">
        <v>89.12</v>
      </c>
      <c r="M1661" s="3">
        <v>40</v>
      </c>
      <c r="N1661" s="2">
        <v>14</v>
      </c>
      <c r="O1661" s="2">
        <v>0</v>
      </c>
      <c r="P1661" s="2">
        <v>2</v>
      </c>
      <c r="Q1661" s="2">
        <v>87</v>
      </c>
      <c r="R1661" s="1">
        <f t="shared" si="87"/>
        <v>45900</v>
      </c>
      <c r="S1661" t="s">
        <v>27</v>
      </c>
      <c r="T1661" t="s">
        <v>28</v>
      </c>
    </row>
    <row r="1662" spans="1:20" ht="13.95" customHeight="1" x14ac:dyDescent="0.3">
      <c r="A1662" t="s">
        <v>2612</v>
      </c>
      <c r="B1662" s="2">
        <v>1</v>
      </c>
      <c r="C1662" t="s">
        <v>2610</v>
      </c>
      <c r="D1662" t="s">
        <v>22</v>
      </c>
      <c r="E1662" t="s">
        <v>937</v>
      </c>
      <c r="F1662" t="s">
        <v>244</v>
      </c>
      <c r="G1662" t="s">
        <v>233</v>
      </c>
      <c r="H1662" t="s">
        <v>239</v>
      </c>
      <c r="I1662" s="1">
        <f t="shared" si="90"/>
        <v>41605</v>
      </c>
      <c r="J1662" s="3">
        <v>414.44</v>
      </c>
      <c r="K1662" s="3">
        <v>325.32</v>
      </c>
      <c r="L1662" s="3">
        <v>89.12</v>
      </c>
      <c r="M1662" s="3">
        <v>40</v>
      </c>
      <c r="N1662" s="2">
        <v>14</v>
      </c>
      <c r="O1662" s="2">
        <v>0</v>
      </c>
      <c r="P1662" s="2">
        <v>2</v>
      </c>
      <c r="Q1662" s="2">
        <v>87</v>
      </c>
      <c r="R1662" s="1">
        <f t="shared" si="87"/>
        <v>45900</v>
      </c>
      <c r="S1662" t="s">
        <v>27</v>
      </c>
      <c r="T1662" t="s">
        <v>28</v>
      </c>
    </row>
    <row r="1663" spans="1:20" ht="13.95" customHeight="1" x14ac:dyDescent="0.3">
      <c r="A1663" t="s">
        <v>2613</v>
      </c>
      <c r="B1663" s="2">
        <v>1</v>
      </c>
      <c r="C1663" t="s">
        <v>2610</v>
      </c>
      <c r="D1663" t="s">
        <v>22</v>
      </c>
      <c r="E1663" t="s">
        <v>937</v>
      </c>
      <c r="F1663" t="s">
        <v>244</v>
      </c>
      <c r="G1663" t="s">
        <v>233</v>
      </c>
      <c r="H1663" t="s">
        <v>239</v>
      </c>
      <c r="I1663" s="1">
        <f t="shared" si="90"/>
        <v>41605</v>
      </c>
      <c r="J1663" s="3">
        <v>414.44</v>
      </c>
      <c r="K1663" s="3">
        <v>325.32</v>
      </c>
      <c r="L1663" s="3">
        <v>89.12</v>
      </c>
      <c r="M1663" s="3">
        <v>40</v>
      </c>
      <c r="N1663" s="2">
        <v>14</v>
      </c>
      <c r="O1663" s="2">
        <v>0</v>
      </c>
      <c r="P1663" s="2">
        <v>2</v>
      </c>
      <c r="Q1663" s="2">
        <v>87</v>
      </c>
      <c r="R1663" s="1">
        <f t="shared" ref="R1663:R1726" si="91">DATE(2025,8,31)</f>
        <v>45900</v>
      </c>
      <c r="S1663" t="s">
        <v>27</v>
      </c>
      <c r="T1663" t="s">
        <v>28</v>
      </c>
    </row>
    <row r="1664" spans="1:20" ht="13.95" customHeight="1" x14ac:dyDescent="0.3">
      <c r="A1664" t="s">
        <v>2614</v>
      </c>
      <c r="B1664" s="2">
        <v>1</v>
      </c>
      <c r="C1664" t="s">
        <v>2610</v>
      </c>
      <c r="D1664" t="s">
        <v>22</v>
      </c>
      <c r="E1664" t="s">
        <v>937</v>
      </c>
      <c r="F1664" t="s">
        <v>244</v>
      </c>
      <c r="G1664" t="s">
        <v>233</v>
      </c>
      <c r="H1664" t="s">
        <v>239</v>
      </c>
      <c r="I1664" s="1">
        <f t="shared" si="90"/>
        <v>41605</v>
      </c>
      <c r="J1664" s="3">
        <v>414.44</v>
      </c>
      <c r="K1664" s="3">
        <v>325.32</v>
      </c>
      <c r="L1664" s="3">
        <v>89.12</v>
      </c>
      <c r="M1664" s="3">
        <v>40</v>
      </c>
      <c r="N1664" s="2">
        <v>14</v>
      </c>
      <c r="O1664" s="2">
        <v>0</v>
      </c>
      <c r="P1664" s="2">
        <v>2</v>
      </c>
      <c r="Q1664" s="2">
        <v>87</v>
      </c>
      <c r="R1664" s="1">
        <f t="shared" si="91"/>
        <v>45900</v>
      </c>
      <c r="S1664" t="s">
        <v>27</v>
      </c>
      <c r="T1664" t="s">
        <v>28</v>
      </c>
    </row>
    <row r="1665" spans="1:20" ht="13.95" customHeight="1" x14ac:dyDescent="0.3">
      <c r="A1665" t="s">
        <v>2615</v>
      </c>
      <c r="B1665" s="2">
        <v>1</v>
      </c>
      <c r="C1665" t="s">
        <v>2610</v>
      </c>
      <c r="D1665" t="s">
        <v>22</v>
      </c>
      <c r="E1665" t="s">
        <v>937</v>
      </c>
      <c r="F1665" t="s">
        <v>244</v>
      </c>
      <c r="G1665" t="s">
        <v>233</v>
      </c>
      <c r="H1665" t="s">
        <v>239</v>
      </c>
      <c r="I1665" s="1">
        <f t="shared" si="90"/>
        <v>41605</v>
      </c>
      <c r="J1665" s="3">
        <v>414.44</v>
      </c>
      <c r="K1665" s="3">
        <v>325.32</v>
      </c>
      <c r="L1665" s="3">
        <v>89.12</v>
      </c>
      <c r="M1665" s="3">
        <v>40</v>
      </c>
      <c r="N1665" s="2">
        <v>14</v>
      </c>
      <c r="O1665" s="2">
        <v>0</v>
      </c>
      <c r="P1665" s="2">
        <v>2</v>
      </c>
      <c r="Q1665" s="2">
        <v>87</v>
      </c>
      <c r="R1665" s="1">
        <f t="shared" si="91"/>
        <v>45900</v>
      </c>
      <c r="S1665" t="s">
        <v>27</v>
      </c>
      <c r="T1665" t="s">
        <v>28</v>
      </c>
    </row>
    <row r="1666" spans="1:20" ht="13.95" customHeight="1" x14ac:dyDescent="0.3">
      <c r="A1666" t="s">
        <v>2616</v>
      </c>
      <c r="B1666" s="2">
        <v>1</v>
      </c>
      <c r="C1666" t="s">
        <v>2610</v>
      </c>
      <c r="D1666" t="s">
        <v>22</v>
      </c>
      <c r="E1666" t="s">
        <v>937</v>
      </c>
      <c r="F1666" t="s">
        <v>244</v>
      </c>
      <c r="G1666" t="s">
        <v>233</v>
      </c>
      <c r="H1666" t="s">
        <v>239</v>
      </c>
      <c r="I1666" s="1">
        <f t="shared" si="90"/>
        <v>41605</v>
      </c>
      <c r="J1666" s="3">
        <v>414.44</v>
      </c>
      <c r="K1666" s="3">
        <v>325.32</v>
      </c>
      <c r="L1666" s="3">
        <v>89.12</v>
      </c>
      <c r="M1666" s="3">
        <v>40</v>
      </c>
      <c r="N1666" s="2">
        <v>14</v>
      </c>
      <c r="O1666" s="2">
        <v>0</v>
      </c>
      <c r="P1666" s="2">
        <v>2</v>
      </c>
      <c r="Q1666" s="2">
        <v>87</v>
      </c>
      <c r="R1666" s="1">
        <f t="shared" si="91"/>
        <v>45900</v>
      </c>
      <c r="S1666" t="s">
        <v>27</v>
      </c>
      <c r="T1666" t="s">
        <v>28</v>
      </c>
    </row>
    <row r="1667" spans="1:20" ht="13.95" customHeight="1" x14ac:dyDescent="0.3">
      <c r="A1667" t="s">
        <v>2617</v>
      </c>
      <c r="B1667" s="2">
        <v>1</v>
      </c>
      <c r="C1667" t="s">
        <v>2610</v>
      </c>
      <c r="D1667" t="s">
        <v>22</v>
      </c>
      <c r="E1667" t="s">
        <v>937</v>
      </c>
      <c r="F1667" t="s">
        <v>244</v>
      </c>
      <c r="G1667" t="s">
        <v>233</v>
      </c>
      <c r="H1667" t="s">
        <v>239</v>
      </c>
      <c r="I1667" s="1">
        <f t="shared" si="90"/>
        <v>41605</v>
      </c>
      <c r="J1667" s="3">
        <v>414.44</v>
      </c>
      <c r="K1667" s="3">
        <v>325.32</v>
      </c>
      <c r="L1667" s="3">
        <v>89.12</v>
      </c>
      <c r="M1667" s="3">
        <v>40</v>
      </c>
      <c r="N1667" s="2">
        <v>14</v>
      </c>
      <c r="O1667" s="2">
        <v>0</v>
      </c>
      <c r="P1667" s="2">
        <v>2</v>
      </c>
      <c r="Q1667" s="2">
        <v>87</v>
      </c>
      <c r="R1667" s="1">
        <f t="shared" si="91"/>
        <v>45900</v>
      </c>
      <c r="S1667" t="s">
        <v>27</v>
      </c>
      <c r="T1667" t="s">
        <v>28</v>
      </c>
    </row>
    <row r="1668" spans="1:20" ht="13.95" customHeight="1" x14ac:dyDescent="0.3">
      <c r="A1668" t="s">
        <v>2618</v>
      </c>
      <c r="B1668" s="2">
        <v>1</v>
      </c>
      <c r="C1668" t="s">
        <v>2610</v>
      </c>
      <c r="D1668" t="s">
        <v>22</v>
      </c>
      <c r="E1668" t="s">
        <v>937</v>
      </c>
      <c r="F1668" t="s">
        <v>244</v>
      </c>
      <c r="G1668" t="s">
        <v>233</v>
      </c>
      <c r="H1668" t="s">
        <v>239</v>
      </c>
      <c r="I1668" s="1">
        <f t="shared" si="90"/>
        <v>41605</v>
      </c>
      <c r="J1668" s="3">
        <v>414.44</v>
      </c>
      <c r="K1668" s="3">
        <v>325.32</v>
      </c>
      <c r="L1668" s="3">
        <v>89.12</v>
      </c>
      <c r="M1668" s="3">
        <v>40</v>
      </c>
      <c r="N1668" s="2">
        <v>14</v>
      </c>
      <c r="O1668" s="2">
        <v>0</v>
      </c>
      <c r="P1668" s="2">
        <v>2</v>
      </c>
      <c r="Q1668" s="2">
        <v>87</v>
      </c>
      <c r="R1668" s="1">
        <f t="shared" si="91"/>
        <v>45900</v>
      </c>
      <c r="S1668" t="s">
        <v>27</v>
      </c>
      <c r="T1668" t="s">
        <v>28</v>
      </c>
    </row>
    <row r="1669" spans="1:20" ht="13.95" customHeight="1" x14ac:dyDescent="0.3">
      <c r="A1669" t="s">
        <v>2619</v>
      </c>
      <c r="B1669" s="2">
        <v>1</v>
      </c>
      <c r="C1669" t="s">
        <v>2610</v>
      </c>
      <c r="D1669" t="s">
        <v>22</v>
      </c>
      <c r="E1669" t="s">
        <v>937</v>
      </c>
      <c r="F1669" t="s">
        <v>244</v>
      </c>
      <c r="G1669" t="s">
        <v>233</v>
      </c>
      <c r="H1669" t="s">
        <v>239</v>
      </c>
      <c r="I1669" s="1">
        <f t="shared" si="90"/>
        <v>41605</v>
      </c>
      <c r="J1669" s="3">
        <v>414.44</v>
      </c>
      <c r="K1669" s="3">
        <v>325.32</v>
      </c>
      <c r="L1669" s="3">
        <v>89.12</v>
      </c>
      <c r="M1669" s="3">
        <v>40</v>
      </c>
      <c r="N1669" s="2">
        <v>14</v>
      </c>
      <c r="O1669" s="2">
        <v>0</v>
      </c>
      <c r="P1669" s="2">
        <v>2</v>
      </c>
      <c r="Q1669" s="2">
        <v>87</v>
      </c>
      <c r="R1669" s="1">
        <f t="shared" si="91"/>
        <v>45900</v>
      </c>
      <c r="S1669" t="s">
        <v>27</v>
      </c>
      <c r="T1669" t="s">
        <v>28</v>
      </c>
    </row>
    <row r="1670" spans="1:20" ht="13.95" customHeight="1" x14ac:dyDescent="0.3">
      <c r="A1670" t="s">
        <v>2620</v>
      </c>
      <c r="B1670" s="2">
        <v>1</v>
      </c>
      <c r="C1670" t="s">
        <v>2610</v>
      </c>
      <c r="D1670" t="s">
        <v>22</v>
      </c>
      <c r="E1670" t="s">
        <v>937</v>
      </c>
      <c r="F1670" t="s">
        <v>244</v>
      </c>
      <c r="G1670" t="s">
        <v>233</v>
      </c>
      <c r="H1670" t="s">
        <v>239</v>
      </c>
      <c r="I1670" s="1">
        <f t="shared" si="90"/>
        <v>41605</v>
      </c>
      <c r="J1670" s="3">
        <v>414.44</v>
      </c>
      <c r="K1670" s="3">
        <v>325.32</v>
      </c>
      <c r="L1670" s="3">
        <v>89.12</v>
      </c>
      <c r="M1670" s="3">
        <v>40</v>
      </c>
      <c r="N1670" s="2">
        <v>14</v>
      </c>
      <c r="O1670" s="2">
        <v>0</v>
      </c>
      <c r="P1670" s="2">
        <v>2</v>
      </c>
      <c r="Q1670" s="2">
        <v>87</v>
      </c>
      <c r="R1670" s="1">
        <f t="shared" si="91"/>
        <v>45900</v>
      </c>
      <c r="S1670" t="s">
        <v>27</v>
      </c>
      <c r="T1670" t="s">
        <v>28</v>
      </c>
    </row>
    <row r="1671" spans="1:20" ht="13.95" customHeight="1" x14ac:dyDescent="0.3">
      <c r="A1671" t="s">
        <v>2621</v>
      </c>
      <c r="B1671" s="2">
        <v>1</v>
      </c>
      <c r="C1671" t="s">
        <v>2610</v>
      </c>
      <c r="D1671" t="s">
        <v>22</v>
      </c>
      <c r="E1671" t="s">
        <v>937</v>
      </c>
      <c r="F1671" t="s">
        <v>244</v>
      </c>
      <c r="G1671" t="s">
        <v>233</v>
      </c>
      <c r="H1671" t="s">
        <v>239</v>
      </c>
      <c r="I1671" s="1">
        <f t="shared" si="90"/>
        <v>41605</v>
      </c>
      <c r="J1671" s="3">
        <v>414.44</v>
      </c>
      <c r="K1671" s="3">
        <v>325.32</v>
      </c>
      <c r="L1671" s="3">
        <v>89.12</v>
      </c>
      <c r="M1671" s="3">
        <v>40</v>
      </c>
      <c r="N1671" s="2">
        <v>14</v>
      </c>
      <c r="O1671" s="2">
        <v>0</v>
      </c>
      <c r="P1671" s="2">
        <v>2</v>
      </c>
      <c r="Q1671" s="2">
        <v>87</v>
      </c>
      <c r="R1671" s="1">
        <f t="shared" si="91"/>
        <v>45900</v>
      </c>
      <c r="S1671" t="s">
        <v>27</v>
      </c>
      <c r="T1671" t="s">
        <v>28</v>
      </c>
    </row>
    <row r="1672" spans="1:20" ht="13.95" customHeight="1" x14ac:dyDescent="0.3">
      <c r="A1672" t="s">
        <v>2622</v>
      </c>
      <c r="B1672" s="2">
        <v>1</v>
      </c>
      <c r="C1672" t="s">
        <v>2610</v>
      </c>
      <c r="D1672" t="s">
        <v>22</v>
      </c>
      <c r="E1672" t="s">
        <v>937</v>
      </c>
      <c r="F1672" t="s">
        <v>244</v>
      </c>
      <c r="G1672" t="s">
        <v>233</v>
      </c>
      <c r="H1672" t="s">
        <v>239</v>
      </c>
      <c r="I1672" s="1">
        <f t="shared" si="90"/>
        <v>41605</v>
      </c>
      <c r="J1672" s="3">
        <v>414.44</v>
      </c>
      <c r="K1672" s="3">
        <v>325.32</v>
      </c>
      <c r="L1672" s="3">
        <v>89.12</v>
      </c>
      <c r="M1672" s="3">
        <v>40</v>
      </c>
      <c r="N1672" s="2">
        <v>14</v>
      </c>
      <c r="O1672" s="2">
        <v>0</v>
      </c>
      <c r="P1672" s="2">
        <v>2</v>
      </c>
      <c r="Q1672" s="2">
        <v>87</v>
      </c>
      <c r="R1672" s="1">
        <f t="shared" si="91"/>
        <v>45900</v>
      </c>
      <c r="S1672" t="s">
        <v>27</v>
      </c>
      <c r="T1672" t="s">
        <v>28</v>
      </c>
    </row>
    <row r="1673" spans="1:20" ht="13.95" customHeight="1" x14ac:dyDescent="0.3">
      <c r="A1673" t="s">
        <v>2623</v>
      </c>
      <c r="B1673" s="2">
        <v>1</v>
      </c>
      <c r="C1673" t="s">
        <v>2610</v>
      </c>
      <c r="D1673" t="s">
        <v>22</v>
      </c>
      <c r="E1673" t="s">
        <v>937</v>
      </c>
      <c r="F1673" t="s">
        <v>244</v>
      </c>
      <c r="G1673" t="s">
        <v>233</v>
      </c>
      <c r="H1673" t="s">
        <v>239</v>
      </c>
      <c r="I1673" s="1">
        <f t="shared" si="90"/>
        <v>41605</v>
      </c>
      <c r="J1673" s="3">
        <v>414.44</v>
      </c>
      <c r="K1673" s="3">
        <v>325.32</v>
      </c>
      <c r="L1673" s="3">
        <v>89.12</v>
      </c>
      <c r="M1673" s="3">
        <v>40</v>
      </c>
      <c r="N1673" s="2">
        <v>14</v>
      </c>
      <c r="O1673" s="2">
        <v>0</v>
      </c>
      <c r="P1673" s="2">
        <v>2</v>
      </c>
      <c r="Q1673" s="2">
        <v>87</v>
      </c>
      <c r="R1673" s="1">
        <f t="shared" si="91"/>
        <v>45900</v>
      </c>
      <c r="S1673" t="s">
        <v>27</v>
      </c>
      <c r="T1673" t="s">
        <v>28</v>
      </c>
    </row>
    <row r="1674" spans="1:20" ht="13.95" customHeight="1" x14ac:dyDescent="0.3">
      <c r="A1674" t="s">
        <v>2624</v>
      </c>
      <c r="B1674" s="2">
        <v>1</v>
      </c>
      <c r="C1674" t="s">
        <v>865</v>
      </c>
      <c r="D1674" t="s">
        <v>22</v>
      </c>
      <c r="E1674" t="s">
        <v>2625</v>
      </c>
      <c r="F1674" t="s">
        <v>358</v>
      </c>
      <c r="G1674" t="s">
        <v>25</v>
      </c>
      <c r="H1674" t="s">
        <v>26</v>
      </c>
      <c r="I1674" s="1">
        <f>DATE(2013,2,28)</f>
        <v>41333</v>
      </c>
      <c r="J1674" s="3">
        <v>1107.69</v>
      </c>
      <c r="K1674" s="3">
        <v>904.56</v>
      </c>
      <c r="L1674" s="3">
        <v>203.13</v>
      </c>
      <c r="M1674" s="3">
        <v>100</v>
      </c>
      <c r="N1674" s="2">
        <v>15</v>
      </c>
      <c r="O1674" s="2">
        <v>0</v>
      </c>
      <c r="P1674" s="2">
        <v>2</v>
      </c>
      <c r="Q1674" s="2">
        <v>180</v>
      </c>
      <c r="R1674" s="1">
        <f t="shared" si="91"/>
        <v>45900</v>
      </c>
      <c r="S1674" t="s">
        <v>27</v>
      </c>
      <c r="T1674" t="s">
        <v>28</v>
      </c>
    </row>
    <row r="1675" spans="1:20" ht="13.95" customHeight="1" x14ac:dyDescent="0.3">
      <c r="A1675" t="s">
        <v>2626</v>
      </c>
      <c r="B1675" s="2">
        <v>1</v>
      </c>
      <c r="C1675" t="s">
        <v>865</v>
      </c>
      <c r="D1675" t="s">
        <v>22</v>
      </c>
      <c r="E1675" t="s">
        <v>2627</v>
      </c>
      <c r="F1675" t="s">
        <v>181</v>
      </c>
      <c r="G1675" t="s">
        <v>182</v>
      </c>
      <c r="H1675" t="s">
        <v>212</v>
      </c>
      <c r="I1675" s="1">
        <f>DATE(2013,2,28)</f>
        <v>41333</v>
      </c>
      <c r="J1675" s="3">
        <v>1107.69</v>
      </c>
      <c r="K1675" s="3">
        <v>904.56</v>
      </c>
      <c r="L1675" s="3">
        <v>203.13</v>
      </c>
      <c r="M1675" s="3">
        <v>100</v>
      </c>
      <c r="N1675" s="2">
        <v>15</v>
      </c>
      <c r="O1675" s="2">
        <v>0</v>
      </c>
      <c r="P1675" s="2">
        <v>2</v>
      </c>
      <c r="Q1675" s="2">
        <v>180</v>
      </c>
      <c r="R1675" s="1">
        <f t="shared" si="91"/>
        <v>45900</v>
      </c>
      <c r="S1675" t="s">
        <v>27</v>
      </c>
      <c r="T1675" t="s">
        <v>28</v>
      </c>
    </row>
    <row r="1676" spans="1:20" ht="13.95" customHeight="1" x14ac:dyDescent="0.3">
      <c r="A1676" t="s">
        <v>2628</v>
      </c>
      <c r="B1676" s="2">
        <v>1</v>
      </c>
      <c r="C1676" t="s">
        <v>865</v>
      </c>
      <c r="D1676" t="s">
        <v>22</v>
      </c>
      <c r="E1676" t="s">
        <v>2627</v>
      </c>
      <c r="F1676" t="s">
        <v>491</v>
      </c>
      <c r="G1676" t="s">
        <v>202</v>
      </c>
      <c r="H1676" t="s">
        <v>707</v>
      </c>
      <c r="I1676" s="1">
        <f>DATE(2013,2,28)</f>
        <v>41333</v>
      </c>
      <c r="J1676" s="3">
        <v>1107.69</v>
      </c>
      <c r="K1676" s="3">
        <v>904.56</v>
      </c>
      <c r="L1676" s="3">
        <v>203.13</v>
      </c>
      <c r="M1676" s="3">
        <v>100</v>
      </c>
      <c r="N1676" s="2">
        <v>15</v>
      </c>
      <c r="O1676" s="2">
        <v>0</v>
      </c>
      <c r="P1676" s="2">
        <v>2</v>
      </c>
      <c r="Q1676" s="2">
        <v>180</v>
      </c>
      <c r="R1676" s="1">
        <f t="shared" si="91"/>
        <v>45900</v>
      </c>
      <c r="S1676" t="s">
        <v>27</v>
      </c>
      <c r="T1676" t="s">
        <v>28</v>
      </c>
    </row>
    <row r="1677" spans="1:20" ht="13.95" customHeight="1" x14ac:dyDescent="0.3">
      <c r="A1677" t="s">
        <v>2629</v>
      </c>
      <c r="B1677" s="2">
        <v>1</v>
      </c>
      <c r="C1677" t="s">
        <v>865</v>
      </c>
      <c r="D1677" t="s">
        <v>22</v>
      </c>
      <c r="E1677" t="s">
        <v>2627</v>
      </c>
      <c r="F1677" t="s">
        <v>340</v>
      </c>
      <c r="G1677" t="s">
        <v>193</v>
      </c>
      <c r="H1677" t="s">
        <v>341</v>
      </c>
      <c r="I1677" s="1">
        <f>DATE(2013,2,28)</f>
        <v>41333</v>
      </c>
      <c r="J1677" s="3">
        <v>1107.69</v>
      </c>
      <c r="K1677" s="3">
        <v>904.56</v>
      </c>
      <c r="L1677" s="3">
        <v>203.13</v>
      </c>
      <c r="M1677" s="3">
        <v>100</v>
      </c>
      <c r="N1677" s="2">
        <v>15</v>
      </c>
      <c r="O1677" s="2">
        <v>0</v>
      </c>
      <c r="P1677" s="2">
        <v>2</v>
      </c>
      <c r="Q1677" s="2">
        <v>180</v>
      </c>
      <c r="R1677" s="1">
        <f t="shared" si="91"/>
        <v>45900</v>
      </c>
      <c r="S1677" t="s">
        <v>27</v>
      </c>
      <c r="T1677" t="s">
        <v>28</v>
      </c>
    </row>
    <row r="1678" spans="1:20" ht="13.95" customHeight="1" x14ac:dyDescent="0.3">
      <c r="A1678" t="s">
        <v>2630</v>
      </c>
      <c r="B1678" s="2">
        <v>1</v>
      </c>
      <c r="C1678" t="s">
        <v>865</v>
      </c>
      <c r="D1678" t="s">
        <v>22</v>
      </c>
      <c r="E1678" t="s">
        <v>2631</v>
      </c>
      <c r="F1678" t="s">
        <v>491</v>
      </c>
      <c r="G1678" t="s">
        <v>202</v>
      </c>
      <c r="H1678" t="s">
        <v>707</v>
      </c>
      <c r="I1678" s="1">
        <f>DATE(2013,2,28)</f>
        <v>41333</v>
      </c>
      <c r="J1678" s="3">
        <v>1107.69</v>
      </c>
      <c r="K1678" s="3">
        <v>904.56</v>
      </c>
      <c r="L1678" s="3">
        <v>203.13</v>
      </c>
      <c r="M1678" s="3">
        <v>100</v>
      </c>
      <c r="N1678" s="2">
        <v>15</v>
      </c>
      <c r="O1678" s="2">
        <v>0</v>
      </c>
      <c r="P1678" s="2">
        <v>2</v>
      </c>
      <c r="Q1678" s="2">
        <v>180</v>
      </c>
      <c r="R1678" s="1">
        <f t="shared" si="91"/>
        <v>45900</v>
      </c>
      <c r="S1678" t="s">
        <v>27</v>
      </c>
      <c r="T1678" t="s">
        <v>28</v>
      </c>
    </row>
    <row r="1679" spans="1:20" ht="13.95" customHeight="1" x14ac:dyDescent="0.3">
      <c r="A1679" t="s">
        <v>2632</v>
      </c>
      <c r="B1679" s="2">
        <v>1</v>
      </c>
      <c r="C1679" t="s">
        <v>2633</v>
      </c>
      <c r="D1679" t="s">
        <v>22</v>
      </c>
      <c r="E1679" t="s">
        <v>2634</v>
      </c>
      <c r="F1679" t="s">
        <v>507</v>
      </c>
      <c r="G1679" t="s">
        <v>367</v>
      </c>
      <c r="H1679" t="s">
        <v>417</v>
      </c>
      <c r="I1679" s="1">
        <f>DATE(2013,3,18)</f>
        <v>41351</v>
      </c>
      <c r="J1679" s="3">
        <v>5399</v>
      </c>
      <c r="K1679" s="3">
        <v>4338.32</v>
      </c>
      <c r="L1679" s="3">
        <v>1060.68</v>
      </c>
      <c r="M1679" s="3">
        <v>550</v>
      </c>
      <c r="N1679" s="2">
        <v>15</v>
      </c>
      <c r="O1679" s="2">
        <v>0</v>
      </c>
      <c r="P1679" s="2">
        <v>2</v>
      </c>
      <c r="Q1679" s="2">
        <v>199</v>
      </c>
      <c r="R1679" s="1">
        <f t="shared" si="91"/>
        <v>45900</v>
      </c>
      <c r="S1679" t="s">
        <v>27</v>
      </c>
      <c r="T1679" t="s">
        <v>28</v>
      </c>
    </row>
    <row r="1680" spans="1:20" ht="13.95" customHeight="1" x14ac:dyDescent="0.3">
      <c r="A1680" t="s">
        <v>2635</v>
      </c>
      <c r="B1680" s="2">
        <v>1</v>
      </c>
      <c r="C1680" t="s">
        <v>865</v>
      </c>
      <c r="D1680" t="s">
        <v>22</v>
      </c>
      <c r="E1680" t="s">
        <v>2627</v>
      </c>
      <c r="F1680" t="s">
        <v>340</v>
      </c>
      <c r="G1680" t="s">
        <v>193</v>
      </c>
      <c r="H1680" t="s">
        <v>341</v>
      </c>
      <c r="I1680" s="1">
        <f t="shared" ref="I1680:I1689" si="92">DATE(2013,2,28)</f>
        <v>41333</v>
      </c>
      <c r="J1680" s="3">
        <v>1107.69</v>
      </c>
      <c r="K1680" s="3">
        <v>904.56</v>
      </c>
      <c r="L1680" s="3">
        <v>203.13</v>
      </c>
      <c r="M1680" s="3">
        <v>100</v>
      </c>
      <c r="N1680" s="2">
        <v>15</v>
      </c>
      <c r="O1680" s="2">
        <v>0</v>
      </c>
      <c r="P1680" s="2">
        <v>2</v>
      </c>
      <c r="Q1680" s="2">
        <v>180</v>
      </c>
      <c r="R1680" s="1">
        <f t="shared" si="91"/>
        <v>45900</v>
      </c>
      <c r="S1680" t="s">
        <v>27</v>
      </c>
      <c r="T1680" t="s">
        <v>28</v>
      </c>
    </row>
    <row r="1681" spans="1:20" ht="13.95" customHeight="1" x14ac:dyDescent="0.3">
      <c r="A1681" t="s">
        <v>2636</v>
      </c>
      <c r="B1681" s="2">
        <v>1</v>
      </c>
      <c r="C1681" t="s">
        <v>865</v>
      </c>
      <c r="D1681" t="s">
        <v>22</v>
      </c>
      <c r="E1681" t="s">
        <v>2627</v>
      </c>
      <c r="F1681" t="s">
        <v>491</v>
      </c>
      <c r="G1681" t="s">
        <v>202</v>
      </c>
      <c r="H1681" t="s">
        <v>707</v>
      </c>
      <c r="I1681" s="1">
        <f t="shared" si="92"/>
        <v>41333</v>
      </c>
      <c r="J1681" s="3">
        <v>1107.69</v>
      </c>
      <c r="K1681" s="3">
        <v>904.56</v>
      </c>
      <c r="L1681" s="3">
        <v>203.13</v>
      </c>
      <c r="M1681" s="3">
        <v>100</v>
      </c>
      <c r="N1681" s="2">
        <v>15</v>
      </c>
      <c r="O1681" s="2">
        <v>0</v>
      </c>
      <c r="P1681" s="2">
        <v>2</v>
      </c>
      <c r="Q1681" s="2">
        <v>180</v>
      </c>
      <c r="R1681" s="1">
        <f t="shared" si="91"/>
        <v>45900</v>
      </c>
      <c r="S1681" t="s">
        <v>27</v>
      </c>
      <c r="T1681" t="s">
        <v>28</v>
      </c>
    </row>
    <row r="1682" spans="1:20" ht="13.95" customHeight="1" x14ac:dyDescent="0.3">
      <c r="A1682" t="s">
        <v>2637</v>
      </c>
      <c r="B1682" s="2">
        <v>1</v>
      </c>
      <c r="C1682" t="s">
        <v>865</v>
      </c>
      <c r="D1682" t="s">
        <v>22</v>
      </c>
      <c r="E1682" t="s">
        <v>2627</v>
      </c>
      <c r="F1682" t="s">
        <v>491</v>
      </c>
      <c r="G1682" t="s">
        <v>202</v>
      </c>
      <c r="H1682" t="s">
        <v>707</v>
      </c>
      <c r="I1682" s="1">
        <f t="shared" si="92"/>
        <v>41333</v>
      </c>
      <c r="J1682" s="3">
        <v>1107.69</v>
      </c>
      <c r="K1682" s="3">
        <v>904.56</v>
      </c>
      <c r="L1682" s="3">
        <v>203.13</v>
      </c>
      <c r="M1682" s="3">
        <v>100</v>
      </c>
      <c r="N1682" s="2">
        <v>15</v>
      </c>
      <c r="O1682" s="2">
        <v>0</v>
      </c>
      <c r="P1682" s="2">
        <v>2</v>
      </c>
      <c r="Q1682" s="2">
        <v>180</v>
      </c>
      <c r="R1682" s="1">
        <f t="shared" si="91"/>
        <v>45900</v>
      </c>
      <c r="S1682" t="s">
        <v>27</v>
      </c>
      <c r="T1682" t="s">
        <v>28</v>
      </c>
    </row>
    <row r="1683" spans="1:20" ht="13.95" customHeight="1" x14ac:dyDescent="0.3">
      <c r="A1683" t="s">
        <v>2638</v>
      </c>
      <c r="B1683" s="2">
        <v>1</v>
      </c>
      <c r="C1683" t="s">
        <v>865</v>
      </c>
      <c r="D1683" t="s">
        <v>22</v>
      </c>
      <c r="E1683" t="s">
        <v>2627</v>
      </c>
      <c r="F1683" t="s">
        <v>340</v>
      </c>
      <c r="G1683" t="s">
        <v>193</v>
      </c>
      <c r="H1683" t="s">
        <v>341</v>
      </c>
      <c r="I1683" s="1">
        <f t="shared" si="92"/>
        <v>41333</v>
      </c>
      <c r="J1683" s="3">
        <v>1107.69</v>
      </c>
      <c r="K1683" s="3">
        <v>904.56</v>
      </c>
      <c r="L1683" s="3">
        <v>203.13</v>
      </c>
      <c r="M1683" s="3">
        <v>100</v>
      </c>
      <c r="N1683" s="2">
        <v>15</v>
      </c>
      <c r="O1683" s="2">
        <v>0</v>
      </c>
      <c r="P1683" s="2">
        <v>2</v>
      </c>
      <c r="Q1683" s="2">
        <v>180</v>
      </c>
      <c r="R1683" s="1">
        <f t="shared" si="91"/>
        <v>45900</v>
      </c>
      <c r="S1683" t="s">
        <v>27</v>
      </c>
      <c r="T1683" t="s">
        <v>28</v>
      </c>
    </row>
    <row r="1684" spans="1:20" ht="13.95" customHeight="1" x14ac:dyDescent="0.3">
      <c r="A1684" t="s">
        <v>2639</v>
      </c>
      <c r="B1684" s="2">
        <v>1</v>
      </c>
      <c r="C1684" t="s">
        <v>865</v>
      </c>
      <c r="D1684" t="s">
        <v>22</v>
      </c>
      <c r="E1684" t="s">
        <v>1705</v>
      </c>
      <c r="F1684" t="s">
        <v>340</v>
      </c>
      <c r="G1684" t="s">
        <v>193</v>
      </c>
      <c r="H1684" t="s">
        <v>341</v>
      </c>
      <c r="I1684" s="1">
        <f t="shared" si="92"/>
        <v>41333</v>
      </c>
      <c r="J1684" s="3">
        <v>1107.69</v>
      </c>
      <c r="K1684" s="3">
        <v>904.56</v>
      </c>
      <c r="L1684" s="3">
        <v>203.13</v>
      </c>
      <c r="M1684" s="3">
        <v>100</v>
      </c>
      <c r="N1684" s="2">
        <v>15</v>
      </c>
      <c r="O1684" s="2">
        <v>0</v>
      </c>
      <c r="P1684" s="2">
        <v>2</v>
      </c>
      <c r="Q1684" s="2">
        <v>180</v>
      </c>
      <c r="R1684" s="1">
        <f t="shared" si="91"/>
        <v>45900</v>
      </c>
      <c r="S1684" t="s">
        <v>27</v>
      </c>
      <c r="T1684" t="s">
        <v>28</v>
      </c>
    </row>
    <row r="1685" spans="1:20" ht="13.95" customHeight="1" x14ac:dyDescent="0.3">
      <c r="A1685" t="s">
        <v>2640</v>
      </c>
      <c r="B1685" s="2">
        <v>1</v>
      </c>
      <c r="C1685" t="s">
        <v>865</v>
      </c>
      <c r="D1685" t="s">
        <v>22</v>
      </c>
      <c r="E1685" t="s">
        <v>2627</v>
      </c>
      <c r="F1685" t="s">
        <v>340</v>
      </c>
      <c r="G1685" t="s">
        <v>193</v>
      </c>
      <c r="H1685" t="s">
        <v>341</v>
      </c>
      <c r="I1685" s="1">
        <f t="shared" si="92"/>
        <v>41333</v>
      </c>
      <c r="J1685" s="3">
        <v>1107.69</v>
      </c>
      <c r="K1685" s="3">
        <v>904.56</v>
      </c>
      <c r="L1685" s="3">
        <v>203.13</v>
      </c>
      <c r="M1685" s="3">
        <v>100</v>
      </c>
      <c r="N1685" s="2">
        <v>15</v>
      </c>
      <c r="O1685" s="2">
        <v>0</v>
      </c>
      <c r="P1685" s="2">
        <v>2</v>
      </c>
      <c r="Q1685" s="2">
        <v>180</v>
      </c>
      <c r="R1685" s="1">
        <f t="shared" si="91"/>
        <v>45900</v>
      </c>
      <c r="S1685" t="s">
        <v>27</v>
      </c>
      <c r="T1685" t="s">
        <v>28</v>
      </c>
    </row>
    <row r="1686" spans="1:20" ht="13.95" customHeight="1" x14ac:dyDescent="0.3">
      <c r="A1686" t="s">
        <v>2641</v>
      </c>
      <c r="B1686" s="2">
        <v>1</v>
      </c>
      <c r="C1686" t="s">
        <v>865</v>
      </c>
      <c r="D1686" t="s">
        <v>22</v>
      </c>
      <c r="E1686" t="s">
        <v>2627</v>
      </c>
      <c r="F1686" t="s">
        <v>461</v>
      </c>
      <c r="G1686" t="s">
        <v>377</v>
      </c>
      <c r="H1686" t="s">
        <v>687</v>
      </c>
      <c r="I1686" s="1">
        <f t="shared" si="92"/>
        <v>41333</v>
      </c>
      <c r="J1686" s="3">
        <v>1107.69</v>
      </c>
      <c r="K1686" s="3">
        <v>904.56</v>
      </c>
      <c r="L1686" s="3">
        <v>203.13</v>
      </c>
      <c r="M1686" s="3">
        <v>100</v>
      </c>
      <c r="N1686" s="2">
        <v>15</v>
      </c>
      <c r="O1686" s="2">
        <v>0</v>
      </c>
      <c r="P1686" s="2">
        <v>2</v>
      </c>
      <c r="Q1686" s="2">
        <v>180</v>
      </c>
      <c r="R1686" s="1">
        <f t="shared" si="91"/>
        <v>45900</v>
      </c>
      <c r="S1686" t="s">
        <v>27</v>
      </c>
      <c r="T1686" t="s">
        <v>28</v>
      </c>
    </row>
    <row r="1687" spans="1:20" ht="13.95" customHeight="1" x14ac:dyDescent="0.3">
      <c r="A1687" t="s">
        <v>2642</v>
      </c>
      <c r="B1687" s="2">
        <v>1</v>
      </c>
      <c r="C1687" t="s">
        <v>865</v>
      </c>
      <c r="D1687" t="s">
        <v>22</v>
      </c>
      <c r="E1687" t="s">
        <v>2627</v>
      </c>
      <c r="F1687" t="s">
        <v>192</v>
      </c>
      <c r="G1687" t="s">
        <v>193</v>
      </c>
      <c r="H1687" t="s">
        <v>394</v>
      </c>
      <c r="I1687" s="1">
        <f t="shared" si="92"/>
        <v>41333</v>
      </c>
      <c r="J1687" s="3">
        <v>1107.69</v>
      </c>
      <c r="K1687" s="3">
        <v>904.56</v>
      </c>
      <c r="L1687" s="3">
        <v>203.13</v>
      </c>
      <c r="M1687" s="3">
        <v>100</v>
      </c>
      <c r="N1687" s="2">
        <v>15</v>
      </c>
      <c r="O1687" s="2">
        <v>0</v>
      </c>
      <c r="P1687" s="2">
        <v>2</v>
      </c>
      <c r="Q1687" s="2">
        <v>180</v>
      </c>
      <c r="R1687" s="1">
        <f t="shared" si="91"/>
        <v>45900</v>
      </c>
      <c r="S1687" t="s">
        <v>27</v>
      </c>
      <c r="T1687" t="s">
        <v>28</v>
      </c>
    </row>
    <row r="1688" spans="1:20" ht="13.95" customHeight="1" x14ac:dyDescent="0.3">
      <c r="A1688" t="s">
        <v>2643</v>
      </c>
      <c r="B1688" s="2">
        <v>1</v>
      </c>
      <c r="C1688" t="s">
        <v>865</v>
      </c>
      <c r="D1688" t="s">
        <v>22</v>
      </c>
      <c r="E1688" t="s">
        <v>2627</v>
      </c>
      <c r="F1688" t="s">
        <v>151</v>
      </c>
      <c r="G1688" t="s">
        <v>152</v>
      </c>
      <c r="H1688" t="s">
        <v>206</v>
      </c>
      <c r="I1688" s="1">
        <f t="shared" si="92"/>
        <v>41333</v>
      </c>
      <c r="J1688" s="3">
        <v>1107.69</v>
      </c>
      <c r="K1688" s="3">
        <v>904.56</v>
      </c>
      <c r="L1688" s="3">
        <v>203.13</v>
      </c>
      <c r="M1688" s="3">
        <v>100</v>
      </c>
      <c r="N1688" s="2">
        <v>15</v>
      </c>
      <c r="O1688" s="2">
        <v>0</v>
      </c>
      <c r="P1688" s="2">
        <v>2</v>
      </c>
      <c r="Q1688" s="2">
        <v>180</v>
      </c>
      <c r="R1688" s="1">
        <f t="shared" si="91"/>
        <v>45900</v>
      </c>
      <c r="S1688" t="s">
        <v>27</v>
      </c>
      <c r="T1688" t="s">
        <v>28</v>
      </c>
    </row>
    <row r="1689" spans="1:20" ht="13.95" customHeight="1" x14ac:dyDescent="0.3">
      <c r="A1689" t="s">
        <v>2644</v>
      </c>
      <c r="B1689" s="2">
        <v>1</v>
      </c>
      <c r="C1689" t="s">
        <v>2645</v>
      </c>
      <c r="D1689" t="s">
        <v>22</v>
      </c>
      <c r="E1689" t="s">
        <v>2627</v>
      </c>
      <c r="F1689" t="s">
        <v>2577</v>
      </c>
      <c r="G1689" t="s">
        <v>197</v>
      </c>
      <c r="H1689" t="s">
        <v>2646</v>
      </c>
      <c r="I1689" s="1">
        <f t="shared" si="92"/>
        <v>41333</v>
      </c>
      <c r="J1689" s="3">
        <v>5319.99</v>
      </c>
      <c r="K1689" s="3">
        <v>4281.8500000000004</v>
      </c>
      <c r="L1689" s="3">
        <v>1038.1400000000001</v>
      </c>
      <c r="M1689" s="3">
        <v>550</v>
      </c>
      <c r="N1689" s="2">
        <v>15</v>
      </c>
      <c r="O1689" s="2">
        <v>0</v>
      </c>
      <c r="P1689" s="2">
        <v>2</v>
      </c>
      <c r="Q1689" s="2">
        <v>180</v>
      </c>
      <c r="R1689" s="1">
        <f t="shared" si="91"/>
        <v>45900</v>
      </c>
      <c r="S1689" t="s">
        <v>27</v>
      </c>
      <c r="T1689" t="s">
        <v>28</v>
      </c>
    </row>
    <row r="1690" spans="1:20" ht="13.95" customHeight="1" x14ac:dyDescent="0.3">
      <c r="A1690" t="s">
        <v>2647</v>
      </c>
      <c r="B1690" s="2">
        <v>1</v>
      </c>
      <c r="C1690" t="s">
        <v>2648</v>
      </c>
      <c r="D1690" t="s">
        <v>22</v>
      </c>
      <c r="E1690" t="s">
        <v>937</v>
      </c>
      <c r="F1690" t="s">
        <v>399</v>
      </c>
      <c r="G1690" t="s">
        <v>400</v>
      </c>
      <c r="H1690" t="s">
        <v>401</v>
      </c>
      <c r="I1690" s="1">
        <f>DATE(2013,3,18)</f>
        <v>41351</v>
      </c>
      <c r="J1690" s="3">
        <v>10089</v>
      </c>
      <c r="K1690" s="3">
        <v>8131.82</v>
      </c>
      <c r="L1690" s="3">
        <v>1957.18</v>
      </c>
      <c r="M1690" s="3">
        <v>1000</v>
      </c>
      <c r="N1690" s="2">
        <v>15</v>
      </c>
      <c r="O1690" s="2">
        <v>0</v>
      </c>
      <c r="P1690" s="2">
        <v>2</v>
      </c>
      <c r="Q1690" s="2">
        <v>199</v>
      </c>
      <c r="R1690" s="1">
        <f t="shared" si="91"/>
        <v>45900</v>
      </c>
      <c r="S1690" t="s">
        <v>27</v>
      </c>
      <c r="T1690" t="s">
        <v>28</v>
      </c>
    </row>
    <row r="1691" spans="1:20" ht="13.95" customHeight="1" x14ac:dyDescent="0.3">
      <c r="A1691" t="s">
        <v>2649</v>
      </c>
      <c r="B1691" s="2">
        <v>1</v>
      </c>
      <c r="C1691" t="s">
        <v>2650</v>
      </c>
      <c r="D1691" t="s">
        <v>136</v>
      </c>
      <c r="E1691" t="s">
        <v>2651</v>
      </c>
      <c r="F1691" t="s">
        <v>281</v>
      </c>
      <c r="G1691" t="s">
        <v>282</v>
      </c>
      <c r="H1691" t="s">
        <v>283</v>
      </c>
      <c r="I1691" s="1">
        <f t="shared" ref="I1691:I1720" si="93">DATE(2020,4,30)</f>
        <v>43951</v>
      </c>
      <c r="J1691" s="3">
        <v>2029.75</v>
      </c>
      <c r="K1691" s="3">
        <v>1395.08</v>
      </c>
      <c r="L1691" s="3">
        <v>634.66999999999996</v>
      </c>
      <c r="M1691" s="3">
        <v>200</v>
      </c>
      <c r="N1691" s="2">
        <v>7</v>
      </c>
      <c r="O1691" s="2">
        <v>0</v>
      </c>
      <c r="P1691" s="2">
        <v>1</v>
      </c>
      <c r="Q1691" s="2">
        <v>241</v>
      </c>
      <c r="R1691" s="1">
        <f t="shared" si="91"/>
        <v>45900</v>
      </c>
      <c r="S1691" t="s">
        <v>27</v>
      </c>
      <c r="T1691" t="s">
        <v>28</v>
      </c>
    </row>
    <row r="1692" spans="1:20" ht="13.95" customHeight="1" x14ac:dyDescent="0.3">
      <c r="A1692" t="s">
        <v>2652</v>
      </c>
      <c r="B1692" s="2">
        <v>1</v>
      </c>
      <c r="C1692" t="s">
        <v>2650</v>
      </c>
      <c r="D1692" t="s">
        <v>136</v>
      </c>
      <c r="E1692" t="s">
        <v>2651</v>
      </c>
      <c r="F1692" t="s">
        <v>281</v>
      </c>
      <c r="G1692" t="s">
        <v>282</v>
      </c>
      <c r="H1692" t="s">
        <v>283</v>
      </c>
      <c r="I1692" s="1">
        <f t="shared" si="93"/>
        <v>43951</v>
      </c>
      <c r="J1692" s="3">
        <v>2029.75</v>
      </c>
      <c r="K1692" s="3">
        <v>1395.08</v>
      </c>
      <c r="L1692" s="3">
        <v>634.66999999999996</v>
      </c>
      <c r="M1692" s="3">
        <v>200</v>
      </c>
      <c r="N1692" s="2">
        <v>7</v>
      </c>
      <c r="O1692" s="2">
        <v>0</v>
      </c>
      <c r="P1692" s="2">
        <v>1</v>
      </c>
      <c r="Q1692" s="2">
        <v>241</v>
      </c>
      <c r="R1692" s="1">
        <f t="shared" si="91"/>
        <v>45900</v>
      </c>
      <c r="S1692" t="s">
        <v>27</v>
      </c>
      <c r="T1692" t="s">
        <v>28</v>
      </c>
    </row>
    <row r="1693" spans="1:20" ht="13.95" customHeight="1" x14ac:dyDescent="0.3">
      <c r="A1693" t="s">
        <v>2653</v>
      </c>
      <c r="B1693" s="2">
        <v>1</v>
      </c>
      <c r="C1693" t="s">
        <v>2650</v>
      </c>
      <c r="D1693" t="s">
        <v>136</v>
      </c>
      <c r="E1693" t="s">
        <v>2651</v>
      </c>
      <c r="F1693" t="s">
        <v>181</v>
      </c>
      <c r="G1693" t="s">
        <v>182</v>
      </c>
      <c r="H1693" t="s">
        <v>623</v>
      </c>
      <c r="I1693" s="1">
        <f t="shared" si="93"/>
        <v>43951</v>
      </c>
      <c r="J1693" s="3">
        <v>2029.75</v>
      </c>
      <c r="K1693" s="3">
        <v>1395.08</v>
      </c>
      <c r="L1693" s="3">
        <v>634.66999999999996</v>
      </c>
      <c r="M1693" s="3">
        <v>200</v>
      </c>
      <c r="N1693" s="2">
        <v>7</v>
      </c>
      <c r="O1693" s="2">
        <v>0</v>
      </c>
      <c r="P1693" s="2">
        <v>1</v>
      </c>
      <c r="Q1693" s="2">
        <v>241</v>
      </c>
      <c r="R1693" s="1">
        <f t="shared" si="91"/>
        <v>45900</v>
      </c>
      <c r="S1693" t="s">
        <v>27</v>
      </c>
      <c r="T1693" t="s">
        <v>28</v>
      </c>
    </row>
    <row r="1694" spans="1:20" ht="13.95" customHeight="1" x14ac:dyDescent="0.3">
      <c r="A1694" t="s">
        <v>2654</v>
      </c>
      <c r="B1694" s="2">
        <v>1</v>
      </c>
      <c r="C1694" t="s">
        <v>2650</v>
      </c>
      <c r="D1694" t="s">
        <v>136</v>
      </c>
      <c r="E1694" t="s">
        <v>2651</v>
      </c>
      <c r="F1694" t="s">
        <v>196</v>
      </c>
      <c r="G1694" t="s">
        <v>197</v>
      </c>
      <c r="H1694" t="s">
        <v>198</v>
      </c>
      <c r="I1694" s="1">
        <f t="shared" si="93"/>
        <v>43951</v>
      </c>
      <c r="J1694" s="3">
        <v>2029.75</v>
      </c>
      <c r="K1694" s="3">
        <v>1395.08</v>
      </c>
      <c r="L1694" s="3">
        <v>634.66999999999996</v>
      </c>
      <c r="M1694" s="3">
        <v>200</v>
      </c>
      <c r="N1694" s="2">
        <v>7</v>
      </c>
      <c r="O1694" s="2">
        <v>0</v>
      </c>
      <c r="P1694" s="2">
        <v>1</v>
      </c>
      <c r="Q1694" s="2">
        <v>241</v>
      </c>
      <c r="R1694" s="1">
        <f t="shared" si="91"/>
        <v>45900</v>
      </c>
      <c r="S1694" t="s">
        <v>27</v>
      </c>
      <c r="T1694" t="s">
        <v>28</v>
      </c>
    </row>
    <row r="1695" spans="1:20" ht="13.95" customHeight="1" x14ac:dyDescent="0.3">
      <c r="A1695" t="s">
        <v>2655</v>
      </c>
      <c r="B1695" s="2">
        <v>1</v>
      </c>
      <c r="C1695" t="s">
        <v>2650</v>
      </c>
      <c r="D1695" t="s">
        <v>136</v>
      </c>
      <c r="E1695" t="s">
        <v>2651</v>
      </c>
      <c r="F1695" t="s">
        <v>281</v>
      </c>
      <c r="G1695" t="s">
        <v>282</v>
      </c>
      <c r="H1695" t="s">
        <v>283</v>
      </c>
      <c r="I1695" s="1">
        <f t="shared" si="93"/>
        <v>43951</v>
      </c>
      <c r="J1695" s="3">
        <v>2029.75</v>
      </c>
      <c r="K1695" s="3">
        <v>1395.08</v>
      </c>
      <c r="L1695" s="3">
        <v>634.66999999999996</v>
      </c>
      <c r="M1695" s="3">
        <v>200</v>
      </c>
      <c r="N1695" s="2">
        <v>7</v>
      </c>
      <c r="O1695" s="2">
        <v>0</v>
      </c>
      <c r="P1695" s="2">
        <v>1</v>
      </c>
      <c r="Q1695" s="2">
        <v>241</v>
      </c>
      <c r="R1695" s="1">
        <f t="shared" si="91"/>
        <v>45900</v>
      </c>
      <c r="S1695" t="s">
        <v>27</v>
      </c>
      <c r="T1695" t="s">
        <v>28</v>
      </c>
    </row>
    <row r="1696" spans="1:20" ht="13.95" customHeight="1" x14ac:dyDescent="0.3">
      <c r="A1696" t="s">
        <v>2656</v>
      </c>
      <c r="B1696" s="2">
        <v>1</v>
      </c>
      <c r="C1696" t="s">
        <v>2650</v>
      </c>
      <c r="D1696" t="s">
        <v>136</v>
      </c>
      <c r="E1696" t="s">
        <v>2651</v>
      </c>
      <c r="F1696" t="s">
        <v>507</v>
      </c>
      <c r="G1696" t="s">
        <v>367</v>
      </c>
      <c r="H1696" t="s">
        <v>417</v>
      </c>
      <c r="I1696" s="1">
        <f t="shared" si="93"/>
        <v>43951</v>
      </c>
      <c r="J1696" s="3">
        <v>2029.75</v>
      </c>
      <c r="K1696" s="3">
        <v>1395.08</v>
      </c>
      <c r="L1696" s="3">
        <v>634.66999999999996</v>
      </c>
      <c r="M1696" s="3">
        <v>200</v>
      </c>
      <c r="N1696" s="2">
        <v>7</v>
      </c>
      <c r="O1696" s="2">
        <v>0</v>
      </c>
      <c r="P1696" s="2">
        <v>1</v>
      </c>
      <c r="Q1696" s="2">
        <v>241</v>
      </c>
      <c r="R1696" s="1">
        <f t="shared" si="91"/>
        <v>45900</v>
      </c>
      <c r="S1696" t="s">
        <v>27</v>
      </c>
      <c r="T1696" t="s">
        <v>28</v>
      </c>
    </row>
    <row r="1697" spans="1:20" ht="13.95" customHeight="1" x14ac:dyDescent="0.3">
      <c r="A1697" t="s">
        <v>2657</v>
      </c>
      <c r="B1697" s="2">
        <v>1</v>
      </c>
      <c r="C1697" t="s">
        <v>2650</v>
      </c>
      <c r="D1697" t="s">
        <v>136</v>
      </c>
      <c r="E1697" t="s">
        <v>2651</v>
      </c>
      <c r="F1697" t="s">
        <v>151</v>
      </c>
      <c r="G1697" t="s">
        <v>152</v>
      </c>
      <c r="H1697" t="s">
        <v>824</v>
      </c>
      <c r="I1697" s="1">
        <f t="shared" si="93"/>
        <v>43951</v>
      </c>
      <c r="J1697" s="3">
        <v>2029.75</v>
      </c>
      <c r="K1697" s="3">
        <v>1395.08</v>
      </c>
      <c r="L1697" s="3">
        <v>634.66999999999996</v>
      </c>
      <c r="M1697" s="3">
        <v>200</v>
      </c>
      <c r="N1697" s="2">
        <v>7</v>
      </c>
      <c r="O1697" s="2">
        <v>0</v>
      </c>
      <c r="P1697" s="2">
        <v>1</v>
      </c>
      <c r="Q1697" s="2">
        <v>241</v>
      </c>
      <c r="R1697" s="1">
        <f t="shared" si="91"/>
        <v>45900</v>
      </c>
      <c r="S1697" t="s">
        <v>27</v>
      </c>
      <c r="T1697" t="s">
        <v>28</v>
      </c>
    </row>
    <row r="1698" spans="1:20" ht="13.95" customHeight="1" x14ac:dyDescent="0.3">
      <c r="A1698" t="s">
        <v>2658</v>
      </c>
      <c r="B1698" s="2">
        <v>1</v>
      </c>
      <c r="C1698" t="s">
        <v>2650</v>
      </c>
      <c r="D1698" t="s">
        <v>136</v>
      </c>
      <c r="E1698" t="s">
        <v>2651</v>
      </c>
      <c r="F1698" t="s">
        <v>453</v>
      </c>
      <c r="G1698" t="s">
        <v>197</v>
      </c>
      <c r="H1698" t="s">
        <v>2659</v>
      </c>
      <c r="I1698" s="1">
        <f t="shared" si="93"/>
        <v>43951</v>
      </c>
      <c r="J1698" s="3">
        <v>2029.75</v>
      </c>
      <c r="K1698" s="3">
        <v>1395.08</v>
      </c>
      <c r="L1698" s="3">
        <v>634.66999999999996</v>
      </c>
      <c r="M1698" s="3">
        <v>200</v>
      </c>
      <c r="N1698" s="2">
        <v>7</v>
      </c>
      <c r="O1698" s="2">
        <v>0</v>
      </c>
      <c r="P1698" s="2">
        <v>1</v>
      </c>
      <c r="Q1698" s="2">
        <v>241</v>
      </c>
      <c r="R1698" s="1">
        <f t="shared" si="91"/>
        <v>45900</v>
      </c>
      <c r="S1698" t="s">
        <v>27</v>
      </c>
      <c r="T1698" t="s">
        <v>28</v>
      </c>
    </row>
    <row r="1699" spans="1:20" ht="13.95" customHeight="1" x14ac:dyDescent="0.3">
      <c r="A1699" t="s">
        <v>2660</v>
      </c>
      <c r="B1699" s="2">
        <v>1</v>
      </c>
      <c r="C1699" t="s">
        <v>2650</v>
      </c>
      <c r="D1699" t="s">
        <v>136</v>
      </c>
      <c r="E1699" t="s">
        <v>2651</v>
      </c>
      <c r="F1699" t="s">
        <v>345</v>
      </c>
      <c r="G1699" t="s">
        <v>162</v>
      </c>
      <c r="H1699" t="s">
        <v>346</v>
      </c>
      <c r="I1699" s="1">
        <f t="shared" si="93"/>
        <v>43951</v>
      </c>
      <c r="J1699" s="3">
        <v>2029.75</v>
      </c>
      <c r="K1699" s="3">
        <v>1395.08</v>
      </c>
      <c r="L1699" s="3">
        <v>634.66999999999996</v>
      </c>
      <c r="M1699" s="3">
        <v>200</v>
      </c>
      <c r="N1699" s="2">
        <v>7</v>
      </c>
      <c r="O1699" s="2">
        <v>0</v>
      </c>
      <c r="P1699" s="2">
        <v>1</v>
      </c>
      <c r="Q1699" s="2">
        <v>241</v>
      </c>
      <c r="R1699" s="1">
        <f t="shared" si="91"/>
        <v>45900</v>
      </c>
      <c r="S1699" t="s">
        <v>27</v>
      </c>
      <c r="T1699" t="s">
        <v>28</v>
      </c>
    </row>
    <row r="1700" spans="1:20" ht="13.95" customHeight="1" x14ac:dyDescent="0.3">
      <c r="A1700" t="s">
        <v>2661</v>
      </c>
      <c r="B1700" s="2">
        <v>1</v>
      </c>
      <c r="C1700" t="s">
        <v>2650</v>
      </c>
      <c r="D1700" t="s">
        <v>136</v>
      </c>
      <c r="E1700" t="s">
        <v>2651</v>
      </c>
      <c r="F1700" t="s">
        <v>281</v>
      </c>
      <c r="G1700" t="s">
        <v>282</v>
      </c>
      <c r="H1700" t="s">
        <v>283</v>
      </c>
      <c r="I1700" s="1">
        <f t="shared" si="93"/>
        <v>43951</v>
      </c>
      <c r="J1700" s="3">
        <v>2029.75</v>
      </c>
      <c r="K1700" s="3">
        <v>1395.08</v>
      </c>
      <c r="L1700" s="3">
        <v>634.66999999999996</v>
      </c>
      <c r="M1700" s="3">
        <v>200</v>
      </c>
      <c r="N1700" s="2">
        <v>7</v>
      </c>
      <c r="O1700" s="2">
        <v>0</v>
      </c>
      <c r="P1700" s="2">
        <v>1</v>
      </c>
      <c r="Q1700" s="2">
        <v>241</v>
      </c>
      <c r="R1700" s="1">
        <f t="shared" si="91"/>
        <v>45900</v>
      </c>
      <c r="S1700" t="s">
        <v>27</v>
      </c>
      <c r="T1700" t="s">
        <v>28</v>
      </c>
    </row>
    <row r="1701" spans="1:20" ht="13.95" customHeight="1" x14ac:dyDescent="0.3">
      <c r="A1701" t="s">
        <v>2662</v>
      </c>
      <c r="B1701" s="2">
        <v>1</v>
      </c>
      <c r="C1701" t="s">
        <v>2650</v>
      </c>
      <c r="D1701" t="s">
        <v>136</v>
      </c>
      <c r="E1701" t="s">
        <v>2651</v>
      </c>
      <c r="F1701" t="s">
        <v>281</v>
      </c>
      <c r="G1701" t="s">
        <v>282</v>
      </c>
      <c r="H1701" t="s">
        <v>283</v>
      </c>
      <c r="I1701" s="1">
        <f t="shared" si="93"/>
        <v>43951</v>
      </c>
      <c r="J1701" s="3">
        <v>2029.75</v>
      </c>
      <c r="K1701" s="3">
        <v>1395.08</v>
      </c>
      <c r="L1701" s="3">
        <v>634.66999999999996</v>
      </c>
      <c r="M1701" s="3">
        <v>200</v>
      </c>
      <c r="N1701" s="2">
        <v>7</v>
      </c>
      <c r="O1701" s="2">
        <v>0</v>
      </c>
      <c r="P1701" s="2">
        <v>1</v>
      </c>
      <c r="Q1701" s="2">
        <v>241</v>
      </c>
      <c r="R1701" s="1">
        <f t="shared" si="91"/>
        <v>45900</v>
      </c>
      <c r="S1701" t="s">
        <v>27</v>
      </c>
      <c r="T1701" t="s">
        <v>28</v>
      </c>
    </row>
    <row r="1702" spans="1:20" ht="13.95" customHeight="1" x14ac:dyDescent="0.3">
      <c r="A1702" t="s">
        <v>2663</v>
      </c>
      <c r="B1702" s="2">
        <v>1</v>
      </c>
      <c r="C1702" t="s">
        <v>2650</v>
      </c>
      <c r="D1702" t="s">
        <v>136</v>
      </c>
      <c r="E1702" t="s">
        <v>2651</v>
      </c>
      <c r="F1702" t="s">
        <v>181</v>
      </c>
      <c r="G1702" t="s">
        <v>182</v>
      </c>
      <c r="H1702" t="s">
        <v>623</v>
      </c>
      <c r="I1702" s="1">
        <f t="shared" si="93"/>
        <v>43951</v>
      </c>
      <c r="J1702" s="3">
        <v>2029.75</v>
      </c>
      <c r="K1702" s="3">
        <v>1395.08</v>
      </c>
      <c r="L1702" s="3">
        <v>634.66999999999996</v>
      </c>
      <c r="M1702" s="3">
        <v>200</v>
      </c>
      <c r="N1702" s="2">
        <v>7</v>
      </c>
      <c r="O1702" s="2">
        <v>0</v>
      </c>
      <c r="P1702" s="2">
        <v>1</v>
      </c>
      <c r="Q1702" s="2">
        <v>241</v>
      </c>
      <c r="R1702" s="1">
        <f t="shared" si="91"/>
        <v>45900</v>
      </c>
      <c r="S1702" t="s">
        <v>27</v>
      </c>
      <c r="T1702" t="s">
        <v>28</v>
      </c>
    </row>
    <row r="1703" spans="1:20" ht="13.95" customHeight="1" x14ac:dyDescent="0.3">
      <c r="A1703" t="s">
        <v>2664</v>
      </c>
      <c r="B1703" s="2">
        <v>1</v>
      </c>
      <c r="C1703" t="s">
        <v>2650</v>
      </c>
      <c r="D1703" t="s">
        <v>136</v>
      </c>
      <c r="E1703" t="s">
        <v>2651</v>
      </c>
      <c r="F1703" t="s">
        <v>196</v>
      </c>
      <c r="G1703" t="s">
        <v>197</v>
      </c>
      <c r="H1703" t="s">
        <v>198</v>
      </c>
      <c r="I1703" s="1">
        <f t="shared" si="93"/>
        <v>43951</v>
      </c>
      <c r="J1703" s="3">
        <v>2029.75</v>
      </c>
      <c r="K1703" s="3">
        <v>1395.08</v>
      </c>
      <c r="L1703" s="3">
        <v>634.66999999999996</v>
      </c>
      <c r="M1703" s="3">
        <v>200</v>
      </c>
      <c r="N1703" s="2">
        <v>7</v>
      </c>
      <c r="O1703" s="2">
        <v>0</v>
      </c>
      <c r="P1703" s="2">
        <v>1</v>
      </c>
      <c r="Q1703" s="2">
        <v>241</v>
      </c>
      <c r="R1703" s="1">
        <f t="shared" si="91"/>
        <v>45900</v>
      </c>
      <c r="S1703" t="s">
        <v>27</v>
      </c>
      <c r="T1703" t="s">
        <v>28</v>
      </c>
    </row>
    <row r="1704" spans="1:20" ht="13.95" customHeight="1" x14ac:dyDescent="0.3">
      <c r="A1704" t="s">
        <v>2665</v>
      </c>
      <c r="B1704" s="2">
        <v>1</v>
      </c>
      <c r="C1704" t="s">
        <v>2650</v>
      </c>
      <c r="D1704" t="s">
        <v>136</v>
      </c>
      <c r="E1704" t="s">
        <v>2651</v>
      </c>
      <c r="F1704" t="s">
        <v>350</v>
      </c>
      <c r="G1704" t="s">
        <v>152</v>
      </c>
      <c r="H1704" t="s">
        <v>351</v>
      </c>
      <c r="I1704" s="1">
        <f t="shared" si="93"/>
        <v>43951</v>
      </c>
      <c r="J1704" s="3">
        <v>2029.75</v>
      </c>
      <c r="K1704" s="3">
        <v>1395.08</v>
      </c>
      <c r="L1704" s="3">
        <v>634.66999999999996</v>
      </c>
      <c r="M1704" s="3">
        <v>200</v>
      </c>
      <c r="N1704" s="2">
        <v>7</v>
      </c>
      <c r="O1704" s="2">
        <v>0</v>
      </c>
      <c r="P1704" s="2">
        <v>1</v>
      </c>
      <c r="Q1704" s="2">
        <v>241</v>
      </c>
      <c r="R1704" s="1">
        <f t="shared" si="91"/>
        <v>45900</v>
      </c>
      <c r="S1704" t="s">
        <v>27</v>
      </c>
      <c r="T1704" t="s">
        <v>28</v>
      </c>
    </row>
    <row r="1705" spans="1:20" ht="13.95" customHeight="1" x14ac:dyDescent="0.3">
      <c r="A1705" t="s">
        <v>2666</v>
      </c>
      <c r="B1705" s="2">
        <v>1</v>
      </c>
      <c r="C1705" t="s">
        <v>2650</v>
      </c>
      <c r="D1705" t="s">
        <v>136</v>
      </c>
      <c r="E1705" t="s">
        <v>2651</v>
      </c>
      <c r="F1705" t="s">
        <v>281</v>
      </c>
      <c r="G1705" t="s">
        <v>282</v>
      </c>
      <c r="H1705" t="s">
        <v>283</v>
      </c>
      <c r="I1705" s="1">
        <f t="shared" si="93"/>
        <v>43951</v>
      </c>
      <c r="J1705" s="3">
        <v>2029.75</v>
      </c>
      <c r="K1705" s="3">
        <v>1395.08</v>
      </c>
      <c r="L1705" s="3">
        <v>634.66999999999996</v>
      </c>
      <c r="M1705" s="3">
        <v>200</v>
      </c>
      <c r="N1705" s="2">
        <v>7</v>
      </c>
      <c r="O1705" s="2">
        <v>0</v>
      </c>
      <c r="P1705" s="2">
        <v>1</v>
      </c>
      <c r="Q1705" s="2">
        <v>241</v>
      </c>
      <c r="R1705" s="1">
        <f t="shared" si="91"/>
        <v>45900</v>
      </c>
      <c r="S1705" t="s">
        <v>27</v>
      </c>
      <c r="T1705" t="s">
        <v>28</v>
      </c>
    </row>
    <row r="1706" spans="1:20" ht="13.95" customHeight="1" x14ac:dyDescent="0.3">
      <c r="A1706" t="s">
        <v>2667</v>
      </c>
      <c r="B1706" s="2">
        <v>1</v>
      </c>
      <c r="C1706" t="s">
        <v>2650</v>
      </c>
      <c r="D1706" t="s">
        <v>136</v>
      </c>
      <c r="E1706" t="s">
        <v>2651</v>
      </c>
      <c r="F1706" t="s">
        <v>281</v>
      </c>
      <c r="G1706" t="s">
        <v>282</v>
      </c>
      <c r="H1706" t="s">
        <v>283</v>
      </c>
      <c r="I1706" s="1">
        <f t="shared" si="93"/>
        <v>43951</v>
      </c>
      <c r="J1706" s="3">
        <v>2029.75</v>
      </c>
      <c r="K1706" s="3">
        <v>1395.08</v>
      </c>
      <c r="L1706" s="3">
        <v>634.66999999999996</v>
      </c>
      <c r="M1706" s="3">
        <v>200</v>
      </c>
      <c r="N1706" s="2">
        <v>7</v>
      </c>
      <c r="O1706" s="2">
        <v>0</v>
      </c>
      <c r="P1706" s="2">
        <v>1</v>
      </c>
      <c r="Q1706" s="2">
        <v>241</v>
      </c>
      <c r="R1706" s="1">
        <f t="shared" si="91"/>
        <v>45900</v>
      </c>
      <c r="S1706" t="s">
        <v>27</v>
      </c>
      <c r="T1706" t="s">
        <v>28</v>
      </c>
    </row>
    <row r="1707" spans="1:20" ht="13.95" customHeight="1" x14ac:dyDescent="0.3">
      <c r="A1707" t="s">
        <v>2668</v>
      </c>
      <c r="B1707" s="2">
        <v>1</v>
      </c>
      <c r="C1707" t="s">
        <v>2650</v>
      </c>
      <c r="D1707" t="s">
        <v>136</v>
      </c>
      <c r="E1707" t="s">
        <v>2651</v>
      </c>
      <c r="F1707" t="s">
        <v>281</v>
      </c>
      <c r="G1707" t="s">
        <v>282</v>
      </c>
      <c r="H1707" t="s">
        <v>283</v>
      </c>
      <c r="I1707" s="1">
        <f t="shared" si="93"/>
        <v>43951</v>
      </c>
      <c r="J1707" s="3">
        <v>2029.75</v>
      </c>
      <c r="K1707" s="3">
        <v>1395.08</v>
      </c>
      <c r="L1707" s="3">
        <v>634.66999999999996</v>
      </c>
      <c r="M1707" s="3">
        <v>200</v>
      </c>
      <c r="N1707" s="2">
        <v>7</v>
      </c>
      <c r="O1707" s="2">
        <v>0</v>
      </c>
      <c r="P1707" s="2">
        <v>1</v>
      </c>
      <c r="Q1707" s="2">
        <v>241</v>
      </c>
      <c r="R1707" s="1">
        <f t="shared" si="91"/>
        <v>45900</v>
      </c>
      <c r="S1707" t="s">
        <v>27</v>
      </c>
      <c r="T1707" t="s">
        <v>28</v>
      </c>
    </row>
    <row r="1708" spans="1:20" ht="13.95" customHeight="1" x14ac:dyDescent="0.3">
      <c r="A1708" t="s">
        <v>2669</v>
      </c>
      <c r="B1708" s="2">
        <v>1</v>
      </c>
      <c r="C1708" t="s">
        <v>2650</v>
      </c>
      <c r="D1708" t="s">
        <v>136</v>
      </c>
      <c r="E1708" t="s">
        <v>2651</v>
      </c>
      <c r="F1708" t="s">
        <v>281</v>
      </c>
      <c r="G1708" t="s">
        <v>282</v>
      </c>
      <c r="H1708" t="s">
        <v>283</v>
      </c>
      <c r="I1708" s="1">
        <f t="shared" si="93"/>
        <v>43951</v>
      </c>
      <c r="J1708" s="3">
        <v>2029.75</v>
      </c>
      <c r="K1708" s="3">
        <v>1395.08</v>
      </c>
      <c r="L1708" s="3">
        <v>634.66999999999996</v>
      </c>
      <c r="M1708" s="3">
        <v>200</v>
      </c>
      <c r="N1708" s="2">
        <v>7</v>
      </c>
      <c r="O1708" s="2">
        <v>0</v>
      </c>
      <c r="P1708" s="2">
        <v>1</v>
      </c>
      <c r="Q1708" s="2">
        <v>241</v>
      </c>
      <c r="R1708" s="1">
        <f t="shared" si="91"/>
        <v>45900</v>
      </c>
      <c r="S1708" t="s">
        <v>27</v>
      </c>
      <c r="T1708" t="s">
        <v>28</v>
      </c>
    </row>
    <row r="1709" spans="1:20" ht="13.95" customHeight="1" x14ac:dyDescent="0.3">
      <c r="A1709" t="s">
        <v>2670</v>
      </c>
      <c r="B1709" s="2">
        <v>1</v>
      </c>
      <c r="C1709" t="s">
        <v>2650</v>
      </c>
      <c r="D1709" t="s">
        <v>136</v>
      </c>
      <c r="E1709" t="s">
        <v>2651</v>
      </c>
      <c r="F1709" t="s">
        <v>281</v>
      </c>
      <c r="G1709" t="s">
        <v>282</v>
      </c>
      <c r="H1709" t="s">
        <v>283</v>
      </c>
      <c r="I1709" s="1">
        <f t="shared" si="93"/>
        <v>43951</v>
      </c>
      <c r="J1709" s="3">
        <v>2029.75</v>
      </c>
      <c r="K1709" s="3">
        <v>1395.08</v>
      </c>
      <c r="L1709" s="3">
        <v>634.66999999999996</v>
      </c>
      <c r="M1709" s="3">
        <v>200</v>
      </c>
      <c r="N1709" s="2">
        <v>7</v>
      </c>
      <c r="O1709" s="2">
        <v>0</v>
      </c>
      <c r="P1709" s="2">
        <v>1</v>
      </c>
      <c r="Q1709" s="2">
        <v>241</v>
      </c>
      <c r="R1709" s="1">
        <f t="shared" si="91"/>
        <v>45900</v>
      </c>
      <c r="S1709" t="s">
        <v>27</v>
      </c>
      <c r="T1709" t="s">
        <v>28</v>
      </c>
    </row>
    <row r="1710" spans="1:20" ht="13.95" customHeight="1" x14ac:dyDescent="0.3">
      <c r="A1710" t="s">
        <v>2671</v>
      </c>
      <c r="B1710" s="2">
        <v>1</v>
      </c>
      <c r="C1710" t="s">
        <v>2650</v>
      </c>
      <c r="D1710" t="s">
        <v>136</v>
      </c>
      <c r="E1710" t="s">
        <v>2651</v>
      </c>
      <c r="F1710" t="s">
        <v>181</v>
      </c>
      <c r="G1710" t="s">
        <v>182</v>
      </c>
      <c r="H1710" t="s">
        <v>2672</v>
      </c>
      <c r="I1710" s="1">
        <f t="shared" si="93"/>
        <v>43951</v>
      </c>
      <c r="J1710" s="3">
        <v>2029.75</v>
      </c>
      <c r="K1710" s="3">
        <v>1395.08</v>
      </c>
      <c r="L1710" s="3">
        <v>634.66999999999996</v>
      </c>
      <c r="M1710" s="3">
        <v>200</v>
      </c>
      <c r="N1710" s="2">
        <v>7</v>
      </c>
      <c r="O1710" s="2">
        <v>0</v>
      </c>
      <c r="P1710" s="2">
        <v>1</v>
      </c>
      <c r="Q1710" s="2">
        <v>241</v>
      </c>
      <c r="R1710" s="1">
        <f t="shared" si="91"/>
        <v>45900</v>
      </c>
      <c r="S1710" t="s">
        <v>27</v>
      </c>
      <c r="T1710" t="s">
        <v>28</v>
      </c>
    </row>
    <row r="1711" spans="1:20" ht="13.95" customHeight="1" x14ac:dyDescent="0.3">
      <c r="A1711" t="s">
        <v>2673</v>
      </c>
      <c r="B1711" s="2">
        <v>1</v>
      </c>
      <c r="C1711" t="s">
        <v>2650</v>
      </c>
      <c r="D1711" t="s">
        <v>136</v>
      </c>
      <c r="E1711" t="s">
        <v>2651</v>
      </c>
      <c r="F1711" t="s">
        <v>281</v>
      </c>
      <c r="G1711" t="s">
        <v>282</v>
      </c>
      <c r="H1711" t="s">
        <v>283</v>
      </c>
      <c r="I1711" s="1">
        <f t="shared" si="93"/>
        <v>43951</v>
      </c>
      <c r="J1711" s="3">
        <v>2029.75</v>
      </c>
      <c r="K1711" s="3">
        <v>1395.08</v>
      </c>
      <c r="L1711" s="3">
        <v>634.66999999999996</v>
      </c>
      <c r="M1711" s="3">
        <v>200</v>
      </c>
      <c r="N1711" s="2">
        <v>7</v>
      </c>
      <c r="O1711" s="2">
        <v>0</v>
      </c>
      <c r="P1711" s="2">
        <v>1</v>
      </c>
      <c r="Q1711" s="2">
        <v>241</v>
      </c>
      <c r="R1711" s="1">
        <f t="shared" si="91"/>
        <v>45900</v>
      </c>
      <c r="S1711" t="s">
        <v>27</v>
      </c>
      <c r="T1711" t="s">
        <v>28</v>
      </c>
    </row>
    <row r="1712" spans="1:20" ht="13.95" customHeight="1" x14ac:dyDescent="0.3">
      <c r="A1712" t="s">
        <v>2674</v>
      </c>
      <c r="B1712" s="2">
        <v>1</v>
      </c>
      <c r="C1712" t="s">
        <v>2650</v>
      </c>
      <c r="D1712" t="s">
        <v>136</v>
      </c>
      <c r="E1712" t="s">
        <v>2651</v>
      </c>
      <c r="F1712" t="s">
        <v>281</v>
      </c>
      <c r="G1712" t="s">
        <v>282</v>
      </c>
      <c r="H1712" t="s">
        <v>283</v>
      </c>
      <c r="I1712" s="1">
        <f t="shared" si="93"/>
        <v>43951</v>
      </c>
      <c r="J1712" s="3">
        <v>2029.75</v>
      </c>
      <c r="K1712" s="3">
        <v>1395.08</v>
      </c>
      <c r="L1712" s="3">
        <v>634.66999999999996</v>
      </c>
      <c r="M1712" s="3">
        <v>200</v>
      </c>
      <c r="N1712" s="2">
        <v>7</v>
      </c>
      <c r="O1712" s="2">
        <v>0</v>
      </c>
      <c r="P1712" s="2">
        <v>1</v>
      </c>
      <c r="Q1712" s="2">
        <v>241</v>
      </c>
      <c r="R1712" s="1">
        <f t="shared" si="91"/>
        <v>45900</v>
      </c>
      <c r="S1712" t="s">
        <v>27</v>
      </c>
      <c r="T1712" t="s">
        <v>28</v>
      </c>
    </row>
    <row r="1713" spans="1:20" ht="13.95" customHeight="1" x14ac:dyDescent="0.3">
      <c r="A1713" t="s">
        <v>2675</v>
      </c>
      <c r="B1713" s="2">
        <v>1</v>
      </c>
      <c r="C1713" t="s">
        <v>2650</v>
      </c>
      <c r="D1713" t="s">
        <v>136</v>
      </c>
      <c r="E1713" t="s">
        <v>2651</v>
      </c>
      <c r="F1713" t="s">
        <v>281</v>
      </c>
      <c r="G1713" t="s">
        <v>282</v>
      </c>
      <c r="H1713" t="s">
        <v>283</v>
      </c>
      <c r="I1713" s="1">
        <f t="shared" si="93"/>
        <v>43951</v>
      </c>
      <c r="J1713" s="3">
        <v>2029.75</v>
      </c>
      <c r="K1713" s="3">
        <v>1395.08</v>
      </c>
      <c r="L1713" s="3">
        <v>634.66999999999996</v>
      </c>
      <c r="M1713" s="3">
        <v>200</v>
      </c>
      <c r="N1713" s="2">
        <v>7</v>
      </c>
      <c r="O1713" s="2">
        <v>0</v>
      </c>
      <c r="P1713" s="2">
        <v>1</v>
      </c>
      <c r="Q1713" s="2">
        <v>241</v>
      </c>
      <c r="R1713" s="1">
        <f t="shared" si="91"/>
        <v>45900</v>
      </c>
      <c r="S1713" t="s">
        <v>27</v>
      </c>
      <c r="T1713" t="s">
        <v>28</v>
      </c>
    </row>
    <row r="1714" spans="1:20" ht="13.95" customHeight="1" x14ac:dyDescent="0.3">
      <c r="A1714" t="s">
        <v>2676</v>
      </c>
      <c r="B1714" s="2">
        <v>1</v>
      </c>
      <c r="C1714" t="s">
        <v>2650</v>
      </c>
      <c r="D1714" t="s">
        <v>136</v>
      </c>
      <c r="E1714" t="s">
        <v>2651</v>
      </c>
      <c r="F1714" t="s">
        <v>329</v>
      </c>
      <c r="G1714" t="s">
        <v>182</v>
      </c>
      <c r="H1714" t="s">
        <v>426</v>
      </c>
      <c r="I1714" s="1">
        <f t="shared" si="93"/>
        <v>43951</v>
      </c>
      <c r="J1714" s="3">
        <v>2029.75</v>
      </c>
      <c r="K1714" s="3">
        <v>1395.08</v>
      </c>
      <c r="L1714" s="3">
        <v>634.66999999999996</v>
      </c>
      <c r="M1714" s="3">
        <v>200</v>
      </c>
      <c r="N1714" s="2">
        <v>7</v>
      </c>
      <c r="O1714" s="2">
        <v>0</v>
      </c>
      <c r="P1714" s="2">
        <v>1</v>
      </c>
      <c r="Q1714" s="2">
        <v>241</v>
      </c>
      <c r="R1714" s="1">
        <f t="shared" si="91"/>
        <v>45900</v>
      </c>
      <c r="S1714" t="s">
        <v>27</v>
      </c>
      <c r="T1714" t="s">
        <v>28</v>
      </c>
    </row>
    <row r="1715" spans="1:20" ht="13.95" customHeight="1" x14ac:dyDescent="0.3">
      <c r="A1715" t="s">
        <v>2677</v>
      </c>
      <c r="B1715" s="2">
        <v>1</v>
      </c>
      <c r="C1715" t="s">
        <v>2650</v>
      </c>
      <c r="D1715" t="s">
        <v>136</v>
      </c>
      <c r="E1715" t="s">
        <v>2651</v>
      </c>
      <c r="F1715" t="s">
        <v>181</v>
      </c>
      <c r="G1715" t="s">
        <v>182</v>
      </c>
      <c r="H1715" t="s">
        <v>183</v>
      </c>
      <c r="I1715" s="1">
        <f t="shared" si="93"/>
        <v>43951</v>
      </c>
      <c r="J1715" s="3">
        <v>2029.75</v>
      </c>
      <c r="K1715" s="3">
        <v>1395.08</v>
      </c>
      <c r="L1715" s="3">
        <v>634.66999999999996</v>
      </c>
      <c r="M1715" s="3">
        <v>200</v>
      </c>
      <c r="N1715" s="2">
        <v>7</v>
      </c>
      <c r="O1715" s="2">
        <v>0</v>
      </c>
      <c r="P1715" s="2">
        <v>1</v>
      </c>
      <c r="Q1715" s="2">
        <v>241</v>
      </c>
      <c r="R1715" s="1">
        <f t="shared" si="91"/>
        <v>45900</v>
      </c>
      <c r="S1715" t="s">
        <v>27</v>
      </c>
      <c r="T1715" t="s">
        <v>28</v>
      </c>
    </row>
    <row r="1716" spans="1:20" ht="13.95" customHeight="1" x14ac:dyDescent="0.3">
      <c r="A1716" t="s">
        <v>2678</v>
      </c>
      <c r="B1716" s="2">
        <v>1</v>
      </c>
      <c r="C1716" t="s">
        <v>2650</v>
      </c>
      <c r="D1716" t="s">
        <v>136</v>
      </c>
      <c r="E1716" t="s">
        <v>2651</v>
      </c>
      <c r="F1716" t="s">
        <v>281</v>
      </c>
      <c r="G1716" t="s">
        <v>282</v>
      </c>
      <c r="H1716" t="s">
        <v>283</v>
      </c>
      <c r="I1716" s="1">
        <f t="shared" si="93"/>
        <v>43951</v>
      </c>
      <c r="J1716" s="3">
        <v>2029.75</v>
      </c>
      <c r="K1716" s="3">
        <v>1395.08</v>
      </c>
      <c r="L1716" s="3">
        <v>634.66999999999996</v>
      </c>
      <c r="M1716" s="3">
        <v>200</v>
      </c>
      <c r="N1716" s="2">
        <v>7</v>
      </c>
      <c r="O1716" s="2">
        <v>0</v>
      </c>
      <c r="P1716" s="2">
        <v>1</v>
      </c>
      <c r="Q1716" s="2">
        <v>241</v>
      </c>
      <c r="R1716" s="1">
        <f t="shared" si="91"/>
        <v>45900</v>
      </c>
      <c r="S1716" t="s">
        <v>27</v>
      </c>
      <c r="T1716" t="s">
        <v>28</v>
      </c>
    </row>
    <row r="1717" spans="1:20" ht="13.95" customHeight="1" x14ac:dyDescent="0.3">
      <c r="A1717" t="s">
        <v>2679</v>
      </c>
      <c r="B1717" s="2">
        <v>1</v>
      </c>
      <c r="C1717" t="s">
        <v>2650</v>
      </c>
      <c r="D1717" t="s">
        <v>136</v>
      </c>
      <c r="E1717" t="s">
        <v>2651</v>
      </c>
      <c r="F1717" t="s">
        <v>281</v>
      </c>
      <c r="G1717" t="s">
        <v>282</v>
      </c>
      <c r="H1717" t="s">
        <v>283</v>
      </c>
      <c r="I1717" s="1">
        <f t="shared" si="93"/>
        <v>43951</v>
      </c>
      <c r="J1717" s="3">
        <v>2029.75</v>
      </c>
      <c r="K1717" s="3">
        <v>1395.08</v>
      </c>
      <c r="L1717" s="3">
        <v>634.66999999999996</v>
      </c>
      <c r="M1717" s="3">
        <v>200</v>
      </c>
      <c r="N1717" s="2">
        <v>7</v>
      </c>
      <c r="O1717" s="2">
        <v>0</v>
      </c>
      <c r="P1717" s="2">
        <v>1</v>
      </c>
      <c r="Q1717" s="2">
        <v>241</v>
      </c>
      <c r="R1717" s="1">
        <f t="shared" si="91"/>
        <v>45900</v>
      </c>
      <c r="S1717" t="s">
        <v>27</v>
      </c>
      <c r="T1717" t="s">
        <v>28</v>
      </c>
    </row>
    <row r="1718" spans="1:20" ht="13.95" customHeight="1" x14ac:dyDescent="0.3">
      <c r="A1718" t="s">
        <v>2680</v>
      </c>
      <c r="B1718" s="2">
        <v>1</v>
      </c>
      <c r="C1718" t="s">
        <v>2650</v>
      </c>
      <c r="D1718" t="s">
        <v>136</v>
      </c>
      <c r="E1718" t="s">
        <v>2651</v>
      </c>
      <c r="F1718" t="s">
        <v>281</v>
      </c>
      <c r="G1718" t="s">
        <v>282</v>
      </c>
      <c r="H1718" t="s">
        <v>283</v>
      </c>
      <c r="I1718" s="1">
        <f t="shared" si="93"/>
        <v>43951</v>
      </c>
      <c r="J1718" s="3">
        <v>2029.75</v>
      </c>
      <c r="K1718" s="3">
        <v>1395.08</v>
      </c>
      <c r="L1718" s="3">
        <v>634.66999999999996</v>
      </c>
      <c r="M1718" s="3">
        <v>200</v>
      </c>
      <c r="N1718" s="2">
        <v>7</v>
      </c>
      <c r="O1718" s="2">
        <v>0</v>
      </c>
      <c r="P1718" s="2">
        <v>1</v>
      </c>
      <c r="Q1718" s="2">
        <v>241</v>
      </c>
      <c r="R1718" s="1">
        <f t="shared" si="91"/>
        <v>45900</v>
      </c>
      <c r="S1718" t="s">
        <v>27</v>
      </c>
      <c r="T1718" t="s">
        <v>28</v>
      </c>
    </row>
    <row r="1719" spans="1:20" ht="13.95" customHeight="1" x14ac:dyDescent="0.3">
      <c r="A1719" t="s">
        <v>2681</v>
      </c>
      <c r="B1719" s="2">
        <v>1</v>
      </c>
      <c r="C1719" t="s">
        <v>2650</v>
      </c>
      <c r="D1719" t="s">
        <v>136</v>
      </c>
      <c r="E1719" t="s">
        <v>2651</v>
      </c>
      <c r="F1719" t="s">
        <v>281</v>
      </c>
      <c r="G1719" t="s">
        <v>282</v>
      </c>
      <c r="H1719" t="s">
        <v>283</v>
      </c>
      <c r="I1719" s="1">
        <f t="shared" si="93"/>
        <v>43951</v>
      </c>
      <c r="J1719" s="3">
        <v>2029.75</v>
      </c>
      <c r="K1719" s="3">
        <v>1395.08</v>
      </c>
      <c r="L1719" s="3">
        <v>634.66999999999996</v>
      </c>
      <c r="M1719" s="3">
        <v>200</v>
      </c>
      <c r="N1719" s="2">
        <v>7</v>
      </c>
      <c r="O1719" s="2">
        <v>0</v>
      </c>
      <c r="P1719" s="2">
        <v>1</v>
      </c>
      <c r="Q1719" s="2">
        <v>241</v>
      </c>
      <c r="R1719" s="1">
        <f t="shared" si="91"/>
        <v>45900</v>
      </c>
      <c r="S1719" t="s">
        <v>27</v>
      </c>
      <c r="T1719" t="s">
        <v>28</v>
      </c>
    </row>
    <row r="1720" spans="1:20" ht="13.95" customHeight="1" x14ac:dyDescent="0.3">
      <c r="A1720" t="s">
        <v>2682</v>
      </c>
      <c r="B1720" s="2">
        <v>1</v>
      </c>
      <c r="C1720" t="s">
        <v>2650</v>
      </c>
      <c r="D1720" t="s">
        <v>136</v>
      </c>
      <c r="E1720" t="s">
        <v>2651</v>
      </c>
      <c r="F1720" t="s">
        <v>181</v>
      </c>
      <c r="G1720" t="s">
        <v>182</v>
      </c>
      <c r="H1720" t="s">
        <v>183</v>
      </c>
      <c r="I1720" s="1">
        <f t="shared" si="93"/>
        <v>43951</v>
      </c>
      <c r="J1720" s="3">
        <v>2029.75</v>
      </c>
      <c r="K1720" s="3">
        <v>1395.08</v>
      </c>
      <c r="L1720" s="3">
        <v>634.66999999999996</v>
      </c>
      <c r="M1720" s="3">
        <v>200</v>
      </c>
      <c r="N1720" s="2">
        <v>7</v>
      </c>
      <c r="O1720" s="2">
        <v>0</v>
      </c>
      <c r="P1720" s="2">
        <v>1</v>
      </c>
      <c r="Q1720" s="2">
        <v>241</v>
      </c>
      <c r="R1720" s="1">
        <f t="shared" si="91"/>
        <v>45900</v>
      </c>
      <c r="S1720" t="s">
        <v>27</v>
      </c>
      <c r="T1720" t="s">
        <v>28</v>
      </c>
    </row>
    <row r="1721" spans="1:20" ht="13.95" customHeight="1" x14ac:dyDescent="0.3">
      <c r="A1721" t="s">
        <v>2683</v>
      </c>
      <c r="B1721" s="2">
        <v>1</v>
      </c>
      <c r="C1721" t="s">
        <v>2684</v>
      </c>
      <c r="D1721" t="s">
        <v>22</v>
      </c>
      <c r="E1721" t="s">
        <v>2183</v>
      </c>
      <c r="F1721" t="s">
        <v>192</v>
      </c>
      <c r="G1721" t="s">
        <v>193</v>
      </c>
      <c r="H1721" t="s">
        <v>2176</v>
      </c>
      <c r="I1721" s="1">
        <f>DATE(2024,12,19)</f>
        <v>45645</v>
      </c>
      <c r="J1721" s="3">
        <v>2402.0100000000002</v>
      </c>
      <c r="K1721" s="3">
        <v>107.93</v>
      </c>
      <c r="L1721" s="3">
        <v>2294.08</v>
      </c>
      <c r="M1721" s="3">
        <v>240</v>
      </c>
      <c r="N1721" s="2">
        <v>14</v>
      </c>
      <c r="O1721" s="2">
        <v>0</v>
      </c>
      <c r="P1721" s="2">
        <v>13</v>
      </c>
      <c r="Q1721" s="2">
        <v>109</v>
      </c>
      <c r="R1721" s="1">
        <f t="shared" si="91"/>
        <v>45900</v>
      </c>
      <c r="S1721" t="s">
        <v>27</v>
      </c>
      <c r="T1721" t="s">
        <v>28</v>
      </c>
    </row>
    <row r="1722" spans="1:20" ht="13.95" customHeight="1" x14ac:dyDescent="0.3">
      <c r="A1722" t="s">
        <v>2685</v>
      </c>
      <c r="B1722" s="2">
        <v>1</v>
      </c>
      <c r="C1722" t="s">
        <v>2684</v>
      </c>
      <c r="D1722" t="s">
        <v>22</v>
      </c>
      <c r="E1722" t="s">
        <v>2183</v>
      </c>
      <c r="F1722" t="s">
        <v>192</v>
      </c>
      <c r="G1722" t="s">
        <v>193</v>
      </c>
      <c r="H1722" t="s">
        <v>2176</v>
      </c>
      <c r="I1722" s="1">
        <f>DATE(2024,12,19)</f>
        <v>45645</v>
      </c>
      <c r="J1722" s="3">
        <v>2402.0100000000002</v>
      </c>
      <c r="K1722" s="3">
        <v>107.93</v>
      </c>
      <c r="L1722" s="3">
        <v>2294.08</v>
      </c>
      <c r="M1722" s="3">
        <v>240</v>
      </c>
      <c r="N1722" s="2">
        <v>14</v>
      </c>
      <c r="O1722" s="2">
        <v>0</v>
      </c>
      <c r="P1722" s="2">
        <v>13</v>
      </c>
      <c r="Q1722" s="2">
        <v>109</v>
      </c>
      <c r="R1722" s="1">
        <f t="shared" si="91"/>
        <v>45900</v>
      </c>
      <c r="S1722" t="s">
        <v>27</v>
      </c>
      <c r="T1722" t="s">
        <v>28</v>
      </c>
    </row>
    <row r="1723" spans="1:20" ht="13.95" customHeight="1" x14ac:dyDescent="0.3">
      <c r="A1723" t="s">
        <v>2686</v>
      </c>
      <c r="B1723" s="2">
        <v>1</v>
      </c>
      <c r="C1723" t="s">
        <v>1864</v>
      </c>
      <c r="D1723" t="s">
        <v>1787</v>
      </c>
      <c r="E1723" t="s">
        <v>31</v>
      </c>
      <c r="F1723" t="s">
        <v>281</v>
      </c>
      <c r="G1723" t="s">
        <v>282</v>
      </c>
      <c r="H1723" t="s">
        <v>1845</v>
      </c>
      <c r="I1723" s="1">
        <f>DATE(2024,11,25)</f>
        <v>45621</v>
      </c>
      <c r="J1723" s="3">
        <v>31046.55</v>
      </c>
      <c r="K1723" s="3">
        <v>3560.75</v>
      </c>
      <c r="L1723" s="3">
        <v>27485.8</v>
      </c>
      <c r="M1723" s="3">
        <v>3105</v>
      </c>
      <c r="N1723" s="2">
        <v>6</v>
      </c>
      <c r="O1723" s="2">
        <v>0</v>
      </c>
      <c r="P1723" s="2">
        <v>5</v>
      </c>
      <c r="Q1723" s="2">
        <v>85</v>
      </c>
      <c r="R1723" s="1">
        <f t="shared" si="91"/>
        <v>45900</v>
      </c>
      <c r="S1723" t="s">
        <v>27</v>
      </c>
      <c r="T1723" t="s">
        <v>28</v>
      </c>
    </row>
    <row r="1724" spans="1:20" ht="13.95" customHeight="1" x14ac:dyDescent="0.3">
      <c r="A1724" t="s">
        <v>2687</v>
      </c>
      <c r="B1724" s="2">
        <v>1</v>
      </c>
      <c r="C1724" t="s">
        <v>1864</v>
      </c>
      <c r="D1724" t="s">
        <v>1787</v>
      </c>
      <c r="E1724" t="s">
        <v>31</v>
      </c>
      <c r="F1724" t="s">
        <v>281</v>
      </c>
      <c r="G1724" t="s">
        <v>282</v>
      </c>
      <c r="H1724" t="s">
        <v>1845</v>
      </c>
      <c r="I1724" s="1">
        <f>DATE(2024,11,25)</f>
        <v>45621</v>
      </c>
      <c r="J1724" s="3">
        <v>31046.55</v>
      </c>
      <c r="K1724" s="3">
        <v>3560.75</v>
      </c>
      <c r="L1724" s="3">
        <v>27485.8</v>
      </c>
      <c r="M1724" s="3">
        <v>3105</v>
      </c>
      <c r="N1724" s="2">
        <v>6</v>
      </c>
      <c r="O1724" s="2">
        <v>0</v>
      </c>
      <c r="P1724" s="2">
        <v>5</v>
      </c>
      <c r="Q1724" s="2">
        <v>85</v>
      </c>
      <c r="R1724" s="1">
        <f t="shared" si="91"/>
        <v>45900</v>
      </c>
      <c r="S1724" t="s">
        <v>27</v>
      </c>
      <c r="T1724" t="s">
        <v>28</v>
      </c>
    </row>
    <row r="1725" spans="1:20" ht="13.95" customHeight="1" x14ac:dyDescent="0.3">
      <c r="A1725" t="s">
        <v>2688</v>
      </c>
      <c r="B1725" s="2">
        <v>1</v>
      </c>
      <c r="C1725" t="s">
        <v>2684</v>
      </c>
      <c r="D1725" t="s">
        <v>22</v>
      </c>
      <c r="E1725" t="s">
        <v>2689</v>
      </c>
      <c r="F1725" t="s">
        <v>192</v>
      </c>
      <c r="G1725" t="s">
        <v>193</v>
      </c>
      <c r="H1725" t="s">
        <v>2176</v>
      </c>
      <c r="I1725" s="1">
        <f>DATE(2024,12,19)</f>
        <v>45645</v>
      </c>
      <c r="J1725" s="3">
        <v>2402.0100000000002</v>
      </c>
      <c r="K1725" s="3">
        <v>107.93</v>
      </c>
      <c r="L1725" s="3">
        <v>2294.08</v>
      </c>
      <c r="M1725" s="3">
        <v>240</v>
      </c>
      <c r="N1725" s="2">
        <v>14</v>
      </c>
      <c r="O1725" s="2">
        <v>0</v>
      </c>
      <c r="P1725" s="2">
        <v>13</v>
      </c>
      <c r="Q1725" s="2">
        <v>109</v>
      </c>
      <c r="R1725" s="1">
        <f t="shared" si="91"/>
        <v>45900</v>
      </c>
      <c r="S1725" t="s">
        <v>27</v>
      </c>
      <c r="T1725" t="s">
        <v>28</v>
      </c>
    </row>
    <row r="1726" spans="1:20" ht="13.95" customHeight="1" x14ac:dyDescent="0.3">
      <c r="A1726" t="s">
        <v>2690</v>
      </c>
      <c r="B1726" s="2">
        <v>1</v>
      </c>
      <c r="C1726" t="s">
        <v>1864</v>
      </c>
      <c r="D1726" t="s">
        <v>1787</v>
      </c>
      <c r="E1726" t="s">
        <v>31</v>
      </c>
      <c r="F1726" t="s">
        <v>281</v>
      </c>
      <c r="G1726" t="s">
        <v>282</v>
      </c>
      <c r="H1726" t="s">
        <v>1845</v>
      </c>
      <c r="I1726" s="1">
        <f>DATE(2024,11,25)</f>
        <v>45621</v>
      </c>
      <c r="J1726" s="3">
        <v>31046.55</v>
      </c>
      <c r="K1726" s="3">
        <v>3560.75</v>
      </c>
      <c r="L1726" s="3">
        <v>27485.8</v>
      </c>
      <c r="M1726" s="3">
        <v>3105</v>
      </c>
      <c r="N1726" s="2">
        <v>6</v>
      </c>
      <c r="O1726" s="2">
        <v>0</v>
      </c>
      <c r="P1726" s="2">
        <v>5</v>
      </c>
      <c r="Q1726" s="2">
        <v>85</v>
      </c>
      <c r="R1726" s="1">
        <f t="shared" si="91"/>
        <v>45900</v>
      </c>
      <c r="S1726" t="s">
        <v>27</v>
      </c>
      <c r="T1726" t="s">
        <v>28</v>
      </c>
    </row>
    <row r="1727" spans="1:20" ht="13.95" customHeight="1" x14ac:dyDescent="0.3">
      <c r="A1727" t="s">
        <v>2691</v>
      </c>
      <c r="B1727" s="2">
        <v>1</v>
      </c>
      <c r="C1727" t="s">
        <v>2692</v>
      </c>
      <c r="D1727" t="s">
        <v>22</v>
      </c>
      <c r="E1727" t="s">
        <v>2185</v>
      </c>
      <c r="F1727" t="s">
        <v>192</v>
      </c>
      <c r="G1727" t="s">
        <v>193</v>
      </c>
      <c r="H1727" t="s">
        <v>2176</v>
      </c>
      <c r="I1727" s="1">
        <f>DATE(2024,12,19)</f>
        <v>45645</v>
      </c>
      <c r="J1727" s="3">
        <v>6186.52</v>
      </c>
      <c r="K1727" s="3">
        <v>277.85000000000002</v>
      </c>
      <c r="L1727" s="3">
        <v>5908.67</v>
      </c>
      <c r="M1727" s="3">
        <v>620</v>
      </c>
      <c r="N1727" s="2">
        <v>14</v>
      </c>
      <c r="O1727" s="2">
        <v>0</v>
      </c>
      <c r="P1727" s="2">
        <v>13</v>
      </c>
      <c r="Q1727" s="2">
        <v>109</v>
      </c>
      <c r="R1727" s="1">
        <f t="shared" ref="R1727:R1790" si="94">DATE(2025,8,31)</f>
        <v>45900</v>
      </c>
      <c r="S1727" t="s">
        <v>27</v>
      </c>
      <c r="T1727" t="s">
        <v>28</v>
      </c>
    </row>
    <row r="1728" spans="1:20" ht="13.95" customHeight="1" x14ac:dyDescent="0.3">
      <c r="A1728" t="s">
        <v>2693</v>
      </c>
      <c r="B1728" s="2">
        <v>1</v>
      </c>
      <c r="C1728" t="s">
        <v>1864</v>
      </c>
      <c r="D1728" t="s">
        <v>1787</v>
      </c>
      <c r="E1728" t="s">
        <v>31</v>
      </c>
      <c r="F1728" t="s">
        <v>281</v>
      </c>
      <c r="G1728" t="s">
        <v>282</v>
      </c>
      <c r="H1728" t="s">
        <v>1845</v>
      </c>
      <c r="I1728" s="1">
        <f>DATE(2024,11,25)</f>
        <v>45621</v>
      </c>
      <c r="J1728" s="3">
        <v>31046.55</v>
      </c>
      <c r="K1728" s="3">
        <v>3560.75</v>
      </c>
      <c r="L1728" s="3">
        <v>27485.8</v>
      </c>
      <c r="M1728" s="3">
        <v>3105</v>
      </c>
      <c r="N1728" s="2">
        <v>6</v>
      </c>
      <c r="O1728" s="2">
        <v>0</v>
      </c>
      <c r="P1728" s="2">
        <v>5</v>
      </c>
      <c r="Q1728" s="2">
        <v>85</v>
      </c>
      <c r="R1728" s="1">
        <f t="shared" si="94"/>
        <v>45900</v>
      </c>
      <c r="S1728" t="s">
        <v>27</v>
      </c>
      <c r="T1728" t="s">
        <v>28</v>
      </c>
    </row>
    <row r="1729" spans="1:20" ht="13.95" customHeight="1" x14ac:dyDescent="0.3">
      <c r="A1729" t="s">
        <v>2694</v>
      </c>
      <c r="B1729" s="2">
        <v>1</v>
      </c>
      <c r="C1729" t="s">
        <v>2692</v>
      </c>
      <c r="D1729" t="s">
        <v>22</v>
      </c>
      <c r="E1729" t="s">
        <v>2183</v>
      </c>
      <c r="F1729" t="s">
        <v>192</v>
      </c>
      <c r="G1729" t="s">
        <v>193</v>
      </c>
      <c r="H1729" t="s">
        <v>2176</v>
      </c>
      <c r="I1729" s="1">
        <f>DATE(2024,12,19)</f>
        <v>45645</v>
      </c>
      <c r="J1729" s="3">
        <v>6186.52</v>
      </c>
      <c r="K1729" s="3">
        <v>277.85000000000002</v>
      </c>
      <c r="L1729" s="3">
        <v>5908.67</v>
      </c>
      <c r="M1729" s="3">
        <v>620</v>
      </c>
      <c r="N1729" s="2">
        <v>14</v>
      </c>
      <c r="O1729" s="2">
        <v>0</v>
      </c>
      <c r="P1729" s="2">
        <v>13</v>
      </c>
      <c r="Q1729" s="2">
        <v>109</v>
      </c>
      <c r="R1729" s="1">
        <f t="shared" si="94"/>
        <v>45900</v>
      </c>
      <c r="S1729" t="s">
        <v>27</v>
      </c>
      <c r="T1729" t="s">
        <v>28</v>
      </c>
    </row>
    <row r="1730" spans="1:20" ht="13.95" customHeight="1" x14ac:dyDescent="0.3">
      <c r="A1730" t="s">
        <v>2695</v>
      </c>
      <c r="B1730" s="2">
        <v>1</v>
      </c>
      <c r="C1730" t="s">
        <v>1864</v>
      </c>
      <c r="D1730" t="s">
        <v>1787</v>
      </c>
      <c r="E1730" t="s">
        <v>31</v>
      </c>
      <c r="F1730" t="s">
        <v>281</v>
      </c>
      <c r="G1730" t="s">
        <v>282</v>
      </c>
      <c r="H1730" t="s">
        <v>1845</v>
      </c>
      <c r="I1730" s="1">
        <f>DATE(2024,11,25)</f>
        <v>45621</v>
      </c>
      <c r="J1730" s="3">
        <v>31046.55</v>
      </c>
      <c r="K1730" s="3">
        <v>3560.75</v>
      </c>
      <c r="L1730" s="3">
        <v>27485.8</v>
      </c>
      <c r="M1730" s="3">
        <v>3105</v>
      </c>
      <c r="N1730" s="2">
        <v>6</v>
      </c>
      <c r="O1730" s="2">
        <v>0</v>
      </c>
      <c r="P1730" s="2">
        <v>5</v>
      </c>
      <c r="Q1730" s="2">
        <v>85</v>
      </c>
      <c r="R1730" s="1">
        <f t="shared" si="94"/>
        <v>45900</v>
      </c>
      <c r="S1730" t="s">
        <v>27</v>
      </c>
      <c r="T1730" t="s">
        <v>28</v>
      </c>
    </row>
    <row r="1731" spans="1:20" ht="13.95" customHeight="1" x14ac:dyDescent="0.3">
      <c r="A1731" t="s">
        <v>2696</v>
      </c>
      <c r="B1731" s="2">
        <v>1</v>
      </c>
      <c r="C1731" t="s">
        <v>2692</v>
      </c>
      <c r="D1731" t="s">
        <v>22</v>
      </c>
      <c r="E1731" t="s">
        <v>2183</v>
      </c>
      <c r="F1731" t="s">
        <v>192</v>
      </c>
      <c r="G1731" t="s">
        <v>193</v>
      </c>
      <c r="H1731" t="s">
        <v>2176</v>
      </c>
      <c r="I1731" s="1">
        <f>DATE(2024,12,19)</f>
        <v>45645</v>
      </c>
      <c r="J1731" s="3">
        <v>6186.52</v>
      </c>
      <c r="K1731" s="3">
        <v>277.85000000000002</v>
      </c>
      <c r="L1731" s="3">
        <v>5908.67</v>
      </c>
      <c r="M1731" s="3">
        <v>620</v>
      </c>
      <c r="N1731" s="2">
        <v>14</v>
      </c>
      <c r="O1731" s="2">
        <v>0</v>
      </c>
      <c r="P1731" s="2">
        <v>13</v>
      </c>
      <c r="Q1731" s="2">
        <v>109</v>
      </c>
      <c r="R1731" s="1">
        <f t="shared" si="94"/>
        <v>45900</v>
      </c>
      <c r="S1731" t="s">
        <v>27</v>
      </c>
      <c r="T1731" t="s">
        <v>28</v>
      </c>
    </row>
    <row r="1732" spans="1:20" ht="13.95" customHeight="1" x14ac:dyDescent="0.3">
      <c r="A1732" t="s">
        <v>2697</v>
      </c>
      <c r="B1732" s="2">
        <v>1</v>
      </c>
      <c r="C1732" t="s">
        <v>2692</v>
      </c>
      <c r="D1732" t="s">
        <v>22</v>
      </c>
      <c r="E1732" t="s">
        <v>2183</v>
      </c>
      <c r="F1732" t="s">
        <v>192</v>
      </c>
      <c r="G1732" t="s">
        <v>193</v>
      </c>
      <c r="H1732" t="s">
        <v>2176</v>
      </c>
      <c r="I1732" s="1">
        <f>DATE(2024,12,19)</f>
        <v>45645</v>
      </c>
      <c r="J1732" s="3">
        <v>6186.52</v>
      </c>
      <c r="K1732" s="3">
        <v>277.85000000000002</v>
      </c>
      <c r="L1732" s="3">
        <v>5908.67</v>
      </c>
      <c r="M1732" s="3">
        <v>620</v>
      </c>
      <c r="N1732" s="2">
        <v>14</v>
      </c>
      <c r="O1732" s="2">
        <v>0</v>
      </c>
      <c r="P1732" s="2">
        <v>13</v>
      </c>
      <c r="Q1732" s="2">
        <v>109</v>
      </c>
      <c r="R1732" s="1">
        <f t="shared" si="94"/>
        <v>45900</v>
      </c>
      <c r="S1732" t="s">
        <v>27</v>
      </c>
      <c r="T1732" t="s">
        <v>28</v>
      </c>
    </row>
    <row r="1733" spans="1:20" ht="13.95" customHeight="1" x14ac:dyDescent="0.3">
      <c r="A1733" t="s">
        <v>2698</v>
      </c>
      <c r="B1733" s="2">
        <v>1</v>
      </c>
      <c r="C1733" t="s">
        <v>2692</v>
      </c>
      <c r="D1733" t="s">
        <v>22</v>
      </c>
      <c r="E1733" t="s">
        <v>2183</v>
      </c>
      <c r="F1733" t="s">
        <v>192</v>
      </c>
      <c r="G1733" t="s">
        <v>193</v>
      </c>
      <c r="H1733" t="s">
        <v>2176</v>
      </c>
      <c r="I1733" s="1">
        <f>DATE(2024,12,19)</f>
        <v>45645</v>
      </c>
      <c r="J1733" s="3">
        <v>6186.52</v>
      </c>
      <c r="K1733" s="3">
        <v>277.85000000000002</v>
      </c>
      <c r="L1733" s="3">
        <v>5908.67</v>
      </c>
      <c r="M1733" s="3">
        <v>620</v>
      </c>
      <c r="N1733" s="2">
        <v>14</v>
      </c>
      <c r="O1733" s="2">
        <v>0</v>
      </c>
      <c r="P1733" s="2">
        <v>13</v>
      </c>
      <c r="Q1733" s="2">
        <v>109</v>
      </c>
      <c r="R1733" s="1">
        <f t="shared" si="94"/>
        <v>45900</v>
      </c>
      <c r="S1733" t="s">
        <v>27</v>
      </c>
      <c r="T1733" t="s">
        <v>28</v>
      </c>
    </row>
    <row r="1734" spans="1:20" ht="13.95" customHeight="1" x14ac:dyDescent="0.3">
      <c r="A1734" t="s">
        <v>2699</v>
      </c>
      <c r="B1734" s="2">
        <v>1</v>
      </c>
      <c r="C1734" t="s">
        <v>2684</v>
      </c>
      <c r="D1734" t="s">
        <v>22</v>
      </c>
      <c r="E1734" t="s">
        <v>2185</v>
      </c>
      <c r="F1734" t="s">
        <v>192</v>
      </c>
      <c r="G1734" t="s">
        <v>193</v>
      </c>
      <c r="H1734" t="s">
        <v>2176</v>
      </c>
      <c r="I1734" s="1">
        <f>DATE(2024,12,19)</f>
        <v>45645</v>
      </c>
      <c r="J1734" s="3">
        <v>2402.0100000000002</v>
      </c>
      <c r="K1734" s="3">
        <v>107.93</v>
      </c>
      <c r="L1734" s="3">
        <v>2294.08</v>
      </c>
      <c r="M1734" s="3">
        <v>240</v>
      </c>
      <c r="N1734" s="2">
        <v>14</v>
      </c>
      <c r="O1734" s="2">
        <v>0</v>
      </c>
      <c r="P1734" s="2">
        <v>13</v>
      </c>
      <c r="Q1734" s="2">
        <v>109</v>
      </c>
      <c r="R1734" s="1">
        <f t="shared" si="94"/>
        <v>45900</v>
      </c>
      <c r="S1734" t="s">
        <v>27</v>
      </c>
      <c r="T1734" t="s">
        <v>28</v>
      </c>
    </row>
    <row r="1735" spans="1:20" ht="13.95" customHeight="1" x14ac:dyDescent="0.3">
      <c r="A1735" t="s">
        <v>2700</v>
      </c>
      <c r="B1735" s="2">
        <v>1</v>
      </c>
      <c r="C1735" t="s">
        <v>2692</v>
      </c>
      <c r="D1735" t="s">
        <v>22</v>
      </c>
      <c r="E1735" t="s">
        <v>2183</v>
      </c>
      <c r="F1735" t="s">
        <v>192</v>
      </c>
      <c r="G1735" t="s">
        <v>193</v>
      </c>
      <c r="H1735" t="s">
        <v>2176</v>
      </c>
      <c r="I1735" s="1">
        <f>DATE(2024,12,19)</f>
        <v>45645</v>
      </c>
      <c r="J1735" s="3">
        <v>6186.52</v>
      </c>
      <c r="K1735" s="3">
        <v>277.85000000000002</v>
      </c>
      <c r="L1735" s="3">
        <v>5908.67</v>
      </c>
      <c r="M1735" s="3">
        <v>620</v>
      </c>
      <c r="N1735" s="2">
        <v>14</v>
      </c>
      <c r="O1735" s="2">
        <v>0</v>
      </c>
      <c r="P1735" s="2">
        <v>13</v>
      </c>
      <c r="Q1735" s="2">
        <v>109</v>
      </c>
      <c r="R1735" s="1">
        <f t="shared" si="94"/>
        <v>45900</v>
      </c>
      <c r="S1735" t="s">
        <v>27</v>
      </c>
      <c r="T1735" t="s">
        <v>28</v>
      </c>
    </row>
    <row r="1736" spans="1:20" ht="13.95" customHeight="1" x14ac:dyDescent="0.3">
      <c r="A1736" t="s">
        <v>2701</v>
      </c>
      <c r="B1736" s="2">
        <v>1</v>
      </c>
      <c r="C1736" t="s">
        <v>1864</v>
      </c>
      <c r="D1736" t="s">
        <v>1787</v>
      </c>
      <c r="E1736" t="s">
        <v>31</v>
      </c>
      <c r="F1736" t="s">
        <v>281</v>
      </c>
      <c r="G1736" t="s">
        <v>282</v>
      </c>
      <c r="H1736" t="s">
        <v>2702</v>
      </c>
      <c r="I1736" s="1">
        <f>DATE(2024,11,25)</f>
        <v>45621</v>
      </c>
      <c r="J1736" s="3">
        <v>31046.55</v>
      </c>
      <c r="K1736" s="3">
        <v>3560.75</v>
      </c>
      <c r="L1736" s="3">
        <v>27485.8</v>
      </c>
      <c r="M1736" s="3">
        <v>3105</v>
      </c>
      <c r="N1736" s="2">
        <v>6</v>
      </c>
      <c r="O1736" s="2">
        <v>0</v>
      </c>
      <c r="P1736" s="2">
        <v>5</v>
      </c>
      <c r="Q1736" s="2">
        <v>85</v>
      </c>
      <c r="R1736" s="1">
        <f t="shared" si="94"/>
        <v>45900</v>
      </c>
      <c r="S1736" t="s">
        <v>27</v>
      </c>
      <c r="T1736" t="s">
        <v>28</v>
      </c>
    </row>
    <row r="1737" spans="1:20" ht="13.95" customHeight="1" x14ac:dyDescent="0.3">
      <c r="A1737" t="s">
        <v>2703</v>
      </c>
      <c r="B1737" s="2">
        <v>1</v>
      </c>
      <c r="C1737" t="s">
        <v>2684</v>
      </c>
      <c r="D1737" t="s">
        <v>22</v>
      </c>
      <c r="E1737" t="s">
        <v>2185</v>
      </c>
      <c r="F1737" t="s">
        <v>192</v>
      </c>
      <c r="G1737" t="s">
        <v>193</v>
      </c>
      <c r="H1737" t="s">
        <v>2176</v>
      </c>
      <c r="I1737" s="1">
        <f>DATE(2024,12,19)</f>
        <v>45645</v>
      </c>
      <c r="J1737" s="3">
        <v>2402.0100000000002</v>
      </c>
      <c r="K1737" s="3">
        <v>107.93</v>
      </c>
      <c r="L1737" s="3">
        <v>2294.08</v>
      </c>
      <c r="M1737" s="3">
        <v>240</v>
      </c>
      <c r="N1737" s="2">
        <v>14</v>
      </c>
      <c r="O1737" s="2">
        <v>0</v>
      </c>
      <c r="P1737" s="2">
        <v>13</v>
      </c>
      <c r="Q1737" s="2">
        <v>109</v>
      </c>
      <c r="R1737" s="1">
        <f t="shared" si="94"/>
        <v>45900</v>
      </c>
      <c r="S1737" t="s">
        <v>27</v>
      </c>
      <c r="T1737" t="s">
        <v>28</v>
      </c>
    </row>
    <row r="1738" spans="1:20" ht="13.95" customHeight="1" x14ac:dyDescent="0.3">
      <c r="A1738" t="s">
        <v>2704</v>
      </c>
      <c r="B1738" s="2">
        <v>1</v>
      </c>
      <c r="C1738" t="s">
        <v>2705</v>
      </c>
      <c r="D1738" t="s">
        <v>93</v>
      </c>
      <c r="E1738" t="s">
        <v>2706</v>
      </c>
      <c r="F1738" t="s">
        <v>2577</v>
      </c>
      <c r="G1738" t="s">
        <v>197</v>
      </c>
      <c r="H1738" t="s">
        <v>2646</v>
      </c>
      <c r="I1738" s="1">
        <f>DATE(2023,3,31)</f>
        <v>45016</v>
      </c>
      <c r="J1738" s="3">
        <v>8522.1200000000008</v>
      </c>
      <c r="K1738" s="3">
        <v>2651.69</v>
      </c>
      <c r="L1738" s="3">
        <v>5870.43</v>
      </c>
      <c r="M1738" s="3">
        <v>850</v>
      </c>
      <c r="N1738" s="2">
        <v>7</v>
      </c>
      <c r="O1738" s="2">
        <v>0</v>
      </c>
      <c r="P1738" s="2">
        <v>4</v>
      </c>
      <c r="Q1738" s="2">
        <v>211</v>
      </c>
      <c r="R1738" s="1">
        <f t="shared" si="94"/>
        <v>45900</v>
      </c>
      <c r="S1738" t="s">
        <v>27</v>
      </c>
      <c r="T1738" t="s">
        <v>28</v>
      </c>
    </row>
    <row r="1739" spans="1:20" ht="13.95" customHeight="1" x14ac:dyDescent="0.3">
      <c r="A1739" t="s">
        <v>2707</v>
      </c>
      <c r="B1739" s="2">
        <v>1</v>
      </c>
      <c r="C1739" t="s">
        <v>1864</v>
      </c>
      <c r="D1739" t="s">
        <v>1787</v>
      </c>
      <c r="E1739" t="s">
        <v>31</v>
      </c>
      <c r="F1739" t="s">
        <v>281</v>
      </c>
      <c r="G1739" t="s">
        <v>282</v>
      </c>
      <c r="H1739" t="s">
        <v>1845</v>
      </c>
      <c r="I1739" s="1">
        <f>DATE(2024,11,25)</f>
        <v>45621</v>
      </c>
      <c r="J1739" s="3">
        <v>31046.55</v>
      </c>
      <c r="K1739" s="3">
        <v>3560.75</v>
      </c>
      <c r="L1739" s="3">
        <v>27485.8</v>
      </c>
      <c r="M1739" s="3">
        <v>3105</v>
      </c>
      <c r="N1739" s="2">
        <v>6</v>
      </c>
      <c r="O1739" s="2">
        <v>0</v>
      </c>
      <c r="P1739" s="2">
        <v>5</v>
      </c>
      <c r="Q1739" s="2">
        <v>85</v>
      </c>
      <c r="R1739" s="1">
        <f t="shared" si="94"/>
        <v>45900</v>
      </c>
      <c r="S1739" t="s">
        <v>27</v>
      </c>
      <c r="T1739" t="s">
        <v>28</v>
      </c>
    </row>
    <row r="1740" spans="1:20" ht="13.95" customHeight="1" x14ac:dyDescent="0.3">
      <c r="A1740" t="s">
        <v>2708</v>
      </c>
      <c r="B1740" s="2">
        <v>1</v>
      </c>
      <c r="C1740" t="s">
        <v>1864</v>
      </c>
      <c r="D1740" t="s">
        <v>1787</v>
      </c>
      <c r="E1740" t="s">
        <v>31</v>
      </c>
      <c r="F1740" t="s">
        <v>281</v>
      </c>
      <c r="G1740" t="s">
        <v>282</v>
      </c>
      <c r="H1740" t="s">
        <v>1845</v>
      </c>
      <c r="I1740" s="1">
        <f>DATE(2024,11,25)</f>
        <v>45621</v>
      </c>
      <c r="J1740" s="3">
        <v>31046.55</v>
      </c>
      <c r="K1740" s="3">
        <v>3560.75</v>
      </c>
      <c r="L1740" s="3">
        <v>27485.8</v>
      </c>
      <c r="M1740" s="3">
        <v>3105</v>
      </c>
      <c r="N1740" s="2">
        <v>6</v>
      </c>
      <c r="O1740" s="2">
        <v>0</v>
      </c>
      <c r="P1740" s="2">
        <v>5</v>
      </c>
      <c r="Q1740" s="2">
        <v>85</v>
      </c>
      <c r="R1740" s="1">
        <f t="shared" si="94"/>
        <v>45900</v>
      </c>
      <c r="S1740" t="s">
        <v>27</v>
      </c>
      <c r="T1740" t="s">
        <v>28</v>
      </c>
    </row>
    <row r="1741" spans="1:20" ht="13.95" customHeight="1" x14ac:dyDescent="0.3">
      <c r="A1741" t="s">
        <v>2709</v>
      </c>
      <c r="B1741" s="2">
        <v>1</v>
      </c>
      <c r="C1741" t="s">
        <v>2710</v>
      </c>
      <c r="D1741" t="s">
        <v>1787</v>
      </c>
      <c r="E1741" t="s">
        <v>2711</v>
      </c>
      <c r="F1741" t="s">
        <v>461</v>
      </c>
      <c r="G1741" t="s">
        <v>377</v>
      </c>
      <c r="H1741" t="s">
        <v>872</v>
      </c>
      <c r="I1741" s="1">
        <f t="shared" ref="I1741:I1746" si="95">DATE(2020,6,15)</f>
        <v>43997</v>
      </c>
      <c r="J1741" s="3">
        <v>36165.699999999997</v>
      </c>
      <c r="K1741" s="3">
        <v>25885.59</v>
      </c>
      <c r="L1741" s="3">
        <v>10280.11</v>
      </c>
      <c r="M1741" s="3">
        <v>3600</v>
      </c>
      <c r="N1741" s="2">
        <v>7</v>
      </c>
      <c r="O1741" s="2">
        <v>0</v>
      </c>
      <c r="P1741" s="2">
        <v>1</v>
      </c>
      <c r="Q1741" s="2">
        <v>287</v>
      </c>
      <c r="R1741" s="1">
        <f t="shared" si="94"/>
        <v>45900</v>
      </c>
      <c r="S1741" t="s">
        <v>27</v>
      </c>
      <c r="T1741" t="s">
        <v>28</v>
      </c>
    </row>
    <row r="1742" spans="1:20" ht="13.95" customHeight="1" x14ac:dyDescent="0.3">
      <c r="A1742" t="s">
        <v>2712</v>
      </c>
      <c r="B1742" s="2">
        <v>1</v>
      </c>
      <c r="C1742" t="s">
        <v>2710</v>
      </c>
      <c r="D1742" t="s">
        <v>1787</v>
      </c>
      <c r="E1742" t="s">
        <v>2711</v>
      </c>
      <c r="F1742" t="s">
        <v>268</v>
      </c>
      <c r="G1742" t="s">
        <v>269</v>
      </c>
      <c r="H1742" t="s">
        <v>270</v>
      </c>
      <c r="I1742" s="1">
        <f t="shared" si="95"/>
        <v>43997</v>
      </c>
      <c r="J1742" s="3">
        <v>36165.72</v>
      </c>
      <c r="K1742" s="3">
        <v>25885.61</v>
      </c>
      <c r="L1742" s="3">
        <v>10280.11</v>
      </c>
      <c r="M1742" s="3">
        <v>3600</v>
      </c>
      <c r="N1742" s="2">
        <v>7</v>
      </c>
      <c r="O1742" s="2">
        <v>0</v>
      </c>
      <c r="P1742" s="2">
        <v>1</v>
      </c>
      <c r="Q1742" s="2">
        <v>287</v>
      </c>
      <c r="R1742" s="1">
        <f t="shared" si="94"/>
        <v>45900</v>
      </c>
      <c r="S1742" t="s">
        <v>27</v>
      </c>
      <c r="T1742" t="s">
        <v>28</v>
      </c>
    </row>
    <row r="1743" spans="1:20" ht="13.95" customHeight="1" x14ac:dyDescent="0.3">
      <c r="A1743" t="s">
        <v>2713</v>
      </c>
      <c r="B1743" s="2">
        <v>1</v>
      </c>
      <c r="C1743" t="s">
        <v>2710</v>
      </c>
      <c r="D1743" t="s">
        <v>1787</v>
      </c>
      <c r="E1743" t="s">
        <v>2711</v>
      </c>
      <c r="F1743" t="s">
        <v>281</v>
      </c>
      <c r="G1743" t="s">
        <v>282</v>
      </c>
      <c r="H1743" t="s">
        <v>283</v>
      </c>
      <c r="I1743" s="1">
        <f t="shared" si="95"/>
        <v>43997</v>
      </c>
      <c r="J1743" s="3">
        <v>36165.72</v>
      </c>
      <c r="K1743" s="3">
        <v>25885.61</v>
      </c>
      <c r="L1743" s="3">
        <v>10280.11</v>
      </c>
      <c r="M1743" s="3">
        <v>3600</v>
      </c>
      <c r="N1743" s="2">
        <v>7</v>
      </c>
      <c r="O1743" s="2">
        <v>0</v>
      </c>
      <c r="P1743" s="2">
        <v>1</v>
      </c>
      <c r="Q1743" s="2">
        <v>287</v>
      </c>
      <c r="R1743" s="1">
        <f t="shared" si="94"/>
        <v>45900</v>
      </c>
      <c r="S1743" t="s">
        <v>27</v>
      </c>
      <c r="T1743" t="s">
        <v>28</v>
      </c>
    </row>
    <row r="1744" spans="1:20" ht="13.95" customHeight="1" x14ac:dyDescent="0.3">
      <c r="A1744" t="s">
        <v>2714</v>
      </c>
      <c r="B1744" s="2">
        <v>1</v>
      </c>
      <c r="C1744" t="s">
        <v>2710</v>
      </c>
      <c r="D1744" t="s">
        <v>1787</v>
      </c>
      <c r="E1744" t="s">
        <v>2711</v>
      </c>
      <c r="F1744" t="s">
        <v>281</v>
      </c>
      <c r="G1744" t="s">
        <v>282</v>
      </c>
      <c r="H1744" t="s">
        <v>283</v>
      </c>
      <c r="I1744" s="1">
        <f t="shared" si="95"/>
        <v>43997</v>
      </c>
      <c r="J1744" s="3">
        <v>36165.72</v>
      </c>
      <c r="K1744" s="3">
        <v>25885.61</v>
      </c>
      <c r="L1744" s="3">
        <v>10280.11</v>
      </c>
      <c r="M1744" s="3">
        <v>3600</v>
      </c>
      <c r="N1744" s="2">
        <v>7</v>
      </c>
      <c r="O1744" s="2">
        <v>0</v>
      </c>
      <c r="P1744" s="2">
        <v>1</v>
      </c>
      <c r="Q1744" s="2">
        <v>287</v>
      </c>
      <c r="R1744" s="1">
        <f t="shared" si="94"/>
        <v>45900</v>
      </c>
      <c r="S1744" t="s">
        <v>27</v>
      </c>
      <c r="T1744" t="s">
        <v>28</v>
      </c>
    </row>
    <row r="1745" spans="1:20" ht="13.95" customHeight="1" x14ac:dyDescent="0.3">
      <c r="A1745" t="s">
        <v>2715</v>
      </c>
      <c r="B1745" s="2">
        <v>1</v>
      </c>
      <c r="C1745" t="s">
        <v>2710</v>
      </c>
      <c r="D1745" t="s">
        <v>1787</v>
      </c>
      <c r="E1745" t="s">
        <v>2711</v>
      </c>
      <c r="F1745" t="s">
        <v>281</v>
      </c>
      <c r="G1745" t="s">
        <v>282</v>
      </c>
      <c r="H1745" t="s">
        <v>283</v>
      </c>
      <c r="I1745" s="1">
        <f t="shared" si="95"/>
        <v>43997</v>
      </c>
      <c r="J1745" s="3">
        <v>36165.72</v>
      </c>
      <c r="K1745" s="3">
        <v>25885.61</v>
      </c>
      <c r="L1745" s="3">
        <v>10280.11</v>
      </c>
      <c r="M1745" s="3">
        <v>3600</v>
      </c>
      <c r="N1745" s="2">
        <v>7</v>
      </c>
      <c r="O1745" s="2">
        <v>0</v>
      </c>
      <c r="P1745" s="2">
        <v>1</v>
      </c>
      <c r="Q1745" s="2">
        <v>287</v>
      </c>
      <c r="R1745" s="1">
        <f t="shared" si="94"/>
        <v>45900</v>
      </c>
      <c r="S1745" t="s">
        <v>27</v>
      </c>
      <c r="T1745" t="s">
        <v>28</v>
      </c>
    </row>
    <row r="1746" spans="1:20" ht="13.95" customHeight="1" x14ac:dyDescent="0.3">
      <c r="A1746" t="s">
        <v>2716</v>
      </c>
      <c r="B1746" s="2">
        <v>1</v>
      </c>
      <c r="C1746" t="s">
        <v>2710</v>
      </c>
      <c r="D1746" t="s">
        <v>1787</v>
      </c>
      <c r="E1746" t="s">
        <v>2711</v>
      </c>
      <c r="F1746" t="s">
        <v>1038</v>
      </c>
      <c r="G1746" t="s">
        <v>465</v>
      </c>
      <c r="H1746" t="s">
        <v>429</v>
      </c>
      <c r="I1746" s="1">
        <f t="shared" si="95"/>
        <v>43997</v>
      </c>
      <c r="J1746" s="3">
        <v>36165.72</v>
      </c>
      <c r="K1746" s="3">
        <v>25885.61</v>
      </c>
      <c r="L1746" s="3">
        <v>10280.11</v>
      </c>
      <c r="M1746" s="3">
        <v>3600</v>
      </c>
      <c r="N1746" s="2">
        <v>7</v>
      </c>
      <c r="O1746" s="2">
        <v>0</v>
      </c>
      <c r="P1746" s="2">
        <v>1</v>
      </c>
      <c r="Q1746" s="2">
        <v>287</v>
      </c>
      <c r="R1746" s="1">
        <f t="shared" si="94"/>
        <v>45900</v>
      </c>
      <c r="S1746" t="s">
        <v>27</v>
      </c>
      <c r="T1746" t="s">
        <v>28</v>
      </c>
    </row>
    <row r="1747" spans="1:20" ht="13.95" customHeight="1" x14ac:dyDescent="0.3">
      <c r="A1747" t="s">
        <v>2717</v>
      </c>
      <c r="B1747" s="2">
        <v>1</v>
      </c>
      <c r="C1747" t="s">
        <v>1864</v>
      </c>
      <c r="D1747" t="s">
        <v>1787</v>
      </c>
      <c r="E1747" t="s">
        <v>31</v>
      </c>
      <c r="F1747" t="s">
        <v>281</v>
      </c>
      <c r="G1747" t="s">
        <v>282</v>
      </c>
      <c r="H1747" t="s">
        <v>1845</v>
      </c>
      <c r="I1747" s="1">
        <f>DATE(2024,11,25)</f>
        <v>45621</v>
      </c>
      <c r="J1747" s="3">
        <v>31046.55</v>
      </c>
      <c r="K1747" s="3">
        <v>3560.75</v>
      </c>
      <c r="L1747" s="3">
        <v>27485.8</v>
      </c>
      <c r="M1747" s="3">
        <v>3105</v>
      </c>
      <c r="N1747" s="2">
        <v>6</v>
      </c>
      <c r="O1747" s="2">
        <v>0</v>
      </c>
      <c r="P1747" s="2">
        <v>5</v>
      </c>
      <c r="Q1747" s="2">
        <v>85</v>
      </c>
      <c r="R1747" s="1">
        <f t="shared" si="94"/>
        <v>45900</v>
      </c>
      <c r="S1747" t="s">
        <v>27</v>
      </c>
      <c r="T1747" t="s">
        <v>28</v>
      </c>
    </row>
    <row r="1748" spans="1:20" ht="13.95" customHeight="1" x14ac:dyDescent="0.3">
      <c r="A1748" t="s">
        <v>2718</v>
      </c>
      <c r="B1748" s="2">
        <v>1</v>
      </c>
      <c r="C1748" t="s">
        <v>2719</v>
      </c>
      <c r="D1748" t="s">
        <v>1787</v>
      </c>
      <c r="E1748" t="s">
        <v>2720</v>
      </c>
      <c r="F1748" t="s">
        <v>281</v>
      </c>
      <c r="G1748" t="s">
        <v>282</v>
      </c>
      <c r="H1748" t="s">
        <v>283</v>
      </c>
      <c r="I1748" s="1">
        <f>DATE(2023,3,30)</f>
        <v>45015</v>
      </c>
      <c r="J1748" s="3">
        <v>21725.8</v>
      </c>
      <c r="K1748" s="3">
        <v>7922.76</v>
      </c>
      <c r="L1748" s="3">
        <v>13803.04</v>
      </c>
      <c r="M1748" s="3">
        <v>2100</v>
      </c>
      <c r="N1748" s="2">
        <v>6</v>
      </c>
      <c r="O1748" s="2">
        <v>0</v>
      </c>
      <c r="P1748" s="2">
        <v>3</v>
      </c>
      <c r="Q1748" s="2">
        <v>210</v>
      </c>
      <c r="R1748" s="1">
        <f t="shared" si="94"/>
        <v>45900</v>
      </c>
      <c r="S1748" t="s">
        <v>27</v>
      </c>
      <c r="T1748" t="s">
        <v>28</v>
      </c>
    </row>
    <row r="1749" spans="1:20" ht="13.95" customHeight="1" x14ac:dyDescent="0.3">
      <c r="A1749" t="s">
        <v>2721</v>
      </c>
      <c r="B1749" s="2">
        <v>1</v>
      </c>
      <c r="C1749" t="s">
        <v>2719</v>
      </c>
      <c r="D1749" t="s">
        <v>1787</v>
      </c>
      <c r="E1749" t="s">
        <v>2720</v>
      </c>
      <c r="F1749" t="s">
        <v>281</v>
      </c>
      <c r="G1749" t="s">
        <v>282</v>
      </c>
      <c r="H1749" t="s">
        <v>283</v>
      </c>
      <c r="I1749" s="1">
        <f>DATE(2023,3,30)</f>
        <v>45015</v>
      </c>
      <c r="J1749" s="3">
        <v>21725.8</v>
      </c>
      <c r="K1749" s="3">
        <v>7894.51</v>
      </c>
      <c r="L1749" s="3">
        <v>13831.29</v>
      </c>
      <c r="M1749" s="3">
        <v>2170</v>
      </c>
      <c r="N1749" s="2">
        <v>6</v>
      </c>
      <c r="O1749" s="2">
        <v>0</v>
      </c>
      <c r="P1749" s="2">
        <v>3</v>
      </c>
      <c r="Q1749" s="2">
        <v>210</v>
      </c>
      <c r="R1749" s="1">
        <f t="shared" si="94"/>
        <v>45900</v>
      </c>
      <c r="S1749" t="s">
        <v>27</v>
      </c>
      <c r="T1749" t="s">
        <v>28</v>
      </c>
    </row>
    <row r="1750" spans="1:20" ht="13.95" customHeight="1" x14ac:dyDescent="0.3">
      <c r="A1750" t="s">
        <v>2722</v>
      </c>
      <c r="B1750" s="2">
        <v>1</v>
      </c>
      <c r="C1750" t="s">
        <v>2723</v>
      </c>
      <c r="D1750" t="s">
        <v>93</v>
      </c>
      <c r="E1750" t="s">
        <v>2724</v>
      </c>
      <c r="F1750" t="s">
        <v>2551</v>
      </c>
      <c r="G1750" t="s">
        <v>592</v>
      </c>
      <c r="H1750" t="s">
        <v>2725</v>
      </c>
      <c r="I1750" s="1">
        <f>DATE(2022,12,14)</f>
        <v>44909</v>
      </c>
      <c r="J1750" s="3">
        <v>242669</v>
      </c>
      <c r="K1750" s="3">
        <v>84348.52</v>
      </c>
      <c r="L1750" s="3">
        <v>158320.48000000001</v>
      </c>
      <c r="M1750" s="3">
        <v>25000</v>
      </c>
      <c r="N1750" s="2">
        <v>7</v>
      </c>
      <c r="O1750" s="2">
        <v>0</v>
      </c>
      <c r="P1750" s="2">
        <v>4</v>
      </c>
      <c r="Q1750" s="2">
        <v>104</v>
      </c>
      <c r="R1750" s="1">
        <f t="shared" si="94"/>
        <v>45900</v>
      </c>
      <c r="S1750" t="s">
        <v>27</v>
      </c>
      <c r="T1750" t="s">
        <v>28</v>
      </c>
    </row>
    <row r="1751" spans="1:20" ht="13.95" customHeight="1" x14ac:dyDescent="0.3">
      <c r="A1751" t="s">
        <v>2726</v>
      </c>
      <c r="B1751" s="2">
        <v>1</v>
      </c>
      <c r="C1751" t="s">
        <v>2684</v>
      </c>
      <c r="D1751" t="s">
        <v>22</v>
      </c>
      <c r="E1751" t="s">
        <v>2185</v>
      </c>
      <c r="F1751" t="s">
        <v>192</v>
      </c>
      <c r="G1751" t="s">
        <v>193</v>
      </c>
      <c r="H1751" t="s">
        <v>2176</v>
      </c>
      <c r="I1751" s="1">
        <f>DATE(2024,12,19)</f>
        <v>45645</v>
      </c>
      <c r="J1751" s="3">
        <v>2402.0100000000002</v>
      </c>
      <c r="K1751" s="3">
        <v>107.93</v>
      </c>
      <c r="L1751" s="3">
        <v>2294.08</v>
      </c>
      <c r="M1751" s="3">
        <v>240</v>
      </c>
      <c r="N1751" s="2">
        <v>14</v>
      </c>
      <c r="O1751" s="2">
        <v>0</v>
      </c>
      <c r="P1751" s="2">
        <v>13</v>
      </c>
      <c r="Q1751" s="2">
        <v>109</v>
      </c>
      <c r="R1751" s="1">
        <f t="shared" si="94"/>
        <v>45900</v>
      </c>
      <c r="S1751" t="s">
        <v>27</v>
      </c>
      <c r="T1751" t="s">
        <v>28</v>
      </c>
    </row>
    <row r="1752" spans="1:20" ht="13.95" customHeight="1" x14ac:dyDescent="0.3">
      <c r="A1752" t="s">
        <v>2727</v>
      </c>
      <c r="B1752" s="2">
        <v>1</v>
      </c>
      <c r="C1752" t="s">
        <v>2403</v>
      </c>
      <c r="D1752" t="s">
        <v>22</v>
      </c>
      <c r="E1752" t="s">
        <v>2185</v>
      </c>
      <c r="F1752" t="s">
        <v>192</v>
      </c>
      <c r="G1752" t="s">
        <v>193</v>
      </c>
      <c r="H1752" t="s">
        <v>2176</v>
      </c>
      <c r="I1752" s="1">
        <f>DATE(2024,12,19)</f>
        <v>45645</v>
      </c>
      <c r="J1752" s="3">
        <v>4165.2700000000004</v>
      </c>
      <c r="K1752" s="3">
        <v>186.94</v>
      </c>
      <c r="L1752" s="3">
        <v>3978.33</v>
      </c>
      <c r="M1752" s="3">
        <v>420</v>
      </c>
      <c r="N1752" s="2">
        <v>14</v>
      </c>
      <c r="O1752" s="2">
        <v>0</v>
      </c>
      <c r="P1752" s="2">
        <v>13</v>
      </c>
      <c r="Q1752" s="2">
        <v>109</v>
      </c>
      <c r="R1752" s="1">
        <f t="shared" si="94"/>
        <v>45900</v>
      </c>
      <c r="S1752" t="s">
        <v>27</v>
      </c>
      <c r="T1752" t="s">
        <v>28</v>
      </c>
    </row>
    <row r="1753" spans="1:20" ht="13.95" customHeight="1" x14ac:dyDescent="0.3">
      <c r="A1753" t="s">
        <v>2728</v>
      </c>
      <c r="B1753" s="2">
        <v>1</v>
      </c>
      <c r="C1753" t="s">
        <v>1864</v>
      </c>
      <c r="D1753" t="s">
        <v>1787</v>
      </c>
      <c r="E1753" t="s">
        <v>31</v>
      </c>
      <c r="F1753" t="s">
        <v>281</v>
      </c>
      <c r="G1753" t="s">
        <v>282</v>
      </c>
      <c r="H1753" t="s">
        <v>1845</v>
      </c>
      <c r="I1753" s="1">
        <f>DATE(2024,11,25)</f>
        <v>45621</v>
      </c>
      <c r="J1753" s="3">
        <v>31046.55</v>
      </c>
      <c r="K1753" s="3">
        <v>3560.75</v>
      </c>
      <c r="L1753" s="3">
        <v>27485.8</v>
      </c>
      <c r="M1753" s="3">
        <v>3105</v>
      </c>
      <c r="N1753" s="2">
        <v>6</v>
      </c>
      <c r="O1753" s="2">
        <v>0</v>
      </c>
      <c r="P1753" s="2">
        <v>5</v>
      </c>
      <c r="Q1753" s="2">
        <v>85</v>
      </c>
      <c r="R1753" s="1">
        <f t="shared" si="94"/>
        <v>45900</v>
      </c>
      <c r="S1753" t="s">
        <v>27</v>
      </c>
      <c r="T1753" t="s">
        <v>28</v>
      </c>
    </row>
    <row r="1754" spans="1:20" ht="13.95" customHeight="1" x14ac:dyDescent="0.3">
      <c r="A1754" t="s">
        <v>2729</v>
      </c>
      <c r="B1754" s="2">
        <v>1</v>
      </c>
      <c r="C1754" t="s">
        <v>2403</v>
      </c>
      <c r="D1754" t="s">
        <v>22</v>
      </c>
      <c r="E1754" t="s">
        <v>2185</v>
      </c>
      <c r="F1754" t="s">
        <v>192</v>
      </c>
      <c r="G1754" t="s">
        <v>193</v>
      </c>
      <c r="H1754" t="s">
        <v>2176</v>
      </c>
      <c r="I1754" s="1">
        <f>DATE(2024,12,19)</f>
        <v>45645</v>
      </c>
      <c r="J1754" s="3">
        <v>4165.2700000000004</v>
      </c>
      <c r="K1754" s="3">
        <v>186.94</v>
      </c>
      <c r="L1754" s="3">
        <v>3978.33</v>
      </c>
      <c r="M1754" s="3">
        <v>420</v>
      </c>
      <c r="N1754" s="2">
        <v>14</v>
      </c>
      <c r="O1754" s="2">
        <v>0</v>
      </c>
      <c r="P1754" s="2">
        <v>13</v>
      </c>
      <c r="Q1754" s="2">
        <v>109</v>
      </c>
      <c r="R1754" s="1">
        <f t="shared" si="94"/>
        <v>45900</v>
      </c>
      <c r="S1754" t="s">
        <v>27</v>
      </c>
      <c r="T1754" t="s">
        <v>28</v>
      </c>
    </row>
    <row r="1755" spans="1:20" ht="13.95" customHeight="1" x14ac:dyDescent="0.3">
      <c r="A1755" t="s">
        <v>2730</v>
      </c>
      <c r="B1755" s="2">
        <v>1</v>
      </c>
      <c r="C1755" t="s">
        <v>1864</v>
      </c>
      <c r="D1755" t="s">
        <v>1787</v>
      </c>
      <c r="E1755" t="s">
        <v>31</v>
      </c>
      <c r="F1755" t="s">
        <v>281</v>
      </c>
      <c r="G1755" t="s">
        <v>282</v>
      </c>
      <c r="H1755" t="s">
        <v>1845</v>
      </c>
      <c r="I1755" s="1">
        <f>DATE(2024,11,25)</f>
        <v>45621</v>
      </c>
      <c r="J1755" s="3">
        <v>31046.55</v>
      </c>
      <c r="K1755" s="3">
        <v>3560.75</v>
      </c>
      <c r="L1755" s="3">
        <v>27485.8</v>
      </c>
      <c r="M1755" s="3">
        <v>3105</v>
      </c>
      <c r="N1755" s="2">
        <v>6</v>
      </c>
      <c r="O1755" s="2">
        <v>0</v>
      </c>
      <c r="P1755" s="2">
        <v>5</v>
      </c>
      <c r="Q1755" s="2">
        <v>85</v>
      </c>
      <c r="R1755" s="1">
        <f t="shared" si="94"/>
        <v>45900</v>
      </c>
      <c r="S1755" t="s">
        <v>27</v>
      </c>
      <c r="T1755" t="s">
        <v>28</v>
      </c>
    </row>
    <row r="1756" spans="1:20" ht="13.95" customHeight="1" x14ac:dyDescent="0.3">
      <c r="A1756" t="s">
        <v>2731</v>
      </c>
      <c r="B1756" s="2">
        <v>1</v>
      </c>
      <c r="C1756" t="s">
        <v>2732</v>
      </c>
      <c r="D1756" t="s">
        <v>136</v>
      </c>
      <c r="E1756" t="s">
        <v>2733</v>
      </c>
      <c r="F1756" t="s">
        <v>281</v>
      </c>
      <c r="G1756" t="s">
        <v>282</v>
      </c>
      <c r="H1756" t="s">
        <v>283</v>
      </c>
      <c r="I1756" s="1">
        <f>DATE(2020,7,31)</f>
        <v>44043</v>
      </c>
      <c r="J1756" s="3">
        <v>155403.46</v>
      </c>
      <c r="K1756" s="3">
        <v>101996.3</v>
      </c>
      <c r="L1756" s="3">
        <v>53407.16</v>
      </c>
      <c r="M1756" s="3">
        <v>15000</v>
      </c>
      <c r="N1756" s="2">
        <v>7</v>
      </c>
      <c r="O1756" s="2">
        <v>0</v>
      </c>
      <c r="P1756" s="2">
        <v>1</v>
      </c>
      <c r="Q1756" s="2">
        <v>333</v>
      </c>
      <c r="R1756" s="1">
        <f t="shared" si="94"/>
        <v>45900</v>
      </c>
      <c r="S1756" t="s">
        <v>27</v>
      </c>
      <c r="T1756" t="s">
        <v>28</v>
      </c>
    </row>
    <row r="1757" spans="1:20" ht="13.95" customHeight="1" x14ac:dyDescent="0.3">
      <c r="A1757" t="s">
        <v>2734</v>
      </c>
      <c r="B1757" s="2">
        <v>1</v>
      </c>
      <c r="C1757" t="s">
        <v>2735</v>
      </c>
      <c r="D1757" t="s">
        <v>22</v>
      </c>
      <c r="E1757" t="s">
        <v>2185</v>
      </c>
      <c r="F1757" t="s">
        <v>192</v>
      </c>
      <c r="G1757" t="s">
        <v>193</v>
      </c>
      <c r="H1757" t="s">
        <v>2176</v>
      </c>
      <c r="I1757" s="1">
        <f>DATE(2024,12,19)</f>
        <v>45645</v>
      </c>
      <c r="J1757" s="3">
        <v>4894.01</v>
      </c>
      <c r="K1757" s="3">
        <v>219.82</v>
      </c>
      <c r="L1757" s="3">
        <v>4674.1899999999996</v>
      </c>
      <c r="M1757" s="3">
        <v>490</v>
      </c>
      <c r="N1757" s="2">
        <v>14</v>
      </c>
      <c r="O1757" s="2">
        <v>0</v>
      </c>
      <c r="P1757" s="2">
        <v>13</v>
      </c>
      <c r="Q1757" s="2">
        <v>109</v>
      </c>
      <c r="R1757" s="1">
        <f t="shared" si="94"/>
        <v>45900</v>
      </c>
      <c r="S1757" t="s">
        <v>27</v>
      </c>
      <c r="T1757" t="s">
        <v>28</v>
      </c>
    </row>
    <row r="1758" spans="1:20" ht="13.95" customHeight="1" x14ac:dyDescent="0.3">
      <c r="A1758" t="s">
        <v>2736</v>
      </c>
      <c r="B1758" s="2">
        <v>1</v>
      </c>
      <c r="C1758" t="s">
        <v>1864</v>
      </c>
      <c r="D1758" t="s">
        <v>1787</v>
      </c>
      <c r="E1758" t="s">
        <v>31</v>
      </c>
      <c r="F1758" t="s">
        <v>281</v>
      </c>
      <c r="G1758" t="s">
        <v>282</v>
      </c>
      <c r="H1758" t="s">
        <v>1845</v>
      </c>
      <c r="I1758" s="1">
        <f>DATE(2024,11,25)</f>
        <v>45621</v>
      </c>
      <c r="J1758" s="3">
        <v>31046.55</v>
      </c>
      <c r="K1758" s="3">
        <v>3560.75</v>
      </c>
      <c r="L1758" s="3">
        <v>27485.8</v>
      </c>
      <c r="M1758" s="3">
        <v>3105</v>
      </c>
      <c r="N1758" s="2">
        <v>6</v>
      </c>
      <c r="O1758" s="2">
        <v>0</v>
      </c>
      <c r="P1758" s="2">
        <v>5</v>
      </c>
      <c r="Q1758" s="2">
        <v>85</v>
      </c>
      <c r="R1758" s="1">
        <f t="shared" si="94"/>
        <v>45900</v>
      </c>
      <c r="S1758" t="s">
        <v>27</v>
      </c>
      <c r="T1758" t="s">
        <v>28</v>
      </c>
    </row>
    <row r="1759" spans="1:20" ht="13.95" customHeight="1" x14ac:dyDescent="0.3">
      <c r="A1759" t="s">
        <v>2737</v>
      </c>
      <c r="B1759" s="2">
        <v>1</v>
      </c>
      <c r="C1759" t="s">
        <v>2735</v>
      </c>
      <c r="D1759" t="s">
        <v>22</v>
      </c>
      <c r="E1759" t="s">
        <v>2185</v>
      </c>
      <c r="F1759" t="s">
        <v>192</v>
      </c>
      <c r="G1759" t="s">
        <v>193</v>
      </c>
      <c r="H1759" t="s">
        <v>2176</v>
      </c>
      <c r="I1759" s="1">
        <f>DATE(2024,12,19)</f>
        <v>45645</v>
      </c>
      <c r="J1759" s="3">
        <v>4894.01</v>
      </c>
      <c r="K1759" s="3">
        <v>219.82</v>
      </c>
      <c r="L1759" s="3">
        <v>4674.1899999999996</v>
      </c>
      <c r="M1759" s="3">
        <v>490</v>
      </c>
      <c r="N1759" s="2">
        <v>14</v>
      </c>
      <c r="O1759" s="2">
        <v>0</v>
      </c>
      <c r="P1759" s="2">
        <v>13</v>
      </c>
      <c r="Q1759" s="2">
        <v>109</v>
      </c>
      <c r="R1759" s="1">
        <f t="shared" si="94"/>
        <v>45900</v>
      </c>
      <c r="S1759" t="s">
        <v>27</v>
      </c>
      <c r="T1759" t="s">
        <v>28</v>
      </c>
    </row>
    <row r="1760" spans="1:20" ht="13.95" customHeight="1" x14ac:dyDescent="0.3">
      <c r="A1760" t="s">
        <v>2738</v>
      </c>
      <c r="B1760" s="2">
        <v>1</v>
      </c>
      <c r="C1760" t="s">
        <v>2735</v>
      </c>
      <c r="D1760" t="s">
        <v>22</v>
      </c>
      <c r="E1760" t="s">
        <v>2185</v>
      </c>
      <c r="F1760" t="s">
        <v>192</v>
      </c>
      <c r="G1760" t="s">
        <v>193</v>
      </c>
      <c r="H1760" t="s">
        <v>2176</v>
      </c>
      <c r="I1760" s="1">
        <f>DATE(2024,12,19)</f>
        <v>45645</v>
      </c>
      <c r="J1760" s="3">
        <v>4894.01</v>
      </c>
      <c r="K1760" s="3">
        <v>219.82</v>
      </c>
      <c r="L1760" s="3">
        <v>4674.1899999999996</v>
      </c>
      <c r="M1760" s="3">
        <v>490</v>
      </c>
      <c r="N1760" s="2">
        <v>14</v>
      </c>
      <c r="O1760" s="2">
        <v>0</v>
      </c>
      <c r="P1760" s="2">
        <v>13</v>
      </c>
      <c r="Q1760" s="2">
        <v>109</v>
      </c>
      <c r="R1760" s="1">
        <f t="shared" si="94"/>
        <v>45900</v>
      </c>
      <c r="S1760" t="s">
        <v>27</v>
      </c>
      <c r="T1760" t="s">
        <v>28</v>
      </c>
    </row>
    <row r="1761" spans="1:20" ht="13.95" customHeight="1" x14ac:dyDescent="0.3">
      <c r="A1761" t="s">
        <v>2739</v>
      </c>
      <c r="B1761" s="2">
        <v>1</v>
      </c>
      <c r="C1761" t="s">
        <v>2403</v>
      </c>
      <c r="D1761" t="s">
        <v>22</v>
      </c>
      <c r="E1761" t="s">
        <v>2185</v>
      </c>
      <c r="F1761" t="s">
        <v>192</v>
      </c>
      <c r="G1761" t="s">
        <v>193</v>
      </c>
      <c r="H1761" t="s">
        <v>2176</v>
      </c>
      <c r="I1761" s="1">
        <f>DATE(2024,12,19)</f>
        <v>45645</v>
      </c>
      <c r="J1761" s="3">
        <v>4165.2700000000004</v>
      </c>
      <c r="K1761" s="3">
        <v>186.94</v>
      </c>
      <c r="L1761" s="3">
        <v>3978.33</v>
      </c>
      <c r="M1761" s="3">
        <v>420</v>
      </c>
      <c r="N1761" s="2">
        <v>14</v>
      </c>
      <c r="O1761" s="2">
        <v>0</v>
      </c>
      <c r="P1761" s="2">
        <v>13</v>
      </c>
      <c r="Q1761" s="2">
        <v>109</v>
      </c>
      <c r="R1761" s="1">
        <f t="shared" si="94"/>
        <v>45900</v>
      </c>
      <c r="S1761" t="s">
        <v>27</v>
      </c>
      <c r="T1761" t="s">
        <v>28</v>
      </c>
    </row>
    <row r="1762" spans="1:20" ht="13.95" customHeight="1" x14ac:dyDescent="0.3">
      <c r="A1762" t="s">
        <v>2740</v>
      </c>
      <c r="B1762" s="2">
        <v>1</v>
      </c>
      <c r="C1762" t="s">
        <v>1864</v>
      </c>
      <c r="D1762" t="s">
        <v>1787</v>
      </c>
      <c r="E1762" t="s">
        <v>31</v>
      </c>
      <c r="F1762" t="s">
        <v>281</v>
      </c>
      <c r="G1762" t="s">
        <v>282</v>
      </c>
      <c r="H1762" t="s">
        <v>1845</v>
      </c>
      <c r="I1762" s="1">
        <f>DATE(2024,11,25)</f>
        <v>45621</v>
      </c>
      <c r="J1762" s="3">
        <v>31046.55</v>
      </c>
      <c r="K1762" s="3">
        <v>3560.75</v>
      </c>
      <c r="L1762" s="3">
        <v>27485.8</v>
      </c>
      <c r="M1762" s="3">
        <v>3105</v>
      </c>
      <c r="N1762" s="2">
        <v>6</v>
      </c>
      <c r="O1762" s="2">
        <v>0</v>
      </c>
      <c r="P1762" s="2">
        <v>5</v>
      </c>
      <c r="Q1762" s="2">
        <v>85</v>
      </c>
      <c r="R1762" s="1">
        <f t="shared" si="94"/>
        <v>45900</v>
      </c>
      <c r="S1762" t="s">
        <v>27</v>
      </c>
      <c r="T1762" t="s">
        <v>28</v>
      </c>
    </row>
    <row r="1763" spans="1:20" ht="13.95" customHeight="1" x14ac:dyDescent="0.3">
      <c r="A1763" t="s">
        <v>2741</v>
      </c>
      <c r="B1763" s="2">
        <v>1</v>
      </c>
      <c r="C1763" t="s">
        <v>2403</v>
      </c>
      <c r="D1763" t="s">
        <v>22</v>
      </c>
      <c r="E1763" t="s">
        <v>2185</v>
      </c>
      <c r="F1763" t="s">
        <v>192</v>
      </c>
      <c r="G1763" t="s">
        <v>193</v>
      </c>
      <c r="H1763" t="s">
        <v>2176</v>
      </c>
      <c r="I1763" s="1">
        <f>DATE(2024,12,19)</f>
        <v>45645</v>
      </c>
      <c r="J1763" s="3">
        <v>4165.2700000000004</v>
      </c>
      <c r="K1763" s="3">
        <v>186.94</v>
      </c>
      <c r="L1763" s="3">
        <v>3978.33</v>
      </c>
      <c r="M1763" s="3">
        <v>420</v>
      </c>
      <c r="N1763" s="2">
        <v>14</v>
      </c>
      <c r="O1763" s="2">
        <v>0</v>
      </c>
      <c r="P1763" s="2">
        <v>13</v>
      </c>
      <c r="Q1763" s="2">
        <v>109</v>
      </c>
      <c r="R1763" s="1">
        <f t="shared" si="94"/>
        <v>45900</v>
      </c>
      <c r="S1763" t="s">
        <v>27</v>
      </c>
      <c r="T1763" t="s">
        <v>28</v>
      </c>
    </row>
    <row r="1764" spans="1:20" ht="13.95" customHeight="1" x14ac:dyDescent="0.3">
      <c r="A1764" t="s">
        <v>2742</v>
      </c>
      <c r="B1764" s="2">
        <v>1</v>
      </c>
      <c r="C1764" t="s">
        <v>1864</v>
      </c>
      <c r="D1764" t="s">
        <v>1787</v>
      </c>
      <c r="E1764" t="s">
        <v>31</v>
      </c>
      <c r="F1764" t="s">
        <v>281</v>
      </c>
      <c r="G1764" t="s">
        <v>282</v>
      </c>
      <c r="H1764" t="s">
        <v>1845</v>
      </c>
      <c r="I1764" s="1">
        <f>DATE(2024,11,25)</f>
        <v>45621</v>
      </c>
      <c r="J1764" s="3">
        <v>31046.55</v>
      </c>
      <c r="K1764" s="3">
        <v>3560.75</v>
      </c>
      <c r="L1764" s="3">
        <v>27485.8</v>
      </c>
      <c r="M1764" s="3">
        <v>3105</v>
      </c>
      <c r="N1764" s="2">
        <v>6</v>
      </c>
      <c r="O1764" s="2">
        <v>0</v>
      </c>
      <c r="P1764" s="2">
        <v>5</v>
      </c>
      <c r="Q1764" s="2">
        <v>85</v>
      </c>
      <c r="R1764" s="1">
        <f t="shared" si="94"/>
        <v>45900</v>
      </c>
      <c r="S1764" t="s">
        <v>27</v>
      </c>
      <c r="T1764" t="s">
        <v>28</v>
      </c>
    </row>
    <row r="1765" spans="1:20" ht="13.95" customHeight="1" x14ac:dyDescent="0.3">
      <c r="A1765" t="s">
        <v>2743</v>
      </c>
      <c r="B1765" s="2">
        <v>1</v>
      </c>
      <c r="C1765" t="s">
        <v>1864</v>
      </c>
      <c r="D1765" t="s">
        <v>1787</v>
      </c>
      <c r="E1765" t="s">
        <v>31</v>
      </c>
      <c r="F1765" t="s">
        <v>281</v>
      </c>
      <c r="G1765" t="s">
        <v>282</v>
      </c>
      <c r="H1765" t="s">
        <v>1845</v>
      </c>
      <c r="I1765" s="1">
        <f>DATE(2024,11,25)</f>
        <v>45621</v>
      </c>
      <c r="J1765" s="3">
        <v>31046.55</v>
      </c>
      <c r="K1765" s="3">
        <v>3560.75</v>
      </c>
      <c r="L1765" s="3">
        <v>27485.8</v>
      </c>
      <c r="M1765" s="3">
        <v>3105</v>
      </c>
      <c r="N1765" s="2">
        <v>6</v>
      </c>
      <c r="O1765" s="2">
        <v>0</v>
      </c>
      <c r="P1765" s="2">
        <v>5</v>
      </c>
      <c r="Q1765" s="2">
        <v>85</v>
      </c>
      <c r="R1765" s="1">
        <f t="shared" si="94"/>
        <v>45900</v>
      </c>
      <c r="S1765" t="s">
        <v>27</v>
      </c>
      <c r="T1765" t="s">
        <v>28</v>
      </c>
    </row>
    <row r="1766" spans="1:20" ht="13.95" customHeight="1" x14ac:dyDescent="0.3">
      <c r="A1766" t="s">
        <v>2744</v>
      </c>
      <c r="B1766" s="2">
        <v>1</v>
      </c>
      <c r="C1766" t="s">
        <v>2403</v>
      </c>
      <c r="D1766" t="s">
        <v>22</v>
      </c>
      <c r="E1766" t="s">
        <v>2185</v>
      </c>
      <c r="F1766" t="s">
        <v>192</v>
      </c>
      <c r="G1766" t="s">
        <v>193</v>
      </c>
      <c r="H1766" t="s">
        <v>2176</v>
      </c>
      <c r="I1766" s="1">
        <f>DATE(2024,12,19)</f>
        <v>45645</v>
      </c>
      <c r="J1766" s="3">
        <v>4165.2700000000004</v>
      </c>
      <c r="K1766" s="3">
        <v>186.94</v>
      </c>
      <c r="L1766" s="3">
        <v>3978.33</v>
      </c>
      <c r="M1766" s="3">
        <v>420</v>
      </c>
      <c r="N1766" s="2">
        <v>14</v>
      </c>
      <c r="O1766" s="2">
        <v>0</v>
      </c>
      <c r="P1766" s="2">
        <v>13</v>
      </c>
      <c r="Q1766" s="2">
        <v>109</v>
      </c>
      <c r="R1766" s="1">
        <f t="shared" si="94"/>
        <v>45900</v>
      </c>
      <c r="S1766" t="s">
        <v>27</v>
      </c>
      <c r="T1766" t="s">
        <v>28</v>
      </c>
    </row>
    <row r="1767" spans="1:20" ht="13.95" customHeight="1" x14ac:dyDescent="0.3">
      <c r="A1767" t="s">
        <v>2745</v>
      </c>
      <c r="B1767" s="2">
        <v>1</v>
      </c>
      <c r="C1767" t="s">
        <v>1864</v>
      </c>
      <c r="D1767" t="s">
        <v>1787</v>
      </c>
      <c r="E1767" t="s">
        <v>31</v>
      </c>
      <c r="F1767" t="s">
        <v>281</v>
      </c>
      <c r="G1767" t="s">
        <v>282</v>
      </c>
      <c r="H1767" t="s">
        <v>1845</v>
      </c>
      <c r="I1767" s="1">
        <f>DATE(2024,11,25)</f>
        <v>45621</v>
      </c>
      <c r="J1767" s="3">
        <v>31046.55</v>
      </c>
      <c r="K1767" s="3">
        <v>3560.75</v>
      </c>
      <c r="L1767" s="3">
        <v>27485.8</v>
      </c>
      <c r="M1767" s="3">
        <v>3105</v>
      </c>
      <c r="N1767" s="2">
        <v>6</v>
      </c>
      <c r="O1767" s="2">
        <v>0</v>
      </c>
      <c r="P1767" s="2">
        <v>5</v>
      </c>
      <c r="Q1767" s="2">
        <v>85</v>
      </c>
      <c r="R1767" s="1">
        <f t="shared" si="94"/>
        <v>45900</v>
      </c>
      <c r="S1767" t="s">
        <v>27</v>
      </c>
      <c r="T1767" t="s">
        <v>28</v>
      </c>
    </row>
    <row r="1768" spans="1:20" ht="13.95" customHeight="1" x14ac:dyDescent="0.3">
      <c r="A1768" t="s">
        <v>2746</v>
      </c>
      <c r="B1768" s="2">
        <v>1</v>
      </c>
      <c r="C1768" t="s">
        <v>1960</v>
      </c>
      <c r="D1768" t="s">
        <v>22</v>
      </c>
      <c r="E1768" t="s">
        <v>1769</v>
      </c>
      <c r="F1768" t="s">
        <v>32</v>
      </c>
      <c r="G1768" t="s">
        <v>33</v>
      </c>
      <c r="H1768" t="s">
        <v>1770</v>
      </c>
      <c r="I1768" s="1">
        <f>DATE(2025,3,31)</f>
        <v>45747</v>
      </c>
      <c r="J1768" s="3">
        <v>8019.01</v>
      </c>
      <c r="K1768" s="3">
        <v>216.26</v>
      </c>
      <c r="L1768" s="3">
        <v>7802.75</v>
      </c>
      <c r="M1768" s="3">
        <v>800</v>
      </c>
      <c r="N1768" s="2">
        <v>14</v>
      </c>
      <c r="O1768" s="2">
        <v>0</v>
      </c>
      <c r="P1768" s="2">
        <v>13</v>
      </c>
      <c r="Q1768" s="2">
        <v>211</v>
      </c>
      <c r="R1768" s="1">
        <f t="shared" si="94"/>
        <v>45900</v>
      </c>
      <c r="S1768" t="s">
        <v>27</v>
      </c>
      <c r="T1768" t="s">
        <v>28</v>
      </c>
    </row>
    <row r="1769" spans="1:20" ht="13.95" customHeight="1" x14ac:dyDescent="0.3">
      <c r="A1769" t="s">
        <v>2747</v>
      </c>
      <c r="B1769" s="2">
        <v>1</v>
      </c>
      <c r="C1769" t="s">
        <v>1864</v>
      </c>
      <c r="D1769" t="s">
        <v>1787</v>
      </c>
      <c r="E1769" t="s">
        <v>31</v>
      </c>
      <c r="F1769" t="s">
        <v>192</v>
      </c>
      <c r="G1769" t="s">
        <v>193</v>
      </c>
      <c r="H1769" t="s">
        <v>2748</v>
      </c>
      <c r="I1769" s="1">
        <f>DATE(2024,11,25)</f>
        <v>45621</v>
      </c>
      <c r="J1769" s="3">
        <v>31046.55</v>
      </c>
      <c r="K1769" s="3">
        <v>3560.75</v>
      </c>
      <c r="L1769" s="3">
        <v>27485.8</v>
      </c>
      <c r="M1769" s="3">
        <v>3105</v>
      </c>
      <c r="N1769" s="2">
        <v>6</v>
      </c>
      <c r="O1769" s="2">
        <v>0</v>
      </c>
      <c r="P1769" s="2">
        <v>5</v>
      </c>
      <c r="Q1769" s="2">
        <v>85</v>
      </c>
      <c r="R1769" s="1">
        <f t="shared" si="94"/>
        <v>45900</v>
      </c>
      <c r="S1769" t="s">
        <v>27</v>
      </c>
      <c r="T1769" t="s">
        <v>28</v>
      </c>
    </row>
    <row r="1770" spans="1:20" ht="13.95" customHeight="1" x14ac:dyDescent="0.3">
      <c r="A1770" t="s">
        <v>2749</v>
      </c>
      <c r="B1770" s="2">
        <v>1</v>
      </c>
      <c r="C1770" t="s">
        <v>1864</v>
      </c>
      <c r="D1770" t="s">
        <v>1787</v>
      </c>
      <c r="E1770" t="s">
        <v>31</v>
      </c>
      <c r="F1770" t="s">
        <v>281</v>
      </c>
      <c r="G1770" t="s">
        <v>282</v>
      </c>
      <c r="H1770" t="s">
        <v>1845</v>
      </c>
      <c r="I1770" s="1">
        <f>DATE(2024,11,25)</f>
        <v>45621</v>
      </c>
      <c r="J1770" s="3">
        <v>31046.55</v>
      </c>
      <c r="K1770" s="3">
        <v>3560.75</v>
      </c>
      <c r="L1770" s="3">
        <v>27485.8</v>
      </c>
      <c r="M1770" s="3">
        <v>3105</v>
      </c>
      <c r="N1770" s="2">
        <v>6</v>
      </c>
      <c r="O1770" s="2">
        <v>0</v>
      </c>
      <c r="P1770" s="2">
        <v>5</v>
      </c>
      <c r="Q1770" s="2">
        <v>85</v>
      </c>
      <c r="R1770" s="1">
        <f t="shared" si="94"/>
        <v>45900</v>
      </c>
      <c r="S1770" t="s">
        <v>27</v>
      </c>
      <c r="T1770" t="s">
        <v>28</v>
      </c>
    </row>
    <row r="1771" spans="1:20" ht="13.95" customHeight="1" x14ac:dyDescent="0.3">
      <c r="A1771" t="s">
        <v>2750</v>
      </c>
      <c r="B1771" s="2">
        <v>1</v>
      </c>
      <c r="C1771" t="s">
        <v>2403</v>
      </c>
      <c r="D1771" t="s">
        <v>22</v>
      </c>
      <c r="E1771" t="s">
        <v>2185</v>
      </c>
      <c r="F1771" t="s">
        <v>192</v>
      </c>
      <c r="G1771" t="s">
        <v>193</v>
      </c>
      <c r="H1771" t="s">
        <v>2176</v>
      </c>
      <c r="I1771" s="1">
        <f>DATE(2024,12,19)</f>
        <v>45645</v>
      </c>
      <c r="J1771" s="3">
        <v>4165.2700000000004</v>
      </c>
      <c r="K1771" s="3">
        <v>186.94</v>
      </c>
      <c r="L1771" s="3">
        <v>3978.33</v>
      </c>
      <c r="M1771" s="3">
        <v>420</v>
      </c>
      <c r="N1771" s="2">
        <v>14</v>
      </c>
      <c r="O1771" s="2">
        <v>0</v>
      </c>
      <c r="P1771" s="2">
        <v>13</v>
      </c>
      <c r="Q1771" s="2">
        <v>109</v>
      </c>
      <c r="R1771" s="1">
        <f t="shared" si="94"/>
        <v>45900</v>
      </c>
      <c r="S1771" t="s">
        <v>27</v>
      </c>
      <c r="T1771" t="s">
        <v>28</v>
      </c>
    </row>
    <row r="1772" spans="1:20" ht="13.95" customHeight="1" x14ac:dyDescent="0.3">
      <c r="A1772" t="s">
        <v>2751</v>
      </c>
      <c r="B1772" s="2">
        <v>1</v>
      </c>
      <c r="C1772" t="s">
        <v>1864</v>
      </c>
      <c r="D1772" t="s">
        <v>1787</v>
      </c>
      <c r="E1772" t="s">
        <v>31</v>
      </c>
      <c r="F1772" t="s">
        <v>281</v>
      </c>
      <c r="G1772" t="s">
        <v>282</v>
      </c>
      <c r="H1772" t="s">
        <v>1845</v>
      </c>
      <c r="I1772" s="1">
        <f>DATE(2024,11,25)</f>
        <v>45621</v>
      </c>
      <c r="J1772" s="3">
        <v>31046.55</v>
      </c>
      <c r="K1772" s="3">
        <v>3560.75</v>
      </c>
      <c r="L1772" s="3">
        <v>27485.8</v>
      </c>
      <c r="M1772" s="3">
        <v>3105</v>
      </c>
      <c r="N1772" s="2">
        <v>6</v>
      </c>
      <c r="O1772" s="2">
        <v>0</v>
      </c>
      <c r="P1772" s="2">
        <v>5</v>
      </c>
      <c r="Q1772" s="2">
        <v>85</v>
      </c>
      <c r="R1772" s="1">
        <f t="shared" si="94"/>
        <v>45900</v>
      </c>
      <c r="S1772" t="s">
        <v>27</v>
      </c>
      <c r="T1772" t="s">
        <v>28</v>
      </c>
    </row>
    <row r="1773" spans="1:20" ht="13.95" customHeight="1" x14ac:dyDescent="0.3">
      <c r="A1773" t="s">
        <v>2752</v>
      </c>
      <c r="B1773" s="2">
        <v>1</v>
      </c>
      <c r="C1773" t="s">
        <v>2753</v>
      </c>
      <c r="D1773" t="s">
        <v>1787</v>
      </c>
      <c r="E1773" t="s">
        <v>2754</v>
      </c>
      <c r="F1773" t="s">
        <v>1169</v>
      </c>
      <c r="G1773" t="s">
        <v>197</v>
      </c>
      <c r="H1773" t="s">
        <v>1666</v>
      </c>
      <c r="I1773" s="1">
        <f>DATE(2022,5,31)</f>
        <v>44712</v>
      </c>
      <c r="J1773" s="3">
        <v>28428.01</v>
      </c>
      <c r="K1773" s="3">
        <v>14325.25</v>
      </c>
      <c r="L1773" s="3">
        <v>14102.76</v>
      </c>
      <c r="M1773" s="3">
        <v>2000</v>
      </c>
      <c r="N1773" s="2">
        <v>6</v>
      </c>
      <c r="O1773" s="2">
        <v>0</v>
      </c>
      <c r="P1773" s="2">
        <v>2</v>
      </c>
      <c r="Q1773" s="2">
        <v>273</v>
      </c>
      <c r="R1773" s="1">
        <f t="shared" si="94"/>
        <v>45900</v>
      </c>
      <c r="S1773" t="s">
        <v>27</v>
      </c>
      <c r="T1773" t="s">
        <v>28</v>
      </c>
    </row>
    <row r="1774" spans="1:20" ht="13.95" customHeight="1" x14ac:dyDescent="0.3">
      <c r="A1774" t="s">
        <v>2755</v>
      </c>
      <c r="B1774" s="2">
        <v>1</v>
      </c>
      <c r="C1774" t="s">
        <v>1960</v>
      </c>
      <c r="D1774" t="s">
        <v>22</v>
      </c>
      <c r="E1774" t="s">
        <v>1769</v>
      </c>
      <c r="F1774" t="s">
        <v>32</v>
      </c>
      <c r="G1774" t="s">
        <v>33</v>
      </c>
      <c r="H1774" t="s">
        <v>1770</v>
      </c>
      <c r="I1774" s="1">
        <f>DATE(2025,3,31)</f>
        <v>45747</v>
      </c>
      <c r="J1774" s="3">
        <v>8019.01</v>
      </c>
      <c r="K1774" s="3">
        <v>216.26</v>
      </c>
      <c r="L1774" s="3">
        <v>7802.75</v>
      </c>
      <c r="M1774" s="3">
        <v>800</v>
      </c>
      <c r="N1774" s="2">
        <v>14</v>
      </c>
      <c r="O1774" s="2">
        <v>0</v>
      </c>
      <c r="P1774" s="2">
        <v>13</v>
      </c>
      <c r="Q1774" s="2">
        <v>211</v>
      </c>
      <c r="R1774" s="1">
        <f t="shared" si="94"/>
        <v>45900</v>
      </c>
      <c r="S1774" t="s">
        <v>27</v>
      </c>
      <c r="T1774" t="s">
        <v>28</v>
      </c>
    </row>
    <row r="1775" spans="1:20" ht="13.95" customHeight="1" x14ac:dyDescent="0.3">
      <c r="A1775" t="s">
        <v>2756</v>
      </c>
      <c r="B1775" s="2">
        <v>1</v>
      </c>
      <c r="C1775" t="s">
        <v>2757</v>
      </c>
      <c r="D1775" t="s">
        <v>136</v>
      </c>
      <c r="E1775" t="s">
        <v>2758</v>
      </c>
      <c r="F1775" t="s">
        <v>151</v>
      </c>
      <c r="G1775" t="s">
        <v>152</v>
      </c>
      <c r="H1775" t="s">
        <v>2759</v>
      </c>
      <c r="I1775" s="1">
        <f>DATE(2013,3,30)</f>
        <v>41363</v>
      </c>
      <c r="J1775" s="3">
        <v>1482</v>
      </c>
      <c r="K1775" s="3">
        <v>1103.0899999999999</v>
      </c>
      <c r="L1775" s="3">
        <v>378.91</v>
      </c>
      <c r="M1775" s="3">
        <v>150</v>
      </c>
      <c r="N1775" s="2">
        <v>15</v>
      </c>
      <c r="O1775" s="2">
        <v>0</v>
      </c>
      <c r="P1775" s="2">
        <v>2</v>
      </c>
      <c r="Q1775" s="2">
        <v>211</v>
      </c>
      <c r="R1775" s="1">
        <f t="shared" si="94"/>
        <v>45900</v>
      </c>
      <c r="S1775" t="s">
        <v>27</v>
      </c>
      <c r="T1775" t="s">
        <v>28</v>
      </c>
    </row>
    <row r="1776" spans="1:20" ht="13.95" customHeight="1" x14ac:dyDescent="0.3">
      <c r="A1776" t="s">
        <v>2760</v>
      </c>
      <c r="B1776" s="2">
        <v>1</v>
      </c>
      <c r="C1776" t="s">
        <v>2757</v>
      </c>
      <c r="D1776" t="s">
        <v>136</v>
      </c>
      <c r="E1776" t="s">
        <v>2758</v>
      </c>
      <c r="F1776" t="s">
        <v>1169</v>
      </c>
      <c r="G1776" t="s">
        <v>197</v>
      </c>
      <c r="H1776" t="s">
        <v>1666</v>
      </c>
      <c r="I1776" s="1">
        <f>DATE(2013,3,30)</f>
        <v>41363</v>
      </c>
      <c r="J1776" s="3">
        <v>1482</v>
      </c>
      <c r="K1776" s="3">
        <v>1103.0899999999999</v>
      </c>
      <c r="L1776" s="3">
        <v>378.91</v>
      </c>
      <c r="M1776" s="3">
        <v>150</v>
      </c>
      <c r="N1776" s="2">
        <v>15</v>
      </c>
      <c r="O1776" s="2">
        <v>0</v>
      </c>
      <c r="P1776" s="2">
        <v>2</v>
      </c>
      <c r="Q1776" s="2">
        <v>211</v>
      </c>
      <c r="R1776" s="1">
        <f t="shared" si="94"/>
        <v>45900</v>
      </c>
      <c r="S1776" t="s">
        <v>27</v>
      </c>
      <c r="T1776" t="s">
        <v>28</v>
      </c>
    </row>
    <row r="1777" spans="1:20" ht="13.95" customHeight="1" x14ac:dyDescent="0.3">
      <c r="A1777" t="s">
        <v>2761</v>
      </c>
      <c r="B1777" s="2">
        <v>1</v>
      </c>
      <c r="C1777" t="s">
        <v>2762</v>
      </c>
      <c r="D1777" t="s">
        <v>136</v>
      </c>
      <c r="E1777" t="s">
        <v>2429</v>
      </c>
      <c r="F1777" t="s">
        <v>626</v>
      </c>
      <c r="G1777" t="s">
        <v>162</v>
      </c>
      <c r="H1777" t="s">
        <v>627</v>
      </c>
      <c r="I1777" s="1">
        <f t="shared" ref="I1777:I1805" si="96">DATE(2022,10,31)</f>
        <v>44865</v>
      </c>
      <c r="J1777" s="3">
        <v>3146.4</v>
      </c>
      <c r="K1777" s="3">
        <v>1145.97</v>
      </c>
      <c r="L1777" s="3">
        <v>2000.43</v>
      </c>
      <c r="M1777" s="3">
        <v>315</v>
      </c>
      <c r="N1777" s="2">
        <v>7</v>
      </c>
      <c r="O1777" s="2">
        <v>0</v>
      </c>
      <c r="P1777" s="2">
        <v>4</v>
      </c>
      <c r="Q1777" s="2">
        <v>60</v>
      </c>
      <c r="R1777" s="1">
        <f t="shared" si="94"/>
        <v>45900</v>
      </c>
      <c r="S1777" t="s">
        <v>27</v>
      </c>
      <c r="T1777" t="s">
        <v>28</v>
      </c>
    </row>
    <row r="1778" spans="1:20" ht="13.95" customHeight="1" x14ac:dyDescent="0.3">
      <c r="A1778" t="s">
        <v>2763</v>
      </c>
      <c r="B1778" s="2">
        <v>1</v>
      </c>
      <c r="C1778" t="s">
        <v>2762</v>
      </c>
      <c r="D1778" t="s">
        <v>136</v>
      </c>
      <c r="E1778" t="s">
        <v>2429</v>
      </c>
      <c r="F1778" t="s">
        <v>437</v>
      </c>
      <c r="G1778" t="s">
        <v>197</v>
      </c>
      <c r="H1778" t="s">
        <v>438</v>
      </c>
      <c r="I1778" s="1">
        <f t="shared" si="96"/>
        <v>44865</v>
      </c>
      <c r="J1778" s="3">
        <v>3146.4</v>
      </c>
      <c r="K1778" s="3">
        <v>1145.97</v>
      </c>
      <c r="L1778" s="3">
        <v>2000.43</v>
      </c>
      <c r="M1778" s="3">
        <v>315</v>
      </c>
      <c r="N1778" s="2">
        <v>7</v>
      </c>
      <c r="O1778" s="2">
        <v>0</v>
      </c>
      <c r="P1778" s="2">
        <v>4</v>
      </c>
      <c r="Q1778" s="2">
        <v>60</v>
      </c>
      <c r="R1778" s="1">
        <f t="shared" si="94"/>
        <v>45900</v>
      </c>
      <c r="S1778" t="s">
        <v>27</v>
      </c>
      <c r="T1778" t="s">
        <v>28</v>
      </c>
    </row>
    <row r="1779" spans="1:20" ht="13.95" customHeight="1" x14ac:dyDescent="0.3">
      <c r="A1779" t="s">
        <v>2764</v>
      </c>
      <c r="B1779" s="2">
        <v>1</v>
      </c>
      <c r="C1779" t="s">
        <v>2762</v>
      </c>
      <c r="D1779" t="s">
        <v>136</v>
      </c>
      <c r="E1779" t="s">
        <v>2429</v>
      </c>
      <c r="F1779" t="s">
        <v>2577</v>
      </c>
      <c r="G1779" t="s">
        <v>197</v>
      </c>
      <c r="H1779" t="s">
        <v>2646</v>
      </c>
      <c r="I1779" s="1">
        <f t="shared" si="96"/>
        <v>44865</v>
      </c>
      <c r="J1779" s="3">
        <v>3146.4</v>
      </c>
      <c r="K1779" s="3">
        <v>1145.97</v>
      </c>
      <c r="L1779" s="3">
        <v>2000.43</v>
      </c>
      <c r="M1779" s="3">
        <v>315</v>
      </c>
      <c r="N1779" s="2">
        <v>7</v>
      </c>
      <c r="O1779" s="2">
        <v>0</v>
      </c>
      <c r="P1779" s="2">
        <v>4</v>
      </c>
      <c r="Q1779" s="2">
        <v>60</v>
      </c>
      <c r="R1779" s="1">
        <f t="shared" si="94"/>
        <v>45900</v>
      </c>
      <c r="S1779" t="s">
        <v>27</v>
      </c>
      <c r="T1779" t="s">
        <v>28</v>
      </c>
    </row>
    <row r="1780" spans="1:20" ht="13.95" customHeight="1" x14ac:dyDescent="0.3">
      <c r="A1780" t="s">
        <v>2765</v>
      </c>
      <c r="B1780" s="2">
        <v>1</v>
      </c>
      <c r="C1780" t="s">
        <v>2762</v>
      </c>
      <c r="D1780" t="s">
        <v>136</v>
      </c>
      <c r="E1780" t="s">
        <v>2429</v>
      </c>
      <c r="F1780" t="s">
        <v>380</v>
      </c>
      <c r="G1780" t="s">
        <v>193</v>
      </c>
      <c r="H1780" t="s">
        <v>381</v>
      </c>
      <c r="I1780" s="1">
        <f t="shared" si="96"/>
        <v>44865</v>
      </c>
      <c r="J1780" s="3">
        <v>3146.4</v>
      </c>
      <c r="K1780" s="3">
        <v>1145.97</v>
      </c>
      <c r="L1780" s="3">
        <v>2000.43</v>
      </c>
      <c r="M1780" s="3">
        <v>315</v>
      </c>
      <c r="N1780" s="2">
        <v>7</v>
      </c>
      <c r="O1780" s="2">
        <v>0</v>
      </c>
      <c r="P1780" s="2">
        <v>4</v>
      </c>
      <c r="Q1780" s="2">
        <v>60</v>
      </c>
      <c r="R1780" s="1">
        <f t="shared" si="94"/>
        <v>45900</v>
      </c>
      <c r="S1780" t="s">
        <v>27</v>
      </c>
      <c r="T1780" t="s">
        <v>28</v>
      </c>
    </row>
    <row r="1781" spans="1:20" ht="13.95" customHeight="1" x14ac:dyDescent="0.3">
      <c r="A1781" t="s">
        <v>2766</v>
      </c>
      <c r="B1781" s="2">
        <v>1</v>
      </c>
      <c r="C1781" t="s">
        <v>2762</v>
      </c>
      <c r="D1781" t="s">
        <v>136</v>
      </c>
      <c r="E1781" t="s">
        <v>2429</v>
      </c>
      <c r="F1781" t="s">
        <v>111</v>
      </c>
      <c r="G1781" t="s">
        <v>112</v>
      </c>
      <c r="H1781" t="s">
        <v>1970</v>
      </c>
      <c r="I1781" s="1">
        <f t="shared" si="96"/>
        <v>44865</v>
      </c>
      <c r="J1781" s="3">
        <v>3146.4</v>
      </c>
      <c r="K1781" s="3">
        <v>1145.97</v>
      </c>
      <c r="L1781" s="3">
        <v>2000.43</v>
      </c>
      <c r="M1781" s="3">
        <v>315</v>
      </c>
      <c r="N1781" s="2">
        <v>7</v>
      </c>
      <c r="O1781" s="2">
        <v>0</v>
      </c>
      <c r="P1781" s="2">
        <v>4</v>
      </c>
      <c r="Q1781" s="2">
        <v>60</v>
      </c>
      <c r="R1781" s="1">
        <f t="shared" si="94"/>
        <v>45900</v>
      </c>
      <c r="S1781" t="s">
        <v>27</v>
      </c>
      <c r="T1781" t="s">
        <v>28</v>
      </c>
    </row>
    <row r="1782" spans="1:20" ht="13.95" customHeight="1" x14ac:dyDescent="0.3">
      <c r="A1782" t="s">
        <v>2767</v>
      </c>
      <c r="B1782" s="2">
        <v>1</v>
      </c>
      <c r="C1782" t="s">
        <v>2762</v>
      </c>
      <c r="D1782" t="s">
        <v>136</v>
      </c>
      <c r="E1782" t="s">
        <v>2429</v>
      </c>
      <c r="F1782" t="s">
        <v>281</v>
      </c>
      <c r="G1782" t="s">
        <v>282</v>
      </c>
      <c r="H1782" t="s">
        <v>283</v>
      </c>
      <c r="I1782" s="1">
        <f t="shared" si="96"/>
        <v>44865</v>
      </c>
      <c r="J1782" s="3">
        <v>3146.4</v>
      </c>
      <c r="K1782" s="3">
        <v>1145.97</v>
      </c>
      <c r="L1782" s="3">
        <v>2000.43</v>
      </c>
      <c r="M1782" s="3">
        <v>315</v>
      </c>
      <c r="N1782" s="2">
        <v>7</v>
      </c>
      <c r="O1782" s="2">
        <v>0</v>
      </c>
      <c r="P1782" s="2">
        <v>4</v>
      </c>
      <c r="Q1782" s="2">
        <v>60</v>
      </c>
      <c r="R1782" s="1">
        <f t="shared" si="94"/>
        <v>45900</v>
      </c>
      <c r="S1782" t="s">
        <v>27</v>
      </c>
      <c r="T1782" t="s">
        <v>28</v>
      </c>
    </row>
    <row r="1783" spans="1:20" ht="13.95" customHeight="1" x14ac:dyDescent="0.3">
      <c r="A1783" t="s">
        <v>2768</v>
      </c>
      <c r="B1783" s="2">
        <v>1</v>
      </c>
      <c r="C1783" t="s">
        <v>2762</v>
      </c>
      <c r="D1783" t="s">
        <v>136</v>
      </c>
      <c r="E1783" t="s">
        <v>2429</v>
      </c>
      <c r="F1783" t="s">
        <v>591</v>
      </c>
      <c r="G1783" t="s">
        <v>592</v>
      </c>
      <c r="H1783" t="s">
        <v>1247</v>
      </c>
      <c r="I1783" s="1">
        <f t="shared" si="96"/>
        <v>44865</v>
      </c>
      <c r="J1783" s="3">
        <v>3146.4</v>
      </c>
      <c r="K1783" s="3">
        <v>1145.97</v>
      </c>
      <c r="L1783" s="3">
        <v>2000.43</v>
      </c>
      <c r="M1783" s="3">
        <v>315</v>
      </c>
      <c r="N1783" s="2">
        <v>7</v>
      </c>
      <c r="O1783" s="2">
        <v>0</v>
      </c>
      <c r="P1783" s="2">
        <v>4</v>
      </c>
      <c r="Q1783" s="2">
        <v>60</v>
      </c>
      <c r="R1783" s="1">
        <f t="shared" si="94"/>
        <v>45900</v>
      </c>
      <c r="S1783" t="s">
        <v>27</v>
      </c>
      <c r="T1783" t="s">
        <v>28</v>
      </c>
    </row>
    <row r="1784" spans="1:20" ht="13.95" customHeight="1" x14ac:dyDescent="0.3">
      <c r="A1784" t="s">
        <v>2769</v>
      </c>
      <c r="B1784" s="2">
        <v>1</v>
      </c>
      <c r="C1784" t="s">
        <v>2762</v>
      </c>
      <c r="D1784" t="s">
        <v>136</v>
      </c>
      <c r="E1784" t="s">
        <v>2429</v>
      </c>
      <c r="F1784" t="s">
        <v>281</v>
      </c>
      <c r="G1784" t="s">
        <v>282</v>
      </c>
      <c r="H1784" t="s">
        <v>283</v>
      </c>
      <c r="I1784" s="1">
        <f t="shared" si="96"/>
        <v>44865</v>
      </c>
      <c r="J1784" s="3">
        <v>3146.4</v>
      </c>
      <c r="K1784" s="3">
        <v>1145.97</v>
      </c>
      <c r="L1784" s="3">
        <v>2000.43</v>
      </c>
      <c r="M1784" s="3">
        <v>315</v>
      </c>
      <c r="N1784" s="2">
        <v>7</v>
      </c>
      <c r="O1784" s="2">
        <v>0</v>
      </c>
      <c r="P1784" s="2">
        <v>4</v>
      </c>
      <c r="Q1784" s="2">
        <v>60</v>
      </c>
      <c r="R1784" s="1">
        <f t="shared" si="94"/>
        <v>45900</v>
      </c>
      <c r="S1784" t="s">
        <v>27</v>
      </c>
      <c r="T1784" t="s">
        <v>28</v>
      </c>
    </row>
    <row r="1785" spans="1:20" ht="13.95" customHeight="1" x14ac:dyDescent="0.3">
      <c r="A1785" t="s">
        <v>2770</v>
      </c>
      <c r="B1785" s="2">
        <v>1</v>
      </c>
      <c r="C1785" t="s">
        <v>2762</v>
      </c>
      <c r="D1785" t="s">
        <v>136</v>
      </c>
      <c r="E1785" t="s">
        <v>2429</v>
      </c>
      <c r="F1785" t="s">
        <v>281</v>
      </c>
      <c r="G1785" t="s">
        <v>282</v>
      </c>
      <c r="H1785" t="s">
        <v>283</v>
      </c>
      <c r="I1785" s="1">
        <f t="shared" si="96"/>
        <v>44865</v>
      </c>
      <c r="J1785" s="3">
        <v>3146.4</v>
      </c>
      <c r="K1785" s="3">
        <v>1145.97</v>
      </c>
      <c r="L1785" s="3">
        <v>2000.43</v>
      </c>
      <c r="M1785" s="3">
        <v>315</v>
      </c>
      <c r="N1785" s="2">
        <v>7</v>
      </c>
      <c r="O1785" s="2">
        <v>0</v>
      </c>
      <c r="P1785" s="2">
        <v>4</v>
      </c>
      <c r="Q1785" s="2">
        <v>60</v>
      </c>
      <c r="R1785" s="1">
        <f t="shared" si="94"/>
        <v>45900</v>
      </c>
      <c r="S1785" t="s">
        <v>27</v>
      </c>
      <c r="T1785" t="s">
        <v>28</v>
      </c>
    </row>
    <row r="1786" spans="1:20" ht="13.95" customHeight="1" x14ac:dyDescent="0.3">
      <c r="A1786" t="s">
        <v>2771</v>
      </c>
      <c r="B1786" s="2">
        <v>1</v>
      </c>
      <c r="C1786" t="s">
        <v>2762</v>
      </c>
      <c r="D1786" t="s">
        <v>136</v>
      </c>
      <c r="E1786" t="s">
        <v>2429</v>
      </c>
      <c r="F1786" t="s">
        <v>1773</v>
      </c>
      <c r="G1786" t="s">
        <v>33</v>
      </c>
      <c r="H1786" t="s">
        <v>1774</v>
      </c>
      <c r="I1786" s="1">
        <f t="shared" si="96"/>
        <v>44865</v>
      </c>
      <c r="J1786" s="3">
        <v>3146.4</v>
      </c>
      <c r="K1786" s="3">
        <v>1145.97</v>
      </c>
      <c r="L1786" s="3">
        <v>2000.43</v>
      </c>
      <c r="M1786" s="3">
        <v>315</v>
      </c>
      <c r="N1786" s="2">
        <v>7</v>
      </c>
      <c r="O1786" s="2">
        <v>0</v>
      </c>
      <c r="P1786" s="2">
        <v>4</v>
      </c>
      <c r="Q1786" s="2">
        <v>60</v>
      </c>
      <c r="R1786" s="1">
        <f t="shared" si="94"/>
        <v>45900</v>
      </c>
      <c r="S1786" t="s">
        <v>27</v>
      </c>
      <c r="T1786" t="s">
        <v>28</v>
      </c>
    </row>
    <row r="1787" spans="1:20" ht="13.95" customHeight="1" x14ac:dyDescent="0.3">
      <c r="A1787" t="s">
        <v>2772</v>
      </c>
      <c r="B1787" s="2">
        <v>1</v>
      </c>
      <c r="C1787" t="s">
        <v>2762</v>
      </c>
      <c r="D1787" t="s">
        <v>136</v>
      </c>
      <c r="E1787" t="s">
        <v>2773</v>
      </c>
      <c r="F1787" t="s">
        <v>32</v>
      </c>
      <c r="G1787" t="s">
        <v>33</v>
      </c>
      <c r="H1787" t="s">
        <v>34</v>
      </c>
      <c r="I1787" s="1">
        <f t="shared" si="96"/>
        <v>44865</v>
      </c>
      <c r="J1787" s="3">
        <v>3146.4</v>
      </c>
      <c r="K1787" s="3">
        <v>1145.97</v>
      </c>
      <c r="L1787" s="3">
        <v>2000.43</v>
      </c>
      <c r="M1787" s="3">
        <v>315</v>
      </c>
      <c r="N1787" s="2">
        <v>7</v>
      </c>
      <c r="O1787" s="2">
        <v>0</v>
      </c>
      <c r="P1787" s="2">
        <v>4</v>
      </c>
      <c r="Q1787" s="2">
        <v>60</v>
      </c>
      <c r="R1787" s="1">
        <f t="shared" si="94"/>
        <v>45900</v>
      </c>
      <c r="S1787" t="s">
        <v>27</v>
      </c>
      <c r="T1787" t="s">
        <v>28</v>
      </c>
    </row>
    <row r="1788" spans="1:20" ht="13.95" customHeight="1" x14ac:dyDescent="0.3">
      <c r="A1788" t="s">
        <v>2774</v>
      </c>
      <c r="B1788" s="2">
        <v>1</v>
      </c>
      <c r="C1788" t="s">
        <v>2762</v>
      </c>
      <c r="D1788" t="s">
        <v>136</v>
      </c>
      <c r="E1788" t="s">
        <v>2429</v>
      </c>
      <c r="F1788" t="s">
        <v>55</v>
      </c>
      <c r="G1788" t="s">
        <v>56</v>
      </c>
      <c r="H1788" t="s">
        <v>57</v>
      </c>
      <c r="I1788" s="1">
        <f t="shared" si="96"/>
        <v>44865</v>
      </c>
      <c r="J1788" s="3">
        <v>3146.4</v>
      </c>
      <c r="K1788" s="3">
        <v>1145.97</v>
      </c>
      <c r="L1788" s="3">
        <v>2000.43</v>
      </c>
      <c r="M1788" s="3">
        <v>315</v>
      </c>
      <c r="N1788" s="2">
        <v>7</v>
      </c>
      <c r="O1788" s="2">
        <v>0</v>
      </c>
      <c r="P1788" s="2">
        <v>4</v>
      </c>
      <c r="Q1788" s="2">
        <v>60</v>
      </c>
      <c r="R1788" s="1">
        <f t="shared" si="94"/>
        <v>45900</v>
      </c>
      <c r="S1788" t="s">
        <v>27</v>
      </c>
      <c r="T1788" t="s">
        <v>28</v>
      </c>
    </row>
    <row r="1789" spans="1:20" ht="13.95" customHeight="1" x14ac:dyDescent="0.3">
      <c r="A1789" t="s">
        <v>2775</v>
      </c>
      <c r="B1789" s="2">
        <v>1</v>
      </c>
      <c r="C1789" t="s">
        <v>2762</v>
      </c>
      <c r="D1789" t="s">
        <v>136</v>
      </c>
      <c r="E1789" t="s">
        <v>2429</v>
      </c>
      <c r="F1789" t="s">
        <v>1388</v>
      </c>
      <c r="G1789" t="s">
        <v>282</v>
      </c>
      <c r="H1789" t="s">
        <v>2776</v>
      </c>
      <c r="I1789" s="1">
        <f t="shared" si="96"/>
        <v>44865</v>
      </c>
      <c r="J1789" s="3">
        <v>3146.4</v>
      </c>
      <c r="K1789" s="3">
        <v>1145.97</v>
      </c>
      <c r="L1789" s="3">
        <v>2000.43</v>
      </c>
      <c r="M1789" s="3">
        <v>315</v>
      </c>
      <c r="N1789" s="2">
        <v>7</v>
      </c>
      <c r="O1789" s="2">
        <v>0</v>
      </c>
      <c r="P1789" s="2">
        <v>4</v>
      </c>
      <c r="Q1789" s="2">
        <v>60</v>
      </c>
      <c r="R1789" s="1">
        <f t="shared" si="94"/>
        <v>45900</v>
      </c>
      <c r="S1789" t="s">
        <v>27</v>
      </c>
      <c r="T1789" t="s">
        <v>28</v>
      </c>
    </row>
    <row r="1790" spans="1:20" ht="13.95" customHeight="1" x14ac:dyDescent="0.3">
      <c r="A1790" t="s">
        <v>2777</v>
      </c>
      <c r="B1790" s="2">
        <v>1</v>
      </c>
      <c r="C1790" t="s">
        <v>2762</v>
      </c>
      <c r="D1790" t="s">
        <v>136</v>
      </c>
      <c r="E1790" t="s">
        <v>2429</v>
      </c>
      <c r="F1790" t="s">
        <v>1388</v>
      </c>
      <c r="G1790" t="s">
        <v>282</v>
      </c>
      <c r="H1790" t="s">
        <v>2776</v>
      </c>
      <c r="I1790" s="1">
        <f t="shared" si="96"/>
        <v>44865</v>
      </c>
      <c r="J1790" s="3">
        <v>3146.4</v>
      </c>
      <c r="K1790" s="3">
        <v>1145.97</v>
      </c>
      <c r="L1790" s="3">
        <v>2000.43</v>
      </c>
      <c r="M1790" s="3">
        <v>315</v>
      </c>
      <c r="N1790" s="2">
        <v>7</v>
      </c>
      <c r="O1790" s="2">
        <v>0</v>
      </c>
      <c r="P1790" s="2">
        <v>4</v>
      </c>
      <c r="Q1790" s="2">
        <v>60</v>
      </c>
      <c r="R1790" s="1">
        <f t="shared" si="94"/>
        <v>45900</v>
      </c>
      <c r="S1790" t="s">
        <v>27</v>
      </c>
      <c r="T1790" t="s">
        <v>28</v>
      </c>
    </row>
    <row r="1791" spans="1:20" ht="13.95" customHeight="1" x14ac:dyDescent="0.3">
      <c r="A1791" t="s">
        <v>2778</v>
      </c>
      <c r="B1791" s="2">
        <v>1</v>
      </c>
      <c r="C1791" t="s">
        <v>2762</v>
      </c>
      <c r="D1791" t="s">
        <v>136</v>
      </c>
      <c r="E1791" t="s">
        <v>2429</v>
      </c>
      <c r="F1791" t="s">
        <v>281</v>
      </c>
      <c r="G1791" t="s">
        <v>282</v>
      </c>
      <c r="H1791" t="s">
        <v>283</v>
      </c>
      <c r="I1791" s="1">
        <f t="shared" si="96"/>
        <v>44865</v>
      </c>
      <c r="J1791" s="3">
        <v>3146.4</v>
      </c>
      <c r="K1791" s="3">
        <v>1145.97</v>
      </c>
      <c r="L1791" s="3">
        <v>2000.43</v>
      </c>
      <c r="M1791" s="3">
        <v>315</v>
      </c>
      <c r="N1791" s="2">
        <v>7</v>
      </c>
      <c r="O1791" s="2">
        <v>0</v>
      </c>
      <c r="P1791" s="2">
        <v>4</v>
      </c>
      <c r="Q1791" s="2">
        <v>60</v>
      </c>
      <c r="R1791" s="1">
        <f t="shared" ref="R1791:R1854" si="97">DATE(2025,8,31)</f>
        <v>45900</v>
      </c>
      <c r="S1791" t="s">
        <v>27</v>
      </c>
      <c r="T1791" t="s">
        <v>28</v>
      </c>
    </row>
    <row r="1792" spans="1:20" ht="13.95" customHeight="1" x14ac:dyDescent="0.3">
      <c r="A1792" t="s">
        <v>2779</v>
      </c>
      <c r="B1792" s="2">
        <v>1</v>
      </c>
      <c r="C1792" t="s">
        <v>2762</v>
      </c>
      <c r="D1792" t="s">
        <v>136</v>
      </c>
      <c r="E1792" t="s">
        <v>2429</v>
      </c>
      <c r="F1792" t="s">
        <v>281</v>
      </c>
      <c r="G1792" t="s">
        <v>282</v>
      </c>
      <c r="H1792" t="s">
        <v>283</v>
      </c>
      <c r="I1792" s="1">
        <f t="shared" si="96"/>
        <v>44865</v>
      </c>
      <c r="J1792" s="3">
        <v>3146.4</v>
      </c>
      <c r="K1792" s="3">
        <v>1145.97</v>
      </c>
      <c r="L1792" s="3">
        <v>2000.43</v>
      </c>
      <c r="M1792" s="3">
        <v>315</v>
      </c>
      <c r="N1792" s="2">
        <v>7</v>
      </c>
      <c r="O1792" s="2">
        <v>0</v>
      </c>
      <c r="P1792" s="2">
        <v>4</v>
      </c>
      <c r="Q1792" s="2">
        <v>60</v>
      </c>
      <c r="R1792" s="1">
        <f t="shared" si="97"/>
        <v>45900</v>
      </c>
      <c r="S1792" t="s">
        <v>27</v>
      </c>
      <c r="T1792" t="s">
        <v>28</v>
      </c>
    </row>
    <row r="1793" spans="1:20" ht="13.95" customHeight="1" x14ac:dyDescent="0.3">
      <c r="A1793" t="s">
        <v>2780</v>
      </c>
      <c r="B1793" s="2">
        <v>1</v>
      </c>
      <c r="C1793" t="s">
        <v>2762</v>
      </c>
      <c r="D1793" t="s">
        <v>136</v>
      </c>
      <c r="E1793" t="s">
        <v>2429</v>
      </c>
      <c r="F1793" t="s">
        <v>281</v>
      </c>
      <c r="G1793" t="s">
        <v>282</v>
      </c>
      <c r="H1793" t="s">
        <v>283</v>
      </c>
      <c r="I1793" s="1">
        <f t="shared" si="96"/>
        <v>44865</v>
      </c>
      <c r="J1793" s="3">
        <v>3146.4</v>
      </c>
      <c r="K1793" s="3">
        <v>1145.97</v>
      </c>
      <c r="L1793" s="3">
        <v>2000.43</v>
      </c>
      <c r="M1793" s="3">
        <v>315</v>
      </c>
      <c r="N1793" s="2">
        <v>7</v>
      </c>
      <c r="O1793" s="2">
        <v>0</v>
      </c>
      <c r="P1793" s="2">
        <v>4</v>
      </c>
      <c r="Q1793" s="2">
        <v>60</v>
      </c>
      <c r="R1793" s="1">
        <f t="shared" si="97"/>
        <v>45900</v>
      </c>
      <c r="S1793" t="s">
        <v>27</v>
      </c>
      <c r="T1793" t="s">
        <v>28</v>
      </c>
    </row>
    <row r="1794" spans="1:20" ht="13.95" customHeight="1" x14ac:dyDescent="0.3">
      <c r="A1794" t="s">
        <v>2781</v>
      </c>
      <c r="B1794" s="2">
        <v>1</v>
      </c>
      <c r="C1794" t="s">
        <v>2762</v>
      </c>
      <c r="D1794" t="s">
        <v>136</v>
      </c>
      <c r="E1794" t="s">
        <v>2782</v>
      </c>
      <c r="F1794" t="s">
        <v>281</v>
      </c>
      <c r="G1794" t="s">
        <v>282</v>
      </c>
      <c r="H1794" t="s">
        <v>283</v>
      </c>
      <c r="I1794" s="1">
        <f t="shared" si="96"/>
        <v>44865</v>
      </c>
      <c r="J1794" s="3">
        <v>3146.4</v>
      </c>
      <c r="K1794" s="3">
        <v>1145.97</v>
      </c>
      <c r="L1794" s="3">
        <v>2000.43</v>
      </c>
      <c r="M1794" s="3">
        <v>315</v>
      </c>
      <c r="N1794" s="2">
        <v>7</v>
      </c>
      <c r="O1794" s="2">
        <v>0</v>
      </c>
      <c r="P1794" s="2">
        <v>4</v>
      </c>
      <c r="Q1794" s="2">
        <v>60</v>
      </c>
      <c r="R1794" s="1">
        <f t="shared" si="97"/>
        <v>45900</v>
      </c>
      <c r="S1794" t="s">
        <v>27</v>
      </c>
      <c r="T1794" t="s">
        <v>28</v>
      </c>
    </row>
    <row r="1795" spans="1:20" ht="13.95" customHeight="1" x14ac:dyDescent="0.3">
      <c r="A1795" t="s">
        <v>2783</v>
      </c>
      <c r="B1795" s="2">
        <v>1</v>
      </c>
      <c r="C1795" t="s">
        <v>2762</v>
      </c>
      <c r="D1795" t="s">
        <v>136</v>
      </c>
      <c r="E1795" t="s">
        <v>2429</v>
      </c>
      <c r="F1795" t="s">
        <v>1388</v>
      </c>
      <c r="G1795" t="s">
        <v>282</v>
      </c>
      <c r="H1795" t="s">
        <v>2784</v>
      </c>
      <c r="I1795" s="1">
        <f t="shared" si="96"/>
        <v>44865</v>
      </c>
      <c r="J1795" s="3">
        <v>3146.4</v>
      </c>
      <c r="K1795" s="3">
        <v>1145.97</v>
      </c>
      <c r="L1795" s="3">
        <v>2000.43</v>
      </c>
      <c r="M1795" s="3">
        <v>315</v>
      </c>
      <c r="N1795" s="2">
        <v>7</v>
      </c>
      <c r="O1795" s="2">
        <v>0</v>
      </c>
      <c r="P1795" s="2">
        <v>4</v>
      </c>
      <c r="Q1795" s="2">
        <v>60</v>
      </c>
      <c r="R1795" s="1">
        <f t="shared" si="97"/>
        <v>45900</v>
      </c>
      <c r="S1795" t="s">
        <v>27</v>
      </c>
      <c r="T1795" t="s">
        <v>28</v>
      </c>
    </row>
    <row r="1796" spans="1:20" ht="13.95" customHeight="1" x14ac:dyDescent="0.3">
      <c r="A1796" t="s">
        <v>2785</v>
      </c>
      <c r="B1796" s="2">
        <v>1</v>
      </c>
      <c r="C1796" t="s">
        <v>2762</v>
      </c>
      <c r="D1796" t="s">
        <v>136</v>
      </c>
      <c r="E1796" t="s">
        <v>2429</v>
      </c>
      <c r="F1796" t="s">
        <v>1388</v>
      </c>
      <c r="G1796" t="s">
        <v>282</v>
      </c>
      <c r="H1796" t="s">
        <v>338</v>
      </c>
      <c r="I1796" s="1">
        <f t="shared" si="96"/>
        <v>44865</v>
      </c>
      <c r="J1796" s="3">
        <v>3146.4</v>
      </c>
      <c r="K1796" s="3">
        <v>1145.97</v>
      </c>
      <c r="L1796" s="3">
        <v>2000.43</v>
      </c>
      <c r="M1796" s="3">
        <v>315</v>
      </c>
      <c r="N1796" s="2">
        <v>7</v>
      </c>
      <c r="O1796" s="2">
        <v>0</v>
      </c>
      <c r="P1796" s="2">
        <v>4</v>
      </c>
      <c r="Q1796" s="2">
        <v>60</v>
      </c>
      <c r="R1796" s="1">
        <f t="shared" si="97"/>
        <v>45900</v>
      </c>
      <c r="S1796" t="s">
        <v>27</v>
      </c>
      <c r="T1796" t="s">
        <v>28</v>
      </c>
    </row>
    <row r="1797" spans="1:20" ht="13.95" customHeight="1" x14ac:dyDescent="0.3">
      <c r="A1797" t="s">
        <v>2786</v>
      </c>
      <c r="B1797" s="2">
        <v>1</v>
      </c>
      <c r="C1797" t="s">
        <v>2762</v>
      </c>
      <c r="D1797" t="s">
        <v>136</v>
      </c>
      <c r="E1797" t="s">
        <v>2429</v>
      </c>
      <c r="F1797" t="s">
        <v>281</v>
      </c>
      <c r="G1797" t="s">
        <v>282</v>
      </c>
      <c r="H1797" t="s">
        <v>283</v>
      </c>
      <c r="I1797" s="1">
        <f t="shared" si="96"/>
        <v>44865</v>
      </c>
      <c r="J1797" s="3">
        <v>3146.4</v>
      </c>
      <c r="K1797" s="3">
        <v>1145.97</v>
      </c>
      <c r="L1797" s="3">
        <v>2000.43</v>
      </c>
      <c r="M1797" s="3">
        <v>315</v>
      </c>
      <c r="N1797" s="2">
        <v>7</v>
      </c>
      <c r="O1797" s="2">
        <v>0</v>
      </c>
      <c r="P1797" s="2">
        <v>4</v>
      </c>
      <c r="Q1797" s="2">
        <v>60</v>
      </c>
      <c r="R1797" s="1">
        <f t="shared" si="97"/>
        <v>45900</v>
      </c>
      <c r="S1797" t="s">
        <v>27</v>
      </c>
      <c r="T1797" t="s">
        <v>28</v>
      </c>
    </row>
    <row r="1798" spans="1:20" ht="13.95" customHeight="1" x14ac:dyDescent="0.3">
      <c r="A1798" t="s">
        <v>2787</v>
      </c>
      <c r="B1798" s="2">
        <v>1</v>
      </c>
      <c r="C1798" t="s">
        <v>2762</v>
      </c>
      <c r="D1798" t="s">
        <v>136</v>
      </c>
      <c r="E1798" t="s">
        <v>2429</v>
      </c>
      <c r="F1798" t="s">
        <v>1169</v>
      </c>
      <c r="G1798" t="s">
        <v>197</v>
      </c>
      <c r="H1798" t="s">
        <v>1425</v>
      </c>
      <c r="I1798" s="1">
        <f t="shared" si="96"/>
        <v>44865</v>
      </c>
      <c r="J1798" s="3">
        <v>3146.4</v>
      </c>
      <c r="K1798" s="3">
        <v>1145.97</v>
      </c>
      <c r="L1798" s="3">
        <v>2000.43</v>
      </c>
      <c r="M1798" s="3">
        <v>315</v>
      </c>
      <c r="N1798" s="2">
        <v>7</v>
      </c>
      <c r="O1798" s="2">
        <v>0</v>
      </c>
      <c r="P1798" s="2">
        <v>4</v>
      </c>
      <c r="Q1798" s="2">
        <v>60</v>
      </c>
      <c r="R1798" s="1">
        <f t="shared" si="97"/>
        <v>45900</v>
      </c>
      <c r="S1798" t="s">
        <v>27</v>
      </c>
      <c r="T1798" t="s">
        <v>28</v>
      </c>
    </row>
    <row r="1799" spans="1:20" ht="13.95" customHeight="1" x14ac:dyDescent="0.3">
      <c r="A1799" t="s">
        <v>2788</v>
      </c>
      <c r="B1799" s="2">
        <v>1</v>
      </c>
      <c r="C1799" t="s">
        <v>2762</v>
      </c>
      <c r="D1799" t="s">
        <v>136</v>
      </c>
      <c r="E1799" t="s">
        <v>2429</v>
      </c>
      <c r="F1799" t="s">
        <v>783</v>
      </c>
      <c r="G1799" t="s">
        <v>520</v>
      </c>
      <c r="H1799" t="s">
        <v>784</v>
      </c>
      <c r="I1799" s="1">
        <f t="shared" si="96"/>
        <v>44865</v>
      </c>
      <c r="J1799" s="3">
        <v>3146.4</v>
      </c>
      <c r="K1799" s="3">
        <v>1145.97</v>
      </c>
      <c r="L1799" s="3">
        <v>2000.43</v>
      </c>
      <c r="M1799" s="3">
        <v>315</v>
      </c>
      <c r="N1799" s="2">
        <v>7</v>
      </c>
      <c r="O1799" s="2">
        <v>0</v>
      </c>
      <c r="P1799" s="2">
        <v>4</v>
      </c>
      <c r="Q1799" s="2">
        <v>60</v>
      </c>
      <c r="R1799" s="1">
        <f t="shared" si="97"/>
        <v>45900</v>
      </c>
      <c r="S1799" t="s">
        <v>27</v>
      </c>
      <c r="T1799" t="s">
        <v>28</v>
      </c>
    </row>
    <row r="1800" spans="1:20" ht="13.95" customHeight="1" x14ac:dyDescent="0.3">
      <c r="A1800" t="s">
        <v>2789</v>
      </c>
      <c r="B1800" s="2">
        <v>1</v>
      </c>
      <c r="C1800" t="s">
        <v>2762</v>
      </c>
      <c r="D1800" t="s">
        <v>136</v>
      </c>
      <c r="E1800" t="s">
        <v>2429</v>
      </c>
      <c r="F1800" t="s">
        <v>281</v>
      </c>
      <c r="G1800" t="s">
        <v>282</v>
      </c>
      <c r="H1800" t="s">
        <v>283</v>
      </c>
      <c r="I1800" s="1">
        <f t="shared" si="96"/>
        <v>44865</v>
      </c>
      <c r="J1800" s="3">
        <v>3146.4</v>
      </c>
      <c r="K1800" s="3">
        <v>1145.97</v>
      </c>
      <c r="L1800" s="3">
        <v>2000.43</v>
      </c>
      <c r="M1800" s="3">
        <v>315</v>
      </c>
      <c r="N1800" s="2">
        <v>7</v>
      </c>
      <c r="O1800" s="2">
        <v>0</v>
      </c>
      <c r="P1800" s="2">
        <v>4</v>
      </c>
      <c r="Q1800" s="2">
        <v>60</v>
      </c>
      <c r="R1800" s="1">
        <f t="shared" si="97"/>
        <v>45900</v>
      </c>
      <c r="S1800" t="s">
        <v>27</v>
      </c>
      <c r="T1800" t="s">
        <v>28</v>
      </c>
    </row>
    <row r="1801" spans="1:20" ht="13.95" customHeight="1" x14ac:dyDescent="0.3">
      <c r="A1801" t="s">
        <v>2790</v>
      </c>
      <c r="B1801" s="2">
        <v>1</v>
      </c>
      <c r="C1801" t="s">
        <v>2762</v>
      </c>
      <c r="D1801" t="s">
        <v>136</v>
      </c>
      <c r="E1801" t="s">
        <v>2429</v>
      </c>
      <c r="F1801" t="s">
        <v>173</v>
      </c>
      <c r="G1801" t="s">
        <v>124</v>
      </c>
      <c r="H1801" t="s">
        <v>2791</v>
      </c>
      <c r="I1801" s="1">
        <f t="shared" si="96"/>
        <v>44865</v>
      </c>
      <c r="J1801" s="3">
        <v>3146.4</v>
      </c>
      <c r="K1801" s="3">
        <v>1145.97</v>
      </c>
      <c r="L1801" s="3">
        <v>2000.43</v>
      </c>
      <c r="M1801" s="3">
        <v>315</v>
      </c>
      <c r="N1801" s="2">
        <v>7</v>
      </c>
      <c r="O1801" s="2">
        <v>0</v>
      </c>
      <c r="P1801" s="2">
        <v>4</v>
      </c>
      <c r="Q1801" s="2">
        <v>60</v>
      </c>
      <c r="R1801" s="1">
        <f t="shared" si="97"/>
        <v>45900</v>
      </c>
      <c r="S1801" t="s">
        <v>27</v>
      </c>
      <c r="T1801" t="s">
        <v>28</v>
      </c>
    </row>
    <row r="1802" spans="1:20" ht="13.95" customHeight="1" x14ac:dyDescent="0.3">
      <c r="A1802" t="s">
        <v>2792</v>
      </c>
      <c r="B1802" s="2">
        <v>1</v>
      </c>
      <c r="C1802" t="s">
        <v>2762</v>
      </c>
      <c r="D1802" t="s">
        <v>136</v>
      </c>
      <c r="E1802" t="s">
        <v>2429</v>
      </c>
      <c r="F1802" t="s">
        <v>591</v>
      </c>
      <c r="G1802" t="s">
        <v>592</v>
      </c>
      <c r="H1802" t="s">
        <v>2493</v>
      </c>
      <c r="I1802" s="1">
        <f t="shared" si="96"/>
        <v>44865</v>
      </c>
      <c r="J1802" s="3">
        <v>3146.4</v>
      </c>
      <c r="K1802" s="3">
        <v>1145.97</v>
      </c>
      <c r="L1802" s="3">
        <v>2000.43</v>
      </c>
      <c r="M1802" s="3">
        <v>315</v>
      </c>
      <c r="N1802" s="2">
        <v>7</v>
      </c>
      <c r="O1802" s="2">
        <v>0</v>
      </c>
      <c r="P1802" s="2">
        <v>4</v>
      </c>
      <c r="Q1802" s="2">
        <v>60</v>
      </c>
      <c r="R1802" s="1">
        <f t="shared" si="97"/>
        <v>45900</v>
      </c>
      <c r="S1802" t="s">
        <v>27</v>
      </c>
      <c r="T1802" t="s">
        <v>28</v>
      </c>
    </row>
    <row r="1803" spans="1:20" ht="13.95" customHeight="1" x14ac:dyDescent="0.3">
      <c r="A1803" t="s">
        <v>2793</v>
      </c>
      <c r="B1803" s="2">
        <v>1</v>
      </c>
      <c r="C1803" t="s">
        <v>2762</v>
      </c>
      <c r="D1803" t="s">
        <v>136</v>
      </c>
      <c r="E1803" t="s">
        <v>2429</v>
      </c>
      <c r="F1803" t="s">
        <v>564</v>
      </c>
      <c r="G1803" t="s">
        <v>565</v>
      </c>
      <c r="H1803" t="s">
        <v>566</v>
      </c>
      <c r="I1803" s="1">
        <f t="shared" si="96"/>
        <v>44865</v>
      </c>
      <c r="J1803" s="3">
        <v>3146.4</v>
      </c>
      <c r="K1803" s="3">
        <v>1145.97</v>
      </c>
      <c r="L1803" s="3">
        <v>2000.43</v>
      </c>
      <c r="M1803" s="3">
        <v>315</v>
      </c>
      <c r="N1803" s="2">
        <v>7</v>
      </c>
      <c r="O1803" s="2">
        <v>0</v>
      </c>
      <c r="P1803" s="2">
        <v>4</v>
      </c>
      <c r="Q1803" s="2">
        <v>60</v>
      </c>
      <c r="R1803" s="1">
        <f t="shared" si="97"/>
        <v>45900</v>
      </c>
      <c r="S1803" t="s">
        <v>27</v>
      </c>
      <c r="T1803" t="s">
        <v>28</v>
      </c>
    </row>
    <row r="1804" spans="1:20" ht="13.95" customHeight="1" x14ac:dyDescent="0.3">
      <c r="A1804" t="s">
        <v>2794</v>
      </c>
      <c r="B1804" s="2">
        <v>1</v>
      </c>
      <c r="C1804" t="s">
        <v>2762</v>
      </c>
      <c r="D1804" t="s">
        <v>136</v>
      </c>
      <c r="E1804" t="s">
        <v>2429</v>
      </c>
      <c r="F1804" t="s">
        <v>281</v>
      </c>
      <c r="G1804" t="s">
        <v>282</v>
      </c>
      <c r="H1804" t="s">
        <v>283</v>
      </c>
      <c r="I1804" s="1">
        <f t="shared" si="96"/>
        <v>44865</v>
      </c>
      <c r="J1804" s="3">
        <v>3146.4</v>
      </c>
      <c r="K1804" s="3">
        <v>1145.97</v>
      </c>
      <c r="L1804" s="3">
        <v>2000.43</v>
      </c>
      <c r="M1804" s="3">
        <v>315</v>
      </c>
      <c r="N1804" s="2">
        <v>7</v>
      </c>
      <c r="O1804" s="2">
        <v>0</v>
      </c>
      <c r="P1804" s="2">
        <v>4</v>
      </c>
      <c r="Q1804" s="2">
        <v>60</v>
      </c>
      <c r="R1804" s="1">
        <f t="shared" si="97"/>
        <v>45900</v>
      </c>
      <c r="S1804" t="s">
        <v>27</v>
      </c>
      <c r="T1804" t="s">
        <v>28</v>
      </c>
    </row>
    <row r="1805" spans="1:20" ht="13.95" customHeight="1" x14ac:dyDescent="0.3">
      <c r="A1805" t="s">
        <v>2795</v>
      </c>
      <c r="B1805" s="2">
        <v>1</v>
      </c>
      <c r="C1805" t="s">
        <v>2762</v>
      </c>
      <c r="D1805" t="s">
        <v>136</v>
      </c>
      <c r="E1805" t="s">
        <v>2782</v>
      </c>
      <c r="F1805" t="s">
        <v>281</v>
      </c>
      <c r="G1805" t="s">
        <v>282</v>
      </c>
      <c r="H1805" t="s">
        <v>283</v>
      </c>
      <c r="I1805" s="1">
        <f t="shared" si="96"/>
        <v>44865</v>
      </c>
      <c r="J1805" s="3">
        <v>3146.4</v>
      </c>
      <c r="K1805" s="3">
        <v>1145.97</v>
      </c>
      <c r="L1805" s="3">
        <v>2000.43</v>
      </c>
      <c r="M1805" s="3">
        <v>315</v>
      </c>
      <c r="N1805" s="2">
        <v>7</v>
      </c>
      <c r="O1805" s="2">
        <v>0</v>
      </c>
      <c r="P1805" s="2">
        <v>4</v>
      </c>
      <c r="Q1805" s="2">
        <v>60</v>
      </c>
      <c r="R1805" s="1">
        <f t="shared" si="97"/>
        <v>45900</v>
      </c>
      <c r="S1805" t="s">
        <v>27</v>
      </c>
      <c r="T1805" t="s">
        <v>28</v>
      </c>
    </row>
    <row r="1806" spans="1:20" ht="13.95" customHeight="1" x14ac:dyDescent="0.3">
      <c r="A1806" t="s">
        <v>2796</v>
      </c>
      <c r="B1806" s="2">
        <v>1</v>
      </c>
      <c r="C1806" t="s">
        <v>2797</v>
      </c>
      <c r="D1806" t="s">
        <v>1787</v>
      </c>
      <c r="E1806" t="s">
        <v>2798</v>
      </c>
      <c r="F1806" t="s">
        <v>192</v>
      </c>
      <c r="G1806" t="s">
        <v>193</v>
      </c>
      <c r="H1806" t="s">
        <v>2799</v>
      </c>
      <c r="I1806" s="1">
        <f t="shared" ref="I1806:I1814" si="98">DATE(2024,3,31)</f>
        <v>45382</v>
      </c>
      <c r="J1806" s="3">
        <v>25203.9</v>
      </c>
      <c r="K1806" s="3">
        <v>5725.85</v>
      </c>
      <c r="L1806" s="3">
        <v>19478.05</v>
      </c>
      <c r="M1806" s="3">
        <v>1000</v>
      </c>
      <c r="N1806" s="2">
        <v>6</v>
      </c>
      <c r="O1806" s="2">
        <v>0</v>
      </c>
      <c r="P1806" s="2">
        <v>4</v>
      </c>
      <c r="Q1806" s="2">
        <v>211</v>
      </c>
      <c r="R1806" s="1">
        <f t="shared" si="97"/>
        <v>45900</v>
      </c>
      <c r="S1806" t="s">
        <v>27</v>
      </c>
      <c r="T1806" t="s">
        <v>28</v>
      </c>
    </row>
    <row r="1807" spans="1:20" ht="13.95" customHeight="1" x14ac:dyDescent="0.3">
      <c r="A1807" t="s">
        <v>2800</v>
      </c>
      <c r="B1807" s="2">
        <v>1</v>
      </c>
      <c r="C1807" t="s">
        <v>2797</v>
      </c>
      <c r="D1807" t="s">
        <v>1787</v>
      </c>
      <c r="E1807" t="s">
        <v>2798</v>
      </c>
      <c r="F1807" t="s">
        <v>543</v>
      </c>
      <c r="G1807" t="s">
        <v>25</v>
      </c>
      <c r="H1807" t="s">
        <v>2801</v>
      </c>
      <c r="I1807" s="1">
        <f t="shared" si="98"/>
        <v>45382</v>
      </c>
      <c r="J1807" s="3">
        <v>25203.9</v>
      </c>
      <c r="K1807" s="3">
        <v>5725.85</v>
      </c>
      <c r="L1807" s="3">
        <v>19478.05</v>
      </c>
      <c r="M1807" s="3">
        <v>1000</v>
      </c>
      <c r="N1807" s="2">
        <v>6</v>
      </c>
      <c r="O1807" s="2">
        <v>0</v>
      </c>
      <c r="P1807" s="2">
        <v>4</v>
      </c>
      <c r="Q1807" s="2">
        <v>211</v>
      </c>
      <c r="R1807" s="1">
        <f t="shared" si="97"/>
        <v>45900</v>
      </c>
      <c r="S1807" t="s">
        <v>27</v>
      </c>
      <c r="T1807" t="s">
        <v>28</v>
      </c>
    </row>
    <row r="1808" spans="1:20" ht="13.95" customHeight="1" x14ac:dyDescent="0.3">
      <c r="A1808" t="s">
        <v>2802</v>
      </c>
      <c r="B1808" s="2">
        <v>1</v>
      </c>
      <c r="C1808" t="s">
        <v>2797</v>
      </c>
      <c r="D1808" t="s">
        <v>1787</v>
      </c>
      <c r="E1808" t="s">
        <v>2798</v>
      </c>
      <c r="F1808" t="s">
        <v>281</v>
      </c>
      <c r="G1808" t="s">
        <v>282</v>
      </c>
      <c r="H1808" t="s">
        <v>283</v>
      </c>
      <c r="I1808" s="1">
        <f t="shared" si="98"/>
        <v>45382</v>
      </c>
      <c r="J1808" s="3">
        <v>25203.9</v>
      </c>
      <c r="K1808" s="3">
        <v>5725.85</v>
      </c>
      <c r="L1808" s="3">
        <v>19478.05</v>
      </c>
      <c r="M1808" s="3">
        <v>1000</v>
      </c>
      <c r="N1808" s="2">
        <v>6</v>
      </c>
      <c r="O1808" s="2">
        <v>0</v>
      </c>
      <c r="P1808" s="2">
        <v>4</v>
      </c>
      <c r="Q1808" s="2">
        <v>211</v>
      </c>
      <c r="R1808" s="1">
        <f t="shared" si="97"/>
        <v>45900</v>
      </c>
      <c r="S1808" t="s">
        <v>27</v>
      </c>
      <c r="T1808" t="s">
        <v>28</v>
      </c>
    </row>
    <row r="1809" spans="1:20" ht="13.95" customHeight="1" x14ac:dyDescent="0.3">
      <c r="A1809" t="s">
        <v>2803</v>
      </c>
      <c r="B1809" s="2">
        <v>1</v>
      </c>
      <c r="C1809" t="s">
        <v>2797</v>
      </c>
      <c r="D1809" t="s">
        <v>1787</v>
      </c>
      <c r="E1809" t="s">
        <v>2798</v>
      </c>
      <c r="F1809" t="s">
        <v>591</v>
      </c>
      <c r="G1809" t="s">
        <v>592</v>
      </c>
      <c r="H1809" t="s">
        <v>2493</v>
      </c>
      <c r="I1809" s="1">
        <f t="shared" si="98"/>
        <v>45382</v>
      </c>
      <c r="J1809" s="3">
        <v>25203.9</v>
      </c>
      <c r="K1809" s="3">
        <v>5725.85</v>
      </c>
      <c r="L1809" s="3">
        <v>19478.05</v>
      </c>
      <c r="M1809" s="3">
        <v>1000</v>
      </c>
      <c r="N1809" s="2">
        <v>6</v>
      </c>
      <c r="O1809" s="2">
        <v>0</v>
      </c>
      <c r="P1809" s="2">
        <v>4</v>
      </c>
      <c r="Q1809" s="2">
        <v>211</v>
      </c>
      <c r="R1809" s="1">
        <f t="shared" si="97"/>
        <v>45900</v>
      </c>
      <c r="S1809" t="s">
        <v>27</v>
      </c>
      <c r="T1809" t="s">
        <v>28</v>
      </c>
    </row>
    <row r="1810" spans="1:20" ht="13.95" customHeight="1" x14ac:dyDescent="0.3">
      <c r="A1810" t="s">
        <v>2804</v>
      </c>
      <c r="B1810" s="2">
        <v>1</v>
      </c>
      <c r="C1810" t="s">
        <v>2797</v>
      </c>
      <c r="D1810" t="s">
        <v>1787</v>
      </c>
      <c r="E1810" t="s">
        <v>2798</v>
      </c>
      <c r="F1810" t="s">
        <v>399</v>
      </c>
      <c r="G1810" t="s">
        <v>400</v>
      </c>
      <c r="H1810" t="s">
        <v>2805</v>
      </c>
      <c r="I1810" s="1">
        <f t="shared" si="98"/>
        <v>45382</v>
      </c>
      <c r="J1810" s="3">
        <v>25203.89</v>
      </c>
      <c r="K1810" s="3">
        <v>5725.85</v>
      </c>
      <c r="L1810" s="3">
        <v>19478.04</v>
      </c>
      <c r="M1810" s="3">
        <v>1000</v>
      </c>
      <c r="N1810" s="2">
        <v>6</v>
      </c>
      <c r="O1810" s="2">
        <v>0</v>
      </c>
      <c r="P1810" s="2">
        <v>4</v>
      </c>
      <c r="Q1810" s="2">
        <v>211</v>
      </c>
      <c r="R1810" s="1">
        <f t="shared" si="97"/>
        <v>45900</v>
      </c>
      <c r="S1810" t="s">
        <v>27</v>
      </c>
      <c r="T1810" t="s">
        <v>28</v>
      </c>
    </row>
    <row r="1811" spans="1:20" ht="13.95" customHeight="1" x14ac:dyDescent="0.3">
      <c r="A1811" t="s">
        <v>2806</v>
      </c>
      <c r="B1811" s="2">
        <v>1</v>
      </c>
      <c r="C1811" t="s">
        <v>2797</v>
      </c>
      <c r="D1811" t="s">
        <v>1787</v>
      </c>
      <c r="E1811" t="s">
        <v>2798</v>
      </c>
      <c r="F1811" t="s">
        <v>281</v>
      </c>
      <c r="G1811" t="s">
        <v>282</v>
      </c>
      <c r="H1811" t="s">
        <v>283</v>
      </c>
      <c r="I1811" s="1">
        <f t="shared" si="98"/>
        <v>45382</v>
      </c>
      <c r="J1811" s="3">
        <v>25203.89</v>
      </c>
      <c r="K1811" s="3">
        <v>5725.85</v>
      </c>
      <c r="L1811" s="3">
        <v>19478.04</v>
      </c>
      <c r="M1811" s="3">
        <v>1000</v>
      </c>
      <c r="N1811" s="2">
        <v>6</v>
      </c>
      <c r="O1811" s="2">
        <v>0</v>
      </c>
      <c r="P1811" s="2">
        <v>4</v>
      </c>
      <c r="Q1811" s="2">
        <v>211</v>
      </c>
      <c r="R1811" s="1">
        <f t="shared" si="97"/>
        <v>45900</v>
      </c>
      <c r="S1811" t="s">
        <v>27</v>
      </c>
      <c r="T1811" t="s">
        <v>28</v>
      </c>
    </row>
    <row r="1812" spans="1:20" ht="13.95" customHeight="1" x14ac:dyDescent="0.3">
      <c r="A1812" t="s">
        <v>2807</v>
      </c>
      <c r="B1812" s="2">
        <v>1</v>
      </c>
      <c r="C1812" t="s">
        <v>2797</v>
      </c>
      <c r="D1812" t="s">
        <v>1787</v>
      </c>
      <c r="E1812" t="s">
        <v>2798</v>
      </c>
      <c r="F1812" t="s">
        <v>281</v>
      </c>
      <c r="G1812" t="s">
        <v>282</v>
      </c>
      <c r="H1812" t="s">
        <v>283</v>
      </c>
      <c r="I1812" s="1">
        <f t="shared" si="98"/>
        <v>45382</v>
      </c>
      <c r="J1812" s="3">
        <v>25203.89</v>
      </c>
      <c r="K1812" s="3">
        <v>5725.85</v>
      </c>
      <c r="L1812" s="3">
        <v>19478.04</v>
      </c>
      <c r="M1812" s="3">
        <v>1000</v>
      </c>
      <c r="N1812" s="2">
        <v>6</v>
      </c>
      <c r="O1812" s="2">
        <v>0</v>
      </c>
      <c r="P1812" s="2">
        <v>4</v>
      </c>
      <c r="Q1812" s="2">
        <v>211</v>
      </c>
      <c r="R1812" s="1">
        <f t="shared" si="97"/>
        <v>45900</v>
      </c>
      <c r="S1812" t="s">
        <v>27</v>
      </c>
      <c r="T1812" t="s">
        <v>28</v>
      </c>
    </row>
    <row r="1813" spans="1:20" ht="13.95" customHeight="1" x14ac:dyDescent="0.3">
      <c r="A1813" t="s">
        <v>2808</v>
      </c>
      <c r="B1813" s="2">
        <v>1</v>
      </c>
      <c r="C1813" t="s">
        <v>2797</v>
      </c>
      <c r="D1813" t="s">
        <v>1787</v>
      </c>
      <c r="E1813" t="s">
        <v>2798</v>
      </c>
      <c r="F1813" t="s">
        <v>216</v>
      </c>
      <c r="G1813" t="s">
        <v>162</v>
      </c>
      <c r="H1813" t="s">
        <v>2809</v>
      </c>
      <c r="I1813" s="1">
        <f t="shared" si="98"/>
        <v>45382</v>
      </c>
      <c r="J1813" s="3">
        <v>25203.89</v>
      </c>
      <c r="K1813" s="3">
        <v>5725.85</v>
      </c>
      <c r="L1813" s="3">
        <v>19478.04</v>
      </c>
      <c r="M1813" s="3">
        <v>1000</v>
      </c>
      <c r="N1813" s="2">
        <v>6</v>
      </c>
      <c r="O1813" s="2">
        <v>0</v>
      </c>
      <c r="P1813" s="2">
        <v>4</v>
      </c>
      <c r="Q1813" s="2">
        <v>211</v>
      </c>
      <c r="R1813" s="1">
        <f t="shared" si="97"/>
        <v>45900</v>
      </c>
      <c r="S1813" t="s">
        <v>27</v>
      </c>
      <c r="T1813" t="s">
        <v>28</v>
      </c>
    </row>
    <row r="1814" spans="1:20" ht="13.95" customHeight="1" x14ac:dyDescent="0.3">
      <c r="A1814" t="s">
        <v>2810</v>
      </c>
      <c r="B1814" s="2">
        <v>1</v>
      </c>
      <c r="C1814" t="s">
        <v>2797</v>
      </c>
      <c r="D1814" t="s">
        <v>1787</v>
      </c>
      <c r="E1814" t="s">
        <v>2798</v>
      </c>
      <c r="F1814" t="s">
        <v>281</v>
      </c>
      <c r="G1814" t="s">
        <v>282</v>
      </c>
      <c r="H1814" t="s">
        <v>283</v>
      </c>
      <c r="I1814" s="1">
        <f t="shared" si="98"/>
        <v>45382</v>
      </c>
      <c r="J1814" s="3">
        <v>25203.89</v>
      </c>
      <c r="K1814" s="3">
        <v>5725.85</v>
      </c>
      <c r="L1814" s="3">
        <v>19478.04</v>
      </c>
      <c r="M1814" s="3">
        <v>1000</v>
      </c>
      <c r="N1814" s="2">
        <v>6</v>
      </c>
      <c r="O1814" s="2">
        <v>0</v>
      </c>
      <c r="P1814" s="2">
        <v>4</v>
      </c>
      <c r="Q1814" s="2">
        <v>211</v>
      </c>
      <c r="R1814" s="1">
        <f t="shared" si="97"/>
        <v>45900</v>
      </c>
      <c r="S1814" t="s">
        <v>27</v>
      </c>
      <c r="T1814" t="s">
        <v>28</v>
      </c>
    </row>
    <row r="1815" spans="1:20" ht="13.95" customHeight="1" x14ac:dyDescent="0.3">
      <c r="A1815" t="s">
        <v>2811</v>
      </c>
      <c r="B1815" s="2">
        <v>1</v>
      </c>
      <c r="C1815" t="s">
        <v>1960</v>
      </c>
      <c r="D1815" t="s">
        <v>22</v>
      </c>
      <c r="E1815" t="s">
        <v>1769</v>
      </c>
      <c r="F1815" t="s">
        <v>32</v>
      </c>
      <c r="G1815" t="s">
        <v>33</v>
      </c>
      <c r="H1815" t="s">
        <v>1770</v>
      </c>
      <c r="I1815" s="1">
        <f>DATE(2025,3,31)</f>
        <v>45747</v>
      </c>
      <c r="J1815" s="3">
        <v>8019.01</v>
      </c>
      <c r="K1815" s="3">
        <v>216.26</v>
      </c>
      <c r="L1815" s="3">
        <v>7802.75</v>
      </c>
      <c r="M1815" s="3">
        <v>800</v>
      </c>
      <c r="N1815" s="2">
        <v>14</v>
      </c>
      <c r="O1815" s="2">
        <v>0</v>
      </c>
      <c r="P1815" s="2">
        <v>13</v>
      </c>
      <c r="Q1815" s="2">
        <v>211</v>
      </c>
      <c r="R1815" s="1">
        <f t="shared" si="97"/>
        <v>45900</v>
      </c>
      <c r="S1815" t="s">
        <v>27</v>
      </c>
      <c r="T1815" t="s">
        <v>28</v>
      </c>
    </row>
    <row r="1816" spans="1:20" ht="13.95" customHeight="1" x14ac:dyDescent="0.3">
      <c r="A1816" t="s">
        <v>2812</v>
      </c>
      <c r="B1816" s="2">
        <v>1</v>
      </c>
      <c r="C1816" t="s">
        <v>1960</v>
      </c>
      <c r="D1816" t="s">
        <v>22</v>
      </c>
      <c r="E1816" t="s">
        <v>1769</v>
      </c>
      <c r="F1816" t="s">
        <v>32</v>
      </c>
      <c r="G1816" t="s">
        <v>33</v>
      </c>
      <c r="H1816" t="s">
        <v>1770</v>
      </c>
      <c r="I1816" s="1">
        <f>DATE(2025,3,31)</f>
        <v>45747</v>
      </c>
      <c r="J1816" s="3">
        <v>8019.01</v>
      </c>
      <c r="K1816" s="3">
        <v>216.26</v>
      </c>
      <c r="L1816" s="3">
        <v>7802.75</v>
      </c>
      <c r="M1816" s="3">
        <v>800</v>
      </c>
      <c r="N1816" s="2">
        <v>14</v>
      </c>
      <c r="O1816" s="2">
        <v>0</v>
      </c>
      <c r="P1816" s="2">
        <v>13</v>
      </c>
      <c r="Q1816" s="2">
        <v>211</v>
      </c>
      <c r="R1816" s="1">
        <f t="shared" si="97"/>
        <v>45900</v>
      </c>
      <c r="S1816" t="s">
        <v>27</v>
      </c>
      <c r="T1816" t="s">
        <v>28</v>
      </c>
    </row>
    <row r="1817" spans="1:20" ht="13.95" customHeight="1" x14ac:dyDescent="0.3">
      <c r="A1817" t="s">
        <v>2813</v>
      </c>
      <c r="B1817" s="2">
        <v>1</v>
      </c>
      <c r="C1817" t="s">
        <v>2797</v>
      </c>
      <c r="D1817" t="s">
        <v>1787</v>
      </c>
      <c r="E1817" t="s">
        <v>2798</v>
      </c>
      <c r="F1817" t="s">
        <v>151</v>
      </c>
      <c r="G1817" t="s">
        <v>152</v>
      </c>
      <c r="H1817" t="s">
        <v>2814</v>
      </c>
      <c r="I1817" s="1">
        <f t="shared" ref="I1817:I1830" si="99">DATE(2024,3,31)</f>
        <v>45382</v>
      </c>
      <c r="J1817" s="3">
        <v>25203.89</v>
      </c>
      <c r="K1817" s="3">
        <v>5725.85</v>
      </c>
      <c r="L1817" s="3">
        <v>19478.04</v>
      </c>
      <c r="M1817" s="3">
        <v>1000</v>
      </c>
      <c r="N1817" s="2">
        <v>6</v>
      </c>
      <c r="O1817" s="2">
        <v>0</v>
      </c>
      <c r="P1817" s="2">
        <v>4</v>
      </c>
      <c r="Q1817" s="2">
        <v>211</v>
      </c>
      <c r="R1817" s="1">
        <f t="shared" si="97"/>
        <v>45900</v>
      </c>
      <c r="S1817" t="s">
        <v>27</v>
      </c>
      <c r="T1817" t="s">
        <v>28</v>
      </c>
    </row>
    <row r="1818" spans="1:20" ht="13.95" customHeight="1" x14ac:dyDescent="0.3">
      <c r="A1818" t="s">
        <v>2815</v>
      </c>
      <c r="B1818" s="2">
        <v>1</v>
      </c>
      <c r="C1818" t="s">
        <v>2797</v>
      </c>
      <c r="D1818" t="s">
        <v>1787</v>
      </c>
      <c r="E1818" t="s">
        <v>2798</v>
      </c>
      <c r="F1818" t="s">
        <v>151</v>
      </c>
      <c r="G1818" t="s">
        <v>152</v>
      </c>
      <c r="H1818" t="s">
        <v>1177</v>
      </c>
      <c r="I1818" s="1">
        <f t="shared" si="99"/>
        <v>45382</v>
      </c>
      <c r="J1818" s="3">
        <v>25203.89</v>
      </c>
      <c r="K1818" s="3">
        <v>5725.85</v>
      </c>
      <c r="L1818" s="3">
        <v>19478.04</v>
      </c>
      <c r="M1818" s="3">
        <v>1000</v>
      </c>
      <c r="N1818" s="2">
        <v>6</v>
      </c>
      <c r="O1818" s="2">
        <v>0</v>
      </c>
      <c r="P1818" s="2">
        <v>4</v>
      </c>
      <c r="Q1818" s="2">
        <v>211</v>
      </c>
      <c r="R1818" s="1">
        <f t="shared" si="97"/>
        <v>45900</v>
      </c>
      <c r="S1818" t="s">
        <v>27</v>
      </c>
      <c r="T1818" t="s">
        <v>28</v>
      </c>
    </row>
    <row r="1819" spans="1:20" ht="13.95" customHeight="1" x14ac:dyDescent="0.3">
      <c r="A1819" t="s">
        <v>2816</v>
      </c>
      <c r="B1819" s="2">
        <v>1</v>
      </c>
      <c r="C1819" t="s">
        <v>2797</v>
      </c>
      <c r="D1819" t="s">
        <v>1787</v>
      </c>
      <c r="E1819" t="s">
        <v>2798</v>
      </c>
      <c r="F1819" t="s">
        <v>281</v>
      </c>
      <c r="G1819" t="s">
        <v>282</v>
      </c>
      <c r="H1819" t="s">
        <v>283</v>
      </c>
      <c r="I1819" s="1">
        <f t="shared" si="99"/>
        <v>45382</v>
      </c>
      <c r="J1819" s="3">
        <v>25203.89</v>
      </c>
      <c r="K1819" s="3">
        <v>5725.85</v>
      </c>
      <c r="L1819" s="3">
        <v>19478.04</v>
      </c>
      <c r="M1819" s="3">
        <v>1000</v>
      </c>
      <c r="N1819" s="2">
        <v>6</v>
      </c>
      <c r="O1819" s="2">
        <v>0</v>
      </c>
      <c r="P1819" s="2">
        <v>4</v>
      </c>
      <c r="Q1819" s="2">
        <v>211</v>
      </c>
      <c r="R1819" s="1">
        <f t="shared" si="97"/>
        <v>45900</v>
      </c>
      <c r="S1819" t="s">
        <v>27</v>
      </c>
      <c r="T1819" t="s">
        <v>28</v>
      </c>
    </row>
    <row r="1820" spans="1:20" ht="13.95" customHeight="1" x14ac:dyDescent="0.3">
      <c r="A1820" t="s">
        <v>2817</v>
      </c>
      <c r="B1820" s="2">
        <v>1</v>
      </c>
      <c r="C1820" t="s">
        <v>2797</v>
      </c>
      <c r="D1820" t="s">
        <v>1787</v>
      </c>
      <c r="E1820" t="s">
        <v>2818</v>
      </c>
      <c r="F1820" t="s">
        <v>281</v>
      </c>
      <c r="G1820" t="s">
        <v>282</v>
      </c>
      <c r="H1820" t="s">
        <v>283</v>
      </c>
      <c r="I1820" s="1">
        <f t="shared" si="99"/>
        <v>45382</v>
      </c>
      <c r="J1820" s="3">
        <v>25203.89</v>
      </c>
      <c r="K1820" s="3">
        <v>5725.85</v>
      </c>
      <c r="L1820" s="3">
        <v>19478.04</v>
      </c>
      <c r="M1820" s="3">
        <v>1000</v>
      </c>
      <c r="N1820" s="2">
        <v>6</v>
      </c>
      <c r="O1820" s="2">
        <v>0</v>
      </c>
      <c r="P1820" s="2">
        <v>4</v>
      </c>
      <c r="Q1820" s="2">
        <v>211</v>
      </c>
      <c r="R1820" s="1">
        <f t="shared" si="97"/>
        <v>45900</v>
      </c>
      <c r="S1820" t="s">
        <v>27</v>
      </c>
      <c r="T1820" t="s">
        <v>28</v>
      </c>
    </row>
    <row r="1821" spans="1:20" ht="13.95" customHeight="1" x14ac:dyDescent="0.3">
      <c r="A1821" t="s">
        <v>2819</v>
      </c>
      <c r="B1821" s="2">
        <v>1</v>
      </c>
      <c r="C1821" t="s">
        <v>2797</v>
      </c>
      <c r="D1821" t="s">
        <v>1787</v>
      </c>
      <c r="E1821" t="s">
        <v>2798</v>
      </c>
      <c r="F1821" t="s">
        <v>2820</v>
      </c>
      <c r="G1821" t="s">
        <v>282</v>
      </c>
      <c r="H1821" t="s">
        <v>2821</v>
      </c>
      <c r="I1821" s="1">
        <f t="shared" si="99"/>
        <v>45382</v>
      </c>
      <c r="J1821" s="3">
        <v>25203.89</v>
      </c>
      <c r="K1821" s="3">
        <v>5725.85</v>
      </c>
      <c r="L1821" s="3">
        <v>19478.04</v>
      </c>
      <c r="M1821" s="3">
        <v>1000</v>
      </c>
      <c r="N1821" s="2">
        <v>6</v>
      </c>
      <c r="O1821" s="2">
        <v>0</v>
      </c>
      <c r="P1821" s="2">
        <v>4</v>
      </c>
      <c r="Q1821" s="2">
        <v>211</v>
      </c>
      <c r="R1821" s="1">
        <f t="shared" si="97"/>
        <v>45900</v>
      </c>
      <c r="S1821" t="s">
        <v>27</v>
      </c>
      <c r="T1821" t="s">
        <v>28</v>
      </c>
    </row>
    <row r="1822" spans="1:20" ht="13.95" customHeight="1" x14ac:dyDescent="0.3">
      <c r="A1822" t="s">
        <v>2822</v>
      </c>
      <c r="B1822" s="2">
        <v>1</v>
      </c>
      <c r="C1822" t="s">
        <v>2797</v>
      </c>
      <c r="D1822" t="s">
        <v>1787</v>
      </c>
      <c r="E1822" t="s">
        <v>2798</v>
      </c>
      <c r="F1822" t="s">
        <v>151</v>
      </c>
      <c r="G1822" t="s">
        <v>152</v>
      </c>
      <c r="H1822" t="s">
        <v>2823</v>
      </c>
      <c r="I1822" s="1">
        <f t="shared" si="99"/>
        <v>45382</v>
      </c>
      <c r="J1822" s="3">
        <v>25203.89</v>
      </c>
      <c r="K1822" s="3">
        <v>5725.85</v>
      </c>
      <c r="L1822" s="3">
        <v>19478.04</v>
      </c>
      <c r="M1822" s="3">
        <v>1000</v>
      </c>
      <c r="N1822" s="2">
        <v>6</v>
      </c>
      <c r="O1822" s="2">
        <v>0</v>
      </c>
      <c r="P1822" s="2">
        <v>4</v>
      </c>
      <c r="Q1822" s="2">
        <v>211</v>
      </c>
      <c r="R1822" s="1">
        <f t="shared" si="97"/>
        <v>45900</v>
      </c>
      <c r="S1822" t="s">
        <v>27</v>
      </c>
      <c r="T1822" t="s">
        <v>28</v>
      </c>
    </row>
    <row r="1823" spans="1:20" ht="13.95" customHeight="1" x14ac:dyDescent="0.3">
      <c r="A1823" t="s">
        <v>2824</v>
      </c>
      <c r="B1823" s="2">
        <v>1</v>
      </c>
      <c r="C1823" t="s">
        <v>2797</v>
      </c>
      <c r="D1823" t="s">
        <v>1787</v>
      </c>
      <c r="E1823" t="s">
        <v>2798</v>
      </c>
      <c r="F1823" t="s">
        <v>281</v>
      </c>
      <c r="G1823" t="s">
        <v>282</v>
      </c>
      <c r="H1823" t="s">
        <v>283</v>
      </c>
      <c r="I1823" s="1">
        <f t="shared" si="99"/>
        <v>45382</v>
      </c>
      <c r="J1823" s="3">
        <v>25203.89</v>
      </c>
      <c r="K1823" s="3">
        <v>5725.85</v>
      </c>
      <c r="L1823" s="3">
        <v>19478.04</v>
      </c>
      <c r="M1823" s="3">
        <v>1000</v>
      </c>
      <c r="N1823" s="2">
        <v>6</v>
      </c>
      <c r="O1823" s="2">
        <v>0</v>
      </c>
      <c r="P1823" s="2">
        <v>4</v>
      </c>
      <c r="Q1823" s="2">
        <v>211</v>
      </c>
      <c r="R1823" s="1">
        <f t="shared" si="97"/>
        <v>45900</v>
      </c>
      <c r="S1823" t="s">
        <v>27</v>
      </c>
      <c r="T1823" t="s">
        <v>28</v>
      </c>
    </row>
    <row r="1824" spans="1:20" ht="13.95" customHeight="1" x14ac:dyDescent="0.3">
      <c r="A1824" t="s">
        <v>2825</v>
      </c>
      <c r="B1824" s="2">
        <v>1</v>
      </c>
      <c r="C1824" t="s">
        <v>2797</v>
      </c>
      <c r="D1824" t="s">
        <v>1787</v>
      </c>
      <c r="E1824" t="s">
        <v>2798</v>
      </c>
      <c r="F1824" t="s">
        <v>281</v>
      </c>
      <c r="G1824" t="s">
        <v>282</v>
      </c>
      <c r="H1824" t="s">
        <v>283</v>
      </c>
      <c r="I1824" s="1">
        <f t="shared" si="99"/>
        <v>45382</v>
      </c>
      <c r="J1824" s="3">
        <v>25203.89</v>
      </c>
      <c r="K1824" s="3">
        <v>5725.85</v>
      </c>
      <c r="L1824" s="3">
        <v>19478.04</v>
      </c>
      <c r="M1824" s="3">
        <v>1000</v>
      </c>
      <c r="N1824" s="2">
        <v>6</v>
      </c>
      <c r="O1824" s="2">
        <v>0</v>
      </c>
      <c r="P1824" s="2">
        <v>4</v>
      </c>
      <c r="Q1824" s="2">
        <v>211</v>
      </c>
      <c r="R1824" s="1">
        <f t="shared" si="97"/>
        <v>45900</v>
      </c>
      <c r="S1824" t="s">
        <v>27</v>
      </c>
      <c r="T1824" t="s">
        <v>28</v>
      </c>
    </row>
    <row r="1825" spans="1:20" ht="13.95" customHeight="1" x14ac:dyDescent="0.3">
      <c r="A1825" t="s">
        <v>2826</v>
      </c>
      <c r="B1825" s="2">
        <v>1</v>
      </c>
      <c r="C1825" t="s">
        <v>2797</v>
      </c>
      <c r="D1825" t="s">
        <v>1787</v>
      </c>
      <c r="E1825" t="s">
        <v>2798</v>
      </c>
      <c r="F1825" t="s">
        <v>358</v>
      </c>
      <c r="G1825" t="s">
        <v>25</v>
      </c>
      <c r="H1825" t="s">
        <v>2827</v>
      </c>
      <c r="I1825" s="1">
        <f t="shared" si="99"/>
        <v>45382</v>
      </c>
      <c r="J1825" s="3">
        <v>25203.89</v>
      </c>
      <c r="K1825" s="3">
        <v>5725.85</v>
      </c>
      <c r="L1825" s="3">
        <v>19478.04</v>
      </c>
      <c r="M1825" s="3">
        <v>1000</v>
      </c>
      <c r="N1825" s="2">
        <v>6</v>
      </c>
      <c r="O1825" s="2">
        <v>0</v>
      </c>
      <c r="P1825" s="2">
        <v>4</v>
      </c>
      <c r="Q1825" s="2">
        <v>211</v>
      </c>
      <c r="R1825" s="1">
        <f t="shared" si="97"/>
        <v>45900</v>
      </c>
      <c r="S1825" t="s">
        <v>27</v>
      </c>
      <c r="T1825" t="s">
        <v>28</v>
      </c>
    </row>
    <row r="1826" spans="1:20" ht="13.95" customHeight="1" x14ac:dyDescent="0.3">
      <c r="A1826" t="s">
        <v>2828</v>
      </c>
      <c r="B1826" s="2">
        <v>1</v>
      </c>
      <c r="C1826" t="s">
        <v>2797</v>
      </c>
      <c r="D1826" t="s">
        <v>1787</v>
      </c>
      <c r="E1826" t="s">
        <v>2798</v>
      </c>
      <c r="F1826" t="s">
        <v>281</v>
      </c>
      <c r="G1826" t="s">
        <v>282</v>
      </c>
      <c r="H1826" t="s">
        <v>283</v>
      </c>
      <c r="I1826" s="1">
        <f t="shared" si="99"/>
        <v>45382</v>
      </c>
      <c r="J1826" s="3">
        <v>25203.89</v>
      </c>
      <c r="K1826" s="3">
        <v>5725.85</v>
      </c>
      <c r="L1826" s="3">
        <v>19478.04</v>
      </c>
      <c r="M1826" s="3">
        <v>1000</v>
      </c>
      <c r="N1826" s="2">
        <v>6</v>
      </c>
      <c r="O1826" s="2">
        <v>0</v>
      </c>
      <c r="P1826" s="2">
        <v>4</v>
      </c>
      <c r="Q1826" s="2">
        <v>211</v>
      </c>
      <c r="R1826" s="1">
        <f t="shared" si="97"/>
        <v>45900</v>
      </c>
      <c r="S1826" t="s">
        <v>27</v>
      </c>
      <c r="T1826" t="s">
        <v>28</v>
      </c>
    </row>
    <row r="1827" spans="1:20" ht="13.95" customHeight="1" x14ac:dyDescent="0.3">
      <c r="A1827" t="s">
        <v>2829</v>
      </c>
      <c r="B1827" s="2">
        <v>1</v>
      </c>
      <c r="C1827" t="s">
        <v>2797</v>
      </c>
      <c r="D1827" t="s">
        <v>1787</v>
      </c>
      <c r="E1827" t="s">
        <v>2798</v>
      </c>
      <c r="F1827" t="s">
        <v>281</v>
      </c>
      <c r="G1827" t="s">
        <v>282</v>
      </c>
      <c r="H1827" t="s">
        <v>283</v>
      </c>
      <c r="I1827" s="1">
        <f t="shared" si="99"/>
        <v>45382</v>
      </c>
      <c r="J1827" s="3">
        <v>25203.89</v>
      </c>
      <c r="K1827" s="3">
        <v>5725.85</v>
      </c>
      <c r="L1827" s="3">
        <v>19478.04</v>
      </c>
      <c r="M1827" s="3">
        <v>1000</v>
      </c>
      <c r="N1827" s="2">
        <v>6</v>
      </c>
      <c r="O1827" s="2">
        <v>0</v>
      </c>
      <c r="P1827" s="2">
        <v>4</v>
      </c>
      <c r="Q1827" s="2">
        <v>211</v>
      </c>
      <c r="R1827" s="1">
        <f t="shared" si="97"/>
        <v>45900</v>
      </c>
      <c r="S1827" t="s">
        <v>27</v>
      </c>
      <c r="T1827" t="s">
        <v>28</v>
      </c>
    </row>
    <row r="1828" spans="1:20" ht="13.95" customHeight="1" x14ac:dyDescent="0.3">
      <c r="A1828" t="s">
        <v>2830</v>
      </c>
      <c r="B1828" s="2">
        <v>1</v>
      </c>
      <c r="C1828" t="s">
        <v>2797</v>
      </c>
      <c r="D1828" t="s">
        <v>1787</v>
      </c>
      <c r="E1828" t="s">
        <v>2798</v>
      </c>
      <c r="F1828" t="s">
        <v>358</v>
      </c>
      <c r="G1828" t="s">
        <v>25</v>
      </c>
      <c r="H1828" t="s">
        <v>2831</v>
      </c>
      <c r="I1828" s="1">
        <f t="shared" si="99"/>
        <v>45382</v>
      </c>
      <c r="J1828" s="3">
        <v>25203.89</v>
      </c>
      <c r="K1828" s="3">
        <v>5725.85</v>
      </c>
      <c r="L1828" s="3">
        <v>19478.04</v>
      </c>
      <c r="M1828" s="3">
        <v>1000</v>
      </c>
      <c r="N1828" s="2">
        <v>6</v>
      </c>
      <c r="O1828" s="2">
        <v>0</v>
      </c>
      <c r="P1828" s="2">
        <v>4</v>
      </c>
      <c r="Q1828" s="2">
        <v>211</v>
      </c>
      <c r="R1828" s="1">
        <f t="shared" si="97"/>
        <v>45900</v>
      </c>
      <c r="S1828" t="s">
        <v>27</v>
      </c>
      <c r="T1828" t="s">
        <v>28</v>
      </c>
    </row>
    <row r="1829" spans="1:20" ht="13.95" customHeight="1" x14ac:dyDescent="0.3">
      <c r="A1829" t="s">
        <v>2832</v>
      </c>
      <c r="B1829" s="2">
        <v>1</v>
      </c>
      <c r="C1829" t="s">
        <v>2797</v>
      </c>
      <c r="D1829" t="s">
        <v>1787</v>
      </c>
      <c r="E1829" t="s">
        <v>2798</v>
      </c>
      <c r="F1829" t="s">
        <v>281</v>
      </c>
      <c r="G1829" t="s">
        <v>282</v>
      </c>
      <c r="H1829" t="s">
        <v>283</v>
      </c>
      <c r="I1829" s="1">
        <f t="shared" si="99"/>
        <v>45382</v>
      </c>
      <c r="J1829" s="3">
        <v>25203.89</v>
      </c>
      <c r="K1829" s="3">
        <v>5725.85</v>
      </c>
      <c r="L1829" s="3">
        <v>19478.04</v>
      </c>
      <c r="M1829" s="3">
        <v>1000</v>
      </c>
      <c r="N1829" s="2">
        <v>6</v>
      </c>
      <c r="O1829" s="2">
        <v>0</v>
      </c>
      <c r="P1829" s="2">
        <v>4</v>
      </c>
      <c r="Q1829" s="2">
        <v>211</v>
      </c>
      <c r="R1829" s="1">
        <f t="shared" si="97"/>
        <v>45900</v>
      </c>
      <c r="S1829" t="s">
        <v>27</v>
      </c>
      <c r="T1829" t="s">
        <v>28</v>
      </c>
    </row>
    <row r="1830" spans="1:20" ht="13.95" customHeight="1" x14ac:dyDescent="0.3">
      <c r="A1830" t="s">
        <v>2833</v>
      </c>
      <c r="B1830" s="2">
        <v>1</v>
      </c>
      <c r="C1830" t="s">
        <v>2797</v>
      </c>
      <c r="D1830" t="s">
        <v>1787</v>
      </c>
      <c r="E1830" t="s">
        <v>2798</v>
      </c>
      <c r="F1830" t="s">
        <v>281</v>
      </c>
      <c r="G1830" t="s">
        <v>282</v>
      </c>
      <c r="H1830" t="s">
        <v>283</v>
      </c>
      <c r="I1830" s="1">
        <f t="shared" si="99"/>
        <v>45382</v>
      </c>
      <c r="J1830" s="3">
        <v>25203.89</v>
      </c>
      <c r="K1830" s="3">
        <v>5725.85</v>
      </c>
      <c r="L1830" s="3">
        <v>19478.04</v>
      </c>
      <c r="M1830" s="3">
        <v>1000</v>
      </c>
      <c r="N1830" s="2">
        <v>6</v>
      </c>
      <c r="O1830" s="2">
        <v>0</v>
      </c>
      <c r="P1830" s="2">
        <v>4</v>
      </c>
      <c r="Q1830" s="2">
        <v>211</v>
      </c>
      <c r="R1830" s="1">
        <f t="shared" si="97"/>
        <v>45900</v>
      </c>
      <c r="S1830" t="s">
        <v>27</v>
      </c>
      <c r="T1830" t="s">
        <v>28</v>
      </c>
    </row>
    <row r="1831" spans="1:20" ht="13.95" customHeight="1" x14ac:dyDescent="0.3">
      <c r="A1831" t="s">
        <v>2834</v>
      </c>
      <c r="B1831" s="2">
        <v>1</v>
      </c>
      <c r="C1831" t="s">
        <v>2835</v>
      </c>
      <c r="D1831" t="s">
        <v>1787</v>
      </c>
      <c r="E1831" t="s">
        <v>2836</v>
      </c>
      <c r="F1831" t="s">
        <v>281</v>
      </c>
      <c r="G1831" t="s">
        <v>282</v>
      </c>
      <c r="H1831" t="s">
        <v>1845</v>
      </c>
      <c r="I1831" s="1">
        <f>DATE(2024,9,30)</f>
        <v>45565</v>
      </c>
      <c r="J1831" s="3">
        <v>24886</v>
      </c>
      <c r="K1831" s="3">
        <v>3501.69</v>
      </c>
      <c r="L1831" s="3">
        <v>21384.31</v>
      </c>
      <c r="M1831" s="3">
        <v>2000</v>
      </c>
      <c r="N1831" s="2">
        <v>6</v>
      </c>
      <c r="O1831" s="2">
        <v>0</v>
      </c>
      <c r="P1831" s="2">
        <v>5</v>
      </c>
      <c r="Q1831" s="2">
        <v>29</v>
      </c>
      <c r="R1831" s="1">
        <f t="shared" si="97"/>
        <v>45900</v>
      </c>
      <c r="S1831" t="s">
        <v>27</v>
      </c>
      <c r="T1831" t="s">
        <v>28</v>
      </c>
    </row>
    <row r="1832" spans="1:20" ht="13.95" customHeight="1" x14ac:dyDescent="0.3">
      <c r="A1832" t="s">
        <v>2837</v>
      </c>
      <c r="B1832" s="2">
        <v>1</v>
      </c>
      <c r="C1832" t="s">
        <v>2797</v>
      </c>
      <c r="D1832" t="s">
        <v>1787</v>
      </c>
      <c r="E1832" t="s">
        <v>2798</v>
      </c>
      <c r="F1832" t="s">
        <v>461</v>
      </c>
      <c r="G1832" t="s">
        <v>377</v>
      </c>
      <c r="H1832" t="s">
        <v>2838</v>
      </c>
      <c r="I1832" s="1">
        <f>DATE(2024,3,31)</f>
        <v>45382</v>
      </c>
      <c r="J1832" s="3">
        <v>25203.89</v>
      </c>
      <c r="K1832" s="3">
        <v>5725.85</v>
      </c>
      <c r="L1832" s="3">
        <v>19478.04</v>
      </c>
      <c r="M1832" s="3">
        <v>1000</v>
      </c>
      <c r="N1832" s="2">
        <v>6</v>
      </c>
      <c r="O1832" s="2">
        <v>0</v>
      </c>
      <c r="P1832" s="2">
        <v>4</v>
      </c>
      <c r="Q1832" s="2">
        <v>211</v>
      </c>
      <c r="R1832" s="1">
        <f t="shared" si="97"/>
        <v>45900</v>
      </c>
      <c r="S1832" t="s">
        <v>27</v>
      </c>
      <c r="T1832" t="s">
        <v>28</v>
      </c>
    </row>
    <row r="1833" spans="1:20" ht="13.95" customHeight="1" x14ac:dyDescent="0.3">
      <c r="A1833" t="s">
        <v>2839</v>
      </c>
      <c r="B1833" s="2">
        <v>1</v>
      </c>
      <c r="C1833" t="s">
        <v>2840</v>
      </c>
      <c r="D1833" t="s">
        <v>1787</v>
      </c>
      <c r="E1833" t="s">
        <v>2836</v>
      </c>
      <c r="F1833" t="s">
        <v>281</v>
      </c>
      <c r="G1833" t="s">
        <v>282</v>
      </c>
      <c r="H1833" t="s">
        <v>1845</v>
      </c>
      <c r="I1833" s="1">
        <f>DATE(2024,9,30)</f>
        <v>45565</v>
      </c>
      <c r="J1833" s="3">
        <v>24886</v>
      </c>
      <c r="K1833" s="3">
        <v>3501.69</v>
      </c>
      <c r="L1833" s="3">
        <v>21384.31</v>
      </c>
      <c r="M1833" s="3">
        <v>2000</v>
      </c>
      <c r="N1833" s="2">
        <v>6</v>
      </c>
      <c r="O1833" s="2">
        <v>0</v>
      </c>
      <c r="P1833" s="2">
        <v>5</v>
      </c>
      <c r="Q1833" s="2">
        <v>29</v>
      </c>
      <c r="R1833" s="1">
        <f t="shared" si="97"/>
        <v>45900</v>
      </c>
      <c r="S1833" t="s">
        <v>27</v>
      </c>
      <c r="T1833" t="s">
        <v>28</v>
      </c>
    </row>
    <row r="1834" spans="1:20" ht="13.95" customHeight="1" x14ac:dyDescent="0.3">
      <c r="A1834" t="s">
        <v>2841</v>
      </c>
      <c r="B1834" s="2">
        <v>1</v>
      </c>
      <c r="C1834" t="s">
        <v>2797</v>
      </c>
      <c r="D1834" t="s">
        <v>1787</v>
      </c>
      <c r="E1834" t="s">
        <v>2798</v>
      </c>
      <c r="F1834" t="s">
        <v>281</v>
      </c>
      <c r="G1834" t="s">
        <v>282</v>
      </c>
      <c r="H1834" t="s">
        <v>283</v>
      </c>
      <c r="I1834" s="1">
        <f>DATE(2024,3,31)</f>
        <v>45382</v>
      </c>
      <c r="J1834" s="3">
        <v>25203.89</v>
      </c>
      <c r="K1834" s="3">
        <v>5725.85</v>
      </c>
      <c r="L1834" s="3">
        <v>19478.04</v>
      </c>
      <c r="M1834" s="3">
        <v>1000</v>
      </c>
      <c r="N1834" s="2">
        <v>6</v>
      </c>
      <c r="O1834" s="2">
        <v>0</v>
      </c>
      <c r="P1834" s="2">
        <v>4</v>
      </c>
      <c r="Q1834" s="2">
        <v>211</v>
      </c>
      <c r="R1834" s="1">
        <f t="shared" si="97"/>
        <v>45900</v>
      </c>
      <c r="S1834" t="s">
        <v>27</v>
      </c>
      <c r="T1834" t="s">
        <v>28</v>
      </c>
    </row>
    <row r="1835" spans="1:20" ht="13.95" customHeight="1" x14ac:dyDescent="0.3">
      <c r="A1835" t="s">
        <v>2842</v>
      </c>
      <c r="B1835" s="2">
        <v>1</v>
      </c>
      <c r="C1835" t="s">
        <v>2840</v>
      </c>
      <c r="D1835" t="s">
        <v>1787</v>
      </c>
      <c r="E1835" t="s">
        <v>2836</v>
      </c>
      <c r="F1835" t="s">
        <v>281</v>
      </c>
      <c r="G1835" t="s">
        <v>282</v>
      </c>
      <c r="H1835" t="s">
        <v>1845</v>
      </c>
      <c r="I1835" s="1">
        <f>DATE(2024,9,30)</f>
        <v>45565</v>
      </c>
      <c r="J1835" s="3">
        <v>24886</v>
      </c>
      <c r="K1835" s="3">
        <v>3501.69</v>
      </c>
      <c r="L1835" s="3">
        <v>21384.31</v>
      </c>
      <c r="M1835" s="3">
        <v>2000</v>
      </c>
      <c r="N1835" s="2">
        <v>6</v>
      </c>
      <c r="O1835" s="2">
        <v>0</v>
      </c>
      <c r="P1835" s="2">
        <v>5</v>
      </c>
      <c r="Q1835" s="2">
        <v>29</v>
      </c>
      <c r="R1835" s="1">
        <f t="shared" si="97"/>
        <v>45900</v>
      </c>
      <c r="S1835" t="s">
        <v>27</v>
      </c>
      <c r="T1835" t="s">
        <v>28</v>
      </c>
    </row>
    <row r="1836" spans="1:20" ht="13.95" customHeight="1" x14ac:dyDescent="0.3">
      <c r="A1836" t="s">
        <v>2843</v>
      </c>
      <c r="B1836" s="2">
        <v>1</v>
      </c>
      <c r="C1836" t="s">
        <v>2797</v>
      </c>
      <c r="D1836" t="s">
        <v>1787</v>
      </c>
      <c r="E1836" t="s">
        <v>2798</v>
      </c>
      <c r="F1836" t="s">
        <v>151</v>
      </c>
      <c r="G1836" t="s">
        <v>152</v>
      </c>
      <c r="H1836" t="s">
        <v>2844</v>
      </c>
      <c r="I1836" s="1">
        <f>DATE(2024,3,31)</f>
        <v>45382</v>
      </c>
      <c r="J1836" s="3">
        <v>25203.89</v>
      </c>
      <c r="K1836" s="3">
        <v>5725.85</v>
      </c>
      <c r="L1836" s="3">
        <v>19478.04</v>
      </c>
      <c r="M1836" s="3">
        <v>1000</v>
      </c>
      <c r="N1836" s="2">
        <v>6</v>
      </c>
      <c r="O1836" s="2">
        <v>0</v>
      </c>
      <c r="P1836" s="2">
        <v>4</v>
      </c>
      <c r="Q1836" s="2">
        <v>211</v>
      </c>
      <c r="R1836" s="1">
        <f t="shared" si="97"/>
        <v>45900</v>
      </c>
      <c r="S1836" t="s">
        <v>27</v>
      </c>
      <c r="T1836" t="s">
        <v>28</v>
      </c>
    </row>
    <row r="1837" spans="1:20" ht="13.95" customHeight="1" x14ac:dyDescent="0.3">
      <c r="A1837" t="s">
        <v>2845</v>
      </c>
      <c r="B1837" s="2">
        <v>1</v>
      </c>
      <c r="C1837" t="s">
        <v>2840</v>
      </c>
      <c r="D1837" t="s">
        <v>1787</v>
      </c>
      <c r="E1837" t="s">
        <v>2836</v>
      </c>
      <c r="F1837" t="s">
        <v>281</v>
      </c>
      <c r="G1837" t="s">
        <v>282</v>
      </c>
      <c r="H1837" t="s">
        <v>1845</v>
      </c>
      <c r="I1837" s="1">
        <f>DATE(2024,9,30)</f>
        <v>45565</v>
      </c>
      <c r="J1837" s="3">
        <v>24886</v>
      </c>
      <c r="K1837" s="3">
        <v>3501.69</v>
      </c>
      <c r="L1837" s="3">
        <v>21384.31</v>
      </c>
      <c r="M1837" s="3">
        <v>2000</v>
      </c>
      <c r="N1837" s="2">
        <v>6</v>
      </c>
      <c r="O1837" s="2">
        <v>0</v>
      </c>
      <c r="P1837" s="2">
        <v>5</v>
      </c>
      <c r="Q1837" s="2">
        <v>29</v>
      </c>
      <c r="R1837" s="1">
        <f t="shared" si="97"/>
        <v>45900</v>
      </c>
      <c r="S1837" t="s">
        <v>27</v>
      </c>
      <c r="T1837" t="s">
        <v>28</v>
      </c>
    </row>
    <row r="1838" spans="1:20" ht="13.95" customHeight="1" x14ac:dyDescent="0.3">
      <c r="A1838" t="s">
        <v>2846</v>
      </c>
      <c r="B1838" s="2">
        <v>1</v>
      </c>
      <c r="C1838" t="s">
        <v>2840</v>
      </c>
      <c r="D1838" t="s">
        <v>1787</v>
      </c>
      <c r="E1838" t="s">
        <v>2836</v>
      </c>
      <c r="F1838" t="s">
        <v>281</v>
      </c>
      <c r="G1838" t="s">
        <v>282</v>
      </c>
      <c r="H1838" t="s">
        <v>1845</v>
      </c>
      <c r="I1838" s="1">
        <f>DATE(2024,9,30)</f>
        <v>45565</v>
      </c>
      <c r="J1838" s="3">
        <v>24886</v>
      </c>
      <c r="K1838" s="3">
        <v>3501.69</v>
      </c>
      <c r="L1838" s="3">
        <v>21384.31</v>
      </c>
      <c r="M1838" s="3">
        <v>2000</v>
      </c>
      <c r="N1838" s="2">
        <v>6</v>
      </c>
      <c r="O1838" s="2">
        <v>0</v>
      </c>
      <c r="P1838" s="2">
        <v>5</v>
      </c>
      <c r="Q1838" s="2">
        <v>29</v>
      </c>
      <c r="R1838" s="1">
        <f t="shared" si="97"/>
        <v>45900</v>
      </c>
      <c r="S1838" t="s">
        <v>27</v>
      </c>
      <c r="T1838" t="s">
        <v>28</v>
      </c>
    </row>
    <row r="1839" spans="1:20" ht="13.95" customHeight="1" x14ac:dyDescent="0.3">
      <c r="A1839" t="s">
        <v>2847</v>
      </c>
      <c r="B1839" s="2">
        <v>1</v>
      </c>
      <c r="C1839" t="s">
        <v>2797</v>
      </c>
      <c r="D1839" t="s">
        <v>1787</v>
      </c>
      <c r="E1839" t="s">
        <v>2798</v>
      </c>
      <c r="F1839" t="s">
        <v>281</v>
      </c>
      <c r="G1839" t="s">
        <v>282</v>
      </c>
      <c r="H1839" t="s">
        <v>283</v>
      </c>
      <c r="I1839" s="1">
        <f>DATE(2024,3,31)</f>
        <v>45382</v>
      </c>
      <c r="J1839" s="3">
        <v>25203.89</v>
      </c>
      <c r="K1839" s="3">
        <v>5725.85</v>
      </c>
      <c r="L1839" s="3">
        <v>19478.04</v>
      </c>
      <c r="M1839" s="3">
        <v>1000</v>
      </c>
      <c r="N1839" s="2">
        <v>6</v>
      </c>
      <c r="O1839" s="2">
        <v>0</v>
      </c>
      <c r="P1839" s="2">
        <v>4</v>
      </c>
      <c r="Q1839" s="2">
        <v>211</v>
      </c>
      <c r="R1839" s="1">
        <f t="shared" si="97"/>
        <v>45900</v>
      </c>
      <c r="S1839" t="s">
        <v>27</v>
      </c>
      <c r="T1839" t="s">
        <v>28</v>
      </c>
    </row>
    <row r="1840" spans="1:20" ht="13.95" customHeight="1" x14ac:dyDescent="0.3">
      <c r="A1840" t="s">
        <v>2848</v>
      </c>
      <c r="B1840" s="2">
        <v>1</v>
      </c>
      <c r="C1840" t="s">
        <v>2797</v>
      </c>
      <c r="D1840" t="s">
        <v>1787</v>
      </c>
      <c r="E1840" t="s">
        <v>2798</v>
      </c>
      <c r="F1840" t="s">
        <v>281</v>
      </c>
      <c r="G1840" t="s">
        <v>282</v>
      </c>
      <c r="H1840" t="s">
        <v>283</v>
      </c>
      <c r="I1840" s="1">
        <f>DATE(2024,3,31)</f>
        <v>45382</v>
      </c>
      <c r="J1840" s="3">
        <v>25203.89</v>
      </c>
      <c r="K1840" s="3">
        <v>5725.85</v>
      </c>
      <c r="L1840" s="3">
        <v>19478.04</v>
      </c>
      <c r="M1840" s="3">
        <v>1000</v>
      </c>
      <c r="N1840" s="2">
        <v>6</v>
      </c>
      <c r="O1840" s="2">
        <v>0</v>
      </c>
      <c r="P1840" s="2">
        <v>4</v>
      </c>
      <c r="Q1840" s="2">
        <v>211</v>
      </c>
      <c r="R1840" s="1">
        <f t="shared" si="97"/>
        <v>45900</v>
      </c>
      <c r="S1840" t="s">
        <v>27</v>
      </c>
      <c r="T1840" t="s">
        <v>28</v>
      </c>
    </row>
    <row r="1841" spans="1:20" ht="13.95" customHeight="1" x14ac:dyDescent="0.3">
      <c r="A1841" t="s">
        <v>2849</v>
      </c>
      <c r="B1841" s="2">
        <v>1</v>
      </c>
      <c r="C1841" t="s">
        <v>2840</v>
      </c>
      <c r="D1841" t="s">
        <v>1787</v>
      </c>
      <c r="E1841" t="s">
        <v>2836</v>
      </c>
      <c r="F1841" t="s">
        <v>281</v>
      </c>
      <c r="G1841" t="s">
        <v>282</v>
      </c>
      <c r="H1841" t="s">
        <v>1845</v>
      </c>
      <c r="I1841" s="1">
        <f>DATE(2024,9,30)</f>
        <v>45565</v>
      </c>
      <c r="J1841" s="3">
        <v>24886</v>
      </c>
      <c r="K1841" s="3">
        <v>3501.69</v>
      </c>
      <c r="L1841" s="3">
        <v>21384.31</v>
      </c>
      <c r="M1841" s="3">
        <v>2000</v>
      </c>
      <c r="N1841" s="2">
        <v>6</v>
      </c>
      <c r="O1841" s="2">
        <v>0</v>
      </c>
      <c r="P1841" s="2">
        <v>5</v>
      </c>
      <c r="Q1841" s="2">
        <v>29</v>
      </c>
      <c r="R1841" s="1">
        <f t="shared" si="97"/>
        <v>45900</v>
      </c>
      <c r="S1841" t="s">
        <v>27</v>
      </c>
      <c r="T1841" t="s">
        <v>28</v>
      </c>
    </row>
    <row r="1842" spans="1:20" ht="13.95" customHeight="1" x14ac:dyDescent="0.3">
      <c r="A1842" t="s">
        <v>2850</v>
      </c>
      <c r="B1842" s="2">
        <v>1</v>
      </c>
      <c r="C1842" t="s">
        <v>2840</v>
      </c>
      <c r="D1842" t="s">
        <v>1787</v>
      </c>
      <c r="E1842" t="s">
        <v>2836</v>
      </c>
      <c r="F1842" t="s">
        <v>670</v>
      </c>
      <c r="G1842" t="s">
        <v>233</v>
      </c>
      <c r="H1842" t="s">
        <v>2851</v>
      </c>
      <c r="I1842" s="1">
        <f>DATE(2024,9,30)</f>
        <v>45565</v>
      </c>
      <c r="J1842" s="3">
        <v>24886</v>
      </c>
      <c r="K1842" s="3">
        <v>3501.69</v>
      </c>
      <c r="L1842" s="3">
        <v>21384.31</v>
      </c>
      <c r="M1842" s="3">
        <v>2000</v>
      </c>
      <c r="N1842" s="2">
        <v>6</v>
      </c>
      <c r="O1842" s="2">
        <v>0</v>
      </c>
      <c r="P1842" s="2">
        <v>5</v>
      </c>
      <c r="Q1842" s="2">
        <v>29</v>
      </c>
      <c r="R1842" s="1">
        <f t="shared" si="97"/>
        <v>45900</v>
      </c>
      <c r="S1842" t="s">
        <v>27</v>
      </c>
      <c r="T1842" t="s">
        <v>28</v>
      </c>
    </row>
    <row r="1843" spans="1:20" ht="13.95" customHeight="1" x14ac:dyDescent="0.3">
      <c r="A1843" t="s">
        <v>2852</v>
      </c>
      <c r="B1843" s="2">
        <v>1</v>
      </c>
      <c r="C1843" t="s">
        <v>2797</v>
      </c>
      <c r="D1843" t="s">
        <v>1787</v>
      </c>
      <c r="E1843" t="s">
        <v>2798</v>
      </c>
      <c r="F1843" t="s">
        <v>281</v>
      </c>
      <c r="G1843" t="s">
        <v>282</v>
      </c>
      <c r="H1843" t="s">
        <v>283</v>
      </c>
      <c r="I1843" s="1">
        <f t="shared" ref="I1843:I1848" si="100">DATE(2024,3,31)</f>
        <v>45382</v>
      </c>
      <c r="J1843" s="3">
        <v>25203.89</v>
      </c>
      <c r="K1843" s="3">
        <v>5725.85</v>
      </c>
      <c r="L1843" s="3">
        <v>19478.04</v>
      </c>
      <c r="M1843" s="3">
        <v>1000</v>
      </c>
      <c r="N1843" s="2">
        <v>6</v>
      </c>
      <c r="O1843" s="2">
        <v>0</v>
      </c>
      <c r="P1843" s="2">
        <v>4</v>
      </c>
      <c r="Q1843" s="2">
        <v>211</v>
      </c>
      <c r="R1843" s="1">
        <f t="shared" si="97"/>
        <v>45900</v>
      </c>
      <c r="S1843" t="s">
        <v>27</v>
      </c>
      <c r="T1843" t="s">
        <v>28</v>
      </c>
    </row>
    <row r="1844" spans="1:20" ht="13.95" customHeight="1" x14ac:dyDescent="0.3">
      <c r="A1844" t="s">
        <v>2853</v>
      </c>
      <c r="B1844" s="2">
        <v>1</v>
      </c>
      <c r="C1844" t="s">
        <v>2797</v>
      </c>
      <c r="D1844" t="s">
        <v>1787</v>
      </c>
      <c r="E1844" t="s">
        <v>2798</v>
      </c>
      <c r="F1844" t="s">
        <v>181</v>
      </c>
      <c r="G1844" t="s">
        <v>182</v>
      </c>
      <c r="H1844" t="s">
        <v>2854</v>
      </c>
      <c r="I1844" s="1">
        <f t="shared" si="100"/>
        <v>45382</v>
      </c>
      <c r="J1844" s="3">
        <v>25203.89</v>
      </c>
      <c r="K1844" s="3">
        <v>5725.85</v>
      </c>
      <c r="L1844" s="3">
        <v>19478.04</v>
      </c>
      <c r="M1844" s="3">
        <v>1000</v>
      </c>
      <c r="N1844" s="2">
        <v>6</v>
      </c>
      <c r="O1844" s="2">
        <v>0</v>
      </c>
      <c r="P1844" s="2">
        <v>4</v>
      </c>
      <c r="Q1844" s="2">
        <v>211</v>
      </c>
      <c r="R1844" s="1">
        <f t="shared" si="97"/>
        <v>45900</v>
      </c>
      <c r="S1844" t="s">
        <v>27</v>
      </c>
      <c r="T1844" t="s">
        <v>28</v>
      </c>
    </row>
    <row r="1845" spans="1:20" ht="13.95" customHeight="1" x14ac:dyDescent="0.3">
      <c r="A1845" t="s">
        <v>2855</v>
      </c>
      <c r="B1845" s="2">
        <v>1</v>
      </c>
      <c r="C1845" t="s">
        <v>2797</v>
      </c>
      <c r="D1845" t="s">
        <v>1787</v>
      </c>
      <c r="E1845" t="s">
        <v>2798</v>
      </c>
      <c r="F1845" t="s">
        <v>111</v>
      </c>
      <c r="G1845" t="s">
        <v>112</v>
      </c>
      <c r="H1845" t="s">
        <v>2856</v>
      </c>
      <c r="I1845" s="1">
        <f t="shared" si="100"/>
        <v>45382</v>
      </c>
      <c r="J1845" s="3">
        <v>25203.89</v>
      </c>
      <c r="K1845" s="3">
        <v>5725.85</v>
      </c>
      <c r="L1845" s="3">
        <v>19478.04</v>
      </c>
      <c r="M1845" s="3">
        <v>1000</v>
      </c>
      <c r="N1845" s="2">
        <v>6</v>
      </c>
      <c r="O1845" s="2">
        <v>0</v>
      </c>
      <c r="P1845" s="2">
        <v>4</v>
      </c>
      <c r="Q1845" s="2">
        <v>211</v>
      </c>
      <c r="R1845" s="1">
        <f t="shared" si="97"/>
        <v>45900</v>
      </c>
      <c r="S1845" t="s">
        <v>27</v>
      </c>
      <c r="T1845" t="s">
        <v>28</v>
      </c>
    </row>
    <row r="1846" spans="1:20" ht="13.95" customHeight="1" x14ac:dyDescent="0.3">
      <c r="A1846" t="s">
        <v>2857</v>
      </c>
      <c r="B1846" s="2">
        <v>1</v>
      </c>
      <c r="C1846" t="s">
        <v>2797</v>
      </c>
      <c r="D1846" t="s">
        <v>1787</v>
      </c>
      <c r="E1846" t="s">
        <v>2798</v>
      </c>
      <c r="F1846" t="s">
        <v>151</v>
      </c>
      <c r="G1846" t="s">
        <v>152</v>
      </c>
      <c r="H1846" t="s">
        <v>2858</v>
      </c>
      <c r="I1846" s="1">
        <f t="shared" si="100"/>
        <v>45382</v>
      </c>
      <c r="J1846" s="3">
        <v>25203.9</v>
      </c>
      <c r="K1846" s="3">
        <v>5725.85</v>
      </c>
      <c r="L1846" s="3">
        <v>19478.05</v>
      </c>
      <c r="M1846" s="3">
        <v>1000</v>
      </c>
      <c r="N1846" s="2">
        <v>6</v>
      </c>
      <c r="O1846" s="2">
        <v>0</v>
      </c>
      <c r="P1846" s="2">
        <v>4</v>
      </c>
      <c r="Q1846" s="2">
        <v>211</v>
      </c>
      <c r="R1846" s="1">
        <f t="shared" si="97"/>
        <v>45900</v>
      </c>
      <c r="S1846" t="s">
        <v>27</v>
      </c>
      <c r="T1846" t="s">
        <v>28</v>
      </c>
    </row>
    <row r="1847" spans="1:20" ht="13.95" customHeight="1" x14ac:dyDescent="0.3">
      <c r="A1847" t="s">
        <v>2859</v>
      </c>
      <c r="B1847" s="2">
        <v>1</v>
      </c>
      <c r="C1847" t="s">
        <v>2797</v>
      </c>
      <c r="D1847" t="s">
        <v>1787</v>
      </c>
      <c r="E1847" t="s">
        <v>2798</v>
      </c>
      <c r="F1847" t="s">
        <v>281</v>
      </c>
      <c r="G1847" t="s">
        <v>282</v>
      </c>
      <c r="H1847" t="s">
        <v>283</v>
      </c>
      <c r="I1847" s="1">
        <f t="shared" si="100"/>
        <v>45382</v>
      </c>
      <c r="J1847" s="3">
        <v>25203.89</v>
      </c>
      <c r="K1847" s="3">
        <v>5725.85</v>
      </c>
      <c r="L1847" s="3">
        <v>19478.04</v>
      </c>
      <c r="M1847" s="3">
        <v>1000</v>
      </c>
      <c r="N1847" s="2">
        <v>6</v>
      </c>
      <c r="O1847" s="2">
        <v>0</v>
      </c>
      <c r="P1847" s="2">
        <v>4</v>
      </c>
      <c r="Q1847" s="2">
        <v>211</v>
      </c>
      <c r="R1847" s="1">
        <f t="shared" si="97"/>
        <v>45900</v>
      </c>
      <c r="S1847" t="s">
        <v>27</v>
      </c>
      <c r="T1847" t="s">
        <v>28</v>
      </c>
    </row>
    <row r="1848" spans="1:20" ht="13.95" customHeight="1" x14ac:dyDescent="0.3">
      <c r="A1848" t="s">
        <v>2860</v>
      </c>
      <c r="B1848" s="2">
        <v>1</v>
      </c>
      <c r="C1848" t="s">
        <v>2797</v>
      </c>
      <c r="D1848" t="s">
        <v>1787</v>
      </c>
      <c r="E1848" t="s">
        <v>2798</v>
      </c>
      <c r="F1848" t="s">
        <v>181</v>
      </c>
      <c r="G1848" t="s">
        <v>182</v>
      </c>
      <c r="H1848" t="s">
        <v>2861</v>
      </c>
      <c r="I1848" s="1">
        <f t="shared" si="100"/>
        <v>45382</v>
      </c>
      <c r="J1848" s="3">
        <v>25203.89</v>
      </c>
      <c r="K1848" s="3">
        <v>5725.85</v>
      </c>
      <c r="L1848" s="3">
        <v>19478.04</v>
      </c>
      <c r="M1848" s="3">
        <v>1000</v>
      </c>
      <c r="N1848" s="2">
        <v>6</v>
      </c>
      <c r="O1848" s="2">
        <v>0</v>
      </c>
      <c r="P1848" s="2">
        <v>4</v>
      </c>
      <c r="Q1848" s="2">
        <v>211</v>
      </c>
      <c r="R1848" s="1">
        <f t="shared" si="97"/>
        <v>45900</v>
      </c>
      <c r="S1848" t="s">
        <v>27</v>
      </c>
      <c r="T1848" t="s">
        <v>28</v>
      </c>
    </row>
    <row r="1849" spans="1:20" ht="13.95" customHeight="1" x14ac:dyDescent="0.3">
      <c r="A1849" t="s">
        <v>2862</v>
      </c>
      <c r="B1849" s="2">
        <v>1</v>
      </c>
      <c r="C1849" t="s">
        <v>2840</v>
      </c>
      <c r="D1849" t="s">
        <v>1787</v>
      </c>
      <c r="E1849" t="s">
        <v>2836</v>
      </c>
      <c r="F1849" t="s">
        <v>281</v>
      </c>
      <c r="G1849" t="s">
        <v>282</v>
      </c>
      <c r="H1849" t="s">
        <v>1845</v>
      </c>
      <c r="I1849" s="1">
        <f>DATE(2024,9,30)</f>
        <v>45565</v>
      </c>
      <c r="J1849" s="3">
        <v>24886</v>
      </c>
      <c r="K1849" s="3">
        <v>3501.69</v>
      </c>
      <c r="L1849" s="3">
        <v>21384.31</v>
      </c>
      <c r="M1849" s="3">
        <v>2000</v>
      </c>
      <c r="N1849" s="2">
        <v>6</v>
      </c>
      <c r="O1849" s="2">
        <v>0</v>
      </c>
      <c r="P1849" s="2">
        <v>5</v>
      </c>
      <c r="Q1849" s="2">
        <v>29</v>
      </c>
      <c r="R1849" s="1">
        <f t="shared" si="97"/>
        <v>45900</v>
      </c>
      <c r="S1849" t="s">
        <v>27</v>
      </c>
      <c r="T1849" t="s">
        <v>28</v>
      </c>
    </row>
    <row r="1850" spans="1:20" ht="13.95" customHeight="1" x14ac:dyDescent="0.3">
      <c r="A1850" t="s">
        <v>2863</v>
      </c>
      <c r="B1850" s="2">
        <v>1</v>
      </c>
      <c r="C1850" t="s">
        <v>2797</v>
      </c>
      <c r="D1850" t="s">
        <v>1787</v>
      </c>
      <c r="E1850" t="s">
        <v>2798</v>
      </c>
      <c r="F1850" t="s">
        <v>151</v>
      </c>
      <c r="G1850" t="s">
        <v>152</v>
      </c>
      <c r="H1850" t="s">
        <v>2864</v>
      </c>
      <c r="I1850" s="1">
        <f>DATE(2024,3,31)</f>
        <v>45382</v>
      </c>
      <c r="J1850" s="3">
        <v>25203.89</v>
      </c>
      <c r="K1850" s="3">
        <v>5725.85</v>
      </c>
      <c r="L1850" s="3">
        <v>19478.04</v>
      </c>
      <c r="M1850" s="3">
        <v>1000</v>
      </c>
      <c r="N1850" s="2">
        <v>6</v>
      </c>
      <c r="O1850" s="2">
        <v>0</v>
      </c>
      <c r="P1850" s="2">
        <v>4</v>
      </c>
      <c r="Q1850" s="2">
        <v>211</v>
      </c>
      <c r="R1850" s="1">
        <f t="shared" si="97"/>
        <v>45900</v>
      </c>
      <c r="S1850" t="s">
        <v>27</v>
      </c>
      <c r="T1850" t="s">
        <v>28</v>
      </c>
    </row>
    <row r="1851" spans="1:20" ht="13.95" customHeight="1" x14ac:dyDescent="0.3">
      <c r="A1851" t="s">
        <v>2865</v>
      </c>
      <c r="B1851" s="2">
        <v>1</v>
      </c>
      <c r="C1851" t="s">
        <v>1960</v>
      </c>
      <c r="D1851" t="s">
        <v>22</v>
      </c>
      <c r="E1851" t="s">
        <v>1769</v>
      </c>
      <c r="F1851" t="s">
        <v>32</v>
      </c>
      <c r="G1851" t="s">
        <v>33</v>
      </c>
      <c r="H1851" t="s">
        <v>1770</v>
      </c>
      <c r="I1851" s="1">
        <f>DATE(2025,3,31)</f>
        <v>45747</v>
      </c>
      <c r="J1851" s="3">
        <v>8019.01</v>
      </c>
      <c r="K1851" s="3">
        <v>216.26</v>
      </c>
      <c r="L1851" s="3">
        <v>7802.75</v>
      </c>
      <c r="M1851" s="3">
        <v>800</v>
      </c>
      <c r="N1851" s="2">
        <v>14</v>
      </c>
      <c r="O1851" s="2">
        <v>0</v>
      </c>
      <c r="P1851" s="2">
        <v>13</v>
      </c>
      <c r="Q1851" s="2">
        <v>211</v>
      </c>
      <c r="R1851" s="1">
        <f t="shared" si="97"/>
        <v>45900</v>
      </c>
      <c r="S1851" t="s">
        <v>27</v>
      </c>
      <c r="T1851" t="s">
        <v>28</v>
      </c>
    </row>
    <row r="1852" spans="1:20" ht="13.95" customHeight="1" x14ac:dyDescent="0.3">
      <c r="A1852" t="s">
        <v>2866</v>
      </c>
      <c r="B1852" s="2">
        <v>1</v>
      </c>
      <c r="C1852" t="s">
        <v>2840</v>
      </c>
      <c r="D1852" t="s">
        <v>1787</v>
      </c>
      <c r="E1852" t="s">
        <v>2836</v>
      </c>
      <c r="F1852" t="s">
        <v>281</v>
      </c>
      <c r="G1852" t="s">
        <v>282</v>
      </c>
      <c r="H1852" t="s">
        <v>2867</v>
      </c>
      <c r="I1852" s="1">
        <f t="shared" ref="I1852:I1868" si="101">DATE(2024,9,30)</f>
        <v>45565</v>
      </c>
      <c r="J1852" s="3">
        <v>24886</v>
      </c>
      <c r="K1852" s="3">
        <v>3501.69</v>
      </c>
      <c r="L1852" s="3">
        <v>21384.31</v>
      </c>
      <c r="M1852" s="3">
        <v>2000</v>
      </c>
      <c r="N1852" s="2">
        <v>6</v>
      </c>
      <c r="O1852" s="2">
        <v>0</v>
      </c>
      <c r="P1852" s="2">
        <v>5</v>
      </c>
      <c r="Q1852" s="2">
        <v>29</v>
      </c>
      <c r="R1852" s="1">
        <f t="shared" si="97"/>
        <v>45900</v>
      </c>
      <c r="S1852" t="s">
        <v>27</v>
      </c>
      <c r="T1852" t="s">
        <v>28</v>
      </c>
    </row>
    <row r="1853" spans="1:20" ht="13.95" customHeight="1" x14ac:dyDescent="0.3">
      <c r="A1853" t="s">
        <v>2868</v>
      </c>
      <c r="B1853" s="2">
        <v>1</v>
      </c>
      <c r="C1853" t="s">
        <v>2840</v>
      </c>
      <c r="D1853" t="s">
        <v>1787</v>
      </c>
      <c r="E1853" t="s">
        <v>2836</v>
      </c>
      <c r="F1853" t="s">
        <v>281</v>
      </c>
      <c r="G1853" t="s">
        <v>282</v>
      </c>
      <c r="H1853" t="s">
        <v>2869</v>
      </c>
      <c r="I1853" s="1">
        <f t="shared" si="101"/>
        <v>45565</v>
      </c>
      <c r="J1853" s="3">
        <v>24886</v>
      </c>
      <c r="K1853" s="3">
        <v>3501.69</v>
      </c>
      <c r="L1853" s="3">
        <v>21384.31</v>
      </c>
      <c r="M1853" s="3">
        <v>2000</v>
      </c>
      <c r="N1853" s="2">
        <v>6</v>
      </c>
      <c r="O1853" s="2">
        <v>0</v>
      </c>
      <c r="P1853" s="2">
        <v>5</v>
      </c>
      <c r="Q1853" s="2">
        <v>29</v>
      </c>
      <c r="R1853" s="1">
        <f t="shared" si="97"/>
        <v>45900</v>
      </c>
      <c r="S1853" t="s">
        <v>27</v>
      </c>
      <c r="T1853" t="s">
        <v>28</v>
      </c>
    </row>
    <row r="1854" spans="1:20" ht="13.95" customHeight="1" x14ac:dyDescent="0.3">
      <c r="A1854" t="s">
        <v>2870</v>
      </c>
      <c r="B1854" s="2">
        <v>1</v>
      </c>
      <c r="C1854" t="s">
        <v>2840</v>
      </c>
      <c r="D1854" t="s">
        <v>1787</v>
      </c>
      <c r="E1854" t="s">
        <v>2836</v>
      </c>
      <c r="F1854" t="s">
        <v>281</v>
      </c>
      <c r="G1854" t="s">
        <v>282</v>
      </c>
      <c r="H1854" t="s">
        <v>1845</v>
      </c>
      <c r="I1854" s="1">
        <f t="shared" si="101"/>
        <v>45565</v>
      </c>
      <c r="J1854" s="3">
        <v>24886</v>
      </c>
      <c r="K1854" s="3">
        <v>3501.69</v>
      </c>
      <c r="L1854" s="3">
        <v>21384.31</v>
      </c>
      <c r="M1854" s="3">
        <v>2000</v>
      </c>
      <c r="N1854" s="2">
        <v>6</v>
      </c>
      <c r="O1854" s="2">
        <v>0</v>
      </c>
      <c r="P1854" s="2">
        <v>5</v>
      </c>
      <c r="Q1854" s="2">
        <v>29</v>
      </c>
      <c r="R1854" s="1">
        <f t="shared" si="97"/>
        <v>45900</v>
      </c>
      <c r="S1854" t="s">
        <v>27</v>
      </c>
      <c r="T1854" t="s">
        <v>28</v>
      </c>
    </row>
    <row r="1855" spans="1:20" ht="13.95" customHeight="1" x14ac:dyDescent="0.3">
      <c r="A1855" t="s">
        <v>2871</v>
      </c>
      <c r="B1855" s="2">
        <v>1</v>
      </c>
      <c r="C1855" t="s">
        <v>2840</v>
      </c>
      <c r="D1855" t="s">
        <v>1787</v>
      </c>
      <c r="E1855" t="s">
        <v>2836</v>
      </c>
      <c r="F1855" t="s">
        <v>281</v>
      </c>
      <c r="G1855" t="s">
        <v>282</v>
      </c>
      <c r="H1855" t="s">
        <v>1845</v>
      </c>
      <c r="I1855" s="1">
        <f t="shared" si="101"/>
        <v>45565</v>
      </c>
      <c r="J1855" s="3">
        <v>24886</v>
      </c>
      <c r="K1855" s="3">
        <v>3501.69</v>
      </c>
      <c r="L1855" s="3">
        <v>21384.31</v>
      </c>
      <c r="M1855" s="3">
        <v>2000</v>
      </c>
      <c r="N1855" s="2">
        <v>6</v>
      </c>
      <c r="O1855" s="2">
        <v>0</v>
      </c>
      <c r="P1855" s="2">
        <v>5</v>
      </c>
      <c r="Q1855" s="2">
        <v>29</v>
      </c>
      <c r="R1855" s="1">
        <f t="shared" ref="R1855:R1918" si="102">DATE(2025,8,31)</f>
        <v>45900</v>
      </c>
      <c r="S1855" t="s">
        <v>27</v>
      </c>
      <c r="T1855" t="s">
        <v>28</v>
      </c>
    </row>
    <row r="1856" spans="1:20" ht="13.95" customHeight="1" x14ac:dyDescent="0.3">
      <c r="A1856" t="s">
        <v>2872</v>
      </c>
      <c r="B1856" s="2">
        <v>1</v>
      </c>
      <c r="C1856" t="s">
        <v>2840</v>
      </c>
      <c r="D1856" t="s">
        <v>1787</v>
      </c>
      <c r="E1856" t="s">
        <v>2836</v>
      </c>
      <c r="F1856" t="s">
        <v>281</v>
      </c>
      <c r="G1856" t="s">
        <v>282</v>
      </c>
      <c r="H1856" t="s">
        <v>1845</v>
      </c>
      <c r="I1856" s="1">
        <f t="shared" si="101"/>
        <v>45565</v>
      </c>
      <c r="J1856" s="3">
        <v>24886</v>
      </c>
      <c r="K1856" s="3">
        <v>3501.69</v>
      </c>
      <c r="L1856" s="3">
        <v>21384.31</v>
      </c>
      <c r="M1856" s="3">
        <v>2000</v>
      </c>
      <c r="N1856" s="2">
        <v>6</v>
      </c>
      <c r="O1856" s="2">
        <v>0</v>
      </c>
      <c r="P1856" s="2">
        <v>5</v>
      </c>
      <c r="Q1856" s="2">
        <v>29</v>
      </c>
      <c r="R1856" s="1">
        <f t="shared" si="102"/>
        <v>45900</v>
      </c>
      <c r="S1856" t="s">
        <v>27</v>
      </c>
      <c r="T1856" t="s">
        <v>28</v>
      </c>
    </row>
    <row r="1857" spans="1:20" ht="13.95" customHeight="1" x14ac:dyDescent="0.3">
      <c r="A1857" t="s">
        <v>2873</v>
      </c>
      <c r="B1857" s="2">
        <v>1</v>
      </c>
      <c r="C1857" t="s">
        <v>2840</v>
      </c>
      <c r="D1857" t="s">
        <v>1787</v>
      </c>
      <c r="E1857" t="s">
        <v>2836</v>
      </c>
      <c r="F1857" t="s">
        <v>281</v>
      </c>
      <c r="G1857" t="s">
        <v>282</v>
      </c>
      <c r="H1857" t="s">
        <v>1845</v>
      </c>
      <c r="I1857" s="1">
        <f t="shared" si="101"/>
        <v>45565</v>
      </c>
      <c r="J1857" s="3">
        <v>24886</v>
      </c>
      <c r="K1857" s="3">
        <v>3501.69</v>
      </c>
      <c r="L1857" s="3">
        <v>21384.31</v>
      </c>
      <c r="M1857" s="3">
        <v>2000</v>
      </c>
      <c r="N1857" s="2">
        <v>6</v>
      </c>
      <c r="O1857" s="2">
        <v>0</v>
      </c>
      <c r="P1857" s="2">
        <v>5</v>
      </c>
      <c r="Q1857" s="2">
        <v>29</v>
      </c>
      <c r="R1857" s="1">
        <f t="shared" si="102"/>
        <v>45900</v>
      </c>
      <c r="S1857" t="s">
        <v>27</v>
      </c>
      <c r="T1857" t="s">
        <v>28</v>
      </c>
    </row>
    <row r="1858" spans="1:20" ht="13.95" customHeight="1" x14ac:dyDescent="0.3">
      <c r="A1858" t="s">
        <v>2874</v>
      </c>
      <c r="B1858" s="2">
        <v>1</v>
      </c>
      <c r="C1858" t="s">
        <v>2840</v>
      </c>
      <c r="D1858" t="s">
        <v>1787</v>
      </c>
      <c r="E1858" t="s">
        <v>2836</v>
      </c>
      <c r="F1858" t="s">
        <v>281</v>
      </c>
      <c r="G1858" t="s">
        <v>282</v>
      </c>
      <c r="H1858" t="s">
        <v>2875</v>
      </c>
      <c r="I1858" s="1">
        <f t="shared" si="101"/>
        <v>45565</v>
      </c>
      <c r="J1858" s="3">
        <v>24886</v>
      </c>
      <c r="K1858" s="3">
        <v>3501.69</v>
      </c>
      <c r="L1858" s="3">
        <v>21384.31</v>
      </c>
      <c r="M1858" s="3">
        <v>2000</v>
      </c>
      <c r="N1858" s="2">
        <v>6</v>
      </c>
      <c r="O1858" s="2">
        <v>0</v>
      </c>
      <c r="P1858" s="2">
        <v>5</v>
      </c>
      <c r="Q1858" s="2">
        <v>29</v>
      </c>
      <c r="R1858" s="1">
        <f t="shared" si="102"/>
        <v>45900</v>
      </c>
      <c r="S1858" t="s">
        <v>27</v>
      </c>
      <c r="T1858" t="s">
        <v>28</v>
      </c>
    </row>
    <row r="1859" spans="1:20" ht="13.95" customHeight="1" x14ac:dyDescent="0.3">
      <c r="A1859" t="s">
        <v>2876</v>
      </c>
      <c r="B1859" s="2">
        <v>1</v>
      </c>
      <c r="C1859" t="s">
        <v>2840</v>
      </c>
      <c r="D1859" t="s">
        <v>1787</v>
      </c>
      <c r="E1859" t="s">
        <v>2836</v>
      </c>
      <c r="F1859" t="s">
        <v>281</v>
      </c>
      <c r="G1859" t="s">
        <v>282</v>
      </c>
      <c r="H1859" t="s">
        <v>1845</v>
      </c>
      <c r="I1859" s="1">
        <f t="shared" si="101"/>
        <v>45565</v>
      </c>
      <c r="J1859" s="3">
        <v>24886</v>
      </c>
      <c r="K1859" s="3">
        <v>3501.69</v>
      </c>
      <c r="L1859" s="3">
        <v>21384.31</v>
      </c>
      <c r="M1859" s="3">
        <v>2000</v>
      </c>
      <c r="N1859" s="2">
        <v>6</v>
      </c>
      <c r="O1859" s="2">
        <v>0</v>
      </c>
      <c r="P1859" s="2">
        <v>5</v>
      </c>
      <c r="Q1859" s="2">
        <v>29</v>
      </c>
      <c r="R1859" s="1">
        <f t="shared" si="102"/>
        <v>45900</v>
      </c>
      <c r="S1859" t="s">
        <v>27</v>
      </c>
      <c r="T1859" t="s">
        <v>28</v>
      </c>
    </row>
    <row r="1860" spans="1:20" ht="13.95" customHeight="1" x14ac:dyDescent="0.3">
      <c r="A1860" t="s">
        <v>2877</v>
      </c>
      <c r="B1860" s="2">
        <v>1</v>
      </c>
      <c r="C1860" t="s">
        <v>2840</v>
      </c>
      <c r="D1860" t="s">
        <v>1787</v>
      </c>
      <c r="E1860" t="s">
        <v>2836</v>
      </c>
      <c r="F1860" t="s">
        <v>281</v>
      </c>
      <c r="G1860" t="s">
        <v>282</v>
      </c>
      <c r="H1860" t="s">
        <v>1845</v>
      </c>
      <c r="I1860" s="1">
        <f t="shared" si="101"/>
        <v>45565</v>
      </c>
      <c r="J1860" s="3">
        <v>24886</v>
      </c>
      <c r="K1860" s="3">
        <v>3501.69</v>
      </c>
      <c r="L1860" s="3">
        <v>21384.31</v>
      </c>
      <c r="M1860" s="3">
        <v>2000</v>
      </c>
      <c r="N1860" s="2">
        <v>6</v>
      </c>
      <c r="O1860" s="2">
        <v>0</v>
      </c>
      <c r="P1860" s="2">
        <v>5</v>
      </c>
      <c r="Q1860" s="2">
        <v>29</v>
      </c>
      <c r="R1860" s="1">
        <f t="shared" si="102"/>
        <v>45900</v>
      </c>
      <c r="S1860" t="s">
        <v>27</v>
      </c>
      <c r="T1860" t="s">
        <v>28</v>
      </c>
    </row>
    <row r="1861" spans="1:20" ht="13.95" customHeight="1" x14ac:dyDescent="0.3">
      <c r="A1861" t="s">
        <v>2878</v>
      </c>
      <c r="B1861" s="2">
        <v>1</v>
      </c>
      <c r="C1861" t="s">
        <v>2840</v>
      </c>
      <c r="D1861" t="s">
        <v>1787</v>
      </c>
      <c r="E1861" t="s">
        <v>2836</v>
      </c>
      <c r="F1861" t="s">
        <v>281</v>
      </c>
      <c r="G1861" t="s">
        <v>282</v>
      </c>
      <c r="H1861" t="s">
        <v>1845</v>
      </c>
      <c r="I1861" s="1">
        <f t="shared" si="101"/>
        <v>45565</v>
      </c>
      <c r="J1861" s="3">
        <v>24886</v>
      </c>
      <c r="K1861" s="3">
        <v>3501.69</v>
      </c>
      <c r="L1861" s="3">
        <v>21384.31</v>
      </c>
      <c r="M1861" s="3">
        <v>2000</v>
      </c>
      <c r="N1861" s="2">
        <v>6</v>
      </c>
      <c r="O1861" s="2">
        <v>0</v>
      </c>
      <c r="P1861" s="2">
        <v>5</v>
      </c>
      <c r="Q1861" s="2">
        <v>29</v>
      </c>
      <c r="R1861" s="1">
        <f t="shared" si="102"/>
        <v>45900</v>
      </c>
      <c r="S1861" t="s">
        <v>27</v>
      </c>
      <c r="T1861" t="s">
        <v>28</v>
      </c>
    </row>
    <row r="1862" spans="1:20" ht="13.95" customHeight="1" x14ac:dyDescent="0.3">
      <c r="A1862" t="s">
        <v>2879</v>
      </c>
      <c r="B1862" s="2">
        <v>1</v>
      </c>
      <c r="C1862" t="s">
        <v>2840</v>
      </c>
      <c r="D1862" t="s">
        <v>1787</v>
      </c>
      <c r="E1862" t="s">
        <v>2836</v>
      </c>
      <c r="F1862" t="s">
        <v>252</v>
      </c>
      <c r="G1862" t="s">
        <v>233</v>
      </c>
      <c r="H1862" t="s">
        <v>2880</v>
      </c>
      <c r="I1862" s="1">
        <f t="shared" si="101"/>
        <v>45565</v>
      </c>
      <c r="J1862" s="3">
        <v>24886</v>
      </c>
      <c r="K1862" s="3">
        <v>3501.69</v>
      </c>
      <c r="L1862" s="3">
        <v>21384.31</v>
      </c>
      <c r="M1862" s="3">
        <v>2000</v>
      </c>
      <c r="N1862" s="2">
        <v>6</v>
      </c>
      <c r="O1862" s="2">
        <v>0</v>
      </c>
      <c r="P1862" s="2">
        <v>5</v>
      </c>
      <c r="Q1862" s="2">
        <v>29</v>
      </c>
      <c r="R1862" s="1">
        <f t="shared" si="102"/>
        <v>45900</v>
      </c>
      <c r="S1862" t="s">
        <v>27</v>
      </c>
      <c r="T1862" t="s">
        <v>28</v>
      </c>
    </row>
    <row r="1863" spans="1:20" ht="13.95" customHeight="1" x14ac:dyDescent="0.3">
      <c r="A1863" t="s">
        <v>2881</v>
      </c>
      <c r="B1863" s="2">
        <v>1</v>
      </c>
      <c r="C1863" t="s">
        <v>2840</v>
      </c>
      <c r="D1863" t="s">
        <v>1787</v>
      </c>
      <c r="E1863" t="s">
        <v>2836</v>
      </c>
      <c r="F1863" t="s">
        <v>281</v>
      </c>
      <c r="G1863" t="s">
        <v>282</v>
      </c>
      <c r="H1863" t="s">
        <v>1845</v>
      </c>
      <c r="I1863" s="1">
        <f t="shared" si="101"/>
        <v>45565</v>
      </c>
      <c r="J1863" s="3">
        <v>24886</v>
      </c>
      <c r="K1863" s="3">
        <v>3501.69</v>
      </c>
      <c r="L1863" s="3">
        <v>21384.31</v>
      </c>
      <c r="M1863" s="3">
        <v>2000</v>
      </c>
      <c r="N1863" s="2">
        <v>6</v>
      </c>
      <c r="O1863" s="2">
        <v>0</v>
      </c>
      <c r="P1863" s="2">
        <v>5</v>
      </c>
      <c r="Q1863" s="2">
        <v>29</v>
      </c>
      <c r="R1863" s="1">
        <f t="shared" si="102"/>
        <v>45900</v>
      </c>
      <c r="S1863" t="s">
        <v>27</v>
      </c>
      <c r="T1863" t="s">
        <v>28</v>
      </c>
    </row>
    <row r="1864" spans="1:20" ht="13.95" customHeight="1" x14ac:dyDescent="0.3">
      <c r="A1864" t="s">
        <v>2882</v>
      </c>
      <c r="B1864" s="2">
        <v>1</v>
      </c>
      <c r="C1864" t="s">
        <v>2840</v>
      </c>
      <c r="D1864" t="s">
        <v>1787</v>
      </c>
      <c r="E1864" t="s">
        <v>2836</v>
      </c>
      <c r="F1864" t="s">
        <v>281</v>
      </c>
      <c r="G1864" t="s">
        <v>282</v>
      </c>
      <c r="H1864" t="s">
        <v>1845</v>
      </c>
      <c r="I1864" s="1">
        <f t="shared" si="101"/>
        <v>45565</v>
      </c>
      <c r="J1864" s="3">
        <v>24886</v>
      </c>
      <c r="K1864" s="3">
        <v>3501.69</v>
      </c>
      <c r="L1864" s="3">
        <v>21384.31</v>
      </c>
      <c r="M1864" s="3">
        <v>2000</v>
      </c>
      <c r="N1864" s="2">
        <v>6</v>
      </c>
      <c r="O1864" s="2">
        <v>0</v>
      </c>
      <c r="P1864" s="2">
        <v>5</v>
      </c>
      <c r="Q1864" s="2">
        <v>29</v>
      </c>
      <c r="R1864" s="1">
        <f t="shared" si="102"/>
        <v>45900</v>
      </c>
      <c r="S1864" t="s">
        <v>27</v>
      </c>
      <c r="T1864" t="s">
        <v>28</v>
      </c>
    </row>
    <row r="1865" spans="1:20" ht="13.95" customHeight="1" x14ac:dyDescent="0.3">
      <c r="A1865" t="s">
        <v>2883</v>
      </c>
      <c r="B1865" s="2">
        <v>1</v>
      </c>
      <c r="C1865" t="s">
        <v>2840</v>
      </c>
      <c r="D1865" t="s">
        <v>1787</v>
      </c>
      <c r="E1865" t="s">
        <v>2836</v>
      </c>
      <c r="F1865" t="s">
        <v>281</v>
      </c>
      <c r="G1865" t="s">
        <v>282</v>
      </c>
      <c r="H1865" t="s">
        <v>1845</v>
      </c>
      <c r="I1865" s="1">
        <f t="shared" si="101"/>
        <v>45565</v>
      </c>
      <c r="J1865" s="3">
        <v>24886</v>
      </c>
      <c r="K1865" s="3">
        <v>3501.69</v>
      </c>
      <c r="L1865" s="3">
        <v>21384.31</v>
      </c>
      <c r="M1865" s="3">
        <v>2000</v>
      </c>
      <c r="N1865" s="2">
        <v>6</v>
      </c>
      <c r="O1865" s="2">
        <v>0</v>
      </c>
      <c r="P1865" s="2">
        <v>5</v>
      </c>
      <c r="Q1865" s="2">
        <v>29</v>
      </c>
      <c r="R1865" s="1">
        <f t="shared" si="102"/>
        <v>45900</v>
      </c>
      <c r="S1865" t="s">
        <v>27</v>
      </c>
      <c r="T1865" t="s">
        <v>28</v>
      </c>
    </row>
    <row r="1866" spans="1:20" ht="13.95" customHeight="1" x14ac:dyDescent="0.3">
      <c r="A1866" t="s">
        <v>2884</v>
      </c>
      <c r="B1866" s="2">
        <v>1</v>
      </c>
      <c r="C1866" t="s">
        <v>2840</v>
      </c>
      <c r="D1866" t="s">
        <v>1787</v>
      </c>
      <c r="E1866" t="s">
        <v>2836</v>
      </c>
      <c r="F1866" t="s">
        <v>281</v>
      </c>
      <c r="G1866" t="s">
        <v>282</v>
      </c>
      <c r="H1866" t="s">
        <v>1845</v>
      </c>
      <c r="I1866" s="1">
        <f t="shared" si="101"/>
        <v>45565</v>
      </c>
      <c r="J1866" s="3">
        <v>24886</v>
      </c>
      <c r="K1866" s="3">
        <v>3501.69</v>
      </c>
      <c r="L1866" s="3">
        <v>21384.31</v>
      </c>
      <c r="M1866" s="3">
        <v>2000</v>
      </c>
      <c r="N1866" s="2">
        <v>6</v>
      </c>
      <c r="O1866" s="2">
        <v>0</v>
      </c>
      <c r="P1866" s="2">
        <v>5</v>
      </c>
      <c r="Q1866" s="2">
        <v>29</v>
      </c>
      <c r="R1866" s="1">
        <f t="shared" si="102"/>
        <v>45900</v>
      </c>
      <c r="S1866" t="s">
        <v>27</v>
      </c>
      <c r="T1866" t="s">
        <v>28</v>
      </c>
    </row>
    <row r="1867" spans="1:20" ht="13.95" customHeight="1" x14ac:dyDescent="0.3">
      <c r="A1867" t="s">
        <v>2885</v>
      </c>
      <c r="B1867" s="2">
        <v>1</v>
      </c>
      <c r="C1867" t="s">
        <v>2840</v>
      </c>
      <c r="D1867" t="s">
        <v>1787</v>
      </c>
      <c r="E1867" t="s">
        <v>2836</v>
      </c>
      <c r="F1867" t="s">
        <v>281</v>
      </c>
      <c r="G1867" t="s">
        <v>282</v>
      </c>
      <c r="H1867" t="s">
        <v>1845</v>
      </c>
      <c r="I1867" s="1">
        <f t="shared" si="101"/>
        <v>45565</v>
      </c>
      <c r="J1867" s="3">
        <v>24886</v>
      </c>
      <c r="K1867" s="3">
        <v>3501.69</v>
      </c>
      <c r="L1867" s="3">
        <v>21384.31</v>
      </c>
      <c r="M1867" s="3">
        <v>2000</v>
      </c>
      <c r="N1867" s="2">
        <v>6</v>
      </c>
      <c r="O1867" s="2">
        <v>0</v>
      </c>
      <c r="P1867" s="2">
        <v>5</v>
      </c>
      <c r="Q1867" s="2">
        <v>29</v>
      </c>
      <c r="R1867" s="1">
        <f t="shared" si="102"/>
        <v>45900</v>
      </c>
      <c r="S1867" t="s">
        <v>27</v>
      </c>
      <c r="T1867" t="s">
        <v>28</v>
      </c>
    </row>
    <row r="1868" spans="1:20" ht="13.95" customHeight="1" x14ac:dyDescent="0.3">
      <c r="A1868" t="s">
        <v>2886</v>
      </c>
      <c r="B1868" s="2">
        <v>1</v>
      </c>
      <c r="C1868" t="s">
        <v>2840</v>
      </c>
      <c r="D1868" t="s">
        <v>1787</v>
      </c>
      <c r="E1868" t="s">
        <v>2836</v>
      </c>
      <c r="F1868" t="s">
        <v>281</v>
      </c>
      <c r="G1868" t="s">
        <v>282</v>
      </c>
      <c r="H1868" t="s">
        <v>1845</v>
      </c>
      <c r="I1868" s="1">
        <f t="shared" si="101"/>
        <v>45565</v>
      </c>
      <c r="J1868" s="3">
        <v>24886</v>
      </c>
      <c r="K1868" s="3">
        <v>3501.69</v>
      </c>
      <c r="L1868" s="3">
        <v>21384.31</v>
      </c>
      <c r="M1868" s="3">
        <v>2000</v>
      </c>
      <c r="N1868" s="2">
        <v>6</v>
      </c>
      <c r="O1868" s="2">
        <v>0</v>
      </c>
      <c r="P1868" s="2">
        <v>5</v>
      </c>
      <c r="Q1868" s="2">
        <v>29</v>
      </c>
      <c r="R1868" s="1">
        <f t="shared" si="102"/>
        <v>45900</v>
      </c>
      <c r="S1868" t="s">
        <v>27</v>
      </c>
      <c r="T1868" t="s">
        <v>28</v>
      </c>
    </row>
    <row r="1869" spans="1:20" ht="13.95" customHeight="1" x14ac:dyDescent="0.3">
      <c r="A1869" t="s">
        <v>2887</v>
      </c>
      <c r="B1869" s="2">
        <v>1</v>
      </c>
      <c r="C1869" t="s">
        <v>1960</v>
      </c>
      <c r="D1869" t="s">
        <v>22</v>
      </c>
      <c r="E1869" t="s">
        <v>1769</v>
      </c>
      <c r="F1869" t="s">
        <v>32</v>
      </c>
      <c r="G1869" t="s">
        <v>33</v>
      </c>
      <c r="H1869" t="s">
        <v>1770</v>
      </c>
      <c r="I1869" s="1">
        <f>DATE(2025,3,31)</f>
        <v>45747</v>
      </c>
      <c r="J1869" s="3">
        <v>8019.01</v>
      </c>
      <c r="K1869" s="3">
        <v>216.26</v>
      </c>
      <c r="L1869" s="3">
        <v>7802.75</v>
      </c>
      <c r="M1869" s="3">
        <v>800</v>
      </c>
      <c r="N1869" s="2">
        <v>14</v>
      </c>
      <c r="O1869" s="2">
        <v>0</v>
      </c>
      <c r="P1869" s="2">
        <v>13</v>
      </c>
      <c r="Q1869" s="2">
        <v>211</v>
      </c>
      <c r="R1869" s="1">
        <f t="shared" si="102"/>
        <v>45900</v>
      </c>
      <c r="S1869" t="s">
        <v>27</v>
      </c>
      <c r="T1869" t="s">
        <v>28</v>
      </c>
    </row>
    <row r="1870" spans="1:20" ht="13.95" customHeight="1" x14ac:dyDescent="0.3">
      <c r="A1870" t="s">
        <v>2888</v>
      </c>
      <c r="B1870" s="2">
        <v>1</v>
      </c>
      <c r="C1870" t="s">
        <v>1960</v>
      </c>
      <c r="D1870" t="s">
        <v>22</v>
      </c>
      <c r="E1870" t="s">
        <v>1769</v>
      </c>
      <c r="F1870" t="s">
        <v>32</v>
      </c>
      <c r="G1870" t="s">
        <v>33</v>
      </c>
      <c r="H1870" t="s">
        <v>1770</v>
      </c>
      <c r="I1870" s="1">
        <f>DATE(2025,3,31)</f>
        <v>45747</v>
      </c>
      <c r="J1870" s="3">
        <v>8019.01</v>
      </c>
      <c r="K1870" s="3">
        <v>216.26</v>
      </c>
      <c r="L1870" s="3">
        <v>7802.75</v>
      </c>
      <c r="M1870" s="3">
        <v>800</v>
      </c>
      <c r="N1870" s="2">
        <v>14</v>
      </c>
      <c r="O1870" s="2">
        <v>0</v>
      </c>
      <c r="P1870" s="2">
        <v>13</v>
      </c>
      <c r="Q1870" s="2">
        <v>211</v>
      </c>
      <c r="R1870" s="1">
        <f t="shared" si="102"/>
        <v>45900</v>
      </c>
      <c r="S1870" t="s">
        <v>27</v>
      </c>
      <c r="T1870" t="s">
        <v>28</v>
      </c>
    </row>
    <row r="1871" spans="1:20" ht="13.95" customHeight="1" x14ac:dyDescent="0.3">
      <c r="A1871" t="s">
        <v>2889</v>
      </c>
      <c r="B1871" s="2">
        <v>1</v>
      </c>
      <c r="C1871" t="s">
        <v>2890</v>
      </c>
      <c r="D1871" t="s">
        <v>93</v>
      </c>
      <c r="E1871" t="s">
        <v>2891</v>
      </c>
      <c r="F1871" t="s">
        <v>181</v>
      </c>
      <c r="G1871" t="s">
        <v>182</v>
      </c>
      <c r="H1871" t="s">
        <v>183</v>
      </c>
      <c r="I1871" s="1">
        <f>DATE(2021,3,19)</f>
        <v>44274</v>
      </c>
      <c r="J1871" s="3">
        <v>5499</v>
      </c>
      <c r="K1871" s="3">
        <v>3147.78</v>
      </c>
      <c r="L1871" s="3">
        <v>2351.2199999999998</v>
      </c>
      <c r="M1871" s="3">
        <v>550</v>
      </c>
      <c r="N1871" s="2">
        <v>7</v>
      </c>
      <c r="O1871" s="2">
        <v>0</v>
      </c>
      <c r="P1871" s="2">
        <v>2</v>
      </c>
      <c r="Q1871" s="2">
        <v>200</v>
      </c>
      <c r="R1871" s="1">
        <f t="shared" si="102"/>
        <v>45900</v>
      </c>
      <c r="S1871" t="s">
        <v>27</v>
      </c>
      <c r="T1871" t="s">
        <v>28</v>
      </c>
    </row>
    <row r="1872" spans="1:20" ht="13.95" customHeight="1" x14ac:dyDescent="0.3">
      <c r="A1872" t="s">
        <v>2892</v>
      </c>
      <c r="B1872" s="2">
        <v>1</v>
      </c>
      <c r="C1872" t="s">
        <v>2890</v>
      </c>
      <c r="D1872" t="s">
        <v>93</v>
      </c>
      <c r="E1872" t="s">
        <v>2891</v>
      </c>
      <c r="F1872" t="s">
        <v>181</v>
      </c>
      <c r="G1872" t="s">
        <v>182</v>
      </c>
      <c r="H1872" t="s">
        <v>183</v>
      </c>
      <c r="I1872" s="1">
        <f>DATE(2021,3,19)</f>
        <v>44274</v>
      </c>
      <c r="J1872" s="3">
        <v>5499</v>
      </c>
      <c r="K1872" s="3">
        <v>3147.78</v>
      </c>
      <c r="L1872" s="3">
        <v>2351.2199999999998</v>
      </c>
      <c r="M1872" s="3">
        <v>550</v>
      </c>
      <c r="N1872" s="2">
        <v>7</v>
      </c>
      <c r="O1872" s="2">
        <v>0</v>
      </c>
      <c r="P1872" s="2">
        <v>2</v>
      </c>
      <c r="Q1872" s="2">
        <v>200</v>
      </c>
      <c r="R1872" s="1">
        <f t="shared" si="102"/>
        <v>45900</v>
      </c>
      <c r="S1872" t="s">
        <v>27</v>
      </c>
      <c r="T1872" t="s">
        <v>28</v>
      </c>
    </row>
    <row r="1873" spans="1:20" ht="13.95" customHeight="1" x14ac:dyDescent="0.3">
      <c r="A1873" t="s">
        <v>2893</v>
      </c>
      <c r="B1873" s="2">
        <v>1</v>
      </c>
      <c r="C1873" t="s">
        <v>2890</v>
      </c>
      <c r="D1873" t="s">
        <v>93</v>
      </c>
      <c r="E1873" t="s">
        <v>2891</v>
      </c>
      <c r="F1873" t="s">
        <v>181</v>
      </c>
      <c r="G1873" t="s">
        <v>182</v>
      </c>
      <c r="H1873" t="s">
        <v>183</v>
      </c>
      <c r="I1873" s="1">
        <f>DATE(2021,3,19)</f>
        <v>44274</v>
      </c>
      <c r="J1873" s="3">
        <v>5499</v>
      </c>
      <c r="K1873" s="3">
        <v>3147.78</v>
      </c>
      <c r="L1873" s="3">
        <v>2351.2199999999998</v>
      </c>
      <c r="M1873" s="3">
        <v>550</v>
      </c>
      <c r="N1873" s="2">
        <v>7</v>
      </c>
      <c r="O1873" s="2">
        <v>0</v>
      </c>
      <c r="P1873" s="2">
        <v>2</v>
      </c>
      <c r="Q1873" s="2">
        <v>200</v>
      </c>
      <c r="R1873" s="1">
        <f t="shared" si="102"/>
        <v>45900</v>
      </c>
      <c r="S1873" t="s">
        <v>27</v>
      </c>
      <c r="T1873" t="s">
        <v>28</v>
      </c>
    </row>
    <row r="1874" spans="1:20" ht="13.95" customHeight="1" x14ac:dyDescent="0.3">
      <c r="A1874" t="s">
        <v>2894</v>
      </c>
      <c r="B1874" s="2">
        <v>1</v>
      </c>
      <c r="C1874" t="s">
        <v>2890</v>
      </c>
      <c r="D1874" t="s">
        <v>93</v>
      </c>
      <c r="E1874" t="s">
        <v>2891</v>
      </c>
      <c r="F1874" t="s">
        <v>181</v>
      </c>
      <c r="G1874" t="s">
        <v>182</v>
      </c>
      <c r="H1874" t="s">
        <v>183</v>
      </c>
      <c r="I1874" s="1">
        <f>DATE(2021,3,19)</f>
        <v>44274</v>
      </c>
      <c r="J1874" s="3">
        <v>5499</v>
      </c>
      <c r="K1874" s="3">
        <v>3147.78</v>
      </c>
      <c r="L1874" s="3">
        <v>2351.2199999999998</v>
      </c>
      <c r="M1874" s="3">
        <v>550</v>
      </c>
      <c r="N1874" s="2">
        <v>7</v>
      </c>
      <c r="O1874" s="2">
        <v>0</v>
      </c>
      <c r="P1874" s="2">
        <v>2</v>
      </c>
      <c r="Q1874" s="2">
        <v>200</v>
      </c>
      <c r="R1874" s="1">
        <f t="shared" si="102"/>
        <v>45900</v>
      </c>
      <c r="S1874" t="s">
        <v>27</v>
      </c>
      <c r="T1874" t="s">
        <v>28</v>
      </c>
    </row>
    <row r="1875" spans="1:20" ht="13.95" customHeight="1" x14ac:dyDescent="0.3">
      <c r="A1875" t="s">
        <v>2895</v>
      </c>
      <c r="B1875" s="2">
        <v>1</v>
      </c>
      <c r="C1875" t="s">
        <v>2890</v>
      </c>
      <c r="D1875" t="s">
        <v>93</v>
      </c>
      <c r="E1875" t="s">
        <v>2891</v>
      </c>
      <c r="F1875" t="s">
        <v>181</v>
      </c>
      <c r="G1875" t="s">
        <v>182</v>
      </c>
      <c r="H1875" t="s">
        <v>183</v>
      </c>
      <c r="I1875" s="1">
        <f>DATE(2021,3,19)</f>
        <v>44274</v>
      </c>
      <c r="J1875" s="3">
        <v>5499</v>
      </c>
      <c r="K1875" s="3">
        <v>3147.78</v>
      </c>
      <c r="L1875" s="3">
        <v>2351.2199999999998</v>
      </c>
      <c r="M1875" s="3">
        <v>550</v>
      </c>
      <c r="N1875" s="2">
        <v>7</v>
      </c>
      <c r="O1875" s="2">
        <v>0</v>
      </c>
      <c r="P1875" s="2">
        <v>2</v>
      </c>
      <c r="Q1875" s="2">
        <v>200</v>
      </c>
      <c r="R1875" s="1">
        <f t="shared" si="102"/>
        <v>45900</v>
      </c>
      <c r="S1875" t="s">
        <v>27</v>
      </c>
      <c r="T1875" t="s">
        <v>28</v>
      </c>
    </row>
    <row r="1876" spans="1:20" ht="13.95" customHeight="1" x14ac:dyDescent="0.3">
      <c r="A1876" t="s">
        <v>2896</v>
      </c>
      <c r="B1876" s="2">
        <v>1</v>
      </c>
      <c r="C1876" t="s">
        <v>2897</v>
      </c>
      <c r="D1876" t="s">
        <v>1787</v>
      </c>
      <c r="E1876" t="s">
        <v>2898</v>
      </c>
      <c r="F1876" t="s">
        <v>281</v>
      </c>
      <c r="G1876" t="s">
        <v>282</v>
      </c>
      <c r="H1876" t="s">
        <v>283</v>
      </c>
      <c r="I1876" s="1">
        <f t="shared" ref="I1876:I1895" si="103">DATE(2021,1,29)</f>
        <v>44225</v>
      </c>
      <c r="J1876" s="3">
        <v>19768.61</v>
      </c>
      <c r="K1876" s="3">
        <v>12627.93</v>
      </c>
      <c r="L1876" s="3">
        <v>7140.68</v>
      </c>
      <c r="M1876" s="3">
        <v>1800</v>
      </c>
      <c r="N1876" s="2">
        <v>7</v>
      </c>
      <c r="O1876" s="2">
        <v>0</v>
      </c>
      <c r="P1876" s="2">
        <v>2</v>
      </c>
      <c r="Q1876" s="2">
        <v>150</v>
      </c>
      <c r="R1876" s="1">
        <f t="shared" si="102"/>
        <v>45900</v>
      </c>
      <c r="S1876" t="s">
        <v>27</v>
      </c>
      <c r="T1876" t="s">
        <v>28</v>
      </c>
    </row>
    <row r="1877" spans="1:20" ht="13.95" customHeight="1" x14ac:dyDescent="0.3">
      <c r="A1877" t="s">
        <v>2899</v>
      </c>
      <c r="B1877" s="2">
        <v>1</v>
      </c>
      <c r="C1877" t="s">
        <v>2897</v>
      </c>
      <c r="D1877" t="s">
        <v>1787</v>
      </c>
      <c r="E1877" t="s">
        <v>2900</v>
      </c>
      <c r="F1877" t="s">
        <v>244</v>
      </c>
      <c r="G1877" t="s">
        <v>233</v>
      </c>
      <c r="H1877" t="s">
        <v>239</v>
      </c>
      <c r="I1877" s="1">
        <f t="shared" si="103"/>
        <v>44225</v>
      </c>
      <c r="J1877" s="3">
        <v>19768.599999999999</v>
      </c>
      <c r="K1877" s="3">
        <v>12627.93</v>
      </c>
      <c r="L1877" s="3">
        <v>7140.67</v>
      </c>
      <c r="M1877" s="3">
        <v>1800</v>
      </c>
      <c r="N1877" s="2">
        <v>7</v>
      </c>
      <c r="O1877" s="2">
        <v>0</v>
      </c>
      <c r="P1877" s="2">
        <v>2</v>
      </c>
      <c r="Q1877" s="2">
        <v>150</v>
      </c>
      <c r="R1877" s="1">
        <f t="shared" si="102"/>
        <v>45900</v>
      </c>
      <c r="S1877" t="s">
        <v>27</v>
      </c>
      <c r="T1877" t="s">
        <v>28</v>
      </c>
    </row>
    <row r="1878" spans="1:20" ht="13.95" customHeight="1" x14ac:dyDescent="0.3">
      <c r="A1878" t="s">
        <v>2901</v>
      </c>
      <c r="B1878" s="2">
        <v>1</v>
      </c>
      <c r="C1878" t="s">
        <v>2897</v>
      </c>
      <c r="D1878" t="s">
        <v>1787</v>
      </c>
      <c r="E1878" t="s">
        <v>2898</v>
      </c>
      <c r="F1878" t="s">
        <v>281</v>
      </c>
      <c r="G1878" t="s">
        <v>282</v>
      </c>
      <c r="H1878" t="s">
        <v>283</v>
      </c>
      <c r="I1878" s="1">
        <f t="shared" si="103"/>
        <v>44225</v>
      </c>
      <c r="J1878" s="3">
        <v>19768.560000000001</v>
      </c>
      <c r="K1878" s="3">
        <v>12627.9</v>
      </c>
      <c r="L1878" s="3">
        <v>7140.66</v>
      </c>
      <c r="M1878" s="3">
        <v>1800</v>
      </c>
      <c r="N1878" s="2">
        <v>7</v>
      </c>
      <c r="O1878" s="2">
        <v>0</v>
      </c>
      <c r="P1878" s="2">
        <v>2</v>
      </c>
      <c r="Q1878" s="2">
        <v>150</v>
      </c>
      <c r="R1878" s="1">
        <f t="shared" si="102"/>
        <v>45900</v>
      </c>
      <c r="S1878" t="s">
        <v>27</v>
      </c>
      <c r="T1878" t="s">
        <v>28</v>
      </c>
    </row>
    <row r="1879" spans="1:20" ht="13.95" customHeight="1" x14ac:dyDescent="0.3">
      <c r="A1879" t="s">
        <v>2902</v>
      </c>
      <c r="B1879" s="2">
        <v>1</v>
      </c>
      <c r="C1879" t="s">
        <v>2897</v>
      </c>
      <c r="D1879" t="s">
        <v>1787</v>
      </c>
      <c r="E1879" t="s">
        <v>2898</v>
      </c>
      <c r="F1879" t="s">
        <v>176</v>
      </c>
      <c r="G1879" t="s">
        <v>40</v>
      </c>
      <c r="H1879" t="s">
        <v>2903</v>
      </c>
      <c r="I1879" s="1">
        <f t="shared" si="103"/>
        <v>44225</v>
      </c>
      <c r="J1879" s="3">
        <v>19768.560000000001</v>
      </c>
      <c r="K1879" s="3">
        <v>12627.9</v>
      </c>
      <c r="L1879" s="3">
        <v>7140.66</v>
      </c>
      <c r="M1879" s="3">
        <v>1800</v>
      </c>
      <c r="N1879" s="2">
        <v>7</v>
      </c>
      <c r="O1879" s="2">
        <v>0</v>
      </c>
      <c r="P1879" s="2">
        <v>2</v>
      </c>
      <c r="Q1879" s="2">
        <v>150</v>
      </c>
      <c r="R1879" s="1">
        <f t="shared" si="102"/>
        <v>45900</v>
      </c>
      <c r="S1879" t="s">
        <v>27</v>
      </c>
      <c r="T1879" t="s">
        <v>28</v>
      </c>
    </row>
    <row r="1880" spans="1:20" ht="13.95" customHeight="1" x14ac:dyDescent="0.3">
      <c r="A1880" t="s">
        <v>2904</v>
      </c>
      <c r="B1880" s="2">
        <v>1</v>
      </c>
      <c r="C1880" t="s">
        <v>2897</v>
      </c>
      <c r="D1880" t="s">
        <v>1787</v>
      </c>
      <c r="E1880" t="s">
        <v>2898</v>
      </c>
      <c r="F1880" t="s">
        <v>196</v>
      </c>
      <c r="G1880" t="s">
        <v>197</v>
      </c>
      <c r="H1880" t="s">
        <v>198</v>
      </c>
      <c r="I1880" s="1">
        <f t="shared" si="103"/>
        <v>44225</v>
      </c>
      <c r="J1880" s="3">
        <v>19768.560000000001</v>
      </c>
      <c r="K1880" s="3">
        <v>12627.9</v>
      </c>
      <c r="L1880" s="3">
        <v>7140.66</v>
      </c>
      <c r="M1880" s="3">
        <v>1800</v>
      </c>
      <c r="N1880" s="2">
        <v>7</v>
      </c>
      <c r="O1880" s="2">
        <v>0</v>
      </c>
      <c r="P1880" s="2">
        <v>2</v>
      </c>
      <c r="Q1880" s="2">
        <v>150</v>
      </c>
      <c r="R1880" s="1">
        <f t="shared" si="102"/>
        <v>45900</v>
      </c>
      <c r="S1880" t="s">
        <v>27</v>
      </c>
      <c r="T1880" t="s">
        <v>28</v>
      </c>
    </row>
    <row r="1881" spans="1:20" ht="13.95" customHeight="1" x14ac:dyDescent="0.3">
      <c r="A1881" t="s">
        <v>2905</v>
      </c>
      <c r="B1881" s="2">
        <v>1</v>
      </c>
      <c r="C1881" t="s">
        <v>2897</v>
      </c>
      <c r="D1881" t="s">
        <v>1787</v>
      </c>
      <c r="E1881" t="s">
        <v>2898</v>
      </c>
      <c r="F1881" t="s">
        <v>281</v>
      </c>
      <c r="G1881" t="s">
        <v>282</v>
      </c>
      <c r="H1881" t="s">
        <v>283</v>
      </c>
      <c r="I1881" s="1">
        <f t="shared" si="103"/>
        <v>44225</v>
      </c>
      <c r="J1881" s="3">
        <v>19768.560000000001</v>
      </c>
      <c r="K1881" s="3">
        <v>12627.9</v>
      </c>
      <c r="L1881" s="3">
        <v>7140.66</v>
      </c>
      <c r="M1881" s="3">
        <v>1800</v>
      </c>
      <c r="N1881" s="2">
        <v>7</v>
      </c>
      <c r="O1881" s="2">
        <v>0</v>
      </c>
      <c r="P1881" s="2">
        <v>2</v>
      </c>
      <c r="Q1881" s="2">
        <v>150</v>
      </c>
      <c r="R1881" s="1">
        <f t="shared" si="102"/>
        <v>45900</v>
      </c>
      <c r="S1881" t="s">
        <v>27</v>
      </c>
      <c r="T1881" t="s">
        <v>28</v>
      </c>
    </row>
    <row r="1882" spans="1:20" ht="13.95" customHeight="1" x14ac:dyDescent="0.3">
      <c r="A1882" t="s">
        <v>2906</v>
      </c>
      <c r="B1882" s="2">
        <v>1</v>
      </c>
      <c r="C1882" t="s">
        <v>2897</v>
      </c>
      <c r="D1882" t="s">
        <v>1787</v>
      </c>
      <c r="E1882" t="s">
        <v>2898</v>
      </c>
      <c r="F1882" t="s">
        <v>161</v>
      </c>
      <c r="G1882" t="s">
        <v>162</v>
      </c>
      <c r="H1882" t="s">
        <v>163</v>
      </c>
      <c r="I1882" s="1">
        <f t="shared" si="103"/>
        <v>44225</v>
      </c>
      <c r="J1882" s="3">
        <v>19768.560000000001</v>
      </c>
      <c r="K1882" s="3">
        <v>12627.9</v>
      </c>
      <c r="L1882" s="3">
        <v>7140.66</v>
      </c>
      <c r="M1882" s="3">
        <v>1800</v>
      </c>
      <c r="N1882" s="2">
        <v>7</v>
      </c>
      <c r="O1882" s="2">
        <v>0</v>
      </c>
      <c r="P1882" s="2">
        <v>2</v>
      </c>
      <c r="Q1882" s="2">
        <v>150</v>
      </c>
      <c r="R1882" s="1">
        <f t="shared" si="102"/>
        <v>45900</v>
      </c>
      <c r="S1882" t="s">
        <v>27</v>
      </c>
      <c r="T1882" t="s">
        <v>28</v>
      </c>
    </row>
    <row r="1883" spans="1:20" ht="13.95" customHeight="1" x14ac:dyDescent="0.3">
      <c r="A1883" t="s">
        <v>2907</v>
      </c>
      <c r="B1883" s="2">
        <v>1</v>
      </c>
      <c r="C1883" t="s">
        <v>2897</v>
      </c>
      <c r="D1883" t="s">
        <v>1787</v>
      </c>
      <c r="E1883" t="s">
        <v>2898</v>
      </c>
      <c r="F1883" t="s">
        <v>281</v>
      </c>
      <c r="G1883" t="s">
        <v>282</v>
      </c>
      <c r="H1883" t="s">
        <v>283</v>
      </c>
      <c r="I1883" s="1">
        <f t="shared" si="103"/>
        <v>44225</v>
      </c>
      <c r="J1883" s="3">
        <v>19768.560000000001</v>
      </c>
      <c r="K1883" s="3">
        <v>12627.9</v>
      </c>
      <c r="L1883" s="3">
        <v>7140.66</v>
      </c>
      <c r="M1883" s="3">
        <v>1800</v>
      </c>
      <c r="N1883" s="2">
        <v>7</v>
      </c>
      <c r="O1883" s="2">
        <v>0</v>
      </c>
      <c r="P1883" s="2">
        <v>2</v>
      </c>
      <c r="Q1883" s="2">
        <v>150</v>
      </c>
      <c r="R1883" s="1">
        <f t="shared" si="102"/>
        <v>45900</v>
      </c>
      <c r="S1883" t="s">
        <v>27</v>
      </c>
      <c r="T1883" t="s">
        <v>28</v>
      </c>
    </row>
    <row r="1884" spans="1:20" ht="13.95" customHeight="1" x14ac:dyDescent="0.3">
      <c r="A1884" t="s">
        <v>2908</v>
      </c>
      <c r="B1884" s="2">
        <v>1</v>
      </c>
      <c r="C1884" t="s">
        <v>2897</v>
      </c>
      <c r="D1884" t="s">
        <v>1787</v>
      </c>
      <c r="E1884" t="s">
        <v>2898</v>
      </c>
      <c r="F1884" t="s">
        <v>453</v>
      </c>
      <c r="G1884" t="s">
        <v>197</v>
      </c>
      <c r="H1884" t="s">
        <v>2659</v>
      </c>
      <c r="I1884" s="1">
        <f t="shared" si="103"/>
        <v>44225</v>
      </c>
      <c r="J1884" s="3">
        <v>19768.560000000001</v>
      </c>
      <c r="K1884" s="3">
        <v>12627.9</v>
      </c>
      <c r="L1884" s="3">
        <v>7140.66</v>
      </c>
      <c r="M1884" s="3">
        <v>1800</v>
      </c>
      <c r="N1884" s="2">
        <v>7</v>
      </c>
      <c r="O1884" s="2">
        <v>0</v>
      </c>
      <c r="P1884" s="2">
        <v>2</v>
      </c>
      <c r="Q1884" s="2">
        <v>150</v>
      </c>
      <c r="R1884" s="1">
        <f t="shared" si="102"/>
        <v>45900</v>
      </c>
      <c r="S1884" t="s">
        <v>27</v>
      </c>
      <c r="T1884" t="s">
        <v>28</v>
      </c>
    </row>
    <row r="1885" spans="1:20" ht="13.95" customHeight="1" x14ac:dyDescent="0.3">
      <c r="A1885" t="s">
        <v>2909</v>
      </c>
      <c r="B1885" s="2">
        <v>1</v>
      </c>
      <c r="C1885" t="s">
        <v>2897</v>
      </c>
      <c r="D1885" t="s">
        <v>1787</v>
      </c>
      <c r="E1885" t="s">
        <v>2898</v>
      </c>
      <c r="F1885" t="s">
        <v>1816</v>
      </c>
      <c r="G1885" t="s">
        <v>282</v>
      </c>
      <c r="H1885" t="s">
        <v>2910</v>
      </c>
      <c r="I1885" s="1">
        <f t="shared" si="103"/>
        <v>44225</v>
      </c>
      <c r="J1885" s="3">
        <v>19768.560000000001</v>
      </c>
      <c r="K1885" s="3">
        <v>12627.9</v>
      </c>
      <c r="L1885" s="3">
        <v>7140.66</v>
      </c>
      <c r="M1885" s="3">
        <v>1800</v>
      </c>
      <c r="N1885" s="2">
        <v>7</v>
      </c>
      <c r="O1885" s="2">
        <v>0</v>
      </c>
      <c r="P1885" s="2">
        <v>2</v>
      </c>
      <c r="Q1885" s="2">
        <v>150</v>
      </c>
      <c r="R1885" s="1">
        <f t="shared" si="102"/>
        <v>45900</v>
      </c>
      <c r="S1885" t="s">
        <v>27</v>
      </c>
      <c r="T1885" t="s">
        <v>28</v>
      </c>
    </row>
    <row r="1886" spans="1:20" ht="13.95" customHeight="1" x14ac:dyDescent="0.3">
      <c r="A1886" t="s">
        <v>2911</v>
      </c>
      <c r="B1886" s="2">
        <v>1</v>
      </c>
      <c r="C1886" t="s">
        <v>2897</v>
      </c>
      <c r="D1886" t="s">
        <v>1787</v>
      </c>
      <c r="E1886" t="s">
        <v>2898</v>
      </c>
      <c r="F1886" t="s">
        <v>519</v>
      </c>
      <c r="G1886" t="s">
        <v>520</v>
      </c>
      <c r="H1886" t="s">
        <v>2912</v>
      </c>
      <c r="I1886" s="1">
        <f t="shared" si="103"/>
        <v>44225</v>
      </c>
      <c r="J1886" s="3">
        <v>19768.560000000001</v>
      </c>
      <c r="K1886" s="3">
        <v>12627.9</v>
      </c>
      <c r="L1886" s="3">
        <v>7140.66</v>
      </c>
      <c r="M1886" s="3">
        <v>1800</v>
      </c>
      <c r="N1886" s="2">
        <v>7</v>
      </c>
      <c r="O1886" s="2">
        <v>0</v>
      </c>
      <c r="P1886" s="2">
        <v>2</v>
      </c>
      <c r="Q1886" s="2">
        <v>150</v>
      </c>
      <c r="R1886" s="1">
        <f t="shared" si="102"/>
        <v>45900</v>
      </c>
      <c r="S1886" t="s">
        <v>27</v>
      </c>
      <c r="T1886" t="s">
        <v>28</v>
      </c>
    </row>
    <row r="1887" spans="1:20" ht="13.95" customHeight="1" x14ac:dyDescent="0.3">
      <c r="A1887" t="s">
        <v>2913</v>
      </c>
      <c r="B1887" s="2">
        <v>1</v>
      </c>
      <c r="C1887" t="s">
        <v>2914</v>
      </c>
      <c r="D1887" t="s">
        <v>1787</v>
      </c>
      <c r="E1887" t="s">
        <v>2898</v>
      </c>
      <c r="F1887" t="s">
        <v>111</v>
      </c>
      <c r="G1887" t="s">
        <v>112</v>
      </c>
      <c r="H1887" t="s">
        <v>2915</v>
      </c>
      <c r="I1887" s="1">
        <f t="shared" si="103"/>
        <v>44225</v>
      </c>
      <c r="J1887" s="3">
        <v>19768.560000000001</v>
      </c>
      <c r="K1887" s="3">
        <v>12627.9</v>
      </c>
      <c r="L1887" s="3">
        <v>7140.66</v>
      </c>
      <c r="M1887" s="3">
        <v>1800</v>
      </c>
      <c r="N1887" s="2">
        <v>7</v>
      </c>
      <c r="O1887" s="2">
        <v>0</v>
      </c>
      <c r="P1887" s="2">
        <v>2</v>
      </c>
      <c r="Q1887" s="2">
        <v>150</v>
      </c>
      <c r="R1887" s="1">
        <f t="shared" si="102"/>
        <v>45900</v>
      </c>
      <c r="S1887" t="s">
        <v>27</v>
      </c>
      <c r="T1887" t="s">
        <v>28</v>
      </c>
    </row>
    <row r="1888" spans="1:20" ht="13.95" customHeight="1" x14ac:dyDescent="0.3">
      <c r="A1888" t="s">
        <v>2916</v>
      </c>
      <c r="B1888" s="2">
        <v>1</v>
      </c>
      <c r="C1888" t="s">
        <v>2914</v>
      </c>
      <c r="D1888" t="s">
        <v>1787</v>
      </c>
      <c r="E1888" t="s">
        <v>2917</v>
      </c>
      <c r="F1888" t="s">
        <v>591</v>
      </c>
      <c r="G1888" t="s">
        <v>592</v>
      </c>
      <c r="H1888" t="s">
        <v>2493</v>
      </c>
      <c r="I1888" s="1">
        <f t="shared" si="103"/>
        <v>44225</v>
      </c>
      <c r="J1888" s="3">
        <v>19768.560000000001</v>
      </c>
      <c r="K1888" s="3">
        <v>12627.9</v>
      </c>
      <c r="L1888" s="3">
        <v>7140.66</v>
      </c>
      <c r="M1888" s="3">
        <v>1800</v>
      </c>
      <c r="N1888" s="2">
        <v>7</v>
      </c>
      <c r="O1888" s="2">
        <v>0</v>
      </c>
      <c r="P1888" s="2">
        <v>2</v>
      </c>
      <c r="Q1888" s="2">
        <v>150</v>
      </c>
      <c r="R1888" s="1">
        <f t="shared" si="102"/>
        <v>45900</v>
      </c>
      <c r="S1888" t="s">
        <v>27</v>
      </c>
      <c r="T1888" t="s">
        <v>28</v>
      </c>
    </row>
    <row r="1889" spans="1:20" ht="13.95" customHeight="1" x14ac:dyDescent="0.3">
      <c r="A1889" t="s">
        <v>2918</v>
      </c>
      <c r="B1889" s="2">
        <v>1</v>
      </c>
      <c r="C1889" t="s">
        <v>2914</v>
      </c>
      <c r="D1889" t="s">
        <v>1787</v>
      </c>
      <c r="E1889" t="s">
        <v>2898</v>
      </c>
      <c r="F1889" t="s">
        <v>281</v>
      </c>
      <c r="G1889" t="s">
        <v>282</v>
      </c>
      <c r="H1889" t="s">
        <v>283</v>
      </c>
      <c r="I1889" s="1">
        <f t="shared" si="103"/>
        <v>44225</v>
      </c>
      <c r="J1889" s="3">
        <v>19768.560000000001</v>
      </c>
      <c r="K1889" s="3">
        <v>12627.9</v>
      </c>
      <c r="L1889" s="3">
        <v>7140.66</v>
      </c>
      <c r="M1889" s="3">
        <v>1800</v>
      </c>
      <c r="N1889" s="2">
        <v>7</v>
      </c>
      <c r="O1889" s="2">
        <v>0</v>
      </c>
      <c r="P1889" s="2">
        <v>2</v>
      </c>
      <c r="Q1889" s="2">
        <v>150</v>
      </c>
      <c r="R1889" s="1">
        <f t="shared" si="102"/>
        <v>45900</v>
      </c>
      <c r="S1889" t="s">
        <v>27</v>
      </c>
      <c r="T1889" t="s">
        <v>28</v>
      </c>
    </row>
    <row r="1890" spans="1:20" ht="13.95" customHeight="1" x14ac:dyDescent="0.3">
      <c r="A1890" t="s">
        <v>2919</v>
      </c>
      <c r="B1890" s="2">
        <v>1</v>
      </c>
      <c r="C1890" t="s">
        <v>2914</v>
      </c>
      <c r="D1890" t="s">
        <v>1787</v>
      </c>
      <c r="E1890" t="s">
        <v>2920</v>
      </c>
      <c r="F1890" t="s">
        <v>281</v>
      </c>
      <c r="G1890" t="s">
        <v>282</v>
      </c>
      <c r="H1890" t="s">
        <v>283</v>
      </c>
      <c r="I1890" s="1">
        <f t="shared" si="103"/>
        <v>44225</v>
      </c>
      <c r="J1890" s="3">
        <v>19768.560000000001</v>
      </c>
      <c r="K1890" s="3">
        <v>12627.9</v>
      </c>
      <c r="L1890" s="3">
        <v>7140.66</v>
      </c>
      <c r="M1890" s="3">
        <v>1800</v>
      </c>
      <c r="N1890" s="2">
        <v>7</v>
      </c>
      <c r="O1890" s="2">
        <v>0</v>
      </c>
      <c r="P1890" s="2">
        <v>2</v>
      </c>
      <c r="Q1890" s="2">
        <v>150</v>
      </c>
      <c r="R1890" s="1">
        <f t="shared" si="102"/>
        <v>45900</v>
      </c>
      <c r="S1890" t="s">
        <v>27</v>
      </c>
      <c r="T1890" t="s">
        <v>28</v>
      </c>
    </row>
    <row r="1891" spans="1:20" ht="13.95" customHeight="1" x14ac:dyDescent="0.3">
      <c r="A1891" t="s">
        <v>2921</v>
      </c>
      <c r="B1891" s="2">
        <v>1</v>
      </c>
      <c r="C1891" t="s">
        <v>2914</v>
      </c>
      <c r="D1891" t="s">
        <v>1787</v>
      </c>
      <c r="E1891" t="s">
        <v>2898</v>
      </c>
      <c r="F1891" t="s">
        <v>281</v>
      </c>
      <c r="G1891" t="s">
        <v>282</v>
      </c>
      <c r="H1891" t="s">
        <v>283</v>
      </c>
      <c r="I1891" s="1">
        <f t="shared" si="103"/>
        <v>44225</v>
      </c>
      <c r="J1891" s="3">
        <v>19768.560000000001</v>
      </c>
      <c r="K1891" s="3">
        <v>12627.9</v>
      </c>
      <c r="L1891" s="3">
        <v>7140.66</v>
      </c>
      <c r="M1891" s="3">
        <v>1800</v>
      </c>
      <c r="N1891" s="2">
        <v>7</v>
      </c>
      <c r="O1891" s="2">
        <v>0</v>
      </c>
      <c r="P1891" s="2">
        <v>2</v>
      </c>
      <c r="Q1891" s="2">
        <v>150</v>
      </c>
      <c r="R1891" s="1">
        <f t="shared" si="102"/>
        <v>45900</v>
      </c>
      <c r="S1891" t="s">
        <v>27</v>
      </c>
      <c r="T1891" t="s">
        <v>28</v>
      </c>
    </row>
    <row r="1892" spans="1:20" ht="13.95" customHeight="1" x14ac:dyDescent="0.3">
      <c r="A1892" t="s">
        <v>2922</v>
      </c>
      <c r="B1892" s="2">
        <v>1</v>
      </c>
      <c r="C1892" t="s">
        <v>2914</v>
      </c>
      <c r="D1892" t="s">
        <v>1787</v>
      </c>
      <c r="E1892" t="s">
        <v>2923</v>
      </c>
      <c r="F1892" t="s">
        <v>281</v>
      </c>
      <c r="G1892" t="s">
        <v>282</v>
      </c>
      <c r="H1892" t="s">
        <v>283</v>
      </c>
      <c r="I1892" s="1">
        <f t="shared" si="103"/>
        <v>44225</v>
      </c>
      <c r="J1892" s="3">
        <v>19768.560000000001</v>
      </c>
      <c r="K1892" s="3">
        <v>12627.9</v>
      </c>
      <c r="L1892" s="3">
        <v>7140.66</v>
      </c>
      <c r="M1892" s="3">
        <v>1800</v>
      </c>
      <c r="N1892" s="2">
        <v>7</v>
      </c>
      <c r="O1892" s="2">
        <v>0</v>
      </c>
      <c r="P1892" s="2">
        <v>2</v>
      </c>
      <c r="Q1892" s="2">
        <v>150</v>
      </c>
      <c r="R1892" s="1">
        <f t="shared" si="102"/>
        <v>45900</v>
      </c>
      <c r="S1892" t="s">
        <v>27</v>
      </c>
      <c r="T1892" t="s">
        <v>28</v>
      </c>
    </row>
    <row r="1893" spans="1:20" ht="13.95" customHeight="1" x14ac:dyDescent="0.3">
      <c r="A1893" t="s">
        <v>2924</v>
      </c>
      <c r="B1893" s="2">
        <v>1</v>
      </c>
      <c r="C1893" t="s">
        <v>2914</v>
      </c>
      <c r="D1893" t="s">
        <v>1787</v>
      </c>
      <c r="E1893" t="s">
        <v>2898</v>
      </c>
      <c r="F1893" t="s">
        <v>111</v>
      </c>
      <c r="G1893" t="s">
        <v>112</v>
      </c>
      <c r="H1893" t="s">
        <v>113</v>
      </c>
      <c r="I1893" s="1">
        <f t="shared" si="103"/>
        <v>44225</v>
      </c>
      <c r="J1893" s="3">
        <v>19768.560000000001</v>
      </c>
      <c r="K1893" s="3">
        <v>12627.9</v>
      </c>
      <c r="L1893" s="3">
        <v>7140.66</v>
      </c>
      <c r="M1893" s="3">
        <v>1800</v>
      </c>
      <c r="N1893" s="2">
        <v>7</v>
      </c>
      <c r="O1893" s="2">
        <v>0</v>
      </c>
      <c r="P1893" s="2">
        <v>2</v>
      </c>
      <c r="Q1893" s="2">
        <v>150</v>
      </c>
      <c r="R1893" s="1">
        <f t="shared" si="102"/>
        <v>45900</v>
      </c>
      <c r="S1893" t="s">
        <v>27</v>
      </c>
      <c r="T1893" t="s">
        <v>28</v>
      </c>
    </row>
    <row r="1894" spans="1:20" ht="13.95" customHeight="1" x14ac:dyDescent="0.3">
      <c r="A1894" t="s">
        <v>2925</v>
      </c>
      <c r="B1894" s="2">
        <v>1</v>
      </c>
      <c r="C1894" t="s">
        <v>2914</v>
      </c>
      <c r="D1894" t="s">
        <v>1787</v>
      </c>
      <c r="E1894" t="s">
        <v>2898</v>
      </c>
      <c r="F1894" t="s">
        <v>281</v>
      </c>
      <c r="G1894" t="s">
        <v>282</v>
      </c>
      <c r="H1894" t="s">
        <v>283</v>
      </c>
      <c r="I1894" s="1">
        <f t="shared" si="103"/>
        <v>44225</v>
      </c>
      <c r="J1894" s="3">
        <v>19768.560000000001</v>
      </c>
      <c r="K1894" s="3">
        <v>12627.9</v>
      </c>
      <c r="L1894" s="3">
        <v>7140.66</v>
      </c>
      <c r="M1894" s="3">
        <v>1800</v>
      </c>
      <c r="N1894" s="2">
        <v>7</v>
      </c>
      <c r="O1894" s="2">
        <v>0</v>
      </c>
      <c r="P1894" s="2">
        <v>2</v>
      </c>
      <c r="Q1894" s="2">
        <v>150</v>
      </c>
      <c r="R1894" s="1">
        <f t="shared" si="102"/>
        <v>45900</v>
      </c>
      <c r="S1894" t="s">
        <v>27</v>
      </c>
      <c r="T1894" t="s">
        <v>28</v>
      </c>
    </row>
    <row r="1895" spans="1:20" ht="13.95" customHeight="1" x14ac:dyDescent="0.3">
      <c r="A1895" t="s">
        <v>2926</v>
      </c>
      <c r="B1895" s="2">
        <v>1</v>
      </c>
      <c r="C1895" t="s">
        <v>2914</v>
      </c>
      <c r="D1895" t="s">
        <v>1787</v>
      </c>
      <c r="E1895" t="s">
        <v>2898</v>
      </c>
      <c r="F1895" t="s">
        <v>281</v>
      </c>
      <c r="G1895" t="s">
        <v>282</v>
      </c>
      <c r="H1895" t="s">
        <v>283</v>
      </c>
      <c r="I1895" s="1">
        <f t="shared" si="103"/>
        <v>44225</v>
      </c>
      <c r="J1895" s="3">
        <v>19768.560000000001</v>
      </c>
      <c r="K1895" s="3">
        <v>12627.9</v>
      </c>
      <c r="L1895" s="3">
        <v>7140.66</v>
      </c>
      <c r="M1895" s="3">
        <v>1800</v>
      </c>
      <c r="N1895" s="2">
        <v>7</v>
      </c>
      <c r="O1895" s="2">
        <v>0</v>
      </c>
      <c r="P1895" s="2">
        <v>2</v>
      </c>
      <c r="Q1895" s="2">
        <v>150</v>
      </c>
      <c r="R1895" s="1">
        <f t="shared" si="102"/>
        <v>45900</v>
      </c>
      <c r="S1895" t="s">
        <v>27</v>
      </c>
      <c r="T1895" t="s">
        <v>28</v>
      </c>
    </row>
    <row r="1896" spans="1:20" ht="13.95" customHeight="1" x14ac:dyDescent="0.3">
      <c r="A1896" t="s">
        <v>2927</v>
      </c>
      <c r="B1896" s="2">
        <v>1</v>
      </c>
      <c r="C1896" t="s">
        <v>1960</v>
      </c>
      <c r="D1896" t="s">
        <v>22</v>
      </c>
      <c r="E1896" t="s">
        <v>1769</v>
      </c>
      <c r="F1896" t="s">
        <v>32</v>
      </c>
      <c r="G1896" t="s">
        <v>33</v>
      </c>
      <c r="H1896" t="s">
        <v>1770</v>
      </c>
      <c r="I1896" s="1">
        <f>DATE(2025,3,31)</f>
        <v>45747</v>
      </c>
      <c r="J1896" s="3">
        <v>8019.01</v>
      </c>
      <c r="K1896" s="3">
        <v>216.26</v>
      </c>
      <c r="L1896" s="3">
        <v>7802.75</v>
      </c>
      <c r="M1896" s="3">
        <v>800</v>
      </c>
      <c r="N1896" s="2">
        <v>14</v>
      </c>
      <c r="O1896" s="2">
        <v>0</v>
      </c>
      <c r="P1896" s="2">
        <v>13</v>
      </c>
      <c r="Q1896" s="2">
        <v>211</v>
      </c>
      <c r="R1896" s="1">
        <f t="shared" si="102"/>
        <v>45900</v>
      </c>
      <c r="S1896" t="s">
        <v>27</v>
      </c>
      <c r="T1896" t="s">
        <v>28</v>
      </c>
    </row>
    <row r="1897" spans="1:20" ht="13.95" customHeight="1" x14ac:dyDescent="0.3">
      <c r="A1897" t="s">
        <v>2928</v>
      </c>
      <c r="B1897" s="2">
        <v>1</v>
      </c>
      <c r="C1897" t="s">
        <v>1960</v>
      </c>
      <c r="D1897" t="s">
        <v>22</v>
      </c>
      <c r="E1897" t="s">
        <v>1769</v>
      </c>
      <c r="F1897" t="s">
        <v>32</v>
      </c>
      <c r="G1897" t="s">
        <v>33</v>
      </c>
      <c r="H1897" t="s">
        <v>1770</v>
      </c>
      <c r="I1897" s="1">
        <f>DATE(2025,3,31)</f>
        <v>45747</v>
      </c>
      <c r="J1897" s="3">
        <v>8019.01</v>
      </c>
      <c r="K1897" s="3">
        <v>216.26</v>
      </c>
      <c r="L1897" s="3">
        <v>7802.75</v>
      </c>
      <c r="M1897" s="3">
        <v>800</v>
      </c>
      <c r="N1897" s="2">
        <v>14</v>
      </c>
      <c r="O1897" s="2">
        <v>0</v>
      </c>
      <c r="P1897" s="2">
        <v>13</v>
      </c>
      <c r="Q1897" s="2">
        <v>211</v>
      </c>
      <c r="R1897" s="1">
        <f t="shared" si="102"/>
        <v>45900</v>
      </c>
      <c r="S1897" t="s">
        <v>27</v>
      </c>
      <c r="T1897" t="s">
        <v>28</v>
      </c>
    </row>
    <row r="1898" spans="1:20" ht="13.95" customHeight="1" x14ac:dyDescent="0.3">
      <c r="A1898" t="s">
        <v>2929</v>
      </c>
      <c r="B1898" s="2">
        <v>1</v>
      </c>
      <c r="C1898" t="s">
        <v>1960</v>
      </c>
      <c r="D1898" t="s">
        <v>22</v>
      </c>
      <c r="E1898" t="s">
        <v>1769</v>
      </c>
      <c r="F1898" t="s">
        <v>32</v>
      </c>
      <c r="G1898" t="s">
        <v>33</v>
      </c>
      <c r="H1898" t="s">
        <v>1770</v>
      </c>
      <c r="I1898" s="1">
        <f>DATE(2025,3,31)</f>
        <v>45747</v>
      </c>
      <c r="J1898" s="3">
        <v>8019.01</v>
      </c>
      <c r="K1898" s="3">
        <v>216.26</v>
      </c>
      <c r="L1898" s="3">
        <v>7802.75</v>
      </c>
      <c r="M1898" s="3">
        <v>800</v>
      </c>
      <c r="N1898" s="2">
        <v>14</v>
      </c>
      <c r="O1898" s="2">
        <v>0</v>
      </c>
      <c r="P1898" s="2">
        <v>13</v>
      </c>
      <c r="Q1898" s="2">
        <v>211</v>
      </c>
      <c r="R1898" s="1">
        <f t="shared" si="102"/>
        <v>45900</v>
      </c>
      <c r="S1898" t="s">
        <v>27</v>
      </c>
      <c r="T1898" t="s">
        <v>28</v>
      </c>
    </row>
    <row r="1899" spans="1:20" ht="13.95" customHeight="1" x14ac:dyDescent="0.3">
      <c r="A1899" t="s">
        <v>2930</v>
      </c>
      <c r="B1899" s="2">
        <v>1</v>
      </c>
      <c r="C1899" t="s">
        <v>1733</v>
      </c>
      <c r="D1899" t="s">
        <v>22</v>
      </c>
      <c r="E1899" t="s">
        <v>2931</v>
      </c>
      <c r="F1899" t="s">
        <v>2577</v>
      </c>
      <c r="G1899" t="s">
        <v>197</v>
      </c>
      <c r="H1899" t="s">
        <v>2646</v>
      </c>
      <c r="I1899" s="1">
        <f t="shared" ref="I1899:I1907" si="104">DATE(2020,6,15)</f>
        <v>43997</v>
      </c>
      <c r="J1899" s="3">
        <v>10545.5</v>
      </c>
      <c r="K1899" s="3">
        <v>3534.48</v>
      </c>
      <c r="L1899" s="3">
        <v>7011.02</v>
      </c>
      <c r="M1899" s="3">
        <v>1050</v>
      </c>
      <c r="N1899" s="2">
        <v>14</v>
      </c>
      <c r="O1899" s="2">
        <v>0</v>
      </c>
      <c r="P1899" s="2">
        <v>8</v>
      </c>
      <c r="Q1899" s="2">
        <v>287</v>
      </c>
      <c r="R1899" s="1">
        <f t="shared" si="102"/>
        <v>45900</v>
      </c>
      <c r="S1899" t="s">
        <v>27</v>
      </c>
      <c r="T1899" t="s">
        <v>28</v>
      </c>
    </row>
    <row r="1900" spans="1:20" ht="13.95" customHeight="1" x14ac:dyDescent="0.3">
      <c r="A1900" t="s">
        <v>2932</v>
      </c>
      <c r="B1900" s="2">
        <v>1</v>
      </c>
      <c r="C1900" t="s">
        <v>1735</v>
      </c>
      <c r="D1900" t="s">
        <v>22</v>
      </c>
      <c r="E1900" t="s">
        <v>2931</v>
      </c>
      <c r="F1900" t="s">
        <v>437</v>
      </c>
      <c r="G1900" t="s">
        <v>197</v>
      </c>
      <c r="H1900" t="s">
        <v>438</v>
      </c>
      <c r="I1900" s="1">
        <f t="shared" si="104"/>
        <v>43997</v>
      </c>
      <c r="J1900" s="3">
        <v>13202</v>
      </c>
      <c r="K1900" s="3">
        <v>4422.8100000000004</v>
      </c>
      <c r="L1900" s="3">
        <v>8779.19</v>
      </c>
      <c r="M1900" s="3">
        <v>1320</v>
      </c>
      <c r="N1900" s="2">
        <v>14</v>
      </c>
      <c r="O1900" s="2">
        <v>0</v>
      </c>
      <c r="P1900" s="2">
        <v>8</v>
      </c>
      <c r="Q1900" s="2">
        <v>287</v>
      </c>
      <c r="R1900" s="1">
        <f t="shared" si="102"/>
        <v>45900</v>
      </c>
      <c r="S1900" t="s">
        <v>27</v>
      </c>
      <c r="T1900" t="s">
        <v>28</v>
      </c>
    </row>
    <row r="1901" spans="1:20" ht="13.95" customHeight="1" x14ac:dyDescent="0.3">
      <c r="A1901" t="s">
        <v>2933</v>
      </c>
      <c r="B1901" s="2">
        <v>1</v>
      </c>
      <c r="C1901" t="s">
        <v>2934</v>
      </c>
      <c r="D1901" t="s">
        <v>22</v>
      </c>
      <c r="E1901" t="s">
        <v>2931</v>
      </c>
      <c r="F1901" t="s">
        <v>502</v>
      </c>
      <c r="G1901" t="s">
        <v>465</v>
      </c>
      <c r="H1901" t="s">
        <v>429</v>
      </c>
      <c r="I1901" s="1">
        <f t="shared" si="104"/>
        <v>43997</v>
      </c>
      <c r="J1901" s="3">
        <v>16019.5</v>
      </c>
      <c r="K1901" s="3">
        <v>5367.32</v>
      </c>
      <c r="L1901" s="3">
        <v>10652.18</v>
      </c>
      <c r="M1901" s="3">
        <v>1600</v>
      </c>
      <c r="N1901" s="2">
        <v>14</v>
      </c>
      <c r="O1901" s="2">
        <v>0</v>
      </c>
      <c r="P1901" s="2">
        <v>8</v>
      </c>
      <c r="Q1901" s="2">
        <v>287</v>
      </c>
      <c r="R1901" s="1">
        <f t="shared" si="102"/>
        <v>45900</v>
      </c>
      <c r="S1901" t="s">
        <v>27</v>
      </c>
      <c r="T1901" t="s">
        <v>28</v>
      </c>
    </row>
    <row r="1902" spans="1:20" ht="13.95" customHeight="1" x14ac:dyDescent="0.3">
      <c r="A1902" t="s">
        <v>2935</v>
      </c>
      <c r="B1902" s="2">
        <v>1</v>
      </c>
      <c r="C1902" t="s">
        <v>1733</v>
      </c>
      <c r="D1902" t="s">
        <v>22</v>
      </c>
      <c r="E1902" t="s">
        <v>2931</v>
      </c>
      <c r="F1902" t="s">
        <v>2577</v>
      </c>
      <c r="G1902" t="s">
        <v>197</v>
      </c>
      <c r="H1902" t="s">
        <v>2646</v>
      </c>
      <c r="I1902" s="1">
        <f t="shared" si="104"/>
        <v>43997</v>
      </c>
      <c r="J1902" s="3">
        <v>10545.5</v>
      </c>
      <c r="K1902" s="3">
        <v>3534.48</v>
      </c>
      <c r="L1902" s="3">
        <v>7011.02</v>
      </c>
      <c r="M1902" s="3">
        <v>1050</v>
      </c>
      <c r="N1902" s="2">
        <v>14</v>
      </c>
      <c r="O1902" s="2">
        <v>0</v>
      </c>
      <c r="P1902" s="2">
        <v>8</v>
      </c>
      <c r="Q1902" s="2">
        <v>287</v>
      </c>
      <c r="R1902" s="1">
        <f t="shared" si="102"/>
        <v>45900</v>
      </c>
      <c r="S1902" t="s">
        <v>27</v>
      </c>
      <c r="T1902" t="s">
        <v>28</v>
      </c>
    </row>
    <row r="1903" spans="1:20" ht="13.95" customHeight="1" x14ac:dyDescent="0.3">
      <c r="A1903" t="s">
        <v>2936</v>
      </c>
      <c r="B1903" s="2">
        <v>1</v>
      </c>
      <c r="C1903" t="s">
        <v>1733</v>
      </c>
      <c r="D1903" t="s">
        <v>22</v>
      </c>
      <c r="E1903" t="s">
        <v>2931</v>
      </c>
      <c r="F1903" t="s">
        <v>502</v>
      </c>
      <c r="G1903" t="s">
        <v>465</v>
      </c>
      <c r="H1903" t="s">
        <v>429</v>
      </c>
      <c r="I1903" s="1">
        <f t="shared" si="104"/>
        <v>43997</v>
      </c>
      <c r="J1903" s="3">
        <v>10545.5</v>
      </c>
      <c r="K1903" s="3">
        <v>3534.48</v>
      </c>
      <c r="L1903" s="3">
        <v>7011.02</v>
      </c>
      <c r="M1903" s="3">
        <v>1050</v>
      </c>
      <c r="N1903" s="2">
        <v>14</v>
      </c>
      <c r="O1903" s="2">
        <v>0</v>
      </c>
      <c r="P1903" s="2">
        <v>8</v>
      </c>
      <c r="Q1903" s="2">
        <v>287</v>
      </c>
      <c r="R1903" s="1">
        <f t="shared" si="102"/>
        <v>45900</v>
      </c>
      <c r="S1903" t="s">
        <v>27</v>
      </c>
      <c r="T1903" t="s">
        <v>28</v>
      </c>
    </row>
    <row r="1904" spans="1:20" ht="13.95" customHeight="1" x14ac:dyDescent="0.3">
      <c r="A1904" t="s">
        <v>2937</v>
      </c>
      <c r="B1904" s="2">
        <v>1</v>
      </c>
      <c r="C1904" t="s">
        <v>2934</v>
      </c>
      <c r="D1904" t="s">
        <v>22</v>
      </c>
      <c r="E1904" t="s">
        <v>2931</v>
      </c>
      <c r="F1904" t="s">
        <v>1397</v>
      </c>
      <c r="G1904" t="s">
        <v>269</v>
      </c>
      <c r="H1904" t="s">
        <v>210</v>
      </c>
      <c r="I1904" s="1">
        <f t="shared" si="104"/>
        <v>43997</v>
      </c>
      <c r="J1904" s="3">
        <v>16019.5</v>
      </c>
      <c r="K1904" s="3">
        <v>5367.32</v>
      </c>
      <c r="L1904" s="3">
        <v>10652.18</v>
      </c>
      <c r="M1904" s="3">
        <v>1600</v>
      </c>
      <c r="N1904" s="2">
        <v>14</v>
      </c>
      <c r="O1904" s="2">
        <v>0</v>
      </c>
      <c r="P1904" s="2">
        <v>8</v>
      </c>
      <c r="Q1904" s="2">
        <v>287</v>
      </c>
      <c r="R1904" s="1">
        <f t="shared" si="102"/>
        <v>45900</v>
      </c>
      <c r="S1904" t="s">
        <v>27</v>
      </c>
      <c r="T1904" t="s">
        <v>28</v>
      </c>
    </row>
    <row r="1905" spans="1:20" ht="13.95" customHeight="1" x14ac:dyDescent="0.3">
      <c r="A1905" t="s">
        <v>2938</v>
      </c>
      <c r="B1905" s="2">
        <v>1</v>
      </c>
      <c r="C1905" t="s">
        <v>2934</v>
      </c>
      <c r="D1905" t="s">
        <v>22</v>
      </c>
      <c r="E1905" t="s">
        <v>2931</v>
      </c>
      <c r="F1905" t="s">
        <v>1397</v>
      </c>
      <c r="G1905" t="s">
        <v>269</v>
      </c>
      <c r="H1905" t="s">
        <v>210</v>
      </c>
      <c r="I1905" s="1">
        <f t="shared" si="104"/>
        <v>43997</v>
      </c>
      <c r="J1905" s="3">
        <v>16019.5</v>
      </c>
      <c r="K1905" s="3">
        <v>5367.32</v>
      </c>
      <c r="L1905" s="3">
        <v>10652.18</v>
      </c>
      <c r="M1905" s="3">
        <v>1600</v>
      </c>
      <c r="N1905" s="2">
        <v>14</v>
      </c>
      <c r="O1905" s="2">
        <v>0</v>
      </c>
      <c r="P1905" s="2">
        <v>8</v>
      </c>
      <c r="Q1905" s="2">
        <v>287</v>
      </c>
      <c r="R1905" s="1">
        <f t="shared" si="102"/>
        <v>45900</v>
      </c>
      <c r="S1905" t="s">
        <v>27</v>
      </c>
      <c r="T1905" t="s">
        <v>28</v>
      </c>
    </row>
    <row r="1906" spans="1:20" ht="13.95" customHeight="1" x14ac:dyDescent="0.3">
      <c r="A1906" t="s">
        <v>2939</v>
      </c>
      <c r="B1906" s="2">
        <v>1</v>
      </c>
      <c r="C1906" t="s">
        <v>1733</v>
      </c>
      <c r="D1906" t="s">
        <v>22</v>
      </c>
      <c r="E1906" t="s">
        <v>2931</v>
      </c>
      <c r="F1906" t="s">
        <v>502</v>
      </c>
      <c r="G1906" t="s">
        <v>465</v>
      </c>
      <c r="H1906" t="s">
        <v>429</v>
      </c>
      <c r="I1906" s="1">
        <f t="shared" si="104"/>
        <v>43997</v>
      </c>
      <c r="J1906" s="3">
        <v>10545.5</v>
      </c>
      <c r="K1906" s="3">
        <v>3534.48</v>
      </c>
      <c r="L1906" s="3">
        <v>7011.02</v>
      </c>
      <c r="M1906" s="3">
        <v>1050</v>
      </c>
      <c r="N1906" s="2">
        <v>14</v>
      </c>
      <c r="O1906" s="2">
        <v>0</v>
      </c>
      <c r="P1906" s="2">
        <v>8</v>
      </c>
      <c r="Q1906" s="2">
        <v>287</v>
      </c>
      <c r="R1906" s="1">
        <f t="shared" si="102"/>
        <v>45900</v>
      </c>
      <c r="S1906" t="s">
        <v>27</v>
      </c>
      <c r="T1906" t="s">
        <v>28</v>
      </c>
    </row>
    <row r="1907" spans="1:20" ht="13.95" customHeight="1" x14ac:dyDescent="0.3">
      <c r="A1907" t="s">
        <v>2940</v>
      </c>
      <c r="B1907" s="2">
        <v>1</v>
      </c>
      <c r="C1907" t="s">
        <v>2941</v>
      </c>
      <c r="D1907" t="s">
        <v>22</v>
      </c>
      <c r="E1907" t="s">
        <v>2931</v>
      </c>
      <c r="F1907" t="s">
        <v>502</v>
      </c>
      <c r="G1907" t="s">
        <v>465</v>
      </c>
      <c r="H1907" t="s">
        <v>429</v>
      </c>
      <c r="I1907" s="1">
        <f t="shared" si="104"/>
        <v>43997</v>
      </c>
      <c r="J1907" s="3">
        <v>10980.2</v>
      </c>
      <c r="K1907" s="3">
        <v>3677.69</v>
      </c>
      <c r="L1907" s="3">
        <v>7302.51</v>
      </c>
      <c r="M1907" s="3">
        <v>1100</v>
      </c>
      <c r="N1907" s="2">
        <v>14</v>
      </c>
      <c r="O1907" s="2">
        <v>0</v>
      </c>
      <c r="P1907" s="2">
        <v>8</v>
      </c>
      <c r="Q1907" s="2">
        <v>287</v>
      </c>
      <c r="R1907" s="1">
        <f t="shared" si="102"/>
        <v>45900</v>
      </c>
      <c r="S1907" t="s">
        <v>27</v>
      </c>
      <c r="T1907" t="s">
        <v>28</v>
      </c>
    </row>
    <row r="1908" spans="1:20" ht="13.95" customHeight="1" x14ac:dyDescent="0.3">
      <c r="A1908" t="s">
        <v>2942</v>
      </c>
      <c r="B1908" s="2">
        <v>1</v>
      </c>
      <c r="C1908" t="s">
        <v>2943</v>
      </c>
      <c r="D1908" t="s">
        <v>1787</v>
      </c>
      <c r="E1908" t="s">
        <v>2711</v>
      </c>
      <c r="F1908" t="s">
        <v>491</v>
      </c>
      <c r="G1908" t="s">
        <v>202</v>
      </c>
      <c r="H1908" t="s">
        <v>707</v>
      </c>
      <c r="I1908" s="1">
        <f t="shared" ref="I1908:I1928" si="105">DATE(2020,7,31)</f>
        <v>44043</v>
      </c>
      <c r="J1908" s="3">
        <v>23650.400000000001</v>
      </c>
      <c r="K1908" s="3">
        <v>16581.86</v>
      </c>
      <c r="L1908" s="3">
        <v>7068.54</v>
      </c>
      <c r="M1908" s="3">
        <v>2300</v>
      </c>
      <c r="N1908" s="2">
        <v>7</v>
      </c>
      <c r="O1908" s="2">
        <v>0</v>
      </c>
      <c r="P1908" s="2">
        <v>1</v>
      </c>
      <c r="Q1908" s="2">
        <v>333</v>
      </c>
      <c r="R1908" s="1">
        <f t="shared" si="102"/>
        <v>45900</v>
      </c>
      <c r="S1908" t="s">
        <v>27</v>
      </c>
      <c r="T1908" t="s">
        <v>28</v>
      </c>
    </row>
    <row r="1909" spans="1:20" ht="13.95" customHeight="1" x14ac:dyDescent="0.3">
      <c r="A1909" t="s">
        <v>2944</v>
      </c>
      <c r="B1909" s="2">
        <v>1</v>
      </c>
      <c r="C1909" t="s">
        <v>2943</v>
      </c>
      <c r="D1909" t="s">
        <v>1787</v>
      </c>
      <c r="E1909" t="s">
        <v>2711</v>
      </c>
      <c r="F1909" t="s">
        <v>281</v>
      </c>
      <c r="G1909" t="s">
        <v>282</v>
      </c>
      <c r="H1909" t="s">
        <v>283</v>
      </c>
      <c r="I1909" s="1">
        <f t="shared" si="105"/>
        <v>44043</v>
      </c>
      <c r="J1909" s="3">
        <v>23650.400000000001</v>
      </c>
      <c r="K1909" s="3">
        <v>16581.86</v>
      </c>
      <c r="L1909" s="3">
        <v>7068.54</v>
      </c>
      <c r="M1909" s="3">
        <v>2300</v>
      </c>
      <c r="N1909" s="2">
        <v>7</v>
      </c>
      <c r="O1909" s="2">
        <v>0</v>
      </c>
      <c r="P1909" s="2">
        <v>1</v>
      </c>
      <c r="Q1909" s="2">
        <v>333</v>
      </c>
      <c r="R1909" s="1">
        <f t="shared" si="102"/>
        <v>45900</v>
      </c>
      <c r="S1909" t="s">
        <v>27</v>
      </c>
      <c r="T1909" t="s">
        <v>28</v>
      </c>
    </row>
    <row r="1910" spans="1:20" ht="13.95" customHeight="1" x14ac:dyDescent="0.3">
      <c r="A1910" t="s">
        <v>2945</v>
      </c>
      <c r="B1910" s="2">
        <v>1</v>
      </c>
      <c r="C1910" t="s">
        <v>2943</v>
      </c>
      <c r="D1910" t="s">
        <v>1787</v>
      </c>
      <c r="E1910" t="s">
        <v>2711</v>
      </c>
      <c r="F1910" t="s">
        <v>281</v>
      </c>
      <c r="G1910" t="s">
        <v>282</v>
      </c>
      <c r="H1910" t="s">
        <v>283</v>
      </c>
      <c r="I1910" s="1">
        <f t="shared" si="105"/>
        <v>44043</v>
      </c>
      <c r="J1910" s="3">
        <v>23650.400000000001</v>
      </c>
      <c r="K1910" s="3">
        <v>16581.86</v>
      </c>
      <c r="L1910" s="3">
        <v>7068.54</v>
      </c>
      <c r="M1910" s="3">
        <v>2300</v>
      </c>
      <c r="N1910" s="2">
        <v>7</v>
      </c>
      <c r="O1910" s="2">
        <v>0</v>
      </c>
      <c r="P1910" s="2">
        <v>1</v>
      </c>
      <c r="Q1910" s="2">
        <v>333</v>
      </c>
      <c r="R1910" s="1">
        <f t="shared" si="102"/>
        <v>45900</v>
      </c>
      <c r="S1910" t="s">
        <v>27</v>
      </c>
      <c r="T1910" t="s">
        <v>28</v>
      </c>
    </row>
    <row r="1911" spans="1:20" ht="13.95" customHeight="1" x14ac:dyDescent="0.3">
      <c r="A1911" t="s">
        <v>2946</v>
      </c>
      <c r="B1911" s="2">
        <v>1</v>
      </c>
      <c r="C1911" t="s">
        <v>2943</v>
      </c>
      <c r="D1911" t="s">
        <v>1787</v>
      </c>
      <c r="E1911" t="s">
        <v>2711</v>
      </c>
      <c r="F1911" t="s">
        <v>173</v>
      </c>
      <c r="G1911" t="s">
        <v>124</v>
      </c>
      <c r="H1911" t="s">
        <v>2947</v>
      </c>
      <c r="I1911" s="1">
        <f t="shared" si="105"/>
        <v>44043</v>
      </c>
      <c r="J1911" s="3">
        <v>23650.400000000001</v>
      </c>
      <c r="K1911" s="3">
        <v>16581.86</v>
      </c>
      <c r="L1911" s="3">
        <v>7068.54</v>
      </c>
      <c r="M1911" s="3">
        <v>2300</v>
      </c>
      <c r="N1911" s="2">
        <v>7</v>
      </c>
      <c r="O1911" s="2">
        <v>0</v>
      </c>
      <c r="P1911" s="2">
        <v>1</v>
      </c>
      <c r="Q1911" s="2">
        <v>333</v>
      </c>
      <c r="R1911" s="1">
        <f t="shared" si="102"/>
        <v>45900</v>
      </c>
      <c r="S1911" t="s">
        <v>27</v>
      </c>
      <c r="T1911" t="s">
        <v>28</v>
      </c>
    </row>
    <row r="1912" spans="1:20" ht="13.95" customHeight="1" x14ac:dyDescent="0.3">
      <c r="A1912" t="s">
        <v>2948</v>
      </c>
      <c r="B1912" s="2">
        <v>1</v>
      </c>
      <c r="C1912" t="s">
        <v>2943</v>
      </c>
      <c r="D1912" t="s">
        <v>1787</v>
      </c>
      <c r="E1912" t="s">
        <v>2711</v>
      </c>
      <c r="F1912" t="s">
        <v>281</v>
      </c>
      <c r="G1912" t="s">
        <v>282</v>
      </c>
      <c r="H1912" t="s">
        <v>283</v>
      </c>
      <c r="I1912" s="1">
        <f t="shared" si="105"/>
        <v>44043</v>
      </c>
      <c r="J1912" s="3">
        <v>23650.400000000001</v>
      </c>
      <c r="K1912" s="3">
        <v>16581.86</v>
      </c>
      <c r="L1912" s="3">
        <v>7068.54</v>
      </c>
      <c r="M1912" s="3">
        <v>2300</v>
      </c>
      <c r="N1912" s="2">
        <v>7</v>
      </c>
      <c r="O1912" s="2">
        <v>0</v>
      </c>
      <c r="P1912" s="2">
        <v>1</v>
      </c>
      <c r="Q1912" s="2">
        <v>333</v>
      </c>
      <c r="R1912" s="1">
        <f t="shared" si="102"/>
        <v>45900</v>
      </c>
      <c r="S1912" t="s">
        <v>27</v>
      </c>
      <c r="T1912" t="s">
        <v>28</v>
      </c>
    </row>
    <row r="1913" spans="1:20" ht="13.95" customHeight="1" x14ac:dyDescent="0.3">
      <c r="A1913" t="s">
        <v>2949</v>
      </c>
      <c r="B1913" s="2">
        <v>1</v>
      </c>
      <c r="C1913" t="s">
        <v>2943</v>
      </c>
      <c r="D1913" t="s">
        <v>1787</v>
      </c>
      <c r="E1913" t="s">
        <v>2711</v>
      </c>
      <c r="F1913" t="s">
        <v>281</v>
      </c>
      <c r="G1913" t="s">
        <v>282</v>
      </c>
      <c r="H1913" t="s">
        <v>283</v>
      </c>
      <c r="I1913" s="1">
        <f t="shared" si="105"/>
        <v>44043</v>
      </c>
      <c r="J1913" s="3">
        <v>23650.400000000001</v>
      </c>
      <c r="K1913" s="3">
        <v>16581.86</v>
      </c>
      <c r="L1913" s="3">
        <v>7068.54</v>
      </c>
      <c r="M1913" s="3">
        <v>2300</v>
      </c>
      <c r="N1913" s="2">
        <v>7</v>
      </c>
      <c r="O1913" s="2">
        <v>0</v>
      </c>
      <c r="P1913" s="2">
        <v>1</v>
      </c>
      <c r="Q1913" s="2">
        <v>333</v>
      </c>
      <c r="R1913" s="1">
        <f t="shared" si="102"/>
        <v>45900</v>
      </c>
      <c r="S1913" t="s">
        <v>27</v>
      </c>
      <c r="T1913" t="s">
        <v>28</v>
      </c>
    </row>
    <row r="1914" spans="1:20" ht="13.95" customHeight="1" x14ac:dyDescent="0.3">
      <c r="A1914" t="s">
        <v>2950</v>
      </c>
      <c r="B1914" s="2">
        <v>1</v>
      </c>
      <c r="C1914" t="s">
        <v>2943</v>
      </c>
      <c r="D1914" t="s">
        <v>1787</v>
      </c>
      <c r="E1914" t="s">
        <v>2711</v>
      </c>
      <c r="F1914" t="s">
        <v>161</v>
      </c>
      <c r="G1914" t="s">
        <v>162</v>
      </c>
      <c r="H1914" t="s">
        <v>163</v>
      </c>
      <c r="I1914" s="1">
        <f t="shared" si="105"/>
        <v>44043</v>
      </c>
      <c r="J1914" s="3">
        <v>23650.400000000001</v>
      </c>
      <c r="K1914" s="3">
        <v>16581.86</v>
      </c>
      <c r="L1914" s="3">
        <v>7068.54</v>
      </c>
      <c r="M1914" s="3">
        <v>2300</v>
      </c>
      <c r="N1914" s="2">
        <v>7</v>
      </c>
      <c r="O1914" s="2">
        <v>0</v>
      </c>
      <c r="P1914" s="2">
        <v>1</v>
      </c>
      <c r="Q1914" s="2">
        <v>333</v>
      </c>
      <c r="R1914" s="1">
        <f t="shared" si="102"/>
        <v>45900</v>
      </c>
      <c r="S1914" t="s">
        <v>27</v>
      </c>
      <c r="T1914" t="s">
        <v>28</v>
      </c>
    </row>
    <row r="1915" spans="1:20" ht="13.95" customHeight="1" x14ac:dyDescent="0.3">
      <c r="A1915" t="s">
        <v>2951</v>
      </c>
      <c r="B1915" s="2">
        <v>1</v>
      </c>
      <c r="C1915" t="s">
        <v>2943</v>
      </c>
      <c r="D1915" t="s">
        <v>1787</v>
      </c>
      <c r="E1915" t="s">
        <v>2711</v>
      </c>
      <c r="F1915" t="s">
        <v>281</v>
      </c>
      <c r="G1915" t="s">
        <v>282</v>
      </c>
      <c r="H1915" t="s">
        <v>283</v>
      </c>
      <c r="I1915" s="1">
        <f t="shared" si="105"/>
        <v>44043</v>
      </c>
      <c r="J1915" s="3">
        <v>23650.400000000001</v>
      </c>
      <c r="K1915" s="3">
        <v>16581.86</v>
      </c>
      <c r="L1915" s="3">
        <v>7068.54</v>
      </c>
      <c r="M1915" s="3">
        <v>2300</v>
      </c>
      <c r="N1915" s="2">
        <v>7</v>
      </c>
      <c r="O1915" s="2">
        <v>0</v>
      </c>
      <c r="P1915" s="2">
        <v>1</v>
      </c>
      <c r="Q1915" s="2">
        <v>333</v>
      </c>
      <c r="R1915" s="1">
        <f t="shared" si="102"/>
        <v>45900</v>
      </c>
      <c r="S1915" t="s">
        <v>27</v>
      </c>
      <c r="T1915" t="s">
        <v>28</v>
      </c>
    </row>
    <row r="1916" spans="1:20" ht="13.95" customHeight="1" x14ac:dyDescent="0.3">
      <c r="A1916" t="s">
        <v>2952</v>
      </c>
      <c r="B1916" s="2">
        <v>1</v>
      </c>
      <c r="C1916" t="s">
        <v>2943</v>
      </c>
      <c r="D1916" t="s">
        <v>1787</v>
      </c>
      <c r="E1916" t="s">
        <v>2711</v>
      </c>
      <c r="F1916" t="s">
        <v>281</v>
      </c>
      <c r="G1916" t="s">
        <v>282</v>
      </c>
      <c r="H1916" t="s">
        <v>283</v>
      </c>
      <c r="I1916" s="1">
        <f t="shared" si="105"/>
        <v>44043</v>
      </c>
      <c r="J1916" s="3">
        <v>23650.400000000001</v>
      </c>
      <c r="K1916" s="3">
        <v>16581.86</v>
      </c>
      <c r="L1916" s="3">
        <v>7068.54</v>
      </c>
      <c r="M1916" s="3">
        <v>2300</v>
      </c>
      <c r="N1916" s="2">
        <v>7</v>
      </c>
      <c r="O1916" s="2">
        <v>0</v>
      </c>
      <c r="P1916" s="2">
        <v>1</v>
      </c>
      <c r="Q1916" s="2">
        <v>333</v>
      </c>
      <c r="R1916" s="1">
        <f t="shared" si="102"/>
        <v>45900</v>
      </c>
      <c r="S1916" t="s">
        <v>27</v>
      </c>
      <c r="T1916" t="s">
        <v>28</v>
      </c>
    </row>
    <row r="1917" spans="1:20" ht="13.95" customHeight="1" x14ac:dyDescent="0.3">
      <c r="A1917" t="s">
        <v>2953</v>
      </c>
      <c r="B1917" s="2">
        <v>1</v>
      </c>
      <c r="C1917" t="s">
        <v>2943</v>
      </c>
      <c r="D1917" t="s">
        <v>1787</v>
      </c>
      <c r="E1917" t="s">
        <v>2711</v>
      </c>
      <c r="F1917" t="s">
        <v>432</v>
      </c>
      <c r="G1917" t="s">
        <v>377</v>
      </c>
      <c r="H1917" t="s">
        <v>1794</v>
      </c>
      <c r="I1917" s="1">
        <f t="shared" si="105"/>
        <v>44043</v>
      </c>
      <c r="J1917" s="3">
        <v>23650.39</v>
      </c>
      <c r="K1917" s="3">
        <v>16581.849999999999</v>
      </c>
      <c r="L1917" s="3">
        <v>7068.54</v>
      </c>
      <c r="M1917" s="3">
        <v>2300</v>
      </c>
      <c r="N1917" s="2">
        <v>7</v>
      </c>
      <c r="O1917" s="2">
        <v>0</v>
      </c>
      <c r="P1917" s="2">
        <v>1</v>
      </c>
      <c r="Q1917" s="2">
        <v>333</v>
      </c>
      <c r="R1917" s="1">
        <f t="shared" si="102"/>
        <v>45900</v>
      </c>
      <c r="S1917" t="s">
        <v>27</v>
      </c>
      <c r="T1917" t="s">
        <v>28</v>
      </c>
    </row>
    <row r="1918" spans="1:20" ht="13.95" customHeight="1" x14ac:dyDescent="0.3">
      <c r="A1918" t="s">
        <v>2954</v>
      </c>
      <c r="B1918" s="2">
        <v>1</v>
      </c>
      <c r="C1918" t="s">
        <v>2943</v>
      </c>
      <c r="D1918" t="s">
        <v>1787</v>
      </c>
      <c r="E1918" t="s">
        <v>2711</v>
      </c>
      <c r="F1918" t="s">
        <v>281</v>
      </c>
      <c r="G1918" t="s">
        <v>282</v>
      </c>
      <c r="H1918" t="s">
        <v>283</v>
      </c>
      <c r="I1918" s="1">
        <f t="shared" si="105"/>
        <v>44043</v>
      </c>
      <c r="J1918" s="3">
        <v>23650.39</v>
      </c>
      <c r="K1918" s="3">
        <v>16581.849999999999</v>
      </c>
      <c r="L1918" s="3">
        <v>7068.54</v>
      </c>
      <c r="M1918" s="3">
        <v>2300</v>
      </c>
      <c r="N1918" s="2">
        <v>7</v>
      </c>
      <c r="O1918" s="2">
        <v>0</v>
      </c>
      <c r="P1918" s="2">
        <v>1</v>
      </c>
      <c r="Q1918" s="2">
        <v>333</v>
      </c>
      <c r="R1918" s="1">
        <f t="shared" si="102"/>
        <v>45900</v>
      </c>
      <c r="S1918" t="s">
        <v>27</v>
      </c>
      <c r="T1918" t="s">
        <v>28</v>
      </c>
    </row>
    <row r="1919" spans="1:20" ht="13.95" customHeight="1" x14ac:dyDescent="0.3">
      <c r="A1919" t="s">
        <v>2955</v>
      </c>
      <c r="B1919" s="2">
        <v>1</v>
      </c>
      <c r="C1919" t="s">
        <v>2943</v>
      </c>
      <c r="D1919" t="s">
        <v>1787</v>
      </c>
      <c r="E1919" t="s">
        <v>2711</v>
      </c>
      <c r="F1919" t="s">
        <v>181</v>
      </c>
      <c r="G1919" t="s">
        <v>182</v>
      </c>
      <c r="H1919" t="s">
        <v>214</v>
      </c>
      <c r="I1919" s="1">
        <f t="shared" si="105"/>
        <v>44043</v>
      </c>
      <c r="J1919" s="3">
        <v>23650.39</v>
      </c>
      <c r="K1919" s="3">
        <v>16581.849999999999</v>
      </c>
      <c r="L1919" s="3">
        <v>7068.54</v>
      </c>
      <c r="M1919" s="3">
        <v>2300</v>
      </c>
      <c r="N1919" s="2">
        <v>7</v>
      </c>
      <c r="O1919" s="2">
        <v>0</v>
      </c>
      <c r="P1919" s="2">
        <v>1</v>
      </c>
      <c r="Q1919" s="2">
        <v>333</v>
      </c>
      <c r="R1919" s="1">
        <f t="shared" ref="R1919:R1982" si="106">DATE(2025,8,31)</f>
        <v>45900</v>
      </c>
      <c r="S1919" t="s">
        <v>27</v>
      </c>
      <c r="T1919" t="s">
        <v>28</v>
      </c>
    </row>
    <row r="1920" spans="1:20" ht="13.95" customHeight="1" x14ac:dyDescent="0.3">
      <c r="A1920" t="s">
        <v>2956</v>
      </c>
      <c r="B1920" s="2">
        <v>1</v>
      </c>
      <c r="C1920" t="s">
        <v>2943</v>
      </c>
      <c r="D1920" t="s">
        <v>1787</v>
      </c>
      <c r="E1920" t="s">
        <v>2711</v>
      </c>
      <c r="F1920" t="s">
        <v>151</v>
      </c>
      <c r="G1920" t="s">
        <v>152</v>
      </c>
      <c r="H1920" t="s">
        <v>397</v>
      </c>
      <c r="I1920" s="1">
        <f t="shared" si="105"/>
        <v>44043</v>
      </c>
      <c r="J1920" s="3">
        <v>23650.39</v>
      </c>
      <c r="K1920" s="3">
        <v>16581.849999999999</v>
      </c>
      <c r="L1920" s="3">
        <v>7068.54</v>
      </c>
      <c r="M1920" s="3">
        <v>2300</v>
      </c>
      <c r="N1920" s="2">
        <v>7</v>
      </c>
      <c r="O1920" s="2">
        <v>0</v>
      </c>
      <c r="P1920" s="2">
        <v>1</v>
      </c>
      <c r="Q1920" s="2">
        <v>333</v>
      </c>
      <c r="R1920" s="1">
        <f t="shared" si="106"/>
        <v>45900</v>
      </c>
      <c r="S1920" t="s">
        <v>27</v>
      </c>
      <c r="T1920" t="s">
        <v>28</v>
      </c>
    </row>
    <row r="1921" spans="1:20" ht="13.95" customHeight="1" x14ac:dyDescent="0.3">
      <c r="A1921" t="s">
        <v>2957</v>
      </c>
      <c r="B1921" s="2">
        <v>1</v>
      </c>
      <c r="C1921" t="s">
        <v>2943</v>
      </c>
      <c r="D1921" t="s">
        <v>1787</v>
      </c>
      <c r="E1921" t="s">
        <v>2711</v>
      </c>
      <c r="F1921" t="s">
        <v>281</v>
      </c>
      <c r="G1921" t="s">
        <v>282</v>
      </c>
      <c r="H1921" t="s">
        <v>283</v>
      </c>
      <c r="I1921" s="1">
        <f t="shared" si="105"/>
        <v>44043</v>
      </c>
      <c r="J1921" s="3">
        <v>23650.39</v>
      </c>
      <c r="K1921" s="3">
        <v>16581.849999999999</v>
      </c>
      <c r="L1921" s="3">
        <v>7068.54</v>
      </c>
      <c r="M1921" s="3">
        <v>2300</v>
      </c>
      <c r="N1921" s="2">
        <v>7</v>
      </c>
      <c r="O1921" s="2">
        <v>0</v>
      </c>
      <c r="P1921" s="2">
        <v>1</v>
      </c>
      <c r="Q1921" s="2">
        <v>333</v>
      </c>
      <c r="R1921" s="1">
        <f t="shared" si="106"/>
        <v>45900</v>
      </c>
      <c r="S1921" t="s">
        <v>27</v>
      </c>
      <c r="T1921" t="s">
        <v>28</v>
      </c>
    </row>
    <row r="1922" spans="1:20" ht="13.95" customHeight="1" x14ac:dyDescent="0.3">
      <c r="A1922" t="s">
        <v>2958</v>
      </c>
      <c r="B1922" s="2">
        <v>1</v>
      </c>
      <c r="C1922" t="s">
        <v>2943</v>
      </c>
      <c r="D1922" t="s">
        <v>1787</v>
      </c>
      <c r="E1922" t="s">
        <v>2711</v>
      </c>
      <c r="F1922" t="s">
        <v>224</v>
      </c>
      <c r="G1922" t="s">
        <v>162</v>
      </c>
      <c r="H1922" t="s">
        <v>225</v>
      </c>
      <c r="I1922" s="1">
        <f t="shared" si="105"/>
        <v>44043</v>
      </c>
      <c r="J1922" s="3">
        <v>23650.39</v>
      </c>
      <c r="K1922" s="3">
        <v>16581.849999999999</v>
      </c>
      <c r="L1922" s="3">
        <v>7068.54</v>
      </c>
      <c r="M1922" s="3">
        <v>2300</v>
      </c>
      <c r="N1922" s="2">
        <v>7</v>
      </c>
      <c r="O1922" s="2">
        <v>0</v>
      </c>
      <c r="P1922" s="2">
        <v>1</v>
      </c>
      <c r="Q1922" s="2">
        <v>333</v>
      </c>
      <c r="R1922" s="1">
        <f t="shared" si="106"/>
        <v>45900</v>
      </c>
      <c r="S1922" t="s">
        <v>27</v>
      </c>
      <c r="T1922" t="s">
        <v>28</v>
      </c>
    </row>
    <row r="1923" spans="1:20" ht="13.95" customHeight="1" x14ac:dyDescent="0.3">
      <c r="A1923" t="s">
        <v>2959</v>
      </c>
      <c r="B1923" s="2">
        <v>1</v>
      </c>
      <c r="C1923" t="s">
        <v>2943</v>
      </c>
      <c r="D1923" t="s">
        <v>1787</v>
      </c>
      <c r="E1923" t="s">
        <v>2711</v>
      </c>
      <c r="F1923" t="s">
        <v>281</v>
      </c>
      <c r="G1923" t="s">
        <v>282</v>
      </c>
      <c r="H1923" t="s">
        <v>283</v>
      </c>
      <c r="I1923" s="1">
        <f t="shared" si="105"/>
        <v>44043</v>
      </c>
      <c r="J1923" s="3">
        <v>23650.39</v>
      </c>
      <c r="K1923" s="3">
        <v>16581.849999999999</v>
      </c>
      <c r="L1923" s="3">
        <v>7068.54</v>
      </c>
      <c r="M1923" s="3">
        <v>2300</v>
      </c>
      <c r="N1923" s="2">
        <v>7</v>
      </c>
      <c r="O1923" s="2">
        <v>0</v>
      </c>
      <c r="P1923" s="2">
        <v>1</v>
      </c>
      <c r="Q1923" s="2">
        <v>333</v>
      </c>
      <c r="R1923" s="1">
        <f t="shared" si="106"/>
        <v>45900</v>
      </c>
      <c r="S1923" t="s">
        <v>27</v>
      </c>
      <c r="T1923" t="s">
        <v>28</v>
      </c>
    </row>
    <row r="1924" spans="1:20" ht="13.95" customHeight="1" x14ac:dyDescent="0.3">
      <c r="A1924" t="s">
        <v>2960</v>
      </c>
      <c r="B1924" s="2">
        <v>1</v>
      </c>
      <c r="C1924" t="s">
        <v>2943</v>
      </c>
      <c r="D1924" t="s">
        <v>1787</v>
      </c>
      <c r="E1924" t="s">
        <v>2711</v>
      </c>
      <c r="F1924" t="s">
        <v>281</v>
      </c>
      <c r="G1924" t="s">
        <v>282</v>
      </c>
      <c r="H1924" t="s">
        <v>283</v>
      </c>
      <c r="I1924" s="1">
        <f t="shared" si="105"/>
        <v>44043</v>
      </c>
      <c r="J1924" s="3">
        <v>23650.39</v>
      </c>
      <c r="K1924" s="3">
        <v>16581.849999999999</v>
      </c>
      <c r="L1924" s="3">
        <v>7068.54</v>
      </c>
      <c r="M1924" s="3">
        <v>2300</v>
      </c>
      <c r="N1924" s="2">
        <v>7</v>
      </c>
      <c r="O1924" s="2">
        <v>0</v>
      </c>
      <c r="P1924" s="2">
        <v>1</v>
      </c>
      <c r="Q1924" s="2">
        <v>333</v>
      </c>
      <c r="R1924" s="1">
        <f t="shared" si="106"/>
        <v>45900</v>
      </c>
      <c r="S1924" t="s">
        <v>27</v>
      </c>
      <c r="T1924" t="s">
        <v>28</v>
      </c>
    </row>
    <row r="1925" spans="1:20" ht="13.95" customHeight="1" x14ac:dyDescent="0.3">
      <c r="A1925" t="s">
        <v>2961</v>
      </c>
      <c r="B1925" s="2">
        <v>1</v>
      </c>
      <c r="C1925" t="s">
        <v>2943</v>
      </c>
      <c r="D1925" t="s">
        <v>1787</v>
      </c>
      <c r="E1925" t="s">
        <v>2711</v>
      </c>
      <c r="F1925" t="s">
        <v>322</v>
      </c>
      <c r="G1925" t="s">
        <v>323</v>
      </c>
      <c r="H1925" t="s">
        <v>348</v>
      </c>
      <c r="I1925" s="1">
        <f t="shared" si="105"/>
        <v>44043</v>
      </c>
      <c r="J1925" s="3">
        <v>23650.39</v>
      </c>
      <c r="K1925" s="3">
        <v>16581.849999999999</v>
      </c>
      <c r="L1925" s="3">
        <v>7068.54</v>
      </c>
      <c r="M1925" s="3">
        <v>2300</v>
      </c>
      <c r="N1925" s="2">
        <v>7</v>
      </c>
      <c r="O1925" s="2">
        <v>0</v>
      </c>
      <c r="P1925" s="2">
        <v>1</v>
      </c>
      <c r="Q1925" s="2">
        <v>333</v>
      </c>
      <c r="R1925" s="1">
        <f t="shared" si="106"/>
        <v>45900</v>
      </c>
      <c r="S1925" t="s">
        <v>27</v>
      </c>
      <c r="T1925" t="s">
        <v>28</v>
      </c>
    </row>
    <row r="1926" spans="1:20" ht="13.95" customHeight="1" x14ac:dyDescent="0.3">
      <c r="A1926" t="s">
        <v>2962</v>
      </c>
      <c r="B1926" s="2">
        <v>1</v>
      </c>
      <c r="C1926" t="s">
        <v>2943</v>
      </c>
      <c r="D1926" t="s">
        <v>1787</v>
      </c>
      <c r="E1926" t="s">
        <v>2711</v>
      </c>
      <c r="F1926" t="s">
        <v>281</v>
      </c>
      <c r="G1926" t="s">
        <v>282</v>
      </c>
      <c r="H1926" t="s">
        <v>283</v>
      </c>
      <c r="I1926" s="1">
        <f t="shared" si="105"/>
        <v>44043</v>
      </c>
      <c r="J1926" s="3">
        <v>23650.39</v>
      </c>
      <c r="K1926" s="3">
        <v>16581.849999999999</v>
      </c>
      <c r="L1926" s="3">
        <v>7068.54</v>
      </c>
      <c r="M1926" s="3">
        <v>2300</v>
      </c>
      <c r="N1926" s="2">
        <v>7</v>
      </c>
      <c r="O1926" s="2">
        <v>0</v>
      </c>
      <c r="P1926" s="2">
        <v>1</v>
      </c>
      <c r="Q1926" s="2">
        <v>333</v>
      </c>
      <c r="R1926" s="1">
        <f t="shared" si="106"/>
        <v>45900</v>
      </c>
      <c r="S1926" t="s">
        <v>27</v>
      </c>
      <c r="T1926" t="s">
        <v>28</v>
      </c>
    </row>
    <row r="1927" spans="1:20" ht="13.95" customHeight="1" x14ac:dyDescent="0.3">
      <c r="A1927" t="s">
        <v>2963</v>
      </c>
      <c r="B1927" s="2">
        <v>1</v>
      </c>
      <c r="C1927" t="s">
        <v>2943</v>
      </c>
      <c r="D1927" t="s">
        <v>1787</v>
      </c>
      <c r="E1927" t="s">
        <v>2711</v>
      </c>
      <c r="F1927" t="s">
        <v>281</v>
      </c>
      <c r="G1927" t="s">
        <v>282</v>
      </c>
      <c r="H1927" t="s">
        <v>283</v>
      </c>
      <c r="I1927" s="1">
        <f t="shared" si="105"/>
        <v>44043</v>
      </c>
      <c r="J1927" s="3">
        <v>23650.39</v>
      </c>
      <c r="K1927" s="3">
        <v>16581.849999999999</v>
      </c>
      <c r="L1927" s="3">
        <v>7068.54</v>
      </c>
      <c r="M1927" s="3">
        <v>2300</v>
      </c>
      <c r="N1927" s="2">
        <v>7</v>
      </c>
      <c r="O1927" s="2">
        <v>0</v>
      </c>
      <c r="P1927" s="2">
        <v>1</v>
      </c>
      <c r="Q1927" s="2">
        <v>333</v>
      </c>
      <c r="R1927" s="1">
        <f t="shared" si="106"/>
        <v>45900</v>
      </c>
      <c r="S1927" t="s">
        <v>27</v>
      </c>
      <c r="T1927" t="s">
        <v>28</v>
      </c>
    </row>
    <row r="1928" spans="1:20" ht="13.95" customHeight="1" x14ac:dyDescent="0.3">
      <c r="A1928" t="s">
        <v>2964</v>
      </c>
      <c r="B1928" s="2">
        <v>1</v>
      </c>
      <c r="C1928" t="s">
        <v>2943</v>
      </c>
      <c r="D1928" t="s">
        <v>1787</v>
      </c>
      <c r="E1928" t="s">
        <v>2711</v>
      </c>
      <c r="F1928" t="s">
        <v>281</v>
      </c>
      <c r="G1928" t="s">
        <v>282</v>
      </c>
      <c r="H1928" t="s">
        <v>283</v>
      </c>
      <c r="I1928" s="1">
        <f t="shared" si="105"/>
        <v>44043</v>
      </c>
      <c r="J1928" s="3">
        <v>23650.39</v>
      </c>
      <c r="K1928" s="3">
        <v>16581.849999999999</v>
      </c>
      <c r="L1928" s="3">
        <v>7068.54</v>
      </c>
      <c r="M1928" s="3">
        <v>2300</v>
      </c>
      <c r="N1928" s="2">
        <v>7</v>
      </c>
      <c r="O1928" s="2">
        <v>0</v>
      </c>
      <c r="P1928" s="2">
        <v>1</v>
      </c>
      <c r="Q1928" s="2">
        <v>333</v>
      </c>
      <c r="R1928" s="1">
        <f t="shared" si="106"/>
        <v>45900</v>
      </c>
      <c r="S1928" t="s">
        <v>27</v>
      </c>
      <c r="T1928" t="s">
        <v>28</v>
      </c>
    </row>
    <row r="1929" spans="1:20" ht="13.95" customHeight="1" x14ac:dyDescent="0.3">
      <c r="A1929" t="s">
        <v>2965</v>
      </c>
      <c r="B1929" s="2">
        <v>1</v>
      </c>
      <c r="C1929" t="s">
        <v>2941</v>
      </c>
      <c r="D1929" t="s">
        <v>22</v>
      </c>
      <c r="E1929" t="s">
        <v>2931</v>
      </c>
      <c r="F1929" t="s">
        <v>2051</v>
      </c>
      <c r="G1929" t="s">
        <v>282</v>
      </c>
      <c r="H1929" t="s">
        <v>2052</v>
      </c>
      <c r="I1929" s="1">
        <f t="shared" ref="I1929:I1934" si="107">DATE(2020,6,15)</f>
        <v>43997</v>
      </c>
      <c r="J1929" s="3">
        <v>10980.2</v>
      </c>
      <c r="K1929" s="3">
        <v>3677.69</v>
      </c>
      <c r="L1929" s="3">
        <v>7302.51</v>
      </c>
      <c r="M1929" s="3">
        <v>1100</v>
      </c>
      <c r="N1929" s="2">
        <v>14</v>
      </c>
      <c r="O1929" s="2">
        <v>0</v>
      </c>
      <c r="P1929" s="2">
        <v>8</v>
      </c>
      <c r="Q1929" s="2">
        <v>287</v>
      </c>
      <c r="R1929" s="1">
        <f t="shared" si="106"/>
        <v>45900</v>
      </c>
      <c r="S1929" t="s">
        <v>27</v>
      </c>
      <c r="T1929" t="s">
        <v>28</v>
      </c>
    </row>
    <row r="1930" spans="1:20" ht="13.95" customHeight="1" x14ac:dyDescent="0.3">
      <c r="A1930" t="s">
        <v>2966</v>
      </c>
      <c r="B1930" s="2">
        <v>1</v>
      </c>
      <c r="C1930" t="s">
        <v>2941</v>
      </c>
      <c r="D1930" t="s">
        <v>22</v>
      </c>
      <c r="E1930" t="s">
        <v>2931</v>
      </c>
      <c r="F1930" t="s">
        <v>502</v>
      </c>
      <c r="G1930" t="s">
        <v>465</v>
      </c>
      <c r="H1930" t="s">
        <v>429</v>
      </c>
      <c r="I1930" s="1">
        <f t="shared" si="107"/>
        <v>43997</v>
      </c>
      <c r="J1930" s="3">
        <v>10980.2</v>
      </c>
      <c r="K1930" s="3">
        <v>3677.69</v>
      </c>
      <c r="L1930" s="3">
        <v>7302.51</v>
      </c>
      <c r="M1930" s="3">
        <v>1100</v>
      </c>
      <c r="N1930" s="2">
        <v>14</v>
      </c>
      <c r="O1930" s="2">
        <v>0</v>
      </c>
      <c r="P1930" s="2">
        <v>8</v>
      </c>
      <c r="Q1930" s="2">
        <v>287</v>
      </c>
      <c r="R1930" s="1">
        <f t="shared" si="106"/>
        <v>45900</v>
      </c>
      <c r="S1930" t="s">
        <v>27</v>
      </c>
      <c r="T1930" t="s">
        <v>28</v>
      </c>
    </row>
    <row r="1931" spans="1:20" ht="13.95" customHeight="1" x14ac:dyDescent="0.3">
      <c r="A1931" t="s">
        <v>2967</v>
      </c>
      <c r="B1931" s="2">
        <v>1</v>
      </c>
      <c r="C1931" t="s">
        <v>2941</v>
      </c>
      <c r="D1931" t="s">
        <v>22</v>
      </c>
      <c r="E1931" t="s">
        <v>2931</v>
      </c>
      <c r="F1931" t="s">
        <v>502</v>
      </c>
      <c r="G1931" t="s">
        <v>465</v>
      </c>
      <c r="H1931" t="s">
        <v>429</v>
      </c>
      <c r="I1931" s="1">
        <f t="shared" si="107"/>
        <v>43997</v>
      </c>
      <c r="J1931" s="3">
        <v>10980.2</v>
      </c>
      <c r="K1931" s="3">
        <v>3677.69</v>
      </c>
      <c r="L1931" s="3">
        <v>7302.51</v>
      </c>
      <c r="M1931" s="3">
        <v>1100</v>
      </c>
      <c r="N1931" s="2">
        <v>14</v>
      </c>
      <c r="O1931" s="2">
        <v>0</v>
      </c>
      <c r="P1931" s="2">
        <v>8</v>
      </c>
      <c r="Q1931" s="2">
        <v>287</v>
      </c>
      <c r="R1931" s="1">
        <f t="shared" si="106"/>
        <v>45900</v>
      </c>
      <c r="S1931" t="s">
        <v>27</v>
      </c>
      <c r="T1931" t="s">
        <v>28</v>
      </c>
    </row>
    <row r="1932" spans="1:20" ht="13.95" customHeight="1" x14ac:dyDescent="0.3">
      <c r="A1932" t="s">
        <v>2968</v>
      </c>
      <c r="B1932" s="2">
        <v>1</v>
      </c>
      <c r="C1932" t="s">
        <v>2941</v>
      </c>
      <c r="D1932" t="s">
        <v>22</v>
      </c>
      <c r="E1932" t="s">
        <v>2931</v>
      </c>
      <c r="F1932" t="s">
        <v>502</v>
      </c>
      <c r="G1932" t="s">
        <v>465</v>
      </c>
      <c r="H1932" t="s">
        <v>429</v>
      </c>
      <c r="I1932" s="1">
        <f t="shared" si="107"/>
        <v>43997</v>
      </c>
      <c r="J1932" s="3">
        <v>10980.2</v>
      </c>
      <c r="K1932" s="3">
        <v>3677.69</v>
      </c>
      <c r="L1932" s="3">
        <v>7302.51</v>
      </c>
      <c r="M1932" s="3">
        <v>1100</v>
      </c>
      <c r="N1932" s="2">
        <v>14</v>
      </c>
      <c r="O1932" s="2">
        <v>0</v>
      </c>
      <c r="P1932" s="2">
        <v>8</v>
      </c>
      <c r="Q1932" s="2">
        <v>287</v>
      </c>
      <c r="R1932" s="1">
        <f t="shared" si="106"/>
        <v>45900</v>
      </c>
      <c r="S1932" t="s">
        <v>27</v>
      </c>
      <c r="T1932" t="s">
        <v>28</v>
      </c>
    </row>
    <row r="1933" spans="1:20" ht="13.95" customHeight="1" x14ac:dyDescent="0.3">
      <c r="A1933" t="s">
        <v>2969</v>
      </c>
      <c r="B1933" s="2">
        <v>1</v>
      </c>
      <c r="C1933" t="s">
        <v>2941</v>
      </c>
      <c r="D1933" t="s">
        <v>22</v>
      </c>
      <c r="E1933" t="s">
        <v>2931</v>
      </c>
      <c r="F1933" t="s">
        <v>502</v>
      </c>
      <c r="G1933" t="s">
        <v>465</v>
      </c>
      <c r="H1933" t="s">
        <v>429</v>
      </c>
      <c r="I1933" s="1">
        <f t="shared" si="107"/>
        <v>43997</v>
      </c>
      <c r="J1933" s="3">
        <v>10980.2</v>
      </c>
      <c r="K1933" s="3">
        <v>3677.69</v>
      </c>
      <c r="L1933" s="3">
        <v>7302.51</v>
      </c>
      <c r="M1933" s="3">
        <v>1100</v>
      </c>
      <c r="N1933" s="2">
        <v>14</v>
      </c>
      <c r="O1933" s="2">
        <v>0</v>
      </c>
      <c r="P1933" s="2">
        <v>8</v>
      </c>
      <c r="Q1933" s="2">
        <v>287</v>
      </c>
      <c r="R1933" s="1">
        <f t="shared" si="106"/>
        <v>45900</v>
      </c>
      <c r="S1933" t="s">
        <v>27</v>
      </c>
      <c r="T1933" t="s">
        <v>28</v>
      </c>
    </row>
    <row r="1934" spans="1:20" ht="13.95" customHeight="1" x14ac:dyDescent="0.3">
      <c r="A1934" t="s">
        <v>2970</v>
      </c>
      <c r="B1934" s="2">
        <v>1</v>
      </c>
      <c r="C1934" t="s">
        <v>2941</v>
      </c>
      <c r="D1934" t="s">
        <v>22</v>
      </c>
      <c r="E1934" t="s">
        <v>2931</v>
      </c>
      <c r="F1934" t="s">
        <v>370</v>
      </c>
      <c r="G1934" t="s">
        <v>282</v>
      </c>
      <c r="H1934" t="s">
        <v>283</v>
      </c>
      <c r="I1934" s="1">
        <f t="shared" si="107"/>
        <v>43997</v>
      </c>
      <c r="J1934" s="3">
        <v>10980.2</v>
      </c>
      <c r="K1934" s="3">
        <v>3677.69</v>
      </c>
      <c r="L1934" s="3">
        <v>7302.51</v>
      </c>
      <c r="M1934" s="3">
        <v>1100</v>
      </c>
      <c r="N1934" s="2">
        <v>14</v>
      </c>
      <c r="O1934" s="2">
        <v>0</v>
      </c>
      <c r="P1934" s="2">
        <v>8</v>
      </c>
      <c r="Q1934" s="2">
        <v>287</v>
      </c>
      <c r="R1934" s="1">
        <f t="shared" si="106"/>
        <v>45900</v>
      </c>
      <c r="S1934" t="s">
        <v>27</v>
      </c>
      <c r="T1934" t="s">
        <v>28</v>
      </c>
    </row>
    <row r="1935" spans="1:20" ht="13.95" customHeight="1" x14ac:dyDescent="0.3">
      <c r="A1935" t="s">
        <v>2971</v>
      </c>
      <c r="B1935" s="2">
        <v>1</v>
      </c>
      <c r="C1935" t="s">
        <v>2972</v>
      </c>
      <c r="D1935" t="s">
        <v>22</v>
      </c>
      <c r="E1935" t="s">
        <v>1917</v>
      </c>
      <c r="F1935" t="s">
        <v>181</v>
      </c>
      <c r="G1935" t="s">
        <v>182</v>
      </c>
      <c r="H1935" t="s">
        <v>183</v>
      </c>
      <c r="I1935" s="1">
        <f>DATE(2024,7,31)</f>
        <v>45504</v>
      </c>
      <c r="J1935" s="3">
        <v>9775</v>
      </c>
      <c r="K1935" s="3">
        <v>687.93</v>
      </c>
      <c r="L1935" s="3">
        <v>9087.07</v>
      </c>
      <c r="M1935" s="3">
        <v>900</v>
      </c>
      <c r="N1935" s="2">
        <v>14</v>
      </c>
      <c r="O1935" s="2">
        <v>0</v>
      </c>
      <c r="P1935" s="2">
        <v>12</v>
      </c>
      <c r="Q1935" s="2">
        <v>333</v>
      </c>
      <c r="R1935" s="1">
        <f t="shared" si="106"/>
        <v>45900</v>
      </c>
      <c r="S1935" t="s">
        <v>27</v>
      </c>
      <c r="T1935" t="s">
        <v>28</v>
      </c>
    </row>
    <row r="1936" spans="1:20" ht="13.95" customHeight="1" x14ac:dyDescent="0.3">
      <c r="A1936" t="s">
        <v>2973</v>
      </c>
      <c r="B1936" s="2">
        <v>1</v>
      </c>
      <c r="C1936" t="s">
        <v>1569</v>
      </c>
      <c r="D1936" t="s">
        <v>22</v>
      </c>
      <c r="E1936" t="s">
        <v>1917</v>
      </c>
      <c r="F1936" t="s">
        <v>181</v>
      </c>
      <c r="G1936" t="s">
        <v>182</v>
      </c>
      <c r="H1936" t="s">
        <v>183</v>
      </c>
      <c r="I1936" s="1">
        <f>DATE(2024,7,31)</f>
        <v>45504</v>
      </c>
      <c r="J1936" s="3">
        <v>14087.5</v>
      </c>
      <c r="K1936" s="3">
        <v>983.42</v>
      </c>
      <c r="L1936" s="3">
        <v>13104.08</v>
      </c>
      <c r="M1936" s="3">
        <v>1400</v>
      </c>
      <c r="N1936" s="2">
        <v>14</v>
      </c>
      <c r="O1936" s="2">
        <v>0</v>
      </c>
      <c r="P1936" s="2">
        <v>12</v>
      </c>
      <c r="Q1936" s="2">
        <v>333</v>
      </c>
      <c r="R1936" s="1">
        <f t="shared" si="106"/>
        <v>45900</v>
      </c>
      <c r="S1936" t="s">
        <v>27</v>
      </c>
      <c r="T1936" t="s">
        <v>28</v>
      </c>
    </row>
    <row r="1937" spans="1:20" ht="13.95" customHeight="1" x14ac:dyDescent="0.3">
      <c r="A1937" t="s">
        <v>2974</v>
      </c>
      <c r="B1937" s="2">
        <v>1</v>
      </c>
      <c r="C1937" t="s">
        <v>2975</v>
      </c>
      <c r="D1937" t="s">
        <v>1870</v>
      </c>
      <c r="E1937" t="s">
        <v>2976</v>
      </c>
      <c r="F1937" t="s">
        <v>1872</v>
      </c>
      <c r="G1937" t="s">
        <v>282</v>
      </c>
      <c r="H1937" t="s">
        <v>283</v>
      </c>
      <c r="I1937" s="1">
        <f>DATE(2025,3,8)</f>
        <v>45724</v>
      </c>
      <c r="J1937" s="3">
        <v>24575.200000000001</v>
      </c>
      <c r="K1937" s="3">
        <v>11842.05</v>
      </c>
      <c r="L1937" s="3">
        <v>12733.15</v>
      </c>
      <c r="M1937" s="3">
        <v>0</v>
      </c>
      <c r="N1937" s="2">
        <v>1</v>
      </c>
      <c r="O1937" s="2">
        <v>0</v>
      </c>
      <c r="P1937" s="2">
        <v>0</v>
      </c>
      <c r="Q1937" s="2">
        <v>188</v>
      </c>
      <c r="R1937" s="1">
        <f t="shared" si="106"/>
        <v>45900</v>
      </c>
      <c r="S1937" t="s">
        <v>27</v>
      </c>
      <c r="T1937" t="s">
        <v>28</v>
      </c>
    </row>
    <row r="1938" spans="1:20" ht="13.95" customHeight="1" x14ac:dyDescent="0.3">
      <c r="A1938" t="s">
        <v>2977</v>
      </c>
      <c r="B1938" s="2">
        <v>1</v>
      </c>
      <c r="C1938" t="s">
        <v>2978</v>
      </c>
      <c r="D1938" t="s">
        <v>22</v>
      </c>
      <c r="E1938" t="s">
        <v>23</v>
      </c>
      <c r="F1938" t="s">
        <v>181</v>
      </c>
      <c r="G1938" t="s">
        <v>182</v>
      </c>
      <c r="H1938" t="s">
        <v>183</v>
      </c>
      <c r="I1938" s="1">
        <f>DATE(2024,7,31)</f>
        <v>45504</v>
      </c>
      <c r="J1938" s="3">
        <v>35937.5</v>
      </c>
      <c r="K1938" s="3">
        <v>2553.0500000000002</v>
      </c>
      <c r="L1938" s="3">
        <v>33384.449999999997</v>
      </c>
      <c r="M1938" s="3">
        <v>3000</v>
      </c>
      <c r="N1938" s="2">
        <v>14</v>
      </c>
      <c r="O1938" s="2">
        <v>0</v>
      </c>
      <c r="P1938" s="2">
        <v>12</v>
      </c>
      <c r="Q1938" s="2">
        <v>333</v>
      </c>
      <c r="R1938" s="1">
        <f t="shared" si="106"/>
        <v>45900</v>
      </c>
      <c r="S1938" t="s">
        <v>27</v>
      </c>
      <c r="T1938" t="s">
        <v>28</v>
      </c>
    </row>
    <row r="1939" spans="1:20" ht="13.95" customHeight="1" x14ac:dyDescent="0.3">
      <c r="A1939" t="s">
        <v>2979</v>
      </c>
      <c r="B1939" s="2">
        <v>1</v>
      </c>
      <c r="C1939" t="s">
        <v>2978</v>
      </c>
      <c r="D1939" t="s">
        <v>22</v>
      </c>
      <c r="E1939" t="s">
        <v>23</v>
      </c>
      <c r="F1939" t="s">
        <v>181</v>
      </c>
      <c r="G1939" t="s">
        <v>182</v>
      </c>
      <c r="H1939" t="s">
        <v>183</v>
      </c>
      <c r="I1939" s="1">
        <f>DATE(2024,7,31)</f>
        <v>45504</v>
      </c>
      <c r="J1939" s="3">
        <v>35937.5</v>
      </c>
      <c r="K1939" s="3">
        <v>2553.0500000000002</v>
      </c>
      <c r="L1939" s="3">
        <v>33384.449999999997</v>
      </c>
      <c r="M1939" s="3">
        <v>3000</v>
      </c>
      <c r="N1939" s="2">
        <v>14</v>
      </c>
      <c r="O1939" s="2">
        <v>0</v>
      </c>
      <c r="P1939" s="2">
        <v>12</v>
      </c>
      <c r="Q1939" s="2">
        <v>333</v>
      </c>
      <c r="R1939" s="1">
        <f t="shared" si="106"/>
        <v>45900</v>
      </c>
      <c r="S1939" t="s">
        <v>27</v>
      </c>
      <c r="T1939" t="s">
        <v>28</v>
      </c>
    </row>
    <row r="1940" spans="1:20" ht="13.95" customHeight="1" x14ac:dyDescent="0.3">
      <c r="A1940" t="s">
        <v>2980</v>
      </c>
      <c r="B1940" s="2">
        <v>1</v>
      </c>
      <c r="C1940" t="s">
        <v>1960</v>
      </c>
      <c r="D1940" t="s">
        <v>22</v>
      </c>
      <c r="E1940" t="s">
        <v>1769</v>
      </c>
      <c r="F1940" t="s">
        <v>32</v>
      </c>
      <c r="G1940" t="s">
        <v>33</v>
      </c>
      <c r="H1940" t="s">
        <v>1770</v>
      </c>
      <c r="I1940" s="1">
        <f>DATE(2025,3,31)</f>
        <v>45747</v>
      </c>
      <c r="J1940" s="3">
        <v>8019.01</v>
      </c>
      <c r="K1940" s="3">
        <v>216.26</v>
      </c>
      <c r="L1940" s="3">
        <v>7802.75</v>
      </c>
      <c r="M1940" s="3">
        <v>800</v>
      </c>
      <c r="N1940" s="2">
        <v>14</v>
      </c>
      <c r="O1940" s="2">
        <v>0</v>
      </c>
      <c r="P1940" s="2">
        <v>13</v>
      </c>
      <c r="Q1940" s="2">
        <v>211</v>
      </c>
      <c r="R1940" s="1">
        <f t="shared" si="106"/>
        <v>45900</v>
      </c>
      <c r="S1940" t="s">
        <v>27</v>
      </c>
      <c r="T1940" t="s">
        <v>28</v>
      </c>
    </row>
    <row r="1941" spans="1:20" ht="13.95" customHeight="1" x14ac:dyDescent="0.3">
      <c r="A1941" t="s">
        <v>2981</v>
      </c>
      <c r="B1941" s="2">
        <v>1</v>
      </c>
      <c r="C1941" t="s">
        <v>1960</v>
      </c>
      <c r="D1941" t="s">
        <v>22</v>
      </c>
      <c r="E1941" t="s">
        <v>1769</v>
      </c>
      <c r="F1941" t="s">
        <v>32</v>
      </c>
      <c r="G1941" t="s">
        <v>33</v>
      </c>
      <c r="H1941" t="s">
        <v>1770</v>
      </c>
      <c r="I1941" s="1">
        <f>DATE(2025,3,31)</f>
        <v>45747</v>
      </c>
      <c r="J1941" s="3">
        <v>8019.01</v>
      </c>
      <c r="K1941" s="3">
        <v>216.26</v>
      </c>
      <c r="L1941" s="3">
        <v>7802.75</v>
      </c>
      <c r="M1941" s="3">
        <v>800</v>
      </c>
      <c r="N1941" s="2">
        <v>14</v>
      </c>
      <c r="O1941" s="2">
        <v>0</v>
      </c>
      <c r="P1941" s="2">
        <v>13</v>
      </c>
      <c r="Q1941" s="2">
        <v>211</v>
      </c>
      <c r="R1941" s="1">
        <f t="shared" si="106"/>
        <v>45900</v>
      </c>
      <c r="S1941" t="s">
        <v>27</v>
      </c>
      <c r="T1941" t="s">
        <v>28</v>
      </c>
    </row>
    <row r="1942" spans="1:20" ht="13.95" customHeight="1" x14ac:dyDescent="0.3">
      <c r="A1942" t="s">
        <v>2982</v>
      </c>
      <c r="B1942" s="2">
        <v>1</v>
      </c>
      <c r="C1942" t="s">
        <v>1633</v>
      </c>
      <c r="D1942" t="s">
        <v>93</v>
      </c>
      <c r="E1942" t="s">
        <v>1989</v>
      </c>
      <c r="F1942" t="s">
        <v>340</v>
      </c>
      <c r="G1942" t="s">
        <v>193</v>
      </c>
      <c r="H1942" t="s">
        <v>341</v>
      </c>
      <c r="I1942" s="1">
        <f t="shared" ref="I1942:I1973" si="108">DATE(2024,3,31)</f>
        <v>45382</v>
      </c>
      <c r="J1942" s="3">
        <v>4025</v>
      </c>
      <c r="K1942" s="3">
        <v>735.02</v>
      </c>
      <c r="L1942" s="3">
        <v>3289.98</v>
      </c>
      <c r="M1942" s="3">
        <v>400</v>
      </c>
      <c r="N1942" s="2">
        <v>7</v>
      </c>
      <c r="O1942" s="2">
        <v>0</v>
      </c>
      <c r="P1942" s="2">
        <v>5</v>
      </c>
      <c r="Q1942" s="2">
        <v>211</v>
      </c>
      <c r="R1942" s="1">
        <f t="shared" si="106"/>
        <v>45900</v>
      </c>
      <c r="S1942" t="s">
        <v>27</v>
      </c>
      <c r="T1942" t="s">
        <v>28</v>
      </c>
    </row>
    <row r="1943" spans="1:20" ht="13.95" customHeight="1" x14ac:dyDescent="0.3">
      <c r="A1943" t="s">
        <v>2983</v>
      </c>
      <c r="B1943" s="2">
        <v>1</v>
      </c>
      <c r="C1943" t="s">
        <v>1633</v>
      </c>
      <c r="D1943" t="s">
        <v>93</v>
      </c>
      <c r="E1943" t="s">
        <v>1989</v>
      </c>
      <c r="F1943" t="s">
        <v>340</v>
      </c>
      <c r="G1943" t="s">
        <v>193</v>
      </c>
      <c r="H1943" t="s">
        <v>341</v>
      </c>
      <c r="I1943" s="1">
        <f t="shared" si="108"/>
        <v>45382</v>
      </c>
      <c r="J1943" s="3">
        <v>4025</v>
      </c>
      <c r="K1943" s="3">
        <v>735.02</v>
      </c>
      <c r="L1943" s="3">
        <v>3289.98</v>
      </c>
      <c r="M1943" s="3">
        <v>400</v>
      </c>
      <c r="N1943" s="2">
        <v>7</v>
      </c>
      <c r="O1943" s="2">
        <v>0</v>
      </c>
      <c r="P1943" s="2">
        <v>5</v>
      </c>
      <c r="Q1943" s="2">
        <v>211</v>
      </c>
      <c r="R1943" s="1">
        <f t="shared" si="106"/>
        <v>45900</v>
      </c>
      <c r="S1943" t="s">
        <v>27</v>
      </c>
      <c r="T1943" t="s">
        <v>28</v>
      </c>
    </row>
    <row r="1944" spans="1:20" ht="13.95" customHeight="1" x14ac:dyDescent="0.3">
      <c r="A1944" t="s">
        <v>2984</v>
      </c>
      <c r="B1944" s="2">
        <v>1</v>
      </c>
      <c r="C1944" t="s">
        <v>1633</v>
      </c>
      <c r="D1944" t="s">
        <v>93</v>
      </c>
      <c r="E1944" t="s">
        <v>1989</v>
      </c>
      <c r="F1944" t="s">
        <v>340</v>
      </c>
      <c r="G1944" t="s">
        <v>193</v>
      </c>
      <c r="H1944" t="s">
        <v>341</v>
      </c>
      <c r="I1944" s="1">
        <f t="shared" si="108"/>
        <v>45382</v>
      </c>
      <c r="J1944" s="3">
        <v>4025</v>
      </c>
      <c r="K1944" s="3">
        <v>735.02</v>
      </c>
      <c r="L1944" s="3">
        <v>3289.98</v>
      </c>
      <c r="M1944" s="3">
        <v>400</v>
      </c>
      <c r="N1944" s="2">
        <v>7</v>
      </c>
      <c r="O1944" s="2">
        <v>0</v>
      </c>
      <c r="P1944" s="2">
        <v>5</v>
      </c>
      <c r="Q1944" s="2">
        <v>211</v>
      </c>
      <c r="R1944" s="1">
        <f t="shared" si="106"/>
        <v>45900</v>
      </c>
      <c r="S1944" t="s">
        <v>27</v>
      </c>
      <c r="T1944" t="s">
        <v>28</v>
      </c>
    </row>
    <row r="1945" spans="1:20" ht="13.95" customHeight="1" x14ac:dyDescent="0.3">
      <c r="A1945" t="s">
        <v>2985</v>
      </c>
      <c r="B1945" s="2">
        <v>1</v>
      </c>
      <c r="C1945" t="s">
        <v>1633</v>
      </c>
      <c r="D1945" t="s">
        <v>93</v>
      </c>
      <c r="E1945" t="s">
        <v>1989</v>
      </c>
      <c r="F1945" t="s">
        <v>340</v>
      </c>
      <c r="G1945" t="s">
        <v>193</v>
      </c>
      <c r="H1945" t="s">
        <v>341</v>
      </c>
      <c r="I1945" s="1">
        <f t="shared" si="108"/>
        <v>45382</v>
      </c>
      <c r="J1945" s="3">
        <v>4025</v>
      </c>
      <c r="K1945" s="3">
        <v>735.02</v>
      </c>
      <c r="L1945" s="3">
        <v>3289.98</v>
      </c>
      <c r="M1945" s="3">
        <v>400</v>
      </c>
      <c r="N1945" s="2">
        <v>7</v>
      </c>
      <c r="O1945" s="2">
        <v>0</v>
      </c>
      <c r="P1945" s="2">
        <v>5</v>
      </c>
      <c r="Q1945" s="2">
        <v>211</v>
      </c>
      <c r="R1945" s="1">
        <f t="shared" si="106"/>
        <v>45900</v>
      </c>
      <c r="S1945" t="s">
        <v>27</v>
      </c>
      <c r="T1945" t="s">
        <v>28</v>
      </c>
    </row>
    <row r="1946" spans="1:20" ht="13.95" customHeight="1" x14ac:dyDescent="0.3">
      <c r="A1946" t="s">
        <v>2986</v>
      </c>
      <c r="B1946" s="2">
        <v>1</v>
      </c>
      <c r="C1946" t="s">
        <v>1633</v>
      </c>
      <c r="D1946" t="s">
        <v>93</v>
      </c>
      <c r="E1946" t="s">
        <v>1989</v>
      </c>
      <c r="F1946" t="s">
        <v>340</v>
      </c>
      <c r="G1946" t="s">
        <v>193</v>
      </c>
      <c r="H1946" t="s">
        <v>341</v>
      </c>
      <c r="I1946" s="1">
        <f t="shared" si="108"/>
        <v>45382</v>
      </c>
      <c r="J1946" s="3">
        <v>4025</v>
      </c>
      <c r="K1946" s="3">
        <v>735.02</v>
      </c>
      <c r="L1946" s="3">
        <v>3289.98</v>
      </c>
      <c r="M1946" s="3">
        <v>400</v>
      </c>
      <c r="N1946" s="2">
        <v>7</v>
      </c>
      <c r="O1946" s="2">
        <v>0</v>
      </c>
      <c r="P1946" s="2">
        <v>5</v>
      </c>
      <c r="Q1946" s="2">
        <v>211</v>
      </c>
      <c r="R1946" s="1">
        <f t="shared" si="106"/>
        <v>45900</v>
      </c>
      <c r="S1946" t="s">
        <v>27</v>
      </c>
      <c r="T1946" t="s">
        <v>28</v>
      </c>
    </row>
    <row r="1947" spans="1:20" ht="13.95" customHeight="1" x14ac:dyDescent="0.3">
      <c r="A1947" t="s">
        <v>2987</v>
      </c>
      <c r="B1947" s="2">
        <v>1</v>
      </c>
      <c r="C1947" t="s">
        <v>1633</v>
      </c>
      <c r="D1947" t="s">
        <v>93</v>
      </c>
      <c r="E1947" t="s">
        <v>1989</v>
      </c>
      <c r="F1947" t="s">
        <v>340</v>
      </c>
      <c r="G1947" t="s">
        <v>193</v>
      </c>
      <c r="H1947" t="s">
        <v>341</v>
      </c>
      <c r="I1947" s="1">
        <f t="shared" si="108"/>
        <v>45382</v>
      </c>
      <c r="J1947" s="3">
        <v>4025</v>
      </c>
      <c r="K1947" s="3">
        <v>735.02</v>
      </c>
      <c r="L1947" s="3">
        <v>3289.98</v>
      </c>
      <c r="M1947" s="3">
        <v>400</v>
      </c>
      <c r="N1947" s="2">
        <v>7</v>
      </c>
      <c r="O1947" s="2">
        <v>0</v>
      </c>
      <c r="P1947" s="2">
        <v>5</v>
      </c>
      <c r="Q1947" s="2">
        <v>211</v>
      </c>
      <c r="R1947" s="1">
        <f t="shared" si="106"/>
        <v>45900</v>
      </c>
      <c r="S1947" t="s">
        <v>27</v>
      </c>
      <c r="T1947" t="s">
        <v>28</v>
      </c>
    </row>
    <row r="1948" spans="1:20" ht="13.95" customHeight="1" x14ac:dyDescent="0.3">
      <c r="A1948" t="s">
        <v>2988</v>
      </c>
      <c r="B1948" s="2">
        <v>1</v>
      </c>
      <c r="C1948" t="s">
        <v>1633</v>
      </c>
      <c r="D1948" t="s">
        <v>93</v>
      </c>
      <c r="E1948" t="s">
        <v>1989</v>
      </c>
      <c r="F1948" t="s">
        <v>340</v>
      </c>
      <c r="G1948" t="s">
        <v>193</v>
      </c>
      <c r="H1948" t="s">
        <v>341</v>
      </c>
      <c r="I1948" s="1">
        <f t="shared" si="108"/>
        <v>45382</v>
      </c>
      <c r="J1948" s="3">
        <v>4025</v>
      </c>
      <c r="K1948" s="3">
        <v>735.02</v>
      </c>
      <c r="L1948" s="3">
        <v>3289.98</v>
      </c>
      <c r="M1948" s="3">
        <v>400</v>
      </c>
      <c r="N1948" s="2">
        <v>7</v>
      </c>
      <c r="O1948" s="2">
        <v>0</v>
      </c>
      <c r="P1948" s="2">
        <v>5</v>
      </c>
      <c r="Q1948" s="2">
        <v>211</v>
      </c>
      <c r="R1948" s="1">
        <f t="shared" si="106"/>
        <v>45900</v>
      </c>
      <c r="S1948" t="s">
        <v>27</v>
      </c>
      <c r="T1948" t="s">
        <v>28</v>
      </c>
    </row>
    <row r="1949" spans="1:20" ht="13.95" customHeight="1" x14ac:dyDescent="0.3">
      <c r="A1949" t="s">
        <v>2989</v>
      </c>
      <c r="B1949" s="2">
        <v>1</v>
      </c>
      <c r="C1949" t="s">
        <v>1633</v>
      </c>
      <c r="D1949" t="s">
        <v>93</v>
      </c>
      <c r="E1949" t="s">
        <v>1989</v>
      </c>
      <c r="F1949" t="s">
        <v>340</v>
      </c>
      <c r="G1949" t="s">
        <v>193</v>
      </c>
      <c r="H1949" t="s">
        <v>341</v>
      </c>
      <c r="I1949" s="1">
        <f t="shared" si="108"/>
        <v>45382</v>
      </c>
      <c r="J1949" s="3">
        <v>4025</v>
      </c>
      <c r="K1949" s="3">
        <v>735.02</v>
      </c>
      <c r="L1949" s="3">
        <v>3289.98</v>
      </c>
      <c r="M1949" s="3">
        <v>400</v>
      </c>
      <c r="N1949" s="2">
        <v>7</v>
      </c>
      <c r="O1949" s="2">
        <v>0</v>
      </c>
      <c r="P1949" s="2">
        <v>5</v>
      </c>
      <c r="Q1949" s="2">
        <v>211</v>
      </c>
      <c r="R1949" s="1">
        <f t="shared" si="106"/>
        <v>45900</v>
      </c>
      <c r="S1949" t="s">
        <v>27</v>
      </c>
      <c r="T1949" t="s">
        <v>28</v>
      </c>
    </row>
    <row r="1950" spans="1:20" ht="13.95" customHeight="1" x14ac:dyDescent="0.3">
      <c r="A1950" t="s">
        <v>2990</v>
      </c>
      <c r="B1950" s="2">
        <v>1</v>
      </c>
      <c r="C1950" t="s">
        <v>1633</v>
      </c>
      <c r="D1950" t="s">
        <v>93</v>
      </c>
      <c r="E1950" t="s">
        <v>1989</v>
      </c>
      <c r="F1950" t="s">
        <v>340</v>
      </c>
      <c r="G1950" t="s">
        <v>193</v>
      </c>
      <c r="H1950" t="s">
        <v>341</v>
      </c>
      <c r="I1950" s="1">
        <f t="shared" si="108"/>
        <v>45382</v>
      </c>
      <c r="J1950" s="3">
        <v>4025</v>
      </c>
      <c r="K1950" s="3">
        <v>735.02</v>
      </c>
      <c r="L1950" s="3">
        <v>3289.98</v>
      </c>
      <c r="M1950" s="3">
        <v>400</v>
      </c>
      <c r="N1950" s="2">
        <v>7</v>
      </c>
      <c r="O1950" s="2">
        <v>0</v>
      </c>
      <c r="P1950" s="2">
        <v>5</v>
      </c>
      <c r="Q1950" s="2">
        <v>211</v>
      </c>
      <c r="R1950" s="1">
        <f t="shared" si="106"/>
        <v>45900</v>
      </c>
      <c r="S1950" t="s">
        <v>27</v>
      </c>
      <c r="T1950" t="s">
        <v>28</v>
      </c>
    </row>
    <row r="1951" spans="1:20" ht="13.95" customHeight="1" x14ac:dyDescent="0.3">
      <c r="A1951" t="s">
        <v>2991</v>
      </c>
      <c r="B1951" s="2">
        <v>1</v>
      </c>
      <c r="C1951" t="s">
        <v>1633</v>
      </c>
      <c r="D1951" t="s">
        <v>93</v>
      </c>
      <c r="E1951" t="s">
        <v>2093</v>
      </c>
      <c r="F1951" t="s">
        <v>340</v>
      </c>
      <c r="G1951" t="s">
        <v>193</v>
      </c>
      <c r="H1951" t="s">
        <v>341</v>
      </c>
      <c r="I1951" s="1">
        <f t="shared" si="108"/>
        <v>45382</v>
      </c>
      <c r="J1951" s="3">
        <v>4025</v>
      </c>
      <c r="K1951" s="3">
        <v>735.02</v>
      </c>
      <c r="L1951" s="3">
        <v>3289.98</v>
      </c>
      <c r="M1951" s="3">
        <v>400</v>
      </c>
      <c r="N1951" s="2">
        <v>7</v>
      </c>
      <c r="O1951" s="2">
        <v>0</v>
      </c>
      <c r="P1951" s="2">
        <v>5</v>
      </c>
      <c r="Q1951" s="2">
        <v>211</v>
      </c>
      <c r="R1951" s="1">
        <f t="shared" si="106"/>
        <v>45900</v>
      </c>
      <c r="S1951" t="s">
        <v>27</v>
      </c>
      <c r="T1951" t="s">
        <v>28</v>
      </c>
    </row>
    <row r="1952" spans="1:20" ht="13.95" customHeight="1" x14ac:dyDescent="0.3">
      <c r="A1952" t="s">
        <v>2992</v>
      </c>
      <c r="B1952" s="2">
        <v>1</v>
      </c>
      <c r="C1952" t="s">
        <v>1633</v>
      </c>
      <c r="D1952" t="s">
        <v>93</v>
      </c>
      <c r="E1952" t="s">
        <v>1989</v>
      </c>
      <c r="F1952" t="s">
        <v>340</v>
      </c>
      <c r="G1952" t="s">
        <v>193</v>
      </c>
      <c r="H1952" t="s">
        <v>341</v>
      </c>
      <c r="I1952" s="1">
        <f t="shared" si="108"/>
        <v>45382</v>
      </c>
      <c r="J1952" s="3">
        <v>4025</v>
      </c>
      <c r="K1952" s="3">
        <v>735.02</v>
      </c>
      <c r="L1952" s="3">
        <v>3289.98</v>
      </c>
      <c r="M1952" s="3">
        <v>400</v>
      </c>
      <c r="N1952" s="2">
        <v>7</v>
      </c>
      <c r="O1952" s="2">
        <v>0</v>
      </c>
      <c r="P1952" s="2">
        <v>5</v>
      </c>
      <c r="Q1952" s="2">
        <v>211</v>
      </c>
      <c r="R1952" s="1">
        <f t="shared" si="106"/>
        <v>45900</v>
      </c>
      <c r="S1952" t="s">
        <v>27</v>
      </c>
      <c r="T1952" t="s">
        <v>28</v>
      </c>
    </row>
    <row r="1953" spans="1:20" ht="13.95" customHeight="1" x14ac:dyDescent="0.3">
      <c r="A1953" t="s">
        <v>2993</v>
      </c>
      <c r="B1953" s="2">
        <v>1</v>
      </c>
      <c r="C1953" t="s">
        <v>1633</v>
      </c>
      <c r="D1953" t="s">
        <v>93</v>
      </c>
      <c r="E1953" t="s">
        <v>1989</v>
      </c>
      <c r="F1953" t="s">
        <v>340</v>
      </c>
      <c r="G1953" t="s">
        <v>193</v>
      </c>
      <c r="H1953" t="s">
        <v>341</v>
      </c>
      <c r="I1953" s="1">
        <f t="shared" si="108"/>
        <v>45382</v>
      </c>
      <c r="J1953" s="3">
        <v>4025</v>
      </c>
      <c r="K1953" s="3">
        <v>735.02</v>
      </c>
      <c r="L1953" s="3">
        <v>3289.98</v>
      </c>
      <c r="M1953" s="3">
        <v>400</v>
      </c>
      <c r="N1953" s="2">
        <v>7</v>
      </c>
      <c r="O1953" s="2">
        <v>0</v>
      </c>
      <c r="P1953" s="2">
        <v>5</v>
      </c>
      <c r="Q1953" s="2">
        <v>211</v>
      </c>
      <c r="R1953" s="1">
        <f t="shared" si="106"/>
        <v>45900</v>
      </c>
      <c r="S1953" t="s">
        <v>27</v>
      </c>
      <c r="T1953" t="s">
        <v>28</v>
      </c>
    </row>
    <row r="1954" spans="1:20" ht="13.95" customHeight="1" x14ac:dyDescent="0.3">
      <c r="A1954" t="s">
        <v>2994</v>
      </c>
      <c r="B1954" s="2">
        <v>1</v>
      </c>
      <c r="C1954" t="s">
        <v>1633</v>
      </c>
      <c r="D1954" t="s">
        <v>93</v>
      </c>
      <c r="E1954" t="s">
        <v>1989</v>
      </c>
      <c r="F1954" t="s">
        <v>340</v>
      </c>
      <c r="G1954" t="s">
        <v>193</v>
      </c>
      <c r="H1954" t="s">
        <v>341</v>
      </c>
      <c r="I1954" s="1">
        <f t="shared" si="108"/>
        <v>45382</v>
      </c>
      <c r="J1954" s="3">
        <v>4025</v>
      </c>
      <c r="K1954" s="3">
        <v>735.02</v>
      </c>
      <c r="L1954" s="3">
        <v>3289.98</v>
      </c>
      <c r="M1954" s="3">
        <v>400</v>
      </c>
      <c r="N1954" s="2">
        <v>7</v>
      </c>
      <c r="O1954" s="2">
        <v>0</v>
      </c>
      <c r="P1954" s="2">
        <v>5</v>
      </c>
      <c r="Q1954" s="2">
        <v>211</v>
      </c>
      <c r="R1954" s="1">
        <f t="shared" si="106"/>
        <v>45900</v>
      </c>
      <c r="S1954" t="s">
        <v>27</v>
      </c>
      <c r="T1954" t="s">
        <v>28</v>
      </c>
    </row>
    <row r="1955" spans="1:20" ht="13.95" customHeight="1" x14ac:dyDescent="0.3">
      <c r="A1955" t="s">
        <v>2995</v>
      </c>
      <c r="B1955" s="2">
        <v>1</v>
      </c>
      <c r="C1955" t="s">
        <v>2996</v>
      </c>
      <c r="D1955" t="s">
        <v>93</v>
      </c>
      <c r="E1955" t="s">
        <v>1989</v>
      </c>
      <c r="F1955" t="s">
        <v>340</v>
      </c>
      <c r="G1955" t="s">
        <v>193</v>
      </c>
      <c r="H1955" t="s">
        <v>341</v>
      </c>
      <c r="I1955" s="1">
        <f t="shared" si="108"/>
        <v>45382</v>
      </c>
      <c r="J1955" s="3">
        <v>9119.5</v>
      </c>
      <c r="K1955" s="3">
        <v>1666.67</v>
      </c>
      <c r="L1955" s="3">
        <v>7452.83</v>
      </c>
      <c r="M1955" s="3">
        <v>900</v>
      </c>
      <c r="N1955" s="2">
        <v>7</v>
      </c>
      <c r="O1955" s="2">
        <v>0</v>
      </c>
      <c r="P1955" s="2">
        <v>5</v>
      </c>
      <c r="Q1955" s="2">
        <v>211</v>
      </c>
      <c r="R1955" s="1">
        <f t="shared" si="106"/>
        <v>45900</v>
      </c>
      <c r="S1955" t="s">
        <v>27</v>
      </c>
      <c r="T1955" t="s">
        <v>28</v>
      </c>
    </row>
    <row r="1956" spans="1:20" ht="13.95" customHeight="1" x14ac:dyDescent="0.3">
      <c r="A1956" t="s">
        <v>2997</v>
      </c>
      <c r="B1956" s="2">
        <v>1</v>
      </c>
      <c r="C1956" t="s">
        <v>2996</v>
      </c>
      <c r="D1956" t="s">
        <v>93</v>
      </c>
      <c r="E1956" t="s">
        <v>1989</v>
      </c>
      <c r="F1956" t="s">
        <v>340</v>
      </c>
      <c r="G1956" t="s">
        <v>193</v>
      </c>
      <c r="H1956" t="s">
        <v>341</v>
      </c>
      <c r="I1956" s="1">
        <f t="shared" si="108"/>
        <v>45382</v>
      </c>
      <c r="J1956" s="3">
        <v>9119.5</v>
      </c>
      <c r="K1956" s="3">
        <v>1666.67</v>
      </c>
      <c r="L1956" s="3">
        <v>7452.83</v>
      </c>
      <c r="M1956" s="3">
        <v>900</v>
      </c>
      <c r="N1956" s="2">
        <v>7</v>
      </c>
      <c r="O1956" s="2">
        <v>0</v>
      </c>
      <c r="P1956" s="2">
        <v>5</v>
      </c>
      <c r="Q1956" s="2">
        <v>211</v>
      </c>
      <c r="R1956" s="1">
        <f t="shared" si="106"/>
        <v>45900</v>
      </c>
      <c r="S1956" t="s">
        <v>27</v>
      </c>
      <c r="T1956" t="s">
        <v>28</v>
      </c>
    </row>
    <row r="1957" spans="1:20" ht="13.95" customHeight="1" x14ac:dyDescent="0.3">
      <c r="A1957" t="s">
        <v>2998</v>
      </c>
      <c r="B1957" s="2">
        <v>1</v>
      </c>
      <c r="C1957" t="s">
        <v>2999</v>
      </c>
      <c r="D1957" t="s">
        <v>93</v>
      </c>
      <c r="E1957" t="s">
        <v>1989</v>
      </c>
      <c r="F1957" t="s">
        <v>151</v>
      </c>
      <c r="G1957" t="s">
        <v>152</v>
      </c>
      <c r="H1957" t="s">
        <v>206</v>
      </c>
      <c r="I1957" s="1">
        <f t="shared" si="108"/>
        <v>45382</v>
      </c>
      <c r="J1957" s="3">
        <v>4441.3</v>
      </c>
      <c r="K1957" s="3">
        <v>819.46</v>
      </c>
      <c r="L1957" s="3">
        <v>3621.84</v>
      </c>
      <c r="M1957" s="3">
        <v>400</v>
      </c>
      <c r="N1957" s="2">
        <v>7</v>
      </c>
      <c r="O1957" s="2">
        <v>0</v>
      </c>
      <c r="P1957" s="2">
        <v>5</v>
      </c>
      <c r="Q1957" s="2">
        <v>211</v>
      </c>
      <c r="R1957" s="1">
        <f t="shared" si="106"/>
        <v>45900</v>
      </c>
      <c r="S1957" t="s">
        <v>27</v>
      </c>
      <c r="T1957" t="s">
        <v>28</v>
      </c>
    </row>
    <row r="1958" spans="1:20" ht="13.95" customHeight="1" x14ac:dyDescent="0.3">
      <c r="A1958" t="s">
        <v>3000</v>
      </c>
      <c r="B1958" s="2">
        <v>1</v>
      </c>
      <c r="C1958" t="s">
        <v>3001</v>
      </c>
      <c r="D1958" t="s">
        <v>93</v>
      </c>
      <c r="E1958" t="s">
        <v>1989</v>
      </c>
      <c r="F1958" t="s">
        <v>340</v>
      </c>
      <c r="G1958" t="s">
        <v>193</v>
      </c>
      <c r="H1958" t="s">
        <v>341</v>
      </c>
      <c r="I1958" s="1">
        <f t="shared" si="108"/>
        <v>45382</v>
      </c>
      <c r="J1958" s="3">
        <v>3954.85</v>
      </c>
      <c r="K1958" s="3">
        <v>720.83</v>
      </c>
      <c r="L1958" s="3">
        <v>3234.02</v>
      </c>
      <c r="M1958" s="3">
        <v>400</v>
      </c>
      <c r="N1958" s="2">
        <v>7</v>
      </c>
      <c r="O1958" s="2">
        <v>0</v>
      </c>
      <c r="P1958" s="2">
        <v>5</v>
      </c>
      <c r="Q1958" s="2">
        <v>211</v>
      </c>
      <c r="R1958" s="1">
        <f t="shared" si="106"/>
        <v>45900</v>
      </c>
      <c r="S1958" t="s">
        <v>27</v>
      </c>
      <c r="T1958" t="s">
        <v>28</v>
      </c>
    </row>
    <row r="1959" spans="1:20" ht="13.95" customHeight="1" x14ac:dyDescent="0.3">
      <c r="A1959" t="s">
        <v>3002</v>
      </c>
      <c r="B1959" s="2">
        <v>1</v>
      </c>
      <c r="C1959" t="s">
        <v>3001</v>
      </c>
      <c r="D1959" t="s">
        <v>93</v>
      </c>
      <c r="E1959" t="s">
        <v>1989</v>
      </c>
      <c r="F1959" t="s">
        <v>340</v>
      </c>
      <c r="G1959" t="s">
        <v>193</v>
      </c>
      <c r="H1959" t="s">
        <v>341</v>
      </c>
      <c r="I1959" s="1">
        <f t="shared" si="108"/>
        <v>45382</v>
      </c>
      <c r="J1959" s="3">
        <v>3954.85</v>
      </c>
      <c r="K1959" s="3">
        <v>720.83</v>
      </c>
      <c r="L1959" s="3">
        <v>3234.02</v>
      </c>
      <c r="M1959" s="3">
        <v>400</v>
      </c>
      <c r="N1959" s="2">
        <v>7</v>
      </c>
      <c r="O1959" s="2">
        <v>0</v>
      </c>
      <c r="P1959" s="2">
        <v>5</v>
      </c>
      <c r="Q1959" s="2">
        <v>211</v>
      </c>
      <c r="R1959" s="1">
        <f t="shared" si="106"/>
        <v>45900</v>
      </c>
      <c r="S1959" t="s">
        <v>27</v>
      </c>
      <c r="T1959" t="s">
        <v>28</v>
      </c>
    </row>
    <row r="1960" spans="1:20" ht="13.95" customHeight="1" x14ac:dyDescent="0.3">
      <c r="A1960" t="s">
        <v>3003</v>
      </c>
      <c r="B1960" s="2">
        <v>1</v>
      </c>
      <c r="C1960" t="s">
        <v>3001</v>
      </c>
      <c r="D1960" t="s">
        <v>93</v>
      </c>
      <c r="E1960" t="s">
        <v>1989</v>
      </c>
      <c r="F1960" t="s">
        <v>340</v>
      </c>
      <c r="G1960" t="s">
        <v>193</v>
      </c>
      <c r="H1960" t="s">
        <v>341</v>
      </c>
      <c r="I1960" s="1">
        <f t="shared" si="108"/>
        <v>45382</v>
      </c>
      <c r="J1960" s="3">
        <v>3954.85</v>
      </c>
      <c r="K1960" s="3">
        <v>720.83</v>
      </c>
      <c r="L1960" s="3">
        <v>3234.02</v>
      </c>
      <c r="M1960" s="3">
        <v>400</v>
      </c>
      <c r="N1960" s="2">
        <v>7</v>
      </c>
      <c r="O1960" s="2">
        <v>0</v>
      </c>
      <c r="P1960" s="2">
        <v>5</v>
      </c>
      <c r="Q1960" s="2">
        <v>211</v>
      </c>
      <c r="R1960" s="1">
        <f t="shared" si="106"/>
        <v>45900</v>
      </c>
      <c r="S1960" t="s">
        <v>27</v>
      </c>
      <c r="T1960" t="s">
        <v>28</v>
      </c>
    </row>
    <row r="1961" spans="1:20" ht="13.95" customHeight="1" x14ac:dyDescent="0.3">
      <c r="A1961" t="s">
        <v>3004</v>
      </c>
      <c r="B1961" s="2">
        <v>1</v>
      </c>
      <c r="C1961" t="s">
        <v>3001</v>
      </c>
      <c r="D1961" t="s">
        <v>93</v>
      </c>
      <c r="E1961" t="s">
        <v>1989</v>
      </c>
      <c r="F1961" t="s">
        <v>340</v>
      </c>
      <c r="G1961" t="s">
        <v>193</v>
      </c>
      <c r="H1961" t="s">
        <v>341</v>
      </c>
      <c r="I1961" s="1">
        <f t="shared" si="108"/>
        <v>45382</v>
      </c>
      <c r="J1961" s="3">
        <v>3954.85</v>
      </c>
      <c r="K1961" s="3">
        <v>720.83</v>
      </c>
      <c r="L1961" s="3">
        <v>3234.02</v>
      </c>
      <c r="M1961" s="3">
        <v>400</v>
      </c>
      <c r="N1961" s="2">
        <v>7</v>
      </c>
      <c r="O1961" s="2">
        <v>0</v>
      </c>
      <c r="P1961" s="2">
        <v>5</v>
      </c>
      <c r="Q1961" s="2">
        <v>211</v>
      </c>
      <c r="R1961" s="1">
        <f t="shared" si="106"/>
        <v>45900</v>
      </c>
      <c r="S1961" t="s">
        <v>27</v>
      </c>
      <c r="T1961" t="s">
        <v>28</v>
      </c>
    </row>
    <row r="1962" spans="1:20" ht="13.95" customHeight="1" x14ac:dyDescent="0.3">
      <c r="A1962" t="s">
        <v>3005</v>
      </c>
      <c r="B1962" s="2">
        <v>1</v>
      </c>
      <c r="C1962" t="s">
        <v>3006</v>
      </c>
      <c r="D1962" t="s">
        <v>93</v>
      </c>
      <c r="E1962" t="s">
        <v>1989</v>
      </c>
      <c r="F1962" t="s">
        <v>340</v>
      </c>
      <c r="G1962" t="s">
        <v>193</v>
      </c>
      <c r="H1962" t="s">
        <v>341</v>
      </c>
      <c r="I1962" s="1">
        <f t="shared" si="108"/>
        <v>45382</v>
      </c>
      <c r="J1962" s="3">
        <v>4008.9</v>
      </c>
      <c r="K1962" s="3">
        <v>731.77</v>
      </c>
      <c r="L1962" s="3">
        <v>3277.13</v>
      </c>
      <c r="M1962" s="3">
        <v>400</v>
      </c>
      <c r="N1962" s="2">
        <v>7</v>
      </c>
      <c r="O1962" s="2">
        <v>0</v>
      </c>
      <c r="P1962" s="2">
        <v>5</v>
      </c>
      <c r="Q1962" s="2">
        <v>211</v>
      </c>
      <c r="R1962" s="1">
        <f t="shared" si="106"/>
        <v>45900</v>
      </c>
      <c r="S1962" t="s">
        <v>27</v>
      </c>
      <c r="T1962" t="s">
        <v>28</v>
      </c>
    </row>
    <row r="1963" spans="1:20" ht="13.95" customHeight="1" x14ac:dyDescent="0.3">
      <c r="A1963" t="s">
        <v>3007</v>
      </c>
      <c r="B1963" s="2">
        <v>1</v>
      </c>
      <c r="C1963" t="s">
        <v>3006</v>
      </c>
      <c r="D1963" t="s">
        <v>93</v>
      </c>
      <c r="E1963" t="s">
        <v>1989</v>
      </c>
      <c r="F1963" t="s">
        <v>340</v>
      </c>
      <c r="G1963" t="s">
        <v>193</v>
      </c>
      <c r="H1963" t="s">
        <v>341</v>
      </c>
      <c r="I1963" s="1">
        <f t="shared" si="108"/>
        <v>45382</v>
      </c>
      <c r="J1963" s="3">
        <v>4008.9</v>
      </c>
      <c r="K1963" s="3">
        <v>731.77</v>
      </c>
      <c r="L1963" s="3">
        <v>3277.13</v>
      </c>
      <c r="M1963" s="3">
        <v>400</v>
      </c>
      <c r="N1963" s="2">
        <v>7</v>
      </c>
      <c r="O1963" s="2">
        <v>0</v>
      </c>
      <c r="P1963" s="2">
        <v>5</v>
      </c>
      <c r="Q1963" s="2">
        <v>211</v>
      </c>
      <c r="R1963" s="1">
        <f t="shared" si="106"/>
        <v>45900</v>
      </c>
      <c r="S1963" t="s">
        <v>27</v>
      </c>
      <c r="T1963" t="s">
        <v>28</v>
      </c>
    </row>
    <row r="1964" spans="1:20" ht="13.95" customHeight="1" x14ac:dyDescent="0.3">
      <c r="A1964" t="s">
        <v>3008</v>
      </c>
      <c r="B1964" s="2">
        <v>1</v>
      </c>
      <c r="C1964" t="s">
        <v>3009</v>
      </c>
      <c r="D1964" t="s">
        <v>93</v>
      </c>
      <c r="E1964" t="s">
        <v>1989</v>
      </c>
      <c r="F1964" t="s">
        <v>340</v>
      </c>
      <c r="G1964" t="s">
        <v>193</v>
      </c>
      <c r="H1964" t="s">
        <v>341</v>
      </c>
      <c r="I1964" s="1">
        <f t="shared" si="108"/>
        <v>45382</v>
      </c>
      <c r="J1964" s="3">
        <v>3927.25</v>
      </c>
      <c r="K1964" s="3">
        <v>715.22</v>
      </c>
      <c r="L1964" s="3">
        <v>3212.03</v>
      </c>
      <c r="M1964" s="3">
        <v>400</v>
      </c>
      <c r="N1964" s="2">
        <v>7</v>
      </c>
      <c r="O1964" s="2">
        <v>0</v>
      </c>
      <c r="P1964" s="2">
        <v>5</v>
      </c>
      <c r="Q1964" s="2">
        <v>211</v>
      </c>
      <c r="R1964" s="1">
        <f t="shared" si="106"/>
        <v>45900</v>
      </c>
      <c r="S1964" t="s">
        <v>27</v>
      </c>
      <c r="T1964" t="s">
        <v>28</v>
      </c>
    </row>
    <row r="1965" spans="1:20" ht="13.95" customHeight="1" x14ac:dyDescent="0.3">
      <c r="A1965" t="s">
        <v>3010</v>
      </c>
      <c r="B1965" s="2">
        <v>1</v>
      </c>
      <c r="C1965" t="s">
        <v>3009</v>
      </c>
      <c r="D1965" t="s">
        <v>93</v>
      </c>
      <c r="E1965" t="s">
        <v>1989</v>
      </c>
      <c r="F1965" t="s">
        <v>340</v>
      </c>
      <c r="G1965" t="s">
        <v>193</v>
      </c>
      <c r="H1965" t="s">
        <v>341</v>
      </c>
      <c r="I1965" s="1">
        <f t="shared" si="108"/>
        <v>45382</v>
      </c>
      <c r="J1965" s="3">
        <v>3927.25</v>
      </c>
      <c r="K1965" s="3">
        <v>715.22</v>
      </c>
      <c r="L1965" s="3">
        <v>3212.03</v>
      </c>
      <c r="M1965" s="3">
        <v>400</v>
      </c>
      <c r="N1965" s="2">
        <v>7</v>
      </c>
      <c r="O1965" s="2">
        <v>0</v>
      </c>
      <c r="P1965" s="2">
        <v>5</v>
      </c>
      <c r="Q1965" s="2">
        <v>211</v>
      </c>
      <c r="R1965" s="1">
        <f t="shared" si="106"/>
        <v>45900</v>
      </c>
      <c r="S1965" t="s">
        <v>27</v>
      </c>
      <c r="T1965" t="s">
        <v>28</v>
      </c>
    </row>
    <row r="1966" spans="1:20" ht="13.95" customHeight="1" x14ac:dyDescent="0.3">
      <c r="A1966" t="s">
        <v>3011</v>
      </c>
      <c r="B1966" s="2">
        <v>1</v>
      </c>
      <c r="C1966" t="s">
        <v>3009</v>
      </c>
      <c r="D1966" t="s">
        <v>93</v>
      </c>
      <c r="E1966" t="s">
        <v>1989</v>
      </c>
      <c r="F1966" t="s">
        <v>340</v>
      </c>
      <c r="G1966" t="s">
        <v>193</v>
      </c>
      <c r="H1966" t="s">
        <v>341</v>
      </c>
      <c r="I1966" s="1">
        <f t="shared" si="108"/>
        <v>45382</v>
      </c>
      <c r="J1966" s="3">
        <v>3927.25</v>
      </c>
      <c r="K1966" s="3">
        <v>715.22</v>
      </c>
      <c r="L1966" s="3">
        <v>3212.03</v>
      </c>
      <c r="M1966" s="3">
        <v>400</v>
      </c>
      <c r="N1966" s="2">
        <v>7</v>
      </c>
      <c r="O1966" s="2">
        <v>0</v>
      </c>
      <c r="P1966" s="2">
        <v>5</v>
      </c>
      <c r="Q1966" s="2">
        <v>211</v>
      </c>
      <c r="R1966" s="1">
        <f t="shared" si="106"/>
        <v>45900</v>
      </c>
      <c r="S1966" t="s">
        <v>27</v>
      </c>
      <c r="T1966" t="s">
        <v>28</v>
      </c>
    </row>
    <row r="1967" spans="1:20" ht="13.95" customHeight="1" x14ac:dyDescent="0.3">
      <c r="A1967" t="s">
        <v>3012</v>
      </c>
      <c r="B1967" s="2">
        <v>1</v>
      </c>
      <c r="C1967" t="s">
        <v>3009</v>
      </c>
      <c r="D1967" t="s">
        <v>93</v>
      </c>
      <c r="E1967" t="s">
        <v>1989</v>
      </c>
      <c r="F1967" t="s">
        <v>151</v>
      </c>
      <c r="G1967" t="s">
        <v>152</v>
      </c>
      <c r="H1967" t="s">
        <v>153</v>
      </c>
      <c r="I1967" s="1">
        <f t="shared" si="108"/>
        <v>45382</v>
      </c>
      <c r="J1967" s="3">
        <v>3927.25</v>
      </c>
      <c r="K1967" s="3">
        <v>715.22</v>
      </c>
      <c r="L1967" s="3">
        <v>3212.03</v>
      </c>
      <c r="M1967" s="3">
        <v>400</v>
      </c>
      <c r="N1967" s="2">
        <v>7</v>
      </c>
      <c r="O1967" s="2">
        <v>0</v>
      </c>
      <c r="P1967" s="2">
        <v>5</v>
      </c>
      <c r="Q1967" s="2">
        <v>211</v>
      </c>
      <c r="R1967" s="1">
        <f t="shared" si="106"/>
        <v>45900</v>
      </c>
      <c r="S1967" t="s">
        <v>27</v>
      </c>
      <c r="T1967" t="s">
        <v>28</v>
      </c>
    </row>
    <row r="1968" spans="1:20" ht="13.95" customHeight="1" x14ac:dyDescent="0.3">
      <c r="A1968" t="s">
        <v>3013</v>
      </c>
      <c r="B1968" s="2">
        <v>1</v>
      </c>
      <c r="C1968" t="s">
        <v>3009</v>
      </c>
      <c r="D1968" t="s">
        <v>93</v>
      </c>
      <c r="E1968" t="s">
        <v>1989</v>
      </c>
      <c r="F1968" t="s">
        <v>340</v>
      </c>
      <c r="G1968" t="s">
        <v>193</v>
      </c>
      <c r="H1968" t="s">
        <v>341</v>
      </c>
      <c r="I1968" s="1">
        <f t="shared" si="108"/>
        <v>45382</v>
      </c>
      <c r="J1968" s="3">
        <v>3927.25</v>
      </c>
      <c r="K1968" s="3">
        <v>715.22</v>
      </c>
      <c r="L1968" s="3">
        <v>3212.03</v>
      </c>
      <c r="M1968" s="3">
        <v>400</v>
      </c>
      <c r="N1968" s="2">
        <v>7</v>
      </c>
      <c r="O1968" s="2">
        <v>0</v>
      </c>
      <c r="P1968" s="2">
        <v>5</v>
      </c>
      <c r="Q1968" s="2">
        <v>211</v>
      </c>
      <c r="R1968" s="1">
        <f t="shared" si="106"/>
        <v>45900</v>
      </c>
      <c r="S1968" t="s">
        <v>27</v>
      </c>
      <c r="T1968" t="s">
        <v>28</v>
      </c>
    </row>
    <row r="1969" spans="1:20" ht="13.95" customHeight="1" x14ac:dyDescent="0.3">
      <c r="A1969" t="s">
        <v>3014</v>
      </c>
      <c r="B1969" s="2">
        <v>1</v>
      </c>
      <c r="C1969" t="s">
        <v>3009</v>
      </c>
      <c r="D1969" t="s">
        <v>93</v>
      </c>
      <c r="E1969" t="s">
        <v>1989</v>
      </c>
      <c r="F1969" t="s">
        <v>192</v>
      </c>
      <c r="G1969" t="s">
        <v>193</v>
      </c>
      <c r="H1969" t="s">
        <v>194</v>
      </c>
      <c r="I1969" s="1">
        <f t="shared" si="108"/>
        <v>45382</v>
      </c>
      <c r="J1969" s="3">
        <v>3927.25</v>
      </c>
      <c r="K1969" s="3">
        <v>715.22</v>
      </c>
      <c r="L1969" s="3">
        <v>3212.03</v>
      </c>
      <c r="M1969" s="3">
        <v>400</v>
      </c>
      <c r="N1969" s="2">
        <v>7</v>
      </c>
      <c r="O1969" s="2">
        <v>0</v>
      </c>
      <c r="P1969" s="2">
        <v>5</v>
      </c>
      <c r="Q1969" s="2">
        <v>211</v>
      </c>
      <c r="R1969" s="1">
        <f t="shared" si="106"/>
        <v>45900</v>
      </c>
      <c r="S1969" t="s">
        <v>27</v>
      </c>
      <c r="T1969" t="s">
        <v>28</v>
      </c>
    </row>
    <row r="1970" spans="1:20" ht="13.95" customHeight="1" x14ac:dyDescent="0.3">
      <c r="A1970" t="s">
        <v>3015</v>
      </c>
      <c r="B1970" s="2">
        <v>1</v>
      </c>
      <c r="C1970" t="s">
        <v>3009</v>
      </c>
      <c r="D1970" t="s">
        <v>93</v>
      </c>
      <c r="E1970" t="s">
        <v>1989</v>
      </c>
      <c r="F1970" t="s">
        <v>340</v>
      </c>
      <c r="G1970" t="s">
        <v>193</v>
      </c>
      <c r="H1970" t="s">
        <v>341</v>
      </c>
      <c r="I1970" s="1">
        <f t="shared" si="108"/>
        <v>45382</v>
      </c>
      <c r="J1970" s="3">
        <v>3927.25</v>
      </c>
      <c r="K1970" s="3">
        <v>715.22</v>
      </c>
      <c r="L1970" s="3">
        <v>3212.03</v>
      </c>
      <c r="M1970" s="3">
        <v>400</v>
      </c>
      <c r="N1970" s="2">
        <v>7</v>
      </c>
      <c r="O1970" s="2">
        <v>0</v>
      </c>
      <c r="P1970" s="2">
        <v>5</v>
      </c>
      <c r="Q1970" s="2">
        <v>211</v>
      </c>
      <c r="R1970" s="1">
        <f t="shared" si="106"/>
        <v>45900</v>
      </c>
      <c r="S1970" t="s">
        <v>27</v>
      </c>
      <c r="T1970" t="s">
        <v>28</v>
      </c>
    </row>
    <row r="1971" spans="1:20" ht="13.95" customHeight="1" x14ac:dyDescent="0.3">
      <c r="A1971" t="s">
        <v>3016</v>
      </c>
      <c r="B1971" s="2">
        <v>1</v>
      </c>
      <c r="C1971" t="s">
        <v>3009</v>
      </c>
      <c r="D1971" t="s">
        <v>93</v>
      </c>
      <c r="E1971" t="s">
        <v>1989</v>
      </c>
      <c r="F1971" t="s">
        <v>151</v>
      </c>
      <c r="G1971" t="s">
        <v>152</v>
      </c>
      <c r="H1971" t="s">
        <v>153</v>
      </c>
      <c r="I1971" s="1">
        <f t="shared" si="108"/>
        <v>45382</v>
      </c>
      <c r="J1971" s="3">
        <v>3927.25</v>
      </c>
      <c r="K1971" s="3">
        <v>715.22</v>
      </c>
      <c r="L1971" s="3">
        <v>3212.03</v>
      </c>
      <c r="M1971" s="3">
        <v>400</v>
      </c>
      <c r="N1971" s="2">
        <v>7</v>
      </c>
      <c r="O1971" s="2">
        <v>0</v>
      </c>
      <c r="P1971" s="2">
        <v>5</v>
      </c>
      <c r="Q1971" s="2">
        <v>211</v>
      </c>
      <c r="R1971" s="1">
        <f t="shared" si="106"/>
        <v>45900</v>
      </c>
      <c r="S1971" t="s">
        <v>27</v>
      </c>
      <c r="T1971" t="s">
        <v>28</v>
      </c>
    </row>
    <row r="1972" spans="1:20" ht="13.95" customHeight="1" x14ac:dyDescent="0.3">
      <c r="A1972" t="s">
        <v>3017</v>
      </c>
      <c r="B1972" s="2">
        <v>1</v>
      </c>
      <c r="C1972" t="s">
        <v>3009</v>
      </c>
      <c r="D1972" t="s">
        <v>93</v>
      </c>
      <c r="E1972" t="s">
        <v>1989</v>
      </c>
      <c r="F1972" t="s">
        <v>432</v>
      </c>
      <c r="G1972" t="s">
        <v>377</v>
      </c>
      <c r="H1972" t="s">
        <v>433</v>
      </c>
      <c r="I1972" s="1">
        <f t="shared" si="108"/>
        <v>45382</v>
      </c>
      <c r="J1972" s="3">
        <v>3927.25</v>
      </c>
      <c r="K1972" s="3">
        <v>715.22</v>
      </c>
      <c r="L1972" s="3">
        <v>3212.03</v>
      </c>
      <c r="M1972" s="3">
        <v>400</v>
      </c>
      <c r="N1972" s="2">
        <v>7</v>
      </c>
      <c r="O1972" s="2">
        <v>0</v>
      </c>
      <c r="P1972" s="2">
        <v>5</v>
      </c>
      <c r="Q1972" s="2">
        <v>211</v>
      </c>
      <c r="R1972" s="1">
        <f t="shared" si="106"/>
        <v>45900</v>
      </c>
      <c r="S1972" t="s">
        <v>27</v>
      </c>
      <c r="T1972" t="s">
        <v>28</v>
      </c>
    </row>
    <row r="1973" spans="1:20" ht="13.95" customHeight="1" x14ac:dyDescent="0.3">
      <c r="A1973" t="s">
        <v>3018</v>
      </c>
      <c r="B1973" s="2">
        <v>1</v>
      </c>
      <c r="C1973" t="s">
        <v>3009</v>
      </c>
      <c r="D1973" t="s">
        <v>93</v>
      </c>
      <c r="E1973" t="s">
        <v>1989</v>
      </c>
      <c r="F1973" t="s">
        <v>340</v>
      </c>
      <c r="G1973" t="s">
        <v>193</v>
      </c>
      <c r="H1973" t="s">
        <v>341</v>
      </c>
      <c r="I1973" s="1">
        <f t="shared" si="108"/>
        <v>45382</v>
      </c>
      <c r="J1973" s="3">
        <v>3927.25</v>
      </c>
      <c r="K1973" s="3">
        <v>715.22</v>
      </c>
      <c r="L1973" s="3">
        <v>3212.03</v>
      </c>
      <c r="M1973" s="3">
        <v>400</v>
      </c>
      <c r="N1973" s="2">
        <v>7</v>
      </c>
      <c r="O1973" s="2">
        <v>0</v>
      </c>
      <c r="P1973" s="2">
        <v>5</v>
      </c>
      <c r="Q1973" s="2">
        <v>211</v>
      </c>
      <c r="R1973" s="1">
        <f t="shared" si="106"/>
        <v>45900</v>
      </c>
      <c r="S1973" t="s">
        <v>27</v>
      </c>
      <c r="T1973" t="s">
        <v>28</v>
      </c>
    </row>
    <row r="1974" spans="1:20" ht="13.95" customHeight="1" x14ac:dyDescent="0.3">
      <c r="A1974" t="s">
        <v>3019</v>
      </c>
      <c r="B1974" s="2">
        <v>1</v>
      </c>
      <c r="C1974" t="s">
        <v>3009</v>
      </c>
      <c r="D1974" t="s">
        <v>93</v>
      </c>
      <c r="E1974" t="s">
        <v>1989</v>
      </c>
      <c r="F1974" t="s">
        <v>591</v>
      </c>
      <c r="G1974" t="s">
        <v>592</v>
      </c>
      <c r="H1974" t="s">
        <v>644</v>
      </c>
      <c r="I1974" s="1">
        <f t="shared" ref="I1974:I2005" si="109">DATE(2024,3,31)</f>
        <v>45382</v>
      </c>
      <c r="J1974" s="3">
        <v>3927.25</v>
      </c>
      <c r="K1974" s="3">
        <v>715.22</v>
      </c>
      <c r="L1974" s="3">
        <v>3212.03</v>
      </c>
      <c r="M1974" s="3">
        <v>400</v>
      </c>
      <c r="N1974" s="2">
        <v>7</v>
      </c>
      <c r="O1974" s="2">
        <v>0</v>
      </c>
      <c r="P1974" s="2">
        <v>5</v>
      </c>
      <c r="Q1974" s="2">
        <v>211</v>
      </c>
      <c r="R1974" s="1">
        <f t="shared" si="106"/>
        <v>45900</v>
      </c>
      <c r="S1974" t="s">
        <v>27</v>
      </c>
      <c r="T1974" t="s">
        <v>28</v>
      </c>
    </row>
    <row r="1975" spans="1:20" ht="13.95" customHeight="1" x14ac:dyDescent="0.3">
      <c r="A1975" t="s">
        <v>3020</v>
      </c>
      <c r="B1975" s="2">
        <v>1</v>
      </c>
      <c r="C1975" t="s">
        <v>3009</v>
      </c>
      <c r="D1975" t="s">
        <v>93</v>
      </c>
      <c r="E1975" t="s">
        <v>1989</v>
      </c>
      <c r="F1975" t="s">
        <v>340</v>
      </c>
      <c r="G1975" t="s">
        <v>193</v>
      </c>
      <c r="H1975" t="s">
        <v>341</v>
      </c>
      <c r="I1975" s="1">
        <f t="shared" si="109"/>
        <v>45382</v>
      </c>
      <c r="J1975" s="3">
        <v>3927.25</v>
      </c>
      <c r="K1975" s="3">
        <v>715.22</v>
      </c>
      <c r="L1975" s="3">
        <v>3212.03</v>
      </c>
      <c r="M1975" s="3">
        <v>400</v>
      </c>
      <c r="N1975" s="2">
        <v>7</v>
      </c>
      <c r="O1975" s="2">
        <v>0</v>
      </c>
      <c r="P1975" s="2">
        <v>5</v>
      </c>
      <c r="Q1975" s="2">
        <v>211</v>
      </c>
      <c r="R1975" s="1">
        <f t="shared" si="106"/>
        <v>45900</v>
      </c>
      <c r="S1975" t="s">
        <v>27</v>
      </c>
      <c r="T1975" t="s">
        <v>28</v>
      </c>
    </row>
    <row r="1976" spans="1:20" ht="13.95" customHeight="1" x14ac:dyDescent="0.3">
      <c r="A1976" t="s">
        <v>3021</v>
      </c>
      <c r="B1976" s="2">
        <v>1</v>
      </c>
      <c r="C1976" t="s">
        <v>3009</v>
      </c>
      <c r="D1976" t="s">
        <v>93</v>
      </c>
      <c r="E1976" t="s">
        <v>1989</v>
      </c>
      <c r="F1976" t="s">
        <v>340</v>
      </c>
      <c r="G1976" t="s">
        <v>193</v>
      </c>
      <c r="H1976" t="s">
        <v>341</v>
      </c>
      <c r="I1976" s="1">
        <f t="shared" si="109"/>
        <v>45382</v>
      </c>
      <c r="J1976" s="3">
        <v>3927.25</v>
      </c>
      <c r="K1976" s="3">
        <v>715.22</v>
      </c>
      <c r="L1976" s="3">
        <v>3212.03</v>
      </c>
      <c r="M1976" s="3">
        <v>400</v>
      </c>
      <c r="N1976" s="2">
        <v>7</v>
      </c>
      <c r="O1976" s="2">
        <v>0</v>
      </c>
      <c r="P1976" s="2">
        <v>5</v>
      </c>
      <c r="Q1976" s="2">
        <v>211</v>
      </c>
      <c r="R1976" s="1">
        <f t="shared" si="106"/>
        <v>45900</v>
      </c>
      <c r="S1976" t="s">
        <v>27</v>
      </c>
      <c r="T1976" t="s">
        <v>28</v>
      </c>
    </row>
    <row r="1977" spans="1:20" ht="13.95" customHeight="1" x14ac:dyDescent="0.3">
      <c r="A1977" t="s">
        <v>3022</v>
      </c>
      <c r="B1977" s="2">
        <v>1</v>
      </c>
      <c r="C1977" t="s">
        <v>3009</v>
      </c>
      <c r="D1977" t="s">
        <v>93</v>
      </c>
      <c r="E1977" t="s">
        <v>1989</v>
      </c>
      <c r="F1977" t="s">
        <v>340</v>
      </c>
      <c r="G1977" t="s">
        <v>193</v>
      </c>
      <c r="H1977" t="s">
        <v>341</v>
      </c>
      <c r="I1977" s="1">
        <f t="shared" si="109"/>
        <v>45382</v>
      </c>
      <c r="J1977" s="3">
        <v>3927.25</v>
      </c>
      <c r="K1977" s="3">
        <v>715.22</v>
      </c>
      <c r="L1977" s="3">
        <v>3212.03</v>
      </c>
      <c r="M1977" s="3">
        <v>400</v>
      </c>
      <c r="N1977" s="2">
        <v>7</v>
      </c>
      <c r="O1977" s="2">
        <v>0</v>
      </c>
      <c r="P1977" s="2">
        <v>5</v>
      </c>
      <c r="Q1977" s="2">
        <v>211</v>
      </c>
      <c r="R1977" s="1">
        <f t="shared" si="106"/>
        <v>45900</v>
      </c>
      <c r="S1977" t="s">
        <v>27</v>
      </c>
      <c r="T1977" t="s">
        <v>28</v>
      </c>
    </row>
    <row r="1978" spans="1:20" ht="13.95" customHeight="1" x14ac:dyDescent="0.3">
      <c r="A1978" t="s">
        <v>3023</v>
      </c>
      <c r="B1978" s="2">
        <v>1</v>
      </c>
      <c r="C1978" t="s">
        <v>3009</v>
      </c>
      <c r="D1978" t="s">
        <v>93</v>
      </c>
      <c r="E1978" t="s">
        <v>1989</v>
      </c>
      <c r="F1978" t="s">
        <v>340</v>
      </c>
      <c r="G1978" t="s">
        <v>193</v>
      </c>
      <c r="H1978" t="s">
        <v>341</v>
      </c>
      <c r="I1978" s="1">
        <f t="shared" si="109"/>
        <v>45382</v>
      </c>
      <c r="J1978" s="3">
        <v>3927.25</v>
      </c>
      <c r="K1978" s="3">
        <v>715.22</v>
      </c>
      <c r="L1978" s="3">
        <v>3212.03</v>
      </c>
      <c r="M1978" s="3">
        <v>400</v>
      </c>
      <c r="N1978" s="2">
        <v>7</v>
      </c>
      <c r="O1978" s="2">
        <v>0</v>
      </c>
      <c r="P1978" s="2">
        <v>5</v>
      </c>
      <c r="Q1978" s="2">
        <v>211</v>
      </c>
      <c r="R1978" s="1">
        <f t="shared" si="106"/>
        <v>45900</v>
      </c>
      <c r="S1978" t="s">
        <v>27</v>
      </c>
      <c r="T1978" t="s">
        <v>28</v>
      </c>
    </row>
    <row r="1979" spans="1:20" ht="13.95" customHeight="1" x14ac:dyDescent="0.3">
      <c r="A1979" t="s">
        <v>3024</v>
      </c>
      <c r="B1979" s="2">
        <v>1</v>
      </c>
      <c r="C1979" t="s">
        <v>3009</v>
      </c>
      <c r="D1979" t="s">
        <v>93</v>
      </c>
      <c r="E1979" t="s">
        <v>1989</v>
      </c>
      <c r="F1979" t="s">
        <v>340</v>
      </c>
      <c r="G1979" t="s">
        <v>193</v>
      </c>
      <c r="H1979" t="s">
        <v>341</v>
      </c>
      <c r="I1979" s="1">
        <f t="shared" si="109"/>
        <v>45382</v>
      </c>
      <c r="J1979" s="3">
        <v>3927.25</v>
      </c>
      <c r="K1979" s="3">
        <v>715.22</v>
      </c>
      <c r="L1979" s="3">
        <v>3212.03</v>
      </c>
      <c r="M1979" s="3">
        <v>400</v>
      </c>
      <c r="N1979" s="2">
        <v>7</v>
      </c>
      <c r="O1979" s="2">
        <v>0</v>
      </c>
      <c r="P1979" s="2">
        <v>5</v>
      </c>
      <c r="Q1979" s="2">
        <v>211</v>
      </c>
      <c r="R1979" s="1">
        <f t="shared" si="106"/>
        <v>45900</v>
      </c>
      <c r="S1979" t="s">
        <v>27</v>
      </c>
      <c r="T1979" t="s">
        <v>28</v>
      </c>
    </row>
    <row r="1980" spans="1:20" ht="13.95" customHeight="1" x14ac:dyDescent="0.3">
      <c r="A1980" t="s">
        <v>3025</v>
      </c>
      <c r="B1980" s="2">
        <v>1</v>
      </c>
      <c r="C1980" t="s">
        <v>3009</v>
      </c>
      <c r="D1980" t="s">
        <v>93</v>
      </c>
      <c r="E1980" t="s">
        <v>1989</v>
      </c>
      <c r="F1980" t="s">
        <v>340</v>
      </c>
      <c r="G1980" t="s">
        <v>193</v>
      </c>
      <c r="H1980" t="s">
        <v>341</v>
      </c>
      <c r="I1980" s="1">
        <f t="shared" si="109"/>
        <v>45382</v>
      </c>
      <c r="J1980" s="3">
        <v>3927.25</v>
      </c>
      <c r="K1980" s="3">
        <v>715.22</v>
      </c>
      <c r="L1980" s="3">
        <v>3212.03</v>
      </c>
      <c r="M1980" s="3">
        <v>400</v>
      </c>
      <c r="N1980" s="2">
        <v>7</v>
      </c>
      <c r="O1980" s="2">
        <v>0</v>
      </c>
      <c r="P1980" s="2">
        <v>5</v>
      </c>
      <c r="Q1980" s="2">
        <v>211</v>
      </c>
      <c r="R1980" s="1">
        <f t="shared" si="106"/>
        <v>45900</v>
      </c>
      <c r="S1980" t="s">
        <v>27</v>
      </c>
      <c r="T1980" t="s">
        <v>28</v>
      </c>
    </row>
    <row r="1981" spans="1:20" ht="13.95" customHeight="1" x14ac:dyDescent="0.3">
      <c r="A1981" t="s">
        <v>3026</v>
      </c>
      <c r="B1981" s="2">
        <v>1</v>
      </c>
      <c r="C1981" t="s">
        <v>3009</v>
      </c>
      <c r="D1981" t="s">
        <v>93</v>
      </c>
      <c r="E1981" t="s">
        <v>1989</v>
      </c>
      <c r="F1981" t="s">
        <v>340</v>
      </c>
      <c r="G1981" t="s">
        <v>193</v>
      </c>
      <c r="H1981" t="s">
        <v>341</v>
      </c>
      <c r="I1981" s="1">
        <f t="shared" si="109"/>
        <v>45382</v>
      </c>
      <c r="J1981" s="3">
        <v>3927.25</v>
      </c>
      <c r="K1981" s="3">
        <v>715.22</v>
      </c>
      <c r="L1981" s="3">
        <v>3212.03</v>
      </c>
      <c r="M1981" s="3">
        <v>400</v>
      </c>
      <c r="N1981" s="2">
        <v>7</v>
      </c>
      <c r="O1981" s="2">
        <v>0</v>
      </c>
      <c r="P1981" s="2">
        <v>5</v>
      </c>
      <c r="Q1981" s="2">
        <v>211</v>
      </c>
      <c r="R1981" s="1">
        <f t="shared" si="106"/>
        <v>45900</v>
      </c>
      <c r="S1981" t="s">
        <v>27</v>
      </c>
      <c r="T1981" t="s">
        <v>28</v>
      </c>
    </row>
    <row r="1982" spans="1:20" ht="13.95" customHeight="1" x14ac:dyDescent="0.3">
      <c r="A1982" t="s">
        <v>3027</v>
      </c>
      <c r="B1982" s="2">
        <v>1</v>
      </c>
      <c r="C1982" t="s">
        <v>3009</v>
      </c>
      <c r="D1982" t="s">
        <v>93</v>
      </c>
      <c r="E1982" t="s">
        <v>1989</v>
      </c>
      <c r="F1982" t="s">
        <v>192</v>
      </c>
      <c r="G1982" t="s">
        <v>193</v>
      </c>
      <c r="H1982" t="s">
        <v>194</v>
      </c>
      <c r="I1982" s="1">
        <f t="shared" si="109"/>
        <v>45382</v>
      </c>
      <c r="J1982" s="3">
        <v>3927.25</v>
      </c>
      <c r="K1982" s="3">
        <v>715.22</v>
      </c>
      <c r="L1982" s="3">
        <v>3212.03</v>
      </c>
      <c r="M1982" s="3">
        <v>400</v>
      </c>
      <c r="N1982" s="2">
        <v>7</v>
      </c>
      <c r="O1982" s="2">
        <v>0</v>
      </c>
      <c r="P1982" s="2">
        <v>5</v>
      </c>
      <c r="Q1982" s="2">
        <v>211</v>
      </c>
      <c r="R1982" s="1">
        <f t="shared" si="106"/>
        <v>45900</v>
      </c>
      <c r="S1982" t="s">
        <v>27</v>
      </c>
      <c r="T1982" t="s">
        <v>28</v>
      </c>
    </row>
    <row r="1983" spans="1:20" ht="13.95" customHeight="1" x14ac:dyDescent="0.3">
      <c r="A1983" t="s">
        <v>3028</v>
      </c>
      <c r="B1983" s="2">
        <v>1</v>
      </c>
      <c r="C1983" t="s">
        <v>3009</v>
      </c>
      <c r="D1983" t="s">
        <v>93</v>
      </c>
      <c r="E1983" t="s">
        <v>1989</v>
      </c>
      <c r="F1983" t="s">
        <v>151</v>
      </c>
      <c r="G1983" t="s">
        <v>152</v>
      </c>
      <c r="H1983" t="s">
        <v>153</v>
      </c>
      <c r="I1983" s="1">
        <f t="shared" si="109"/>
        <v>45382</v>
      </c>
      <c r="J1983" s="3">
        <v>3927.25</v>
      </c>
      <c r="K1983" s="3">
        <v>715.22</v>
      </c>
      <c r="L1983" s="3">
        <v>3212.03</v>
      </c>
      <c r="M1983" s="3">
        <v>400</v>
      </c>
      <c r="N1983" s="2">
        <v>7</v>
      </c>
      <c r="O1983" s="2">
        <v>0</v>
      </c>
      <c r="P1983" s="2">
        <v>5</v>
      </c>
      <c r="Q1983" s="2">
        <v>211</v>
      </c>
      <c r="R1983" s="1">
        <f t="shared" ref="R1983:R2046" si="110">DATE(2025,8,31)</f>
        <v>45900</v>
      </c>
      <c r="S1983" t="s">
        <v>27</v>
      </c>
      <c r="T1983" t="s">
        <v>28</v>
      </c>
    </row>
    <row r="1984" spans="1:20" ht="13.95" customHeight="1" x14ac:dyDescent="0.3">
      <c r="A1984" t="s">
        <v>3029</v>
      </c>
      <c r="B1984" s="2">
        <v>1</v>
      </c>
      <c r="C1984" t="s">
        <v>3009</v>
      </c>
      <c r="D1984" t="s">
        <v>93</v>
      </c>
      <c r="E1984" t="s">
        <v>1989</v>
      </c>
      <c r="F1984" t="s">
        <v>340</v>
      </c>
      <c r="G1984" t="s">
        <v>193</v>
      </c>
      <c r="H1984" t="s">
        <v>341</v>
      </c>
      <c r="I1984" s="1">
        <f t="shared" si="109"/>
        <v>45382</v>
      </c>
      <c r="J1984" s="3">
        <v>3927.25</v>
      </c>
      <c r="K1984" s="3">
        <v>715.22</v>
      </c>
      <c r="L1984" s="3">
        <v>3212.03</v>
      </c>
      <c r="M1984" s="3">
        <v>400</v>
      </c>
      <c r="N1984" s="2">
        <v>7</v>
      </c>
      <c r="O1984" s="2">
        <v>0</v>
      </c>
      <c r="P1984" s="2">
        <v>5</v>
      </c>
      <c r="Q1984" s="2">
        <v>211</v>
      </c>
      <c r="R1984" s="1">
        <f t="shared" si="110"/>
        <v>45900</v>
      </c>
      <c r="S1984" t="s">
        <v>27</v>
      </c>
      <c r="T1984" t="s">
        <v>28</v>
      </c>
    </row>
    <row r="1985" spans="1:20" ht="13.95" customHeight="1" x14ac:dyDescent="0.3">
      <c r="A1985" t="s">
        <v>3030</v>
      </c>
      <c r="B1985" s="2">
        <v>1</v>
      </c>
      <c r="C1985" t="s">
        <v>3009</v>
      </c>
      <c r="D1985" t="s">
        <v>93</v>
      </c>
      <c r="E1985" t="s">
        <v>1989</v>
      </c>
      <c r="F1985" t="s">
        <v>340</v>
      </c>
      <c r="G1985" t="s">
        <v>193</v>
      </c>
      <c r="H1985" t="s">
        <v>341</v>
      </c>
      <c r="I1985" s="1">
        <f t="shared" si="109"/>
        <v>45382</v>
      </c>
      <c r="J1985" s="3">
        <v>3927.25</v>
      </c>
      <c r="K1985" s="3">
        <v>715.22</v>
      </c>
      <c r="L1985" s="3">
        <v>3212.03</v>
      </c>
      <c r="M1985" s="3">
        <v>400</v>
      </c>
      <c r="N1985" s="2">
        <v>7</v>
      </c>
      <c r="O1985" s="2">
        <v>0</v>
      </c>
      <c r="P1985" s="2">
        <v>5</v>
      </c>
      <c r="Q1985" s="2">
        <v>211</v>
      </c>
      <c r="R1985" s="1">
        <f t="shared" si="110"/>
        <v>45900</v>
      </c>
      <c r="S1985" t="s">
        <v>27</v>
      </c>
      <c r="T1985" t="s">
        <v>28</v>
      </c>
    </row>
    <row r="1986" spans="1:20" ht="13.95" customHeight="1" x14ac:dyDescent="0.3">
      <c r="A1986" t="s">
        <v>3031</v>
      </c>
      <c r="B1986" s="2">
        <v>1</v>
      </c>
      <c r="C1986" t="s">
        <v>3009</v>
      </c>
      <c r="D1986" t="s">
        <v>93</v>
      </c>
      <c r="E1986" t="s">
        <v>1989</v>
      </c>
      <c r="F1986" t="s">
        <v>340</v>
      </c>
      <c r="G1986" t="s">
        <v>193</v>
      </c>
      <c r="H1986" t="s">
        <v>341</v>
      </c>
      <c r="I1986" s="1">
        <f t="shared" si="109"/>
        <v>45382</v>
      </c>
      <c r="J1986" s="3">
        <v>3927.25</v>
      </c>
      <c r="K1986" s="3">
        <v>715.22</v>
      </c>
      <c r="L1986" s="3">
        <v>3212.03</v>
      </c>
      <c r="M1986" s="3">
        <v>400</v>
      </c>
      <c r="N1986" s="2">
        <v>7</v>
      </c>
      <c r="O1986" s="2">
        <v>0</v>
      </c>
      <c r="P1986" s="2">
        <v>5</v>
      </c>
      <c r="Q1986" s="2">
        <v>211</v>
      </c>
      <c r="R1986" s="1">
        <f t="shared" si="110"/>
        <v>45900</v>
      </c>
      <c r="S1986" t="s">
        <v>27</v>
      </c>
      <c r="T1986" t="s">
        <v>28</v>
      </c>
    </row>
    <row r="1987" spans="1:20" ht="13.95" customHeight="1" x14ac:dyDescent="0.3">
      <c r="A1987" t="s">
        <v>3032</v>
      </c>
      <c r="B1987" s="2">
        <v>1</v>
      </c>
      <c r="C1987" t="s">
        <v>3009</v>
      </c>
      <c r="D1987" t="s">
        <v>93</v>
      </c>
      <c r="E1987" t="s">
        <v>1989</v>
      </c>
      <c r="F1987" t="s">
        <v>376</v>
      </c>
      <c r="G1987" t="s">
        <v>377</v>
      </c>
      <c r="H1987" t="s">
        <v>378</v>
      </c>
      <c r="I1987" s="1">
        <f t="shared" si="109"/>
        <v>45382</v>
      </c>
      <c r="J1987" s="3">
        <v>3927.25</v>
      </c>
      <c r="K1987" s="3">
        <v>715.22</v>
      </c>
      <c r="L1987" s="3">
        <v>3212.03</v>
      </c>
      <c r="M1987" s="3">
        <v>400</v>
      </c>
      <c r="N1987" s="2">
        <v>7</v>
      </c>
      <c r="O1987" s="2">
        <v>0</v>
      </c>
      <c r="P1987" s="2">
        <v>5</v>
      </c>
      <c r="Q1987" s="2">
        <v>211</v>
      </c>
      <c r="R1987" s="1">
        <f t="shared" si="110"/>
        <v>45900</v>
      </c>
      <c r="S1987" t="s">
        <v>27</v>
      </c>
      <c r="T1987" t="s">
        <v>28</v>
      </c>
    </row>
    <row r="1988" spans="1:20" ht="13.95" customHeight="1" x14ac:dyDescent="0.3">
      <c r="A1988" t="s">
        <v>3033</v>
      </c>
      <c r="B1988" s="2">
        <v>1</v>
      </c>
      <c r="C1988" t="s">
        <v>3009</v>
      </c>
      <c r="D1988" t="s">
        <v>93</v>
      </c>
      <c r="E1988" t="s">
        <v>1989</v>
      </c>
      <c r="F1988" t="s">
        <v>461</v>
      </c>
      <c r="G1988" t="s">
        <v>377</v>
      </c>
      <c r="H1988" t="s">
        <v>687</v>
      </c>
      <c r="I1988" s="1">
        <f t="shared" si="109"/>
        <v>45382</v>
      </c>
      <c r="J1988" s="3">
        <v>3927.25</v>
      </c>
      <c r="K1988" s="3">
        <v>715.22</v>
      </c>
      <c r="L1988" s="3">
        <v>3212.03</v>
      </c>
      <c r="M1988" s="3">
        <v>400</v>
      </c>
      <c r="N1988" s="2">
        <v>7</v>
      </c>
      <c r="O1988" s="2">
        <v>0</v>
      </c>
      <c r="P1988" s="2">
        <v>5</v>
      </c>
      <c r="Q1988" s="2">
        <v>211</v>
      </c>
      <c r="R1988" s="1">
        <f t="shared" si="110"/>
        <v>45900</v>
      </c>
      <c r="S1988" t="s">
        <v>27</v>
      </c>
      <c r="T1988" t="s">
        <v>28</v>
      </c>
    </row>
    <row r="1989" spans="1:20" ht="13.95" customHeight="1" x14ac:dyDescent="0.3">
      <c r="A1989" t="s">
        <v>3034</v>
      </c>
      <c r="B1989" s="2">
        <v>1</v>
      </c>
      <c r="C1989" t="s">
        <v>3009</v>
      </c>
      <c r="D1989" t="s">
        <v>93</v>
      </c>
      <c r="E1989" t="s">
        <v>1989</v>
      </c>
      <c r="F1989" t="s">
        <v>192</v>
      </c>
      <c r="G1989" t="s">
        <v>193</v>
      </c>
      <c r="H1989" t="s">
        <v>408</v>
      </c>
      <c r="I1989" s="1">
        <f t="shared" si="109"/>
        <v>45382</v>
      </c>
      <c r="J1989" s="3">
        <v>3927.25</v>
      </c>
      <c r="K1989" s="3">
        <v>715.22</v>
      </c>
      <c r="L1989" s="3">
        <v>3212.03</v>
      </c>
      <c r="M1989" s="3">
        <v>400</v>
      </c>
      <c r="N1989" s="2">
        <v>7</v>
      </c>
      <c r="O1989" s="2">
        <v>0</v>
      </c>
      <c r="P1989" s="2">
        <v>5</v>
      </c>
      <c r="Q1989" s="2">
        <v>211</v>
      </c>
      <c r="R1989" s="1">
        <f t="shared" si="110"/>
        <v>45900</v>
      </c>
      <c r="S1989" t="s">
        <v>27</v>
      </c>
      <c r="T1989" t="s">
        <v>28</v>
      </c>
    </row>
    <row r="1990" spans="1:20" ht="13.95" customHeight="1" x14ac:dyDescent="0.3">
      <c r="A1990" t="s">
        <v>3035</v>
      </c>
      <c r="B1990" s="2">
        <v>1</v>
      </c>
      <c r="C1990" t="s">
        <v>3009</v>
      </c>
      <c r="D1990" t="s">
        <v>93</v>
      </c>
      <c r="E1990" t="s">
        <v>1989</v>
      </c>
      <c r="F1990" t="s">
        <v>432</v>
      </c>
      <c r="G1990" t="s">
        <v>377</v>
      </c>
      <c r="H1990" t="s">
        <v>433</v>
      </c>
      <c r="I1990" s="1">
        <f t="shared" si="109"/>
        <v>45382</v>
      </c>
      <c r="J1990" s="3">
        <v>3927.25</v>
      </c>
      <c r="K1990" s="3">
        <v>715.22</v>
      </c>
      <c r="L1990" s="3">
        <v>3212.03</v>
      </c>
      <c r="M1990" s="3">
        <v>400</v>
      </c>
      <c r="N1990" s="2">
        <v>7</v>
      </c>
      <c r="O1990" s="2">
        <v>0</v>
      </c>
      <c r="P1990" s="2">
        <v>5</v>
      </c>
      <c r="Q1990" s="2">
        <v>211</v>
      </c>
      <c r="R1990" s="1">
        <f t="shared" si="110"/>
        <v>45900</v>
      </c>
      <c r="S1990" t="s">
        <v>27</v>
      </c>
      <c r="T1990" t="s">
        <v>28</v>
      </c>
    </row>
    <row r="1991" spans="1:20" ht="13.95" customHeight="1" x14ac:dyDescent="0.3">
      <c r="A1991" t="s">
        <v>3036</v>
      </c>
      <c r="B1991" s="2">
        <v>1</v>
      </c>
      <c r="C1991" t="s">
        <v>3009</v>
      </c>
      <c r="D1991" t="s">
        <v>93</v>
      </c>
      <c r="E1991" t="s">
        <v>1989</v>
      </c>
      <c r="F1991" t="s">
        <v>151</v>
      </c>
      <c r="G1991" t="s">
        <v>152</v>
      </c>
      <c r="H1991" t="s">
        <v>153</v>
      </c>
      <c r="I1991" s="1">
        <f t="shared" si="109"/>
        <v>45382</v>
      </c>
      <c r="J1991" s="3">
        <v>3927.25</v>
      </c>
      <c r="K1991" s="3">
        <v>715.22</v>
      </c>
      <c r="L1991" s="3">
        <v>3212.03</v>
      </c>
      <c r="M1991" s="3">
        <v>400</v>
      </c>
      <c r="N1991" s="2">
        <v>7</v>
      </c>
      <c r="O1991" s="2">
        <v>0</v>
      </c>
      <c r="P1991" s="2">
        <v>5</v>
      </c>
      <c r="Q1991" s="2">
        <v>211</v>
      </c>
      <c r="R1991" s="1">
        <f t="shared" si="110"/>
        <v>45900</v>
      </c>
      <c r="S1991" t="s">
        <v>27</v>
      </c>
      <c r="T1991" t="s">
        <v>28</v>
      </c>
    </row>
    <row r="1992" spans="1:20" ht="13.95" customHeight="1" x14ac:dyDescent="0.3">
      <c r="A1992" t="s">
        <v>3037</v>
      </c>
      <c r="B1992" s="2">
        <v>1</v>
      </c>
      <c r="C1992" t="s">
        <v>3009</v>
      </c>
      <c r="D1992" t="s">
        <v>93</v>
      </c>
      <c r="E1992" t="s">
        <v>1989</v>
      </c>
      <c r="F1992" t="s">
        <v>340</v>
      </c>
      <c r="G1992" t="s">
        <v>193</v>
      </c>
      <c r="H1992" t="s">
        <v>341</v>
      </c>
      <c r="I1992" s="1">
        <f t="shared" si="109"/>
        <v>45382</v>
      </c>
      <c r="J1992" s="3">
        <v>3927.25</v>
      </c>
      <c r="K1992" s="3">
        <v>715.22</v>
      </c>
      <c r="L1992" s="3">
        <v>3212.03</v>
      </c>
      <c r="M1992" s="3">
        <v>400</v>
      </c>
      <c r="N1992" s="2">
        <v>7</v>
      </c>
      <c r="O1992" s="2">
        <v>0</v>
      </c>
      <c r="P1992" s="2">
        <v>5</v>
      </c>
      <c r="Q1992" s="2">
        <v>211</v>
      </c>
      <c r="R1992" s="1">
        <f t="shared" si="110"/>
        <v>45900</v>
      </c>
      <c r="S1992" t="s">
        <v>27</v>
      </c>
      <c r="T1992" t="s">
        <v>28</v>
      </c>
    </row>
    <row r="1993" spans="1:20" ht="13.95" customHeight="1" x14ac:dyDescent="0.3">
      <c r="A1993" t="s">
        <v>3038</v>
      </c>
      <c r="B1993" s="2">
        <v>1</v>
      </c>
      <c r="C1993" t="s">
        <v>3009</v>
      </c>
      <c r="D1993" t="s">
        <v>93</v>
      </c>
      <c r="E1993" t="s">
        <v>1989</v>
      </c>
      <c r="F1993" t="s">
        <v>340</v>
      </c>
      <c r="G1993" t="s">
        <v>193</v>
      </c>
      <c r="H1993" t="s">
        <v>341</v>
      </c>
      <c r="I1993" s="1">
        <f t="shared" si="109"/>
        <v>45382</v>
      </c>
      <c r="J1993" s="3">
        <v>3927.25</v>
      </c>
      <c r="K1993" s="3">
        <v>715.22</v>
      </c>
      <c r="L1993" s="3">
        <v>3212.03</v>
      </c>
      <c r="M1993" s="3">
        <v>400</v>
      </c>
      <c r="N1993" s="2">
        <v>7</v>
      </c>
      <c r="O1993" s="2">
        <v>0</v>
      </c>
      <c r="P1993" s="2">
        <v>5</v>
      </c>
      <c r="Q1993" s="2">
        <v>211</v>
      </c>
      <c r="R1993" s="1">
        <f t="shared" si="110"/>
        <v>45900</v>
      </c>
      <c r="S1993" t="s">
        <v>27</v>
      </c>
      <c r="T1993" t="s">
        <v>28</v>
      </c>
    </row>
    <row r="1994" spans="1:20" ht="13.95" customHeight="1" x14ac:dyDescent="0.3">
      <c r="A1994" t="s">
        <v>3039</v>
      </c>
      <c r="B1994" s="2">
        <v>1</v>
      </c>
      <c r="C1994" t="s">
        <v>3001</v>
      </c>
      <c r="D1994" t="s">
        <v>93</v>
      </c>
      <c r="E1994" t="s">
        <v>1989</v>
      </c>
      <c r="F1994" t="s">
        <v>461</v>
      </c>
      <c r="G1994" t="s">
        <v>377</v>
      </c>
      <c r="H1994" t="s">
        <v>687</v>
      </c>
      <c r="I1994" s="1">
        <f t="shared" si="109"/>
        <v>45382</v>
      </c>
      <c r="J1994" s="3">
        <v>3954.85</v>
      </c>
      <c r="K1994" s="3">
        <v>720.83</v>
      </c>
      <c r="L1994" s="3">
        <v>3234.02</v>
      </c>
      <c r="M1994" s="3">
        <v>400</v>
      </c>
      <c r="N1994" s="2">
        <v>7</v>
      </c>
      <c r="O1994" s="2">
        <v>0</v>
      </c>
      <c r="P1994" s="2">
        <v>5</v>
      </c>
      <c r="Q1994" s="2">
        <v>211</v>
      </c>
      <c r="R1994" s="1">
        <f t="shared" si="110"/>
        <v>45900</v>
      </c>
      <c r="S1994" t="s">
        <v>27</v>
      </c>
      <c r="T1994" t="s">
        <v>28</v>
      </c>
    </row>
    <row r="1995" spans="1:20" ht="13.95" customHeight="1" x14ac:dyDescent="0.3">
      <c r="A1995" t="s">
        <v>3040</v>
      </c>
      <c r="B1995" s="2">
        <v>1</v>
      </c>
      <c r="C1995" t="s">
        <v>3001</v>
      </c>
      <c r="D1995" t="s">
        <v>93</v>
      </c>
      <c r="E1995" t="s">
        <v>1989</v>
      </c>
      <c r="F1995" t="s">
        <v>340</v>
      </c>
      <c r="G1995" t="s">
        <v>193</v>
      </c>
      <c r="H1995" t="s">
        <v>341</v>
      </c>
      <c r="I1995" s="1">
        <f t="shared" si="109"/>
        <v>45382</v>
      </c>
      <c r="J1995" s="3">
        <v>3954.85</v>
      </c>
      <c r="K1995" s="3">
        <v>720.83</v>
      </c>
      <c r="L1995" s="3">
        <v>3234.02</v>
      </c>
      <c r="M1995" s="3">
        <v>400</v>
      </c>
      <c r="N1995" s="2">
        <v>7</v>
      </c>
      <c r="O1995" s="2">
        <v>0</v>
      </c>
      <c r="P1995" s="2">
        <v>5</v>
      </c>
      <c r="Q1995" s="2">
        <v>211</v>
      </c>
      <c r="R1995" s="1">
        <f t="shared" si="110"/>
        <v>45900</v>
      </c>
      <c r="S1995" t="s">
        <v>27</v>
      </c>
      <c r="T1995" t="s">
        <v>28</v>
      </c>
    </row>
    <row r="1996" spans="1:20" ht="13.95" customHeight="1" x14ac:dyDescent="0.3">
      <c r="A1996" t="s">
        <v>3041</v>
      </c>
      <c r="B1996" s="2">
        <v>1</v>
      </c>
      <c r="C1996" t="s">
        <v>3001</v>
      </c>
      <c r="D1996" t="s">
        <v>93</v>
      </c>
      <c r="E1996" t="s">
        <v>1989</v>
      </c>
      <c r="F1996" t="s">
        <v>461</v>
      </c>
      <c r="G1996" t="s">
        <v>377</v>
      </c>
      <c r="H1996" t="s">
        <v>687</v>
      </c>
      <c r="I1996" s="1">
        <f t="shared" si="109"/>
        <v>45382</v>
      </c>
      <c r="J1996" s="3">
        <v>3954.85</v>
      </c>
      <c r="K1996" s="3">
        <v>720.83</v>
      </c>
      <c r="L1996" s="3">
        <v>3234.02</v>
      </c>
      <c r="M1996" s="3">
        <v>400</v>
      </c>
      <c r="N1996" s="2">
        <v>7</v>
      </c>
      <c r="O1996" s="2">
        <v>0</v>
      </c>
      <c r="P1996" s="2">
        <v>5</v>
      </c>
      <c r="Q1996" s="2">
        <v>211</v>
      </c>
      <c r="R1996" s="1">
        <f t="shared" si="110"/>
        <v>45900</v>
      </c>
      <c r="S1996" t="s">
        <v>27</v>
      </c>
      <c r="T1996" t="s">
        <v>28</v>
      </c>
    </row>
    <row r="1997" spans="1:20" ht="13.95" customHeight="1" x14ac:dyDescent="0.3">
      <c r="A1997" t="s">
        <v>3042</v>
      </c>
      <c r="B1997" s="2">
        <v>1</v>
      </c>
      <c r="C1997" t="s">
        <v>3001</v>
      </c>
      <c r="D1997" t="s">
        <v>93</v>
      </c>
      <c r="E1997" t="s">
        <v>1989</v>
      </c>
      <c r="F1997" t="s">
        <v>340</v>
      </c>
      <c r="G1997" t="s">
        <v>193</v>
      </c>
      <c r="H1997" t="s">
        <v>341</v>
      </c>
      <c r="I1997" s="1">
        <f t="shared" si="109"/>
        <v>45382</v>
      </c>
      <c r="J1997" s="3">
        <v>3954.85</v>
      </c>
      <c r="K1997" s="3">
        <v>720.83</v>
      </c>
      <c r="L1997" s="3">
        <v>3234.02</v>
      </c>
      <c r="M1997" s="3">
        <v>400</v>
      </c>
      <c r="N1997" s="2">
        <v>7</v>
      </c>
      <c r="O1997" s="2">
        <v>0</v>
      </c>
      <c r="P1997" s="2">
        <v>5</v>
      </c>
      <c r="Q1997" s="2">
        <v>211</v>
      </c>
      <c r="R1997" s="1">
        <f t="shared" si="110"/>
        <v>45900</v>
      </c>
      <c r="S1997" t="s">
        <v>27</v>
      </c>
      <c r="T1997" t="s">
        <v>28</v>
      </c>
    </row>
    <row r="1998" spans="1:20" ht="13.95" customHeight="1" x14ac:dyDescent="0.3">
      <c r="A1998" t="s">
        <v>3043</v>
      </c>
      <c r="B1998" s="2">
        <v>1</v>
      </c>
      <c r="C1998" t="s">
        <v>3001</v>
      </c>
      <c r="D1998" t="s">
        <v>93</v>
      </c>
      <c r="E1998" t="s">
        <v>1989</v>
      </c>
      <c r="F1998" t="s">
        <v>340</v>
      </c>
      <c r="G1998" t="s">
        <v>193</v>
      </c>
      <c r="H1998" t="s">
        <v>341</v>
      </c>
      <c r="I1998" s="1">
        <f t="shared" si="109"/>
        <v>45382</v>
      </c>
      <c r="J1998" s="3">
        <v>3954.85</v>
      </c>
      <c r="K1998" s="3">
        <v>720.83</v>
      </c>
      <c r="L1998" s="3">
        <v>3234.02</v>
      </c>
      <c r="M1998" s="3">
        <v>400</v>
      </c>
      <c r="N1998" s="2">
        <v>7</v>
      </c>
      <c r="O1998" s="2">
        <v>0</v>
      </c>
      <c r="P1998" s="2">
        <v>5</v>
      </c>
      <c r="Q1998" s="2">
        <v>211</v>
      </c>
      <c r="R1998" s="1">
        <f t="shared" si="110"/>
        <v>45900</v>
      </c>
      <c r="S1998" t="s">
        <v>27</v>
      </c>
      <c r="T1998" t="s">
        <v>28</v>
      </c>
    </row>
    <row r="1999" spans="1:20" ht="13.95" customHeight="1" x14ac:dyDescent="0.3">
      <c r="A1999" t="s">
        <v>3044</v>
      </c>
      <c r="B1999" s="2">
        <v>1</v>
      </c>
      <c r="C1999" t="s">
        <v>3001</v>
      </c>
      <c r="D1999" t="s">
        <v>93</v>
      </c>
      <c r="E1999" t="s">
        <v>1989</v>
      </c>
      <c r="F1999" t="s">
        <v>340</v>
      </c>
      <c r="G1999" t="s">
        <v>193</v>
      </c>
      <c r="H1999" t="s">
        <v>341</v>
      </c>
      <c r="I1999" s="1">
        <f t="shared" si="109"/>
        <v>45382</v>
      </c>
      <c r="J1999" s="3">
        <v>3954.85</v>
      </c>
      <c r="K1999" s="3">
        <v>720.83</v>
      </c>
      <c r="L1999" s="3">
        <v>3234.02</v>
      </c>
      <c r="M1999" s="3">
        <v>400</v>
      </c>
      <c r="N1999" s="2">
        <v>7</v>
      </c>
      <c r="O1999" s="2">
        <v>0</v>
      </c>
      <c r="P1999" s="2">
        <v>5</v>
      </c>
      <c r="Q1999" s="2">
        <v>211</v>
      </c>
      <c r="R1999" s="1">
        <f t="shared" si="110"/>
        <v>45900</v>
      </c>
      <c r="S1999" t="s">
        <v>27</v>
      </c>
      <c r="T1999" t="s">
        <v>28</v>
      </c>
    </row>
    <row r="2000" spans="1:20" ht="13.95" customHeight="1" x14ac:dyDescent="0.3">
      <c r="A2000" t="s">
        <v>3045</v>
      </c>
      <c r="B2000" s="2">
        <v>1</v>
      </c>
      <c r="C2000" t="s">
        <v>3001</v>
      </c>
      <c r="D2000" t="s">
        <v>93</v>
      </c>
      <c r="E2000" t="s">
        <v>1989</v>
      </c>
      <c r="F2000" t="s">
        <v>340</v>
      </c>
      <c r="G2000" t="s">
        <v>193</v>
      </c>
      <c r="H2000" t="s">
        <v>341</v>
      </c>
      <c r="I2000" s="1">
        <f t="shared" si="109"/>
        <v>45382</v>
      </c>
      <c r="J2000" s="3">
        <v>3954.85</v>
      </c>
      <c r="K2000" s="3">
        <v>720.83</v>
      </c>
      <c r="L2000" s="3">
        <v>3234.02</v>
      </c>
      <c r="M2000" s="3">
        <v>400</v>
      </c>
      <c r="N2000" s="2">
        <v>7</v>
      </c>
      <c r="O2000" s="2">
        <v>0</v>
      </c>
      <c r="P2000" s="2">
        <v>5</v>
      </c>
      <c r="Q2000" s="2">
        <v>211</v>
      </c>
      <c r="R2000" s="1">
        <f t="shared" si="110"/>
        <v>45900</v>
      </c>
      <c r="S2000" t="s">
        <v>27</v>
      </c>
      <c r="T2000" t="s">
        <v>28</v>
      </c>
    </row>
    <row r="2001" spans="1:20" ht="13.95" customHeight="1" x14ac:dyDescent="0.3">
      <c r="A2001" t="s">
        <v>3046</v>
      </c>
      <c r="B2001" s="2">
        <v>1</v>
      </c>
      <c r="C2001" t="s">
        <v>3001</v>
      </c>
      <c r="D2001" t="s">
        <v>93</v>
      </c>
      <c r="E2001" t="s">
        <v>1989</v>
      </c>
      <c r="F2001" t="s">
        <v>340</v>
      </c>
      <c r="G2001" t="s">
        <v>193</v>
      </c>
      <c r="H2001" t="s">
        <v>341</v>
      </c>
      <c r="I2001" s="1">
        <f t="shared" si="109"/>
        <v>45382</v>
      </c>
      <c r="J2001" s="3">
        <v>3954.85</v>
      </c>
      <c r="K2001" s="3">
        <v>720.83</v>
      </c>
      <c r="L2001" s="3">
        <v>3234.02</v>
      </c>
      <c r="M2001" s="3">
        <v>400</v>
      </c>
      <c r="N2001" s="2">
        <v>7</v>
      </c>
      <c r="O2001" s="2">
        <v>0</v>
      </c>
      <c r="P2001" s="2">
        <v>5</v>
      </c>
      <c r="Q2001" s="2">
        <v>211</v>
      </c>
      <c r="R2001" s="1">
        <f t="shared" si="110"/>
        <v>45900</v>
      </c>
      <c r="S2001" t="s">
        <v>27</v>
      </c>
      <c r="T2001" t="s">
        <v>28</v>
      </c>
    </row>
    <row r="2002" spans="1:20" ht="13.95" customHeight="1" x14ac:dyDescent="0.3">
      <c r="A2002" t="s">
        <v>3047</v>
      </c>
      <c r="B2002" s="2">
        <v>1</v>
      </c>
      <c r="C2002" t="s">
        <v>3001</v>
      </c>
      <c r="D2002" t="s">
        <v>93</v>
      </c>
      <c r="E2002" t="s">
        <v>1989</v>
      </c>
      <c r="F2002" t="s">
        <v>340</v>
      </c>
      <c r="G2002" t="s">
        <v>193</v>
      </c>
      <c r="H2002" t="s">
        <v>341</v>
      </c>
      <c r="I2002" s="1">
        <f t="shared" si="109"/>
        <v>45382</v>
      </c>
      <c r="J2002" s="3">
        <v>3954.85</v>
      </c>
      <c r="K2002" s="3">
        <v>720.83</v>
      </c>
      <c r="L2002" s="3">
        <v>3234.02</v>
      </c>
      <c r="M2002" s="3">
        <v>400</v>
      </c>
      <c r="N2002" s="2">
        <v>7</v>
      </c>
      <c r="O2002" s="2">
        <v>0</v>
      </c>
      <c r="P2002" s="2">
        <v>5</v>
      </c>
      <c r="Q2002" s="2">
        <v>211</v>
      </c>
      <c r="R2002" s="1">
        <f t="shared" si="110"/>
        <v>45900</v>
      </c>
      <c r="S2002" t="s">
        <v>27</v>
      </c>
      <c r="T2002" t="s">
        <v>28</v>
      </c>
    </row>
    <row r="2003" spans="1:20" ht="13.95" customHeight="1" x14ac:dyDescent="0.3">
      <c r="A2003" t="s">
        <v>3048</v>
      </c>
      <c r="B2003" s="2">
        <v>1</v>
      </c>
      <c r="C2003" t="s">
        <v>3001</v>
      </c>
      <c r="D2003" t="s">
        <v>93</v>
      </c>
      <c r="E2003" t="s">
        <v>1989</v>
      </c>
      <c r="F2003" t="s">
        <v>340</v>
      </c>
      <c r="G2003" t="s">
        <v>193</v>
      </c>
      <c r="H2003" t="s">
        <v>341</v>
      </c>
      <c r="I2003" s="1">
        <f t="shared" si="109"/>
        <v>45382</v>
      </c>
      <c r="J2003" s="3">
        <v>3954.85</v>
      </c>
      <c r="K2003" s="3">
        <v>720.83</v>
      </c>
      <c r="L2003" s="3">
        <v>3234.02</v>
      </c>
      <c r="M2003" s="3">
        <v>400</v>
      </c>
      <c r="N2003" s="2">
        <v>7</v>
      </c>
      <c r="O2003" s="2">
        <v>0</v>
      </c>
      <c r="P2003" s="2">
        <v>5</v>
      </c>
      <c r="Q2003" s="2">
        <v>211</v>
      </c>
      <c r="R2003" s="1">
        <f t="shared" si="110"/>
        <v>45900</v>
      </c>
      <c r="S2003" t="s">
        <v>27</v>
      </c>
      <c r="T2003" t="s">
        <v>28</v>
      </c>
    </row>
    <row r="2004" spans="1:20" ht="13.95" customHeight="1" x14ac:dyDescent="0.3">
      <c r="A2004" t="s">
        <v>3049</v>
      </c>
      <c r="B2004" s="2">
        <v>1</v>
      </c>
      <c r="C2004" t="s">
        <v>3050</v>
      </c>
      <c r="D2004" t="s">
        <v>93</v>
      </c>
      <c r="E2004" t="s">
        <v>1989</v>
      </c>
      <c r="F2004" t="s">
        <v>340</v>
      </c>
      <c r="G2004" t="s">
        <v>193</v>
      </c>
      <c r="H2004" t="s">
        <v>341</v>
      </c>
      <c r="I2004" s="1">
        <f t="shared" si="109"/>
        <v>45382</v>
      </c>
      <c r="J2004" s="3">
        <v>3448.85</v>
      </c>
      <c r="K2004" s="3">
        <v>638.52</v>
      </c>
      <c r="L2004" s="3">
        <v>2810.33</v>
      </c>
      <c r="M2004" s="3">
        <v>300</v>
      </c>
      <c r="N2004" s="2">
        <v>7</v>
      </c>
      <c r="O2004" s="2">
        <v>0</v>
      </c>
      <c r="P2004" s="2">
        <v>5</v>
      </c>
      <c r="Q2004" s="2">
        <v>211</v>
      </c>
      <c r="R2004" s="1">
        <f t="shared" si="110"/>
        <v>45900</v>
      </c>
      <c r="S2004" t="s">
        <v>27</v>
      </c>
      <c r="T2004" t="s">
        <v>28</v>
      </c>
    </row>
    <row r="2005" spans="1:20" ht="13.95" customHeight="1" x14ac:dyDescent="0.3">
      <c r="A2005" t="s">
        <v>3051</v>
      </c>
      <c r="B2005" s="2">
        <v>1</v>
      </c>
      <c r="C2005" t="s">
        <v>3050</v>
      </c>
      <c r="D2005" t="s">
        <v>93</v>
      </c>
      <c r="E2005" t="s">
        <v>1989</v>
      </c>
      <c r="F2005" t="s">
        <v>340</v>
      </c>
      <c r="G2005" t="s">
        <v>193</v>
      </c>
      <c r="H2005" t="s">
        <v>341</v>
      </c>
      <c r="I2005" s="1">
        <f t="shared" si="109"/>
        <v>45382</v>
      </c>
      <c r="J2005" s="3">
        <v>3448.85</v>
      </c>
      <c r="K2005" s="3">
        <v>638.52</v>
      </c>
      <c r="L2005" s="3">
        <v>2810.33</v>
      </c>
      <c r="M2005" s="3">
        <v>300</v>
      </c>
      <c r="N2005" s="2">
        <v>7</v>
      </c>
      <c r="O2005" s="2">
        <v>0</v>
      </c>
      <c r="P2005" s="2">
        <v>5</v>
      </c>
      <c r="Q2005" s="2">
        <v>211</v>
      </c>
      <c r="R2005" s="1">
        <f t="shared" si="110"/>
        <v>45900</v>
      </c>
      <c r="S2005" t="s">
        <v>27</v>
      </c>
      <c r="T2005" t="s">
        <v>28</v>
      </c>
    </row>
    <row r="2006" spans="1:20" ht="13.95" customHeight="1" x14ac:dyDescent="0.3">
      <c r="A2006" t="s">
        <v>3052</v>
      </c>
      <c r="B2006" s="2">
        <v>1</v>
      </c>
      <c r="C2006" t="s">
        <v>3053</v>
      </c>
      <c r="D2006" t="s">
        <v>93</v>
      </c>
      <c r="E2006" t="s">
        <v>1989</v>
      </c>
      <c r="F2006" t="s">
        <v>340</v>
      </c>
      <c r="G2006" t="s">
        <v>193</v>
      </c>
      <c r="H2006" t="s">
        <v>341</v>
      </c>
      <c r="I2006" s="1">
        <f t="shared" ref="I2006:I2017" si="111">DATE(2024,3,31)</f>
        <v>45382</v>
      </c>
      <c r="J2006" s="3">
        <v>4600</v>
      </c>
      <c r="K2006" s="3">
        <v>841.48</v>
      </c>
      <c r="L2006" s="3">
        <v>3758.52</v>
      </c>
      <c r="M2006" s="3">
        <v>450</v>
      </c>
      <c r="N2006" s="2">
        <v>7</v>
      </c>
      <c r="O2006" s="2">
        <v>0</v>
      </c>
      <c r="P2006" s="2">
        <v>5</v>
      </c>
      <c r="Q2006" s="2">
        <v>211</v>
      </c>
      <c r="R2006" s="1">
        <f t="shared" si="110"/>
        <v>45900</v>
      </c>
      <c r="S2006" t="s">
        <v>27</v>
      </c>
      <c r="T2006" t="s">
        <v>28</v>
      </c>
    </row>
    <row r="2007" spans="1:20" ht="13.95" customHeight="1" x14ac:dyDescent="0.3">
      <c r="A2007" t="s">
        <v>3054</v>
      </c>
      <c r="B2007" s="2">
        <v>1</v>
      </c>
      <c r="C2007" t="s">
        <v>3055</v>
      </c>
      <c r="D2007" t="s">
        <v>93</v>
      </c>
      <c r="E2007" t="s">
        <v>1989</v>
      </c>
      <c r="F2007" t="s">
        <v>340</v>
      </c>
      <c r="G2007" t="s">
        <v>193</v>
      </c>
      <c r="H2007" t="s">
        <v>341</v>
      </c>
      <c r="I2007" s="1">
        <f t="shared" si="111"/>
        <v>45382</v>
      </c>
      <c r="J2007" s="3">
        <v>3448.85</v>
      </c>
      <c r="K2007" s="3">
        <v>628.35</v>
      </c>
      <c r="L2007" s="3">
        <v>2820.5</v>
      </c>
      <c r="M2007" s="3">
        <v>350</v>
      </c>
      <c r="N2007" s="2">
        <v>7</v>
      </c>
      <c r="O2007" s="2">
        <v>0</v>
      </c>
      <c r="P2007" s="2">
        <v>5</v>
      </c>
      <c r="Q2007" s="2">
        <v>211</v>
      </c>
      <c r="R2007" s="1">
        <f t="shared" si="110"/>
        <v>45900</v>
      </c>
      <c r="S2007" t="s">
        <v>27</v>
      </c>
      <c r="T2007" t="s">
        <v>28</v>
      </c>
    </row>
    <row r="2008" spans="1:20" ht="13.95" customHeight="1" x14ac:dyDescent="0.3">
      <c r="A2008" t="s">
        <v>3056</v>
      </c>
      <c r="B2008" s="2">
        <v>1</v>
      </c>
      <c r="C2008" t="s">
        <v>3057</v>
      </c>
      <c r="D2008" t="s">
        <v>93</v>
      </c>
      <c r="E2008" t="s">
        <v>1989</v>
      </c>
      <c r="F2008" t="s">
        <v>340</v>
      </c>
      <c r="G2008" t="s">
        <v>193</v>
      </c>
      <c r="H2008" t="s">
        <v>341</v>
      </c>
      <c r="I2008" s="1">
        <f t="shared" si="111"/>
        <v>45382</v>
      </c>
      <c r="J2008" s="3">
        <v>4347</v>
      </c>
      <c r="K2008" s="3">
        <v>800.35</v>
      </c>
      <c r="L2008" s="3">
        <v>3546.65</v>
      </c>
      <c r="M2008" s="3">
        <v>400</v>
      </c>
      <c r="N2008" s="2">
        <v>7</v>
      </c>
      <c r="O2008" s="2">
        <v>0</v>
      </c>
      <c r="P2008" s="2">
        <v>5</v>
      </c>
      <c r="Q2008" s="2">
        <v>211</v>
      </c>
      <c r="R2008" s="1">
        <f t="shared" si="110"/>
        <v>45900</v>
      </c>
      <c r="S2008" t="s">
        <v>27</v>
      </c>
      <c r="T2008" t="s">
        <v>28</v>
      </c>
    </row>
    <row r="2009" spans="1:20" ht="13.95" customHeight="1" x14ac:dyDescent="0.3">
      <c r="A2009" t="s">
        <v>3058</v>
      </c>
      <c r="B2009" s="2">
        <v>1</v>
      </c>
      <c r="C2009" t="s">
        <v>3057</v>
      </c>
      <c r="D2009" t="s">
        <v>93</v>
      </c>
      <c r="E2009" t="s">
        <v>1989</v>
      </c>
      <c r="F2009" t="s">
        <v>340</v>
      </c>
      <c r="G2009" t="s">
        <v>193</v>
      </c>
      <c r="H2009" t="s">
        <v>341</v>
      </c>
      <c r="I2009" s="1">
        <f t="shared" si="111"/>
        <v>45382</v>
      </c>
      <c r="J2009" s="3">
        <v>4347</v>
      </c>
      <c r="K2009" s="3">
        <v>800.35</v>
      </c>
      <c r="L2009" s="3">
        <v>3546.65</v>
      </c>
      <c r="M2009" s="3">
        <v>400</v>
      </c>
      <c r="N2009" s="2">
        <v>7</v>
      </c>
      <c r="O2009" s="2">
        <v>0</v>
      </c>
      <c r="P2009" s="2">
        <v>5</v>
      </c>
      <c r="Q2009" s="2">
        <v>211</v>
      </c>
      <c r="R2009" s="1">
        <f t="shared" si="110"/>
        <v>45900</v>
      </c>
      <c r="S2009" t="s">
        <v>27</v>
      </c>
      <c r="T2009" t="s">
        <v>28</v>
      </c>
    </row>
    <row r="2010" spans="1:20" ht="13.95" customHeight="1" x14ac:dyDescent="0.3">
      <c r="A2010" t="s">
        <v>3059</v>
      </c>
      <c r="B2010" s="2">
        <v>1</v>
      </c>
      <c r="C2010" t="s">
        <v>3057</v>
      </c>
      <c r="D2010" t="s">
        <v>93</v>
      </c>
      <c r="E2010" t="s">
        <v>1989</v>
      </c>
      <c r="F2010" t="s">
        <v>340</v>
      </c>
      <c r="G2010" t="s">
        <v>193</v>
      </c>
      <c r="H2010" t="s">
        <v>341</v>
      </c>
      <c r="I2010" s="1">
        <f t="shared" si="111"/>
        <v>45382</v>
      </c>
      <c r="J2010" s="3">
        <v>4347</v>
      </c>
      <c r="K2010" s="3">
        <v>800.35</v>
      </c>
      <c r="L2010" s="3">
        <v>3546.65</v>
      </c>
      <c r="M2010" s="3">
        <v>400</v>
      </c>
      <c r="N2010" s="2">
        <v>7</v>
      </c>
      <c r="O2010" s="2">
        <v>0</v>
      </c>
      <c r="P2010" s="2">
        <v>5</v>
      </c>
      <c r="Q2010" s="2">
        <v>211</v>
      </c>
      <c r="R2010" s="1">
        <f t="shared" si="110"/>
        <v>45900</v>
      </c>
      <c r="S2010" t="s">
        <v>27</v>
      </c>
      <c r="T2010" t="s">
        <v>28</v>
      </c>
    </row>
    <row r="2011" spans="1:20" ht="13.95" customHeight="1" x14ac:dyDescent="0.3">
      <c r="A2011" t="s">
        <v>3060</v>
      </c>
      <c r="B2011" s="2">
        <v>1</v>
      </c>
      <c r="C2011" t="s">
        <v>3057</v>
      </c>
      <c r="D2011" t="s">
        <v>93</v>
      </c>
      <c r="E2011" t="s">
        <v>1989</v>
      </c>
      <c r="F2011" t="s">
        <v>340</v>
      </c>
      <c r="G2011" t="s">
        <v>193</v>
      </c>
      <c r="H2011" t="s">
        <v>341</v>
      </c>
      <c r="I2011" s="1">
        <f t="shared" si="111"/>
        <v>45382</v>
      </c>
      <c r="J2011" s="3">
        <v>4347</v>
      </c>
      <c r="K2011" s="3">
        <v>800.35</v>
      </c>
      <c r="L2011" s="3">
        <v>3546.65</v>
      </c>
      <c r="M2011" s="3">
        <v>400</v>
      </c>
      <c r="N2011" s="2">
        <v>7</v>
      </c>
      <c r="O2011" s="2">
        <v>0</v>
      </c>
      <c r="P2011" s="2">
        <v>5</v>
      </c>
      <c r="Q2011" s="2">
        <v>211</v>
      </c>
      <c r="R2011" s="1">
        <f t="shared" si="110"/>
        <v>45900</v>
      </c>
      <c r="S2011" t="s">
        <v>27</v>
      </c>
      <c r="T2011" t="s">
        <v>28</v>
      </c>
    </row>
    <row r="2012" spans="1:20" ht="13.95" customHeight="1" x14ac:dyDescent="0.3">
      <c r="A2012" t="s">
        <v>3061</v>
      </c>
      <c r="B2012" s="2">
        <v>1</v>
      </c>
      <c r="C2012" t="s">
        <v>3057</v>
      </c>
      <c r="D2012" t="s">
        <v>93</v>
      </c>
      <c r="E2012" t="s">
        <v>1989</v>
      </c>
      <c r="F2012" t="s">
        <v>340</v>
      </c>
      <c r="G2012" t="s">
        <v>193</v>
      </c>
      <c r="H2012" t="s">
        <v>341</v>
      </c>
      <c r="I2012" s="1">
        <f t="shared" si="111"/>
        <v>45382</v>
      </c>
      <c r="J2012" s="3">
        <v>4347</v>
      </c>
      <c r="K2012" s="3">
        <v>800.35</v>
      </c>
      <c r="L2012" s="3">
        <v>3546.65</v>
      </c>
      <c r="M2012" s="3">
        <v>400</v>
      </c>
      <c r="N2012" s="2">
        <v>7</v>
      </c>
      <c r="O2012" s="2">
        <v>0</v>
      </c>
      <c r="P2012" s="2">
        <v>5</v>
      </c>
      <c r="Q2012" s="2">
        <v>211</v>
      </c>
      <c r="R2012" s="1">
        <f t="shared" si="110"/>
        <v>45900</v>
      </c>
      <c r="S2012" t="s">
        <v>27</v>
      </c>
      <c r="T2012" t="s">
        <v>28</v>
      </c>
    </row>
    <row r="2013" spans="1:20" ht="13.95" customHeight="1" x14ac:dyDescent="0.3">
      <c r="A2013" t="s">
        <v>3062</v>
      </c>
      <c r="B2013" s="2">
        <v>1</v>
      </c>
      <c r="C2013" t="s">
        <v>3057</v>
      </c>
      <c r="D2013" t="s">
        <v>93</v>
      </c>
      <c r="E2013" t="s">
        <v>1989</v>
      </c>
      <c r="F2013" t="s">
        <v>340</v>
      </c>
      <c r="G2013" t="s">
        <v>193</v>
      </c>
      <c r="H2013" t="s">
        <v>341</v>
      </c>
      <c r="I2013" s="1">
        <f t="shared" si="111"/>
        <v>45382</v>
      </c>
      <c r="J2013" s="3">
        <v>4347</v>
      </c>
      <c r="K2013" s="3">
        <v>800.35</v>
      </c>
      <c r="L2013" s="3">
        <v>3546.65</v>
      </c>
      <c r="M2013" s="3">
        <v>400</v>
      </c>
      <c r="N2013" s="2">
        <v>7</v>
      </c>
      <c r="O2013" s="2">
        <v>0</v>
      </c>
      <c r="P2013" s="2">
        <v>5</v>
      </c>
      <c r="Q2013" s="2">
        <v>211</v>
      </c>
      <c r="R2013" s="1">
        <f t="shared" si="110"/>
        <v>45900</v>
      </c>
      <c r="S2013" t="s">
        <v>27</v>
      </c>
      <c r="T2013" t="s">
        <v>28</v>
      </c>
    </row>
    <row r="2014" spans="1:20" ht="13.95" customHeight="1" x14ac:dyDescent="0.3">
      <c r="A2014" t="s">
        <v>3063</v>
      </c>
      <c r="B2014" s="2">
        <v>1</v>
      </c>
      <c r="C2014" t="s">
        <v>3057</v>
      </c>
      <c r="D2014" t="s">
        <v>93</v>
      </c>
      <c r="E2014" t="s">
        <v>1989</v>
      </c>
      <c r="F2014" t="s">
        <v>340</v>
      </c>
      <c r="G2014" t="s">
        <v>193</v>
      </c>
      <c r="H2014" t="s">
        <v>341</v>
      </c>
      <c r="I2014" s="1">
        <f t="shared" si="111"/>
        <v>45382</v>
      </c>
      <c r="J2014" s="3">
        <v>4347</v>
      </c>
      <c r="K2014" s="3">
        <v>800.35</v>
      </c>
      <c r="L2014" s="3">
        <v>3546.65</v>
      </c>
      <c r="M2014" s="3">
        <v>400</v>
      </c>
      <c r="N2014" s="2">
        <v>7</v>
      </c>
      <c r="O2014" s="2">
        <v>0</v>
      </c>
      <c r="P2014" s="2">
        <v>5</v>
      </c>
      <c r="Q2014" s="2">
        <v>211</v>
      </c>
      <c r="R2014" s="1">
        <f t="shared" si="110"/>
        <v>45900</v>
      </c>
      <c r="S2014" t="s">
        <v>27</v>
      </c>
      <c r="T2014" t="s">
        <v>28</v>
      </c>
    </row>
    <row r="2015" spans="1:20" ht="13.95" customHeight="1" x14ac:dyDescent="0.3">
      <c r="A2015" t="s">
        <v>3064</v>
      </c>
      <c r="B2015" s="2">
        <v>1</v>
      </c>
      <c r="C2015" t="s">
        <v>3057</v>
      </c>
      <c r="D2015" t="s">
        <v>93</v>
      </c>
      <c r="E2015" t="s">
        <v>1989</v>
      </c>
      <c r="F2015" t="s">
        <v>340</v>
      </c>
      <c r="G2015" t="s">
        <v>193</v>
      </c>
      <c r="H2015" t="s">
        <v>341</v>
      </c>
      <c r="I2015" s="1">
        <f t="shared" si="111"/>
        <v>45382</v>
      </c>
      <c r="J2015" s="3">
        <v>4347</v>
      </c>
      <c r="K2015" s="3">
        <v>800.35</v>
      </c>
      <c r="L2015" s="3">
        <v>3546.65</v>
      </c>
      <c r="M2015" s="3">
        <v>400</v>
      </c>
      <c r="N2015" s="2">
        <v>7</v>
      </c>
      <c r="O2015" s="2">
        <v>0</v>
      </c>
      <c r="P2015" s="2">
        <v>5</v>
      </c>
      <c r="Q2015" s="2">
        <v>211</v>
      </c>
      <c r="R2015" s="1">
        <f t="shared" si="110"/>
        <v>45900</v>
      </c>
      <c r="S2015" t="s">
        <v>27</v>
      </c>
      <c r="T2015" t="s">
        <v>28</v>
      </c>
    </row>
    <row r="2016" spans="1:20" ht="13.95" customHeight="1" x14ac:dyDescent="0.3">
      <c r="A2016" t="s">
        <v>3065</v>
      </c>
      <c r="B2016" s="2">
        <v>1</v>
      </c>
      <c r="C2016" t="s">
        <v>3066</v>
      </c>
      <c r="D2016" t="s">
        <v>93</v>
      </c>
      <c r="E2016" t="s">
        <v>3067</v>
      </c>
      <c r="F2016" t="s">
        <v>519</v>
      </c>
      <c r="G2016" t="s">
        <v>520</v>
      </c>
      <c r="H2016" t="s">
        <v>521</v>
      </c>
      <c r="I2016" s="1">
        <f t="shared" si="111"/>
        <v>45382</v>
      </c>
      <c r="J2016" s="3">
        <v>7999</v>
      </c>
      <c r="K2016" s="3">
        <v>1520.57</v>
      </c>
      <c r="L2016" s="3">
        <v>6478.43</v>
      </c>
      <c r="M2016" s="3">
        <v>500</v>
      </c>
      <c r="N2016" s="2">
        <v>7</v>
      </c>
      <c r="O2016" s="2">
        <v>0</v>
      </c>
      <c r="P2016" s="2">
        <v>5</v>
      </c>
      <c r="Q2016" s="2">
        <v>211</v>
      </c>
      <c r="R2016" s="1">
        <f t="shared" si="110"/>
        <v>45900</v>
      </c>
      <c r="S2016" t="s">
        <v>27</v>
      </c>
      <c r="T2016" t="s">
        <v>28</v>
      </c>
    </row>
    <row r="2017" spans="1:20" ht="13.95" customHeight="1" x14ac:dyDescent="0.3">
      <c r="A2017" t="s">
        <v>3068</v>
      </c>
      <c r="B2017" s="2">
        <v>1</v>
      </c>
      <c r="C2017" t="s">
        <v>3066</v>
      </c>
      <c r="D2017" t="s">
        <v>93</v>
      </c>
      <c r="E2017" t="s">
        <v>3067</v>
      </c>
      <c r="F2017" t="s">
        <v>519</v>
      </c>
      <c r="G2017" t="s">
        <v>520</v>
      </c>
      <c r="H2017" t="s">
        <v>985</v>
      </c>
      <c r="I2017" s="1">
        <f t="shared" si="111"/>
        <v>45382</v>
      </c>
      <c r="J2017" s="3">
        <v>7999</v>
      </c>
      <c r="K2017" s="3">
        <v>1520.57</v>
      </c>
      <c r="L2017" s="3">
        <v>6478.43</v>
      </c>
      <c r="M2017" s="3">
        <v>500</v>
      </c>
      <c r="N2017" s="2">
        <v>7</v>
      </c>
      <c r="O2017" s="2">
        <v>0</v>
      </c>
      <c r="P2017" s="2">
        <v>5</v>
      </c>
      <c r="Q2017" s="2">
        <v>211</v>
      </c>
      <c r="R2017" s="1">
        <f t="shared" si="110"/>
        <v>45900</v>
      </c>
      <c r="S2017" t="s">
        <v>27</v>
      </c>
      <c r="T2017" t="s">
        <v>28</v>
      </c>
    </row>
    <row r="2018" spans="1:20" ht="13.95" customHeight="1" x14ac:dyDescent="0.3">
      <c r="A2018" t="s">
        <v>3069</v>
      </c>
      <c r="B2018" s="2">
        <v>1</v>
      </c>
      <c r="C2018" t="s">
        <v>21</v>
      </c>
      <c r="D2018" t="s">
        <v>22</v>
      </c>
      <c r="E2018" t="s">
        <v>3070</v>
      </c>
      <c r="F2018" t="s">
        <v>176</v>
      </c>
      <c r="G2018" t="s">
        <v>40</v>
      </c>
      <c r="H2018" t="s">
        <v>41</v>
      </c>
      <c r="I2018" s="1">
        <f>DATE(2024,1,31)</f>
        <v>45322</v>
      </c>
      <c r="J2018" s="3">
        <v>2900</v>
      </c>
      <c r="K2018" s="3">
        <v>295.2</v>
      </c>
      <c r="L2018" s="3">
        <v>2604.8000000000002</v>
      </c>
      <c r="M2018" s="3">
        <v>290</v>
      </c>
      <c r="N2018" s="2">
        <v>14</v>
      </c>
      <c r="O2018" s="2">
        <v>0</v>
      </c>
      <c r="P2018" s="2">
        <v>12</v>
      </c>
      <c r="Q2018" s="2">
        <v>152</v>
      </c>
      <c r="R2018" s="1">
        <f t="shared" si="110"/>
        <v>45900</v>
      </c>
      <c r="S2018" t="s">
        <v>27</v>
      </c>
      <c r="T2018" t="s">
        <v>28</v>
      </c>
    </row>
    <row r="2019" spans="1:20" ht="13.95" customHeight="1" x14ac:dyDescent="0.3">
      <c r="A2019" t="s">
        <v>3071</v>
      </c>
      <c r="B2019" s="2">
        <v>1</v>
      </c>
      <c r="C2019" t="s">
        <v>21</v>
      </c>
      <c r="D2019" t="s">
        <v>22</v>
      </c>
      <c r="E2019" t="s">
        <v>3070</v>
      </c>
      <c r="F2019" t="s">
        <v>176</v>
      </c>
      <c r="G2019" t="s">
        <v>40</v>
      </c>
      <c r="H2019" t="s">
        <v>41</v>
      </c>
      <c r="I2019" s="1">
        <f>DATE(2024,1,31)</f>
        <v>45322</v>
      </c>
      <c r="J2019" s="3">
        <v>2900</v>
      </c>
      <c r="K2019" s="3">
        <v>295.2</v>
      </c>
      <c r="L2019" s="3">
        <v>2604.8000000000002</v>
      </c>
      <c r="M2019" s="3">
        <v>290</v>
      </c>
      <c r="N2019" s="2">
        <v>14</v>
      </c>
      <c r="O2019" s="2">
        <v>0</v>
      </c>
      <c r="P2019" s="2">
        <v>12</v>
      </c>
      <c r="Q2019" s="2">
        <v>152</v>
      </c>
      <c r="R2019" s="1">
        <f t="shared" si="110"/>
        <v>45900</v>
      </c>
      <c r="S2019" t="s">
        <v>27</v>
      </c>
      <c r="T2019" t="s">
        <v>28</v>
      </c>
    </row>
    <row r="2020" spans="1:20" ht="13.95" customHeight="1" x14ac:dyDescent="0.3">
      <c r="A2020" t="s">
        <v>3072</v>
      </c>
      <c r="B2020" s="2">
        <v>1</v>
      </c>
      <c r="C2020" t="s">
        <v>21</v>
      </c>
      <c r="D2020" t="s">
        <v>22</v>
      </c>
      <c r="E2020" t="s">
        <v>3070</v>
      </c>
      <c r="F2020" t="s">
        <v>176</v>
      </c>
      <c r="G2020" t="s">
        <v>40</v>
      </c>
      <c r="H2020" t="s">
        <v>41</v>
      </c>
      <c r="I2020" s="1">
        <f>DATE(2024,1,31)</f>
        <v>45322</v>
      </c>
      <c r="J2020" s="3">
        <v>2900</v>
      </c>
      <c r="K2020" s="3">
        <v>295.2</v>
      </c>
      <c r="L2020" s="3">
        <v>2604.8000000000002</v>
      </c>
      <c r="M2020" s="3">
        <v>290</v>
      </c>
      <c r="N2020" s="2">
        <v>14</v>
      </c>
      <c r="O2020" s="2">
        <v>0</v>
      </c>
      <c r="P2020" s="2">
        <v>12</v>
      </c>
      <c r="Q2020" s="2">
        <v>152</v>
      </c>
      <c r="R2020" s="1">
        <f t="shared" si="110"/>
        <v>45900</v>
      </c>
      <c r="S2020" t="s">
        <v>27</v>
      </c>
      <c r="T2020" t="s">
        <v>28</v>
      </c>
    </row>
    <row r="2021" spans="1:20" ht="13.95" customHeight="1" x14ac:dyDescent="0.3">
      <c r="A2021" t="s">
        <v>3073</v>
      </c>
      <c r="B2021" s="2">
        <v>1</v>
      </c>
      <c r="C2021" t="s">
        <v>21</v>
      </c>
      <c r="D2021" t="s">
        <v>22</v>
      </c>
      <c r="E2021" t="s">
        <v>3070</v>
      </c>
      <c r="F2021" t="s">
        <v>176</v>
      </c>
      <c r="G2021" t="s">
        <v>40</v>
      </c>
      <c r="H2021" t="s">
        <v>41</v>
      </c>
      <c r="I2021" s="1">
        <f>DATE(2024,1,31)</f>
        <v>45322</v>
      </c>
      <c r="J2021" s="3">
        <v>2900</v>
      </c>
      <c r="K2021" s="3">
        <v>295.2</v>
      </c>
      <c r="L2021" s="3">
        <v>2604.8000000000002</v>
      </c>
      <c r="M2021" s="3">
        <v>290</v>
      </c>
      <c r="N2021" s="2">
        <v>14</v>
      </c>
      <c r="O2021" s="2">
        <v>0</v>
      </c>
      <c r="P2021" s="2">
        <v>12</v>
      </c>
      <c r="Q2021" s="2">
        <v>152</v>
      </c>
      <c r="R2021" s="1">
        <f t="shared" si="110"/>
        <v>45900</v>
      </c>
      <c r="S2021" t="s">
        <v>27</v>
      </c>
      <c r="T2021" t="s">
        <v>28</v>
      </c>
    </row>
    <row r="2022" spans="1:20" ht="13.95" customHeight="1" x14ac:dyDescent="0.3">
      <c r="A2022" t="s">
        <v>3074</v>
      </c>
      <c r="B2022" s="2">
        <v>1</v>
      </c>
      <c r="C2022" t="s">
        <v>21</v>
      </c>
      <c r="D2022" t="s">
        <v>22</v>
      </c>
      <c r="E2022" t="s">
        <v>3070</v>
      </c>
      <c r="F2022" t="s">
        <v>176</v>
      </c>
      <c r="G2022" t="s">
        <v>40</v>
      </c>
      <c r="H2022" t="s">
        <v>41</v>
      </c>
      <c r="I2022" s="1">
        <f>DATE(2024,1,31)</f>
        <v>45322</v>
      </c>
      <c r="J2022" s="3">
        <v>2900</v>
      </c>
      <c r="K2022" s="3">
        <v>295.2</v>
      </c>
      <c r="L2022" s="3">
        <v>2604.8000000000002</v>
      </c>
      <c r="M2022" s="3">
        <v>290</v>
      </c>
      <c r="N2022" s="2">
        <v>14</v>
      </c>
      <c r="O2022" s="2">
        <v>0</v>
      </c>
      <c r="P2022" s="2">
        <v>12</v>
      </c>
      <c r="Q2022" s="2">
        <v>152</v>
      </c>
      <c r="R2022" s="1">
        <f t="shared" si="110"/>
        <v>45900</v>
      </c>
      <c r="S2022" t="s">
        <v>27</v>
      </c>
      <c r="T2022" t="s">
        <v>28</v>
      </c>
    </row>
    <row r="2023" spans="1:20" ht="13.95" customHeight="1" x14ac:dyDescent="0.3">
      <c r="A2023" t="s">
        <v>3075</v>
      </c>
      <c r="B2023" s="2">
        <v>1</v>
      </c>
      <c r="C2023" t="s">
        <v>2050</v>
      </c>
      <c r="D2023" t="s">
        <v>93</v>
      </c>
      <c r="E2023" t="s">
        <v>3076</v>
      </c>
      <c r="F2023" t="s">
        <v>472</v>
      </c>
      <c r="G2023" t="s">
        <v>193</v>
      </c>
      <c r="H2023" t="s">
        <v>394</v>
      </c>
      <c r="I2023" s="1">
        <f>DATE(2024,2,29)</f>
        <v>45351</v>
      </c>
      <c r="J2023" s="3">
        <v>3000</v>
      </c>
      <c r="K2023" s="3">
        <v>580.13</v>
      </c>
      <c r="L2023" s="3">
        <v>2419.87</v>
      </c>
      <c r="M2023" s="3">
        <v>300</v>
      </c>
      <c r="N2023" s="2">
        <v>7</v>
      </c>
      <c r="O2023" s="2">
        <v>0</v>
      </c>
      <c r="P2023" s="2">
        <v>5</v>
      </c>
      <c r="Q2023" s="2">
        <v>181</v>
      </c>
      <c r="R2023" s="1">
        <f t="shared" si="110"/>
        <v>45900</v>
      </c>
      <c r="S2023" t="s">
        <v>27</v>
      </c>
      <c r="T2023" t="s">
        <v>28</v>
      </c>
    </row>
    <row r="2024" spans="1:20" ht="13.95" customHeight="1" x14ac:dyDescent="0.3">
      <c r="A2024" t="s">
        <v>3077</v>
      </c>
      <c r="B2024" s="2">
        <v>1</v>
      </c>
      <c r="C2024" t="s">
        <v>3066</v>
      </c>
      <c r="D2024" t="s">
        <v>93</v>
      </c>
      <c r="E2024" t="s">
        <v>3067</v>
      </c>
      <c r="F2024" t="s">
        <v>281</v>
      </c>
      <c r="G2024" t="s">
        <v>282</v>
      </c>
      <c r="H2024" t="s">
        <v>283</v>
      </c>
      <c r="I2024" s="1">
        <f>DATE(2024,3,31)</f>
        <v>45382</v>
      </c>
      <c r="J2024" s="3">
        <v>7999</v>
      </c>
      <c r="K2024" s="3">
        <v>1520.57</v>
      </c>
      <c r="L2024" s="3">
        <v>6478.43</v>
      </c>
      <c r="M2024" s="3">
        <v>500</v>
      </c>
      <c r="N2024" s="2">
        <v>7</v>
      </c>
      <c r="O2024" s="2">
        <v>0</v>
      </c>
      <c r="P2024" s="2">
        <v>5</v>
      </c>
      <c r="Q2024" s="2">
        <v>211</v>
      </c>
      <c r="R2024" s="1">
        <f t="shared" si="110"/>
        <v>45900</v>
      </c>
      <c r="S2024" t="s">
        <v>27</v>
      </c>
      <c r="T2024" t="s">
        <v>28</v>
      </c>
    </row>
    <row r="2025" spans="1:20" ht="13.95" customHeight="1" x14ac:dyDescent="0.3">
      <c r="A2025" t="s">
        <v>3078</v>
      </c>
      <c r="B2025" s="2">
        <v>1</v>
      </c>
      <c r="C2025" t="s">
        <v>3079</v>
      </c>
      <c r="D2025" t="s">
        <v>93</v>
      </c>
      <c r="E2025" t="s">
        <v>3067</v>
      </c>
      <c r="F2025" t="s">
        <v>358</v>
      </c>
      <c r="G2025" t="s">
        <v>25</v>
      </c>
      <c r="H2025" t="s">
        <v>26</v>
      </c>
      <c r="I2025" s="1">
        <f>DATE(2024,3,31)</f>
        <v>45382</v>
      </c>
      <c r="J2025" s="3">
        <v>7499</v>
      </c>
      <c r="K2025" s="3">
        <v>1419.19</v>
      </c>
      <c r="L2025" s="3">
        <v>6079.81</v>
      </c>
      <c r="M2025" s="3">
        <v>500</v>
      </c>
      <c r="N2025" s="2">
        <v>7</v>
      </c>
      <c r="O2025" s="2">
        <v>0</v>
      </c>
      <c r="P2025" s="2">
        <v>5</v>
      </c>
      <c r="Q2025" s="2">
        <v>211</v>
      </c>
      <c r="R2025" s="1">
        <f t="shared" si="110"/>
        <v>45900</v>
      </c>
      <c r="S2025" t="s">
        <v>27</v>
      </c>
      <c r="T2025" t="s">
        <v>28</v>
      </c>
    </row>
    <row r="2026" spans="1:20" ht="13.95" customHeight="1" x14ac:dyDescent="0.3">
      <c r="A2026" t="s">
        <v>3080</v>
      </c>
      <c r="B2026" s="2">
        <v>1</v>
      </c>
      <c r="C2026" t="s">
        <v>3079</v>
      </c>
      <c r="D2026" t="s">
        <v>93</v>
      </c>
      <c r="E2026" t="s">
        <v>3081</v>
      </c>
      <c r="F2026" t="s">
        <v>281</v>
      </c>
      <c r="G2026" t="s">
        <v>282</v>
      </c>
      <c r="H2026" t="s">
        <v>283</v>
      </c>
      <c r="I2026" s="1">
        <f>DATE(2024,3,31)</f>
        <v>45382</v>
      </c>
      <c r="J2026" s="3">
        <v>7499</v>
      </c>
      <c r="K2026" s="3">
        <v>1419.19</v>
      </c>
      <c r="L2026" s="3">
        <v>6079.81</v>
      </c>
      <c r="M2026" s="3">
        <v>500</v>
      </c>
      <c r="N2026" s="2">
        <v>7</v>
      </c>
      <c r="O2026" s="2">
        <v>0</v>
      </c>
      <c r="P2026" s="2">
        <v>5</v>
      </c>
      <c r="Q2026" s="2">
        <v>211</v>
      </c>
      <c r="R2026" s="1">
        <f t="shared" si="110"/>
        <v>45900</v>
      </c>
      <c r="S2026" t="s">
        <v>27</v>
      </c>
      <c r="T2026" t="s">
        <v>28</v>
      </c>
    </row>
    <row r="2027" spans="1:20" ht="13.95" customHeight="1" x14ac:dyDescent="0.3">
      <c r="A2027" t="s">
        <v>3082</v>
      </c>
      <c r="B2027" s="2">
        <v>1</v>
      </c>
      <c r="C2027" t="s">
        <v>3079</v>
      </c>
      <c r="D2027" t="s">
        <v>93</v>
      </c>
      <c r="E2027" t="s">
        <v>3083</v>
      </c>
      <c r="F2027" t="s">
        <v>453</v>
      </c>
      <c r="G2027" t="s">
        <v>197</v>
      </c>
      <c r="H2027" t="s">
        <v>3084</v>
      </c>
      <c r="I2027" s="1">
        <f>DATE(2021,6,30)</f>
        <v>44377</v>
      </c>
      <c r="J2027" s="3">
        <v>6578</v>
      </c>
      <c r="K2027" s="3">
        <v>3531.47</v>
      </c>
      <c r="L2027" s="3">
        <v>3046.53</v>
      </c>
      <c r="M2027" s="3">
        <v>650</v>
      </c>
      <c r="N2027" s="2">
        <v>7</v>
      </c>
      <c r="O2027" s="2">
        <v>0</v>
      </c>
      <c r="P2027" s="2">
        <v>2</v>
      </c>
      <c r="Q2027" s="2">
        <v>303</v>
      </c>
      <c r="R2027" s="1">
        <f t="shared" si="110"/>
        <v>45900</v>
      </c>
      <c r="S2027" t="s">
        <v>27</v>
      </c>
      <c r="T2027" t="s">
        <v>28</v>
      </c>
    </row>
    <row r="2028" spans="1:20" ht="13.95" customHeight="1" x14ac:dyDescent="0.3">
      <c r="A2028" t="s">
        <v>3085</v>
      </c>
      <c r="B2028" s="2">
        <v>1</v>
      </c>
      <c r="C2028" t="s">
        <v>3086</v>
      </c>
      <c r="D2028" t="s">
        <v>93</v>
      </c>
      <c r="E2028" t="s">
        <v>3087</v>
      </c>
      <c r="F2028" t="s">
        <v>354</v>
      </c>
      <c r="G2028" t="s">
        <v>33</v>
      </c>
      <c r="H2028" t="s">
        <v>34</v>
      </c>
      <c r="I2028" s="1">
        <f>DATE(2021,5,31)</f>
        <v>44347</v>
      </c>
      <c r="J2028" s="3">
        <v>8337.5</v>
      </c>
      <c r="K2028" s="3">
        <v>4560.6000000000004</v>
      </c>
      <c r="L2028" s="3">
        <v>3776.9</v>
      </c>
      <c r="M2028" s="3">
        <v>830</v>
      </c>
      <c r="N2028" s="2">
        <v>7</v>
      </c>
      <c r="O2028" s="2">
        <v>0</v>
      </c>
      <c r="P2028" s="2">
        <v>2</v>
      </c>
      <c r="Q2028" s="2">
        <v>273</v>
      </c>
      <c r="R2028" s="1">
        <f t="shared" si="110"/>
        <v>45900</v>
      </c>
      <c r="S2028" t="s">
        <v>27</v>
      </c>
      <c r="T2028" t="s">
        <v>28</v>
      </c>
    </row>
    <row r="2029" spans="1:20" ht="13.95" customHeight="1" x14ac:dyDescent="0.3">
      <c r="A2029" t="s">
        <v>3088</v>
      </c>
      <c r="B2029" s="2">
        <v>1</v>
      </c>
      <c r="C2029" t="s">
        <v>2840</v>
      </c>
      <c r="D2029" t="s">
        <v>1787</v>
      </c>
      <c r="E2029" t="s">
        <v>2836</v>
      </c>
      <c r="F2029" t="s">
        <v>281</v>
      </c>
      <c r="G2029" t="s">
        <v>282</v>
      </c>
      <c r="H2029" t="s">
        <v>3089</v>
      </c>
      <c r="I2029" s="1">
        <f>DATE(2024,9,30)</f>
        <v>45565</v>
      </c>
      <c r="J2029" s="3">
        <v>24886</v>
      </c>
      <c r="K2029" s="3">
        <v>3501.69</v>
      </c>
      <c r="L2029" s="3">
        <v>21384.31</v>
      </c>
      <c r="M2029" s="3">
        <v>2000</v>
      </c>
      <c r="N2029" s="2">
        <v>6</v>
      </c>
      <c r="O2029" s="2">
        <v>0</v>
      </c>
      <c r="P2029" s="2">
        <v>5</v>
      </c>
      <c r="Q2029" s="2">
        <v>29</v>
      </c>
      <c r="R2029" s="1">
        <f t="shared" si="110"/>
        <v>45900</v>
      </c>
      <c r="S2029" t="s">
        <v>27</v>
      </c>
      <c r="T2029" t="s">
        <v>28</v>
      </c>
    </row>
    <row r="2030" spans="1:20" ht="13.95" customHeight="1" x14ac:dyDescent="0.3">
      <c r="A2030" t="s">
        <v>3090</v>
      </c>
      <c r="B2030" s="2">
        <v>1</v>
      </c>
      <c r="C2030" t="s">
        <v>1960</v>
      </c>
      <c r="D2030" t="s">
        <v>22</v>
      </c>
      <c r="E2030" t="s">
        <v>1769</v>
      </c>
      <c r="F2030" t="s">
        <v>32</v>
      </c>
      <c r="G2030" t="s">
        <v>33</v>
      </c>
      <c r="H2030" t="s">
        <v>1770</v>
      </c>
      <c r="I2030" s="1">
        <f>DATE(2025,3,31)</f>
        <v>45747</v>
      </c>
      <c r="J2030" s="3">
        <v>8019.01</v>
      </c>
      <c r="K2030" s="3">
        <v>216.26</v>
      </c>
      <c r="L2030" s="3">
        <v>7802.75</v>
      </c>
      <c r="M2030" s="3">
        <v>800</v>
      </c>
      <c r="N2030" s="2">
        <v>14</v>
      </c>
      <c r="O2030" s="2">
        <v>0</v>
      </c>
      <c r="P2030" s="2">
        <v>13</v>
      </c>
      <c r="Q2030" s="2">
        <v>211</v>
      </c>
      <c r="R2030" s="1">
        <f t="shared" si="110"/>
        <v>45900</v>
      </c>
      <c r="S2030" t="s">
        <v>27</v>
      </c>
      <c r="T2030" t="s">
        <v>28</v>
      </c>
    </row>
    <row r="2031" spans="1:20" ht="13.95" customHeight="1" x14ac:dyDescent="0.3">
      <c r="A2031" t="s">
        <v>3091</v>
      </c>
      <c r="B2031" s="2">
        <v>1</v>
      </c>
      <c r="C2031" t="s">
        <v>2840</v>
      </c>
      <c r="D2031" t="s">
        <v>1787</v>
      </c>
      <c r="E2031" t="s">
        <v>2836</v>
      </c>
      <c r="F2031" t="s">
        <v>281</v>
      </c>
      <c r="G2031" t="s">
        <v>282</v>
      </c>
      <c r="H2031" t="s">
        <v>1845</v>
      </c>
      <c r="I2031" s="1">
        <f>DATE(2024,9,30)</f>
        <v>45565</v>
      </c>
      <c r="J2031" s="3">
        <v>24886</v>
      </c>
      <c r="K2031" s="3">
        <v>3501.69</v>
      </c>
      <c r="L2031" s="3">
        <v>21384.31</v>
      </c>
      <c r="M2031" s="3">
        <v>2000</v>
      </c>
      <c r="N2031" s="2">
        <v>6</v>
      </c>
      <c r="O2031" s="2">
        <v>0</v>
      </c>
      <c r="P2031" s="2">
        <v>5</v>
      </c>
      <c r="Q2031" s="2">
        <v>29</v>
      </c>
      <c r="R2031" s="1">
        <f t="shared" si="110"/>
        <v>45900</v>
      </c>
      <c r="S2031" t="s">
        <v>27</v>
      </c>
      <c r="T2031" t="s">
        <v>28</v>
      </c>
    </row>
    <row r="2032" spans="1:20" ht="13.95" customHeight="1" x14ac:dyDescent="0.3">
      <c r="A2032" t="s">
        <v>3092</v>
      </c>
      <c r="B2032" s="2">
        <v>1</v>
      </c>
      <c r="C2032" t="s">
        <v>2840</v>
      </c>
      <c r="D2032" t="s">
        <v>1787</v>
      </c>
      <c r="E2032" t="s">
        <v>2836</v>
      </c>
      <c r="F2032" t="s">
        <v>281</v>
      </c>
      <c r="G2032" t="s">
        <v>282</v>
      </c>
      <c r="H2032" t="s">
        <v>1845</v>
      </c>
      <c r="I2032" s="1">
        <f>DATE(2024,9,30)</f>
        <v>45565</v>
      </c>
      <c r="J2032" s="3">
        <v>24886</v>
      </c>
      <c r="K2032" s="3">
        <v>3501.69</v>
      </c>
      <c r="L2032" s="3">
        <v>21384.31</v>
      </c>
      <c r="M2032" s="3">
        <v>2000</v>
      </c>
      <c r="N2032" s="2">
        <v>6</v>
      </c>
      <c r="O2032" s="2">
        <v>0</v>
      </c>
      <c r="P2032" s="2">
        <v>5</v>
      </c>
      <c r="Q2032" s="2">
        <v>29</v>
      </c>
      <c r="R2032" s="1">
        <f t="shared" si="110"/>
        <v>45900</v>
      </c>
      <c r="S2032" t="s">
        <v>27</v>
      </c>
      <c r="T2032" t="s">
        <v>28</v>
      </c>
    </row>
    <row r="2033" spans="1:20" ht="13.95" customHeight="1" x14ac:dyDescent="0.3">
      <c r="A2033" t="s">
        <v>3093</v>
      </c>
      <c r="B2033" s="2">
        <v>1</v>
      </c>
      <c r="C2033" t="s">
        <v>2840</v>
      </c>
      <c r="D2033" t="s">
        <v>1787</v>
      </c>
      <c r="E2033" t="s">
        <v>2836</v>
      </c>
      <c r="F2033" t="s">
        <v>281</v>
      </c>
      <c r="G2033" t="s">
        <v>282</v>
      </c>
      <c r="H2033" t="s">
        <v>1845</v>
      </c>
      <c r="I2033" s="1">
        <f>DATE(2024,9,30)</f>
        <v>45565</v>
      </c>
      <c r="J2033" s="3">
        <v>24886</v>
      </c>
      <c r="K2033" s="3">
        <v>3501.69</v>
      </c>
      <c r="L2033" s="3">
        <v>21384.31</v>
      </c>
      <c r="M2033" s="3">
        <v>2000</v>
      </c>
      <c r="N2033" s="2">
        <v>6</v>
      </c>
      <c r="O2033" s="2">
        <v>0</v>
      </c>
      <c r="P2033" s="2">
        <v>5</v>
      </c>
      <c r="Q2033" s="2">
        <v>29</v>
      </c>
      <c r="R2033" s="1">
        <f t="shared" si="110"/>
        <v>45900</v>
      </c>
      <c r="S2033" t="s">
        <v>27</v>
      </c>
      <c r="T2033" t="s">
        <v>28</v>
      </c>
    </row>
    <row r="2034" spans="1:20" ht="13.95" customHeight="1" x14ac:dyDescent="0.3">
      <c r="A2034" t="s">
        <v>3094</v>
      </c>
      <c r="B2034" s="2">
        <v>1</v>
      </c>
      <c r="C2034" t="s">
        <v>2840</v>
      </c>
      <c r="D2034" t="s">
        <v>1787</v>
      </c>
      <c r="E2034" t="s">
        <v>2836</v>
      </c>
      <c r="F2034" t="s">
        <v>281</v>
      </c>
      <c r="G2034" t="s">
        <v>282</v>
      </c>
      <c r="H2034" t="s">
        <v>1845</v>
      </c>
      <c r="I2034" s="1">
        <f>DATE(2024,9,30)</f>
        <v>45565</v>
      </c>
      <c r="J2034" s="3">
        <v>24886</v>
      </c>
      <c r="K2034" s="3">
        <v>3501.69</v>
      </c>
      <c r="L2034" s="3">
        <v>21384.31</v>
      </c>
      <c r="M2034" s="3">
        <v>2000</v>
      </c>
      <c r="N2034" s="2">
        <v>6</v>
      </c>
      <c r="O2034" s="2">
        <v>0</v>
      </c>
      <c r="P2034" s="2">
        <v>5</v>
      </c>
      <c r="Q2034" s="2">
        <v>29</v>
      </c>
      <c r="R2034" s="1">
        <f t="shared" si="110"/>
        <v>45900</v>
      </c>
      <c r="S2034" t="s">
        <v>27</v>
      </c>
      <c r="T2034" t="s">
        <v>28</v>
      </c>
    </row>
    <row r="2035" spans="1:20" ht="13.95" customHeight="1" x14ac:dyDescent="0.3">
      <c r="A2035" t="s">
        <v>3095</v>
      </c>
      <c r="B2035" s="2">
        <v>1</v>
      </c>
      <c r="C2035" t="s">
        <v>2576</v>
      </c>
      <c r="D2035" t="s">
        <v>93</v>
      </c>
      <c r="E2035" t="s">
        <v>2514</v>
      </c>
      <c r="F2035" t="s">
        <v>491</v>
      </c>
      <c r="G2035" t="s">
        <v>202</v>
      </c>
      <c r="H2035" t="s">
        <v>3096</v>
      </c>
      <c r="I2035" s="1">
        <f>DATE(2024,11,25)</f>
        <v>45621</v>
      </c>
      <c r="J2035" s="3">
        <v>8300</v>
      </c>
      <c r="K2035" s="3">
        <v>815.96</v>
      </c>
      <c r="L2035" s="3">
        <v>7484.04</v>
      </c>
      <c r="M2035" s="3">
        <v>830</v>
      </c>
      <c r="N2035" s="2">
        <v>7</v>
      </c>
      <c r="O2035" s="2">
        <v>0</v>
      </c>
      <c r="P2035" s="2">
        <v>6</v>
      </c>
      <c r="Q2035" s="2">
        <v>85</v>
      </c>
      <c r="R2035" s="1">
        <f t="shared" si="110"/>
        <v>45900</v>
      </c>
      <c r="S2035" t="s">
        <v>27</v>
      </c>
      <c r="T2035" t="s">
        <v>28</v>
      </c>
    </row>
    <row r="2036" spans="1:20" ht="13.95" customHeight="1" x14ac:dyDescent="0.3">
      <c r="A2036" t="s">
        <v>3097</v>
      </c>
      <c r="B2036" s="2">
        <v>1</v>
      </c>
      <c r="C2036" t="s">
        <v>2840</v>
      </c>
      <c r="D2036" t="s">
        <v>1787</v>
      </c>
      <c r="E2036" t="s">
        <v>2836</v>
      </c>
      <c r="F2036" t="s">
        <v>281</v>
      </c>
      <c r="G2036" t="s">
        <v>282</v>
      </c>
      <c r="H2036" t="s">
        <v>1845</v>
      </c>
      <c r="I2036" s="1">
        <f>DATE(2024,9,30)</f>
        <v>45565</v>
      </c>
      <c r="J2036" s="3">
        <v>24886</v>
      </c>
      <c r="K2036" s="3">
        <v>3501.69</v>
      </c>
      <c r="L2036" s="3">
        <v>21384.31</v>
      </c>
      <c r="M2036" s="3">
        <v>2000</v>
      </c>
      <c r="N2036" s="2">
        <v>6</v>
      </c>
      <c r="O2036" s="2">
        <v>0</v>
      </c>
      <c r="P2036" s="2">
        <v>5</v>
      </c>
      <c r="Q2036" s="2">
        <v>29</v>
      </c>
      <c r="R2036" s="1">
        <f t="shared" si="110"/>
        <v>45900</v>
      </c>
      <c r="S2036" t="s">
        <v>27</v>
      </c>
      <c r="T2036" t="s">
        <v>28</v>
      </c>
    </row>
    <row r="2037" spans="1:20" ht="13.95" customHeight="1" x14ac:dyDescent="0.3">
      <c r="A2037" t="s">
        <v>3098</v>
      </c>
      <c r="B2037" s="2">
        <v>1</v>
      </c>
      <c r="C2037" t="s">
        <v>2840</v>
      </c>
      <c r="D2037" t="s">
        <v>1787</v>
      </c>
      <c r="E2037" t="s">
        <v>2836</v>
      </c>
      <c r="F2037" t="s">
        <v>281</v>
      </c>
      <c r="G2037" t="s">
        <v>282</v>
      </c>
      <c r="H2037" t="s">
        <v>1845</v>
      </c>
      <c r="I2037" s="1">
        <f>DATE(2024,9,30)</f>
        <v>45565</v>
      </c>
      <c r="J2037" s="3">
        <v>24886</v>
      </c>
      <c r="K2037" s="3">
        <v>3501.69</v>
      </c>
      <c r="L2037" s="3">
        <v>21384.31</v>
      </c>
      <c r="M2037" s="3">
        <v>2000</v>
      </c>
      <c r="N2037" s="2">
        <v>6</v>
      </c>
      <c r="O2037" s="2">
        <v>0</v>
      </c>
      <c r="P2037" s="2">
        <v>5</v>
      </c>
      <c r="Q2037" s="2">
        <v>29</v>
      </c>
      <c r="R2037" s="1">
        <f t="shared" si="110"/>
        <v>45900</v>
      </c>
      <c r="S2037" t="s">
        <v>27</v>
      </c>
      <c r="T2037" t="s">
        <v>28</v>
      </c>
    </row>
    <row r="2038" spans="1:20" ht="13.95" customHeight="1" x14ac:dyDescent="0.3">
      <c r="A2038" t="s">
        <v>3099</v>
      </c>
      <c r="B2038" s="2">
        <v>1</v>
      </c>
      <c r="C2038" t="s">
        <v>2840</v>
      </c>
      <c r="D2038" t="s">
        <v>1787</v>
      </c>
      <c r="E2038" t="s">
        <v>2836</v>
      </c>
      <c r="F2038" t="s">
        <v>281</v>
      </c>
      <c r="G2038" t="s">
        <v>282</v>
      </c>
      <c r="H2038" t="s">
        <v>1845</v>
      </c>
      <c r="I2038" s="1">
        <f>DATE(2024,9,30)</f>
        <v>45565</v>
      </c>
      <c r="J2038" s="3">
        <v>24886</v>
      </c>
      <c r="K2038" s="3">
        <v>3501.69</v>
      </c>
      <c r="L2038" s="3">
        <v>21384.31</v>
      </c>
      <c r="M2038" s="3">
        <v>2000</v>
      </c>
      <c r="N2038" s="2">
        <v>6</v>
      </c>
      <c r="O2038" s="2">
        <v>0</v>
      </c>
      <c r="P2038" s="2">
        <v>5</v>
      </c>
      <c r="Q2038" s="2">
        <v>29</v>
      </c>
      <c r="R2038" s="1">
        <f t="shared" si="110"/>
        <v>45900</v>
      </c>
      <c r="S2038" t="s">
        <v>27</v>
      </c>
      <c r="T2038" t="s">
        <v>28</v>
      </c>
    </row>
    <row r="2039" spans="1:20" ht="13.95" customHeight="1" x14ac:dyDescent="0.3">
      <c r="A2039" t="s">
        <v>3100</v>
      </c>
      <c r="B2039" s="2">
        <v>1</v>
      </c>
      <c r="C2039" t="s">
        <v>2292</v>
      </c>
      <c r="D2039" t="s">
        <v>1787</v>
      </c>
      <c r="E2039" t="s">
        <v>3101</v>
      </c>
      <c r="F2039" t="s">
        <v>144</v>
      </c>
      <c r="G2039" t="s">
        <v>124</v>
      </c>
      <c r="H2039" t="s">
        <v>145</v>
      </c>
      <c r="I2039" s="1">
        <f t="shared" ref="I2039:I2052" si="112">DATE(2021,8,31)</f>
        <v>44439</v>
      </c>
      <c r="J2039" s="3">
        <v>21213.59</v>
      </c>
      <c r="K2039" s="3">
        <v>13809.87</v>
      </c>
      <c r="L2039" s="3">
        <v>7403.72</v>
      </c>
      <c r="M2039" s="3">
        <v>500</v>
      </c>
      <c r="N2039" s="2">
        <v>6</v>
      </c>
      <c r="O2039" s="2">
        <v>0</v>
      </c>
      <c r="P2039" s="2">
        <v>1</v>
      </c>
      <c r="Q2039" s="2">
        <v>364</v>
      </c>
      <c r="R2039" s="1">
        <f t="shared" si="110"/>
        <v>45900</v>
      </c>
      <c r="S2039" t="s">
        <v>27</v>
      </c>
      <c r="T2039" t="s">
        <v>28</v>
      </c>
    </row>
    <row r="2040" spans="1:20" ht="13.95" customHeight="1" x14ac:dyDescent="0.3">
      <c r="A2040" t="s">
        <v>3102</v>
      </c>
      <c r="B2040" s="2">
        <v>1</v>
      </c>
      <c r="C2040" t="s">
        <v>2292</v>
      </c>
      <c r="D2040" t="s">
        <v>1787</v>
      </c>
      <c r="E2040" t="s">
        <v>3101</v>
      </c>
      <c r="F2040" t="s">
        <v>281</v>
      </c>
      <c r="G2040" t="s">
        <v>282</v>
      </c>
      <c r="H2040" t="s">
        <v>283</v>
      </c>
      <c r="I2040" s="1">
        <f t="shared" si="112"/>
        <v>44439</v>
      </c>
      <c r="J2040" s="3">
        <v>21213.59</v>
      </c>
      <c r="K2040" s="3">
        <v>13809.87</v>
      </c>
      <c r="L2040" s="3">
        <v>7403.72</v>
      </c>
      <c r="M2040" s="3">
        <v>500</v>
      </c>
      <c r="N2040" s="2">
        <v>6</v>
      </c>
      <c r="O2040" s="2">
        <v>0</v>
      </c>
      <c r="P2040" s="2">
        <v>1</v>
      </c>
      <c r="Q2040" s="2">
        <v>364</v>
      </c>
      <c r="R2040" s="1">
        <f t="shared" si="110"/>
        <v>45900</v>
      </c>
      <c r="S2040" t="s">
        <v>27</v>
      </c>
      <c r="T2040" t="s">
        <v>28</v>
      </c>
    </row>
    <row r="2041" spans="1:20" ht="13.95" customHeight="1" x14ac:dyDescent="0.3">
      <c r="A2041" t="s">
        <v>3103</v>
      </c>
      <c r="B2041" s="2">
        <v>1</v>
      </c>
      <c r="C2041" t="s">
        <v>2292</v>
      </c>
      <c r="D2041" t="s">
        <v>1787</v>
      </c>
      <c r="E2041" t="s">
        <v>3101</v>
      </c>
      <c r="F2041" t="s">
        <v>281</v>
      </c>
      <c r="G2041" t="s">
        <v>282</v>
      </c>
      <c r="H2041" t="s">
        <v>283</v>
      </c>
      <c r="I2041" s="1">
        <f t="shared" si="112"/>
        <v>44439</v>
      </c>
      <c r="J2041" s="3">
        <v>21213.59</v>
      </c>
      <c r="K2041" s="3">
        <v>13809.87</v>
      </c>
      <c r="L2041" s="3">
        <v>7403.72</v>
      </c>
      <c r="M2041" s="3">
        <v>500</v>
      </c>
      <c r="N2041" s="2">
        <v>6</v>
      </c>
      <c r="O2041" s="2">
        <v>0</v>
      </c>
      <c r="P2041" s="2">
        <v>1</v>
      </c>
      <c r="Q2041" s="2">
        <v>364</v>
      </c>
      <c r="R2041" s="1">
        <f t="shared" si="110"/>
        <v>45900</v>
      </c>
      <c r="S2041" t="s">
        <v>27</v>
      </c>
      <c r="T2041" t="s">
        <v>28</v>
      </c>
    </row>
    <row r="2042" spans="1:20" ht="13.95" customHeight="1" x14ac:dyDescent="0.3">
      <c r="A2042" t="s">
        <v>3104</v>
      </c>
      <c r="B2042" s="2">
        <v>1</v>
      </c>
      <c r="C2042" t="s">
        <v>2292</v>
      </c>
      <c r="D2042" t="s">
        <v>1787</v>
      </c>
      <c r="E2042" t="s">
        <v>3101</v>
      </c>
      <c r="F2042" t="s">
        <v>281</v>
      </c>
      <c r="G2042" t="s">
        <v>282</v>
      </c>
      <c r="H2042" t="s">
        <v>283</v>
      </c>
      <c r="I2042" s="1">
        <f t="shared" si="112"/>
        <v>44439</v>
      </c>
      <c r="J2042" s="3">
        <v>21213.59</v>
      </c>
      <c r="K2042" s="3">
        <v>13809.87</v>
      </c>
      <c r="L2042" s="3">
        <v>7403.72</v>
      </c>
      <c r="M2042" s="3">
        <v>500</v>
      </c>
      <c r="N2042" s="2">
        <v>6</v>
      </c>
      <c r="O2042" s="2">
        <v>0</v>
      </c>
      <c r="P2042" s="2">
        <v>1</v>
      </c>
      <c r="Q2042" s="2">
        <v>364</v>
      </c>
      <c r="R2042" s="1">
        <f t="shared" si="110"/>
        <v>45900</v>
      </c>
      <c r="S2042" t="s">
        <v>27</v>
      </c>
      <c r="T2042" t="s">
        <v>28</v>
      </c>
    </row>
    <row r="2043" spans="1:20" ht="13.95" customHeight="1" x14ac:dyDescent="0.3">
      <c r="A2043" t="s">
        <v>3105</v>
      </c>
      <c r="B2043" s="2">
        <v>1</v>
      </c>
      <c r="C2043" t="s">
        <v>2292</v>
      </c>
      <c r="D2043" t="s">
        <v>1787</v>
      </c>
      <c r="E2043" t="s">
        <v>3101</v>
      </c>
      <c r="F2043" t="s">
        <v>281</v>
      </c>
      <c r="G2043" t="s">
        <v>282</v>
      </c>
      <c r="H2043" t="s">
        <v>283</v>
      </c>
      <c r="I2043" s="1">
        <f t="shared" si="112"/>
        <v>44439</v>
      </c>
      <c r="J2043" s="3">
        <v>21213.59</v>
      </c>
      <c r="K2043" s="3">
        <v>13809.87</v>
      </c>
      <c r="L2043" s="3">
        <v>7403.72</v>
      </c>
      <c r="M2043" s="3">
        <v>500</v>
      </c>
      <c r="N2043" s="2">
        <v>6</v>
      </c>
      <c r="O2043" s="2">
        <v>0</v>
      </c>
      <c r="P2043" s="2">
        <v>1</v>
      </c>
      <c r="Q2043" s="2">
        <v>364</v>
      </c>
      <c r="R2043" s="1">
        <f t="shared" si="110"/>
        <v>45900</v>
      </c>
      <c r="S2043" t="s">
        <v>27</v>
      </c>
      <c r="T2043" t="s">
        <v>28</v>
      </c>
    </row>
    <row r="2044" spans="1:20" ht="13.95" customHeight="1" x14ac:dyDescent="0.3">
      <c r="A2044" t="s">
        <v>3106</v>
      </c>
      <c r="B2044" s="2">
        <v>1</v>
      </c>
      <c r="C2044" t="s">
        <v>2292</v>
      </c>
      <c r="D2044" t="s">
        <v>1787</v>
      </c>
      <c r="E2044" t="s">
        <v>3101</v>
      </c>
      <c r="F2044" t="s">
        <v>281</v>
      </c>
      <c r="G2044" t="s">
        <v>282</v>
      </c>
      <c r="H2044" t="s">
        <v>283</v>
      </c>
      <c r="I2044" s="1">
        <f t="shared" si="112"/>
        <v>44439</v>
      </c>
      <c r="J2044" s="3">
        <v>21213.59</v>
      </c>
      <c r="K2044" s="3">
        <v>13809.87</v>
      </c>
      <c r="L2044" s="3">
        <v>7403.72</v>
      </c>
      <c r="M2044" s="3">
        <v>500</v>
      </c>
      <c r="N2044" s="2">
        <v>6</v>
      </c>
      <c r="O2044" s="2">
        <v>0</v>
      </c>
      <c r="P2044" s="2">
        <v>1</v>
      </c>
      <c r="Q2044" s="2">
        <v>364</v>
      </c>
      <c r="R2044" s="1">
        <f t="shared" si="110"/>
        <v>45900</v>
      </c>
      <c r="S2044" t="s">
        <v>27</v>
      </c>
      <c r="T2044" t="s">
        <v>28</v>
      </c>
    </row>
    <row r="2045" spans="1:20" ht="13.95" customHeight="1" x14ac:dyDescent="0.3">
      <c r="A2045" t="s">
        <v>3107</v>
      </c>
      <c r="B2045" s="2">
        <v>1</v>
      </c>
      <c r="C2045" t="s">
        <v>2292</v>
      </c>
      <c r="D2045" t="s">
        <v>1787</v>
      </c>
      <c r="E2045" t="s">
        <v>3101</v>
      </c>
      <c r="F2045" t="s">
        <v>281</v>
      </c>
      <c r="G2045" t="s">
        <v>282</v>
      </c>
      <c r="H2045" t="s">
        <v>283</v>
      </c>
      <c r="I2045" s="1">
        <f t="shared" si="112"/>
        <v>44439</v>
      </c>
      <c r="J2045" s="3">
        <v>21213.59</v>
      </c>
      <c r="K2045" s="3">
        <v>13809.87</v>
      </c>
      <c r="L2045" s="3">
        <v>7403.72</v>
      </c>
      <c r="M2045" s="3">
        <v>500</v>
      </c>
      <c r="N2045" s="2">
        <v>6</v>
      </c>
      <c r="O2045" s="2">
        <v>0</v>
      </c>
      <c r="P2045" s="2">
        <v>1</v>
      </c>
      <c r="Q2045" s="2">
        <v>364</v>
      </c>
      <c r="R2045" s="1">
        <f t="shared" si="110"/>
        <v>45900</v>
      </c>
      <c r="S2045" t="s">
        <v>27</v>
      </c>
      <c r="T2045" t="s">
        <v>28</v>
      </c>
    </row>
    <row r="2046" spans="1:20" ht="13.95" customHeight="1" x14ac:dyDescent="0.3">
      <c r="A2046" t="s">
        <v>3108</v>
      </c>
      <c r="B2046" s="2">
        <v>1</v>
      </c>
      <c r="C2046" t="s">
        <v>2292</v>
      </c>
      <c r="D2046" t="s">
        <v>1787</v>
      </c>
      <c r="E2046" t="s">
        <v>3101</v>
      </c>
      <c r="F2046" t="s">
        <v>281</v>
      </c>
      <c r="G2046" t="s">
        <v>282</v>
      </c>
      <c r="H2046" t="s">
        <v>283</v>
      </c>
      <c r="I2046" s="1">
        <f t="shared" si="112"/>
        <v>44439</v>
      </c>
      <c r="J2046" s="3">
        <v>21213.59</v>
      </c>
      <c r="K2046" s="3">
        <v>13809.87</v>
      </c>
      <c r="L2046" s="3">
        <v>7403.72</v>
      </c>
      <c r="M2046" s="3">
        <v>500</v>
      </c>
      <c r="N2046" s="2">
        <v>6</v>
      </c>
      <c r="O2046" s="2">
        <v>0</v>
      </c>
      <c r="P2046" s="2">
        <v>1</v>
      </c>
      <c r="Q2046" s="2">
        <v>364</v>
      </c>
      <c r="R2046" s="1">
        <f t="shared" si="110"/>
        <v>45900</v>
      </c>
      <c r="S2046" t="s">
        <v>27</v>
      </c>
      <c r="T2046" t="s">
        <v>28</v>
      </c>
    </row>
    <row r="2047" spans="1:20" ht="13.95" customHeight="1" x14ac:dyDescent="0.3">
      <c r="A2047" t="s">
        <v>3109</v>
      </c>
      <c r="B2047" s="2">
        <v>1</v>
      </c>
      <c r="C2047" t="s">
        <v>2292</v>
      </c>
      <c r="D2047" t="s">
        <v>1787</v>
      </c>
      <c r="E2047" t="s">
        <v>3101</v>
      </c>
      <c r="F2047" t="s">
        <v>281</v>
      </c>
      <c r="G2047" t="s">
        <v>282</v>
      </c>
      <c r="H2047" t="s">
        <v>283</v>
      </c>
      <c r="I2047" s="1">
        <f t="shared" si="112"/>
        <v>44439</v>
      </c>
      <c r="J2047" s="3">
        <v>21213.59</v>
      </c>
      <c r="K2047" s="3">
        <v>13809.87</v>
      </c>
      <c r="L2047" s="3">
        <v>7403.72</v>
      </c>
      <c r="M2047" s="3">
        <v>500</v>
      </c>
      <c r="N2047" s="2">
        <v>6</v>
      </c>
      <c r="O2047" s="2">
        <v>0</v>
      </c>
      <c r="P2047" s="2">
        <v>1</v>
      </c>
      <c r="Q2047" s="2">
        <v>364</v>
      </c>
      <c r="R2047" s="1">
        <f t="shared" ref="R2047:R2089" si="113">DATE(2025,8,31)</f>
        <v>45900</v>
      </c>
      <c r="S2047" t="s">
        <v>27</v>
      </c>
      <c r="T2047" t="s">
        <v>28</v>
      </c>
    </row>
    <row r="2048" spans="1:20" ht="13.95" customHeight="1" x14ac:dyDescent="0.3">
      <c r="A2048" t="s">
        <v>3110</v>
      </c>
      <c r="B2048" s="2">
        <v>1</v>
      </c>
      <c r="C2048" t="s">
        <v>2292</v>
      </c>
      <c r="D2048" t="s">
        <v>1787</v>
      </c>
      <c r="E2048" t="s">
        <v>3101</v>
      </c>
      <c r="F2048" t="s">
        <v>1816</v>
      </c>
      <c r="G2048" t="s">
        <v>282</v>
      </c>
      <c r="H2048" t="s">
        <v>2821</v>
      </c>
      <c r="I2048" s="1">
        <f t="shared" si="112"/>
        <v>44439</v>
      </c>
      <c r="J2048" s="3">
        <v>21213.59</v>
      </c>
      <c r="K2048" s="3">
        <v>13809.87</v>
      </c>
      <c r="L2048" s="3">
        <v>7403.72</v>
      </c>
      <c r="M2048" s="3">
        <v>500</v>
      </c>
      <c r="N2048" s="2">
        <v>6</v>
      </c>
      <c r="O2048" s="2">
        <v>0</v>
      </c>
      <c r="P2048" s="2">
        <v>1</v>
      </c>
      <c r="Q2048" s="2">
        <v>364</v>
      </c>
      <c r="R2048" s="1">
        <f t="shared" si="113"/>
        <v>45900</v>
      </c>
      <c r="S2048" t="s">
        <v>27</v>
      </c>
      <c r="T2048" t="s">
        <v>28</v>
      </c>
    </row>
    <row r="2049" spans="1:20" ht="13.95" customHeight="1" x14ac:dyDescent="0.3">
      <c r="A2049" t="s">
        <v>3111</v>
      </c>
      <c r="B2049" s="2">
        <v>1</v>
      </c>
      <c r="C2049" t="s">
        <v>2292</v>
      </c>
      <c r="D2049" t="s">
        <v>1787</v>
      </c>
      <c r="E2049" t="s">
        <v>3101</v>
      </c>
      <c r="F2049" t="s">
        <v>281</v>
      </c>
      <c r="G2049" t="s">
        <v>282</v>
      </c>
      <c r="H2049" t="s">
        <v>283</v>
      </c>
      <c r="I2049" s="1">
        <f t="shared" si="112"/>
        <v>44439</v>
      </c>
      <c r="J2049" s="3">
        <v>21213.59</v>
      </c>
      <c r="K2049" s="3">
        <v>13809.87</v>
      </c>
      <c r="L2049" s="3">
        <v>7403.72</v>
      </c>
      <c r="M2049" s="3">
        <v>500</v>
      </c>
      <c r="N2049" s="2">
        <v>6</v>
      </c>
      <c r="O2049" s="2">
        <v>0</v>
      </c>
      <c r="P2049" s="2">
        <v>1</v>
      </c>
      <c r="Q2049" s="2">
        <v>364</v>
      </c>
      <c r="R2049" s="1">
        <f t="shared" si="113"/>
        <v>45900</v>
      </c>
      <c r="S2049" t="s">
        <v>27</v>
      </c>
      <c r="T2049" t="s">
        <v>28</v>
      </c>
    </row>
    <row r="2050" spans="1:20" ht="13.95" customHeight="1" x14ac:dyDescent="0.3">
      <c r="A2050" t="s">
        <v>3112</v>
      </c>
      <c r="B2050" s="2">
        <v>1</v>
      </c>
      <c r="C2050" t="s">
        <v>2292</v>
      </c>
      <c r="D2050" t="s">
        <v>1787</v>
      </c>
      <c r="E2050" t="s">
        <v>3101</v>
      </c>
      <c r="F2050" t="s">
        <v>176</v>
      </c>
      <c r="G2050" t="s">
        <v>40</v>
      </c>
      <c r="H2050" t="s">
        <v>41</v>
      </c>
      <c r="I2050" s="1">
        <f t="shared" si="112"/>
        <v>44439</v>
      </c>
      <c r="J2050" s="3">
        <v>21213.59</v>
      </c>
      <c r="K2050" s="3">
        <v>13809.87</v>
      </c>
      <c r="L2050" s="3">
        <v>7403.72</v>
      </c>
      <c r="M2050" s="3">
        <v>500</v>
      </c>
      <c r="N2050" s="2">
        <v>6</v>
      </c>
      <c r="O2050" s="2">
        <v>0</v>
      </c>
      <c r="P2050" s="2">
        <v>1</v>
      </c>
      <c r="Q2050" s="2">
        <v>364</v>
      </c>
      <c r="R2050" s="1">
        <f t="shared" si="113"/>
        <v>45900</v>
      </c>
      <c r="S2050" t="s">
        <v>27</v>
      </c>
      <c r="T2050" t="s">
        <v>28</v>
      </c>
    </row>
    <row r="2051" spans="1:20" ht="13.95" customHeight="1" x14ac:dyDescent="0.3">
      <c r="A2051" t="s">
        <v>3113</v>
      </c>
      <c r="B2051" s="2">
        <v>1</v>
      </c>
      <c r="C2051" t="s">
        <v>2292</v>
      </c>
      <c r="D2051" t="s">
        <v>1787</v>
      </c>
      <c r="E2051" t="s">
        <v>3101</v>
      </c>
      <c r="F2051" t="s">
        <v>281</v>
      </c>
      <c r="G2051" t="s">
        <v>282</v>
      </c>
      <c r="H2051" t="s">
        <v>283</v>
      </c>
      <c r="I2051" s="1">
        <f t="shared" si="112"/>
        <v>44439</v>
      </c>
      <c r="J2051" s="3">
        <v>21213.59</v>
      </c>
      <c r="K2051" s="3">
        <v>13809.87</v>
      </c>
      <c r="L2051" s="3">
        <v>7403.72</v>
      </c>
      <c r="M2051" s="3">
        <v>500</v>
      </c>
      <c r="N2051" s="2">
        <v>6</v>
      </c>
      <c r="O2051" s="2">
        <v>0</v>
      </c>
      <c r="P2051" s="2">
        <v>1</v>
      </c>
      <c r="Q2051" s="2">
        <v>364</v>
      </c>
      <c r="R2051" s="1">
        <f t="shared" si="113"/>
        <v>45900</v>
      </c>
      <c r="S2051" t="s">
        <v>27</v>
      </c>
      <c r="T2051" t="s">
        <v>28</v>
      </c>
    </row>
    <row r="2052" spans="1:20" ht="13.95" customHeight="1" x14ac:dyDescent="0.3">
      <c r="A2052" t="s">
        <v>3114</v>
      </c>
      <c r="B2052" s="2">
        <v>1</v>
      </c>
      <c r="C2052" t="s">
        <v>2292</v>
      </c>
      <c r="D2052" t="s">
        <v>1787</v>
      </c>
      <c r="E2052" t="s">
        <v>3101</v>
      </c>
      <c r="F2052" t="s">
        <v>181</v>
      </c>
      <c r="G2052" t="s">
        <v>182</v>
      </c>
      <c r="H2052" t="s">
        <v>623</v>
      </c>
      <c r="I2052" s="1">
        <f t="shared" si="112"/>
        <v>44439</v>
      </c>
      <c r="J2052" s="3">
        <v>21213.59</v>
      </c>
      <c r="K2052" s="3">
        <v>13809.87</v>
      </c>
      <c r="L2052" s="3">
        <v>7403.72</v>
      </c>
      <c r="M2052" s="3">
        <v>500</v>
      </c>
      <c r="N2052" s="2">
        <v>6</v>
      </c>
      <c r="O2052" s="2">
        <v>0</v>
      </c>
      <c r="P2052" s="2">
        <v>1</v>
      </c>
      <c r="Q2052" s="2">
        <v>364</v>
      </c>
      <c r="R2052" s="1">
        <f t="shared" si="113"/>
        <v>45900</v>
      </c>
      <c r="S2052" t="s">
        <v>27</v>
      </c>
      <c r="T2052" t="s">
        <v>28</v>
      </c>
    </row>
    <row r="2053" spans="1:20" ht="13.95" customHeight="1" x14ac:dyDescent="0.3">
      <c r="A2053" t="s">
        <v>3115</v>
      </c>
      <c r="B2053" s="2">
        <v>1</v>
      </c>
      <c r="C2053" t="s">
        <v>1960</v>
      </c>
      <c r="D2053" t="s">
        <v>22</v>
      </c>
      <c r="E2053" t="s">
        <v>1769</v>
      </c>
      <c r="F2053" t="s">
        <v>32</v>
      </c>
      <c r="G2053" t="s">
        <v>33</v>
      </c>
      <c r="H2053" t="s">
        <v>1770</v>
      </c>
      <c r="I2053" s="1">
        <f>DATE(2025,3,31)</f>
        <v>45747</v>
      </c>
      <c r="J2053" s="3">
        <v>8019.01</v>
      </c>
      <c r="K2053" s="3">
        <v>216.26</v>
      </c>
      <c r="L2053" s="3">
        <v>7802.75</v>
      </c>
      <c r="M2053" s="3">
        <v>800</v>
      </c>
      <c r="N2053" s="2">
        <v>14</v>
      </c>
      <c r="O2053" s="2">
        <v>0</v>
      </c>
      <c r="P2053" s="2">
        <v>13</v>
      </c>
      <c r="Q2053" s="2">
        <v>211</v>
      </c>
      <c r="R2053" s="1">
        <f t="shared" si="113"/>
        <v>45900</v>
      </c>
      <c r="S2053" t="s">
        <v>27</v>
      </c>
      <c r="T2053" t="s">
        <v>28</v>
      </c>
    </row>
    <row r="2054" spans="1:20" ht="13.95" customHeight="1" x14ac:dyDescent="0.3">
      <c r="A2054" t="s">
        <v>3116</v>
      </c>
      <c r="B2054" s="2">
        <v>1</v>
      </c>
      <c r="C2054" t="s">
        <v>3117</v>
      </c>
      <c r="D2054" t="s">
        <v>1787</v>
      </c>
      <c r="E2054" t="s">
        <v>2836</v>
      </c>
      <c r="F2054" t="s">
        <v>281</v>
      </c>
      <c r="G2054" t="s">
        <v>282</v>
      </c>
      <c r="H2054" t="s">
        <v>1845</v>
      </c>
      <c r="I2054" s="1">
        <f>DATE(2024,9,30)</f>
        <v>45565</v>
      </c>
      <c r="J2054" s="3">
        <v>24886</v>
      </c>
      <c r="K2054" s="3">
        <v>3501.69</v>
      </c>
      <c r="L2054" s="3">
        <v>21384.31</v>
      </c>
      <c r="M2054" s="3">
        <v>2000</v>
      </c>
      <c r="N2054" s="2">
        <v>6</v>
      </c>
      <c r="O2054" s="2">
        <v>0</v>
      </c>
      <c r="P2054" s="2">
        <v>5</v>
      </c>
      <c r="Q2054" s="2">
        <v>29</v>
      </c>
      <c r="R2054" s="1">
        <f t="shared" si="113"/>
        <v>45900</v>
      </c>
      <c r="S2054" t="s">
        <v>27</v>
      </c>
      <c r="T2054" t="s">
        <v>28</v>
      </c>
    </row>
    <row r="2055" spans="1:20" ht="13.95" customHeight="1" x14ac:dyDescent="0.3">
      <c r="A2055" t="s">
        <v>3118</v>
      </c>
      <c r="B2055" s="2">
        <v>1</v>
      </c>
      <c r="C2055" t="s">
        <v>2840</v>
      </c>
      <c r="D2055" t="s">
        <v>1787</v>
      </c>
      <c r="E2055" t="s">
        <v>2836</v>
      </c>
      <c r="F2055" t="s">
        <v>281</v>
      </c>
      <c r="G2055" t="s">
        <v>282</v>
      </c>
      <c r="H2055" t="s">
        <v>1845</v>
      </c>
      <c r="I2055" s="1">
        <f>DATE(2024,9,30)</f>
        <v>45565</v>
      </c>
      <c r="J2055" s="3">
        <v>24886</v>
      </c>
      <c r="K2055" s="3">
        <v>3501.69</v>
      </c>
      <c r="L2055" s="3">
        <v>21384.31</v>
      </c>
      <c r="M2055" s="3">
        <v>2000</v>
      </c>
      <c r="N2055" s="2">
        <v>6</v>
      </c>
      <c r="O2055" s="2">
        <v>0</v>
      </c>
      <c r="P2055" s="2">
        <v>5</v>
      </c>
      <c r="Q2055" s="2">
        <v>29</v>
      </c>
      <c r="R2055" s="1">
        <f t="shared" si="113"/>
        <v>45900</v>
      </c>
      <c r="S2055" t="s">
        <v>27</v>
      </c>
      <c r="T2055" t="s">
        <v>28</v>
      </c>
    </row>
    <row r="2056" spans="1:20" ht="13.95" customHeight="1" x14ac:dyDescent="0.3">
      <c r="A2056" t="s">
        <v>3119</v>
      </c>
      <c r="B2056" s="2">
        <v>1</v>
      </c>
      <c r="C2056" t="s">
        <v>3120</v>
      </c>
      <c r="D2056" t="s">
        <v>1787</v>
      </c>
      <c r="E2056" t="s">
        <v>2836</v>
      </c>
      <c r="F2056" t="s">
        <v>281</v>
      </c>
      <c r="G2056" t="s">
        <v>282</v>
      </c>
      <c r="H2056" t="s">
        <v>1845</v>
      </c>
      <c r="I2056" s="1">
        <f>DATE(2024,9,30)</f>
        <v>45565</v>
      </c>
      <c r="J2056" s="3">
        <v>24886</v>
      </c>
      <c r="K2056" s="3">
        <v>3501.69</v>
      </c>
      <c r="L2056" s="3">
        <v>21384.31</v>
      </c>
      <c r="M2056" s="3">
        <v>2000</v>
      </c>
      <c r="N2056" s="2">
        <v>6</v>
      </c>
      <c r="O2056" s="2">
        <v>0</v>
      </c>
      <c r="P2056" s="2">
        <v>5</v>
      </c>
      <c r="Q2056" s="2">
        <v>29</v>
      </c>
      <c r="R2056" s="1">
        <f t="shared" si="113"/>
        <v>45900</v>
      </c>
      <c r="S2056" t="s">
        <v>27</v>
      </c>
      <c r="T2056" t="s">
        <v>28</v>
      </c>
    </row>
    <row r="2057" spans="1:20" ht="13.95" customHeight="1" x14ac:dyDescent="0.3">
      <c r="A2057" t="s">
        <v>3121</v>
      </c>
      <c r="B2057" s="2">
        <v>1</v>
      </c>
      <c r="C2057" t="s">
        <v>2840</v>
      </c>
      <c r="D2057" t="s">
        <v>1787</v>
      </c>
      <c r="E2057" t="s">
        <v>3122</v>
      </c>
      <c r="F2057" t="s">
        <v>281</v>
      </c>
      <c r="G2057" t="s">
        <v>282</v>
      </c>
      <c r="H2057" t="s">
        <v>1845</v>
      </c>
      <c r="I2057" s="1">
        <f>DATE(2024,9,30)</f>
        <v>45565</v>
      </c>
      <c r="J2057" s="3">
        <v>24886</v>
      </c>
      <c r="K2057" s="3">
        <v>3501.69</v>
      </c>
      <c r="L2057" s="3">
        <v>21384.31</v>
      </c>
      <c r="M2057" s="3">
        <v>2000</v>
      </c>
      <c r="N2057" s="2">
        <v>6</v>
      </c>
      <c r="O2057" s="2">
        <v>0</v>
      </c>
      <c r="P2057" s="2">
        <v>5</v>
      </c>
      <c r="Q2057" s="2">
        <v>29</v>
      </c>
      <c r="R2057" s="1">
        <f t="shared" si="113"/>
        <v>45900</v>
      </c>
      <c r="S2057" t="s">
        <v>27</v>
      </c>
      <c r="T2057" t="s">
        <v>28</v>
      </c>
    </row>
    <row r="2058" spans="1:20" ht="13.95" customHeight="1" x14ac:dyDescent="0.3">
      <c r="A2058" t="s">
        <v>3123</v>
      </c>
      <c r="B2058" s="2">
        <v>1</v>
      </c>
      <c r="C2058" t="s">
        <v>2840</v>
      </c>
      <c r="D2058" t="s">
        <v>1787</v>
      </c>
      <c r="E2058" t="s">
        <v>2836</v>
      </c>
      <c r="F2058" t="s">
        <v>281</v>
      </c>
      <c r="G2058" t="s">
        <v>282</v>
      </c>
      <c r="H2058" t="s">
        <v>3124</v>
      </c>
      <c r="I2058" s="1">
        <f>DATE(2024,9,30)</f>
        <v>45565</v>
      </c>
      <c r="J2058" s="3">
        <v>24886</v>
      </c>
      <c r="K2058" s="3">
        <v>3501.69</v>
      </c>
      <c r="L2058" s="3">
        <v>21384.31</v>
      </c>
      <c r="M2058" s="3">
        <v>2000</v>
      </c>
      <c r="N2058" s="2">
        <v>6</v>
      </c>
      <c r="O2058" s="2">
        <v>0</v>
      </c>
      <c r="P2058" s="2">
        <v>5</v>
      </c>
      <c r="Q2058" s="2">
        <v>29</v>
      </c>
      <c r="R2058" s="1">
        <f t="shared" si="113"/>
        <v>45900</v>
      </c>
      <c r="S2058" t="s">
        <v>27</v>
      </c>
      <c r="T2058" t="s">
        <v>28</v>
      </c>
    </row>
    <row r="2059" spans="1:20" ht="13.95" customHeight="1" x14ac:dyDescent="0.3">
      <c r="A2059" t="s">
        <v>3125</v>
      </c>
      <c r="B2059" s="2">
        <v>1</v>
      </c>
      <c r="C2059" t="s">
        <v>1960</v>
      </c>
      <c r="D2059" t="s">
        <v>22</v>
      </c>
      <c r="E2059" t="s">
        <v>1769</v>
      </c>
      <c r="F2059" t="s">
        <v>32</v>
      </c>
      <c r="G2059" t="s">
        <v>33</v>
      </c>
      <c r="H2059" t="s">
        <v>1770</v>
      </c>
      <c r="I2059" s="1">
        <f>DATE(2025,3,31)</f>
        <v>45747</v>
      </c>
      <c r="J2059" s="3">
        <v>8019.01</v>
      </c>
      <c r="K2059" s="3">
        <v>216.26</v>
      </c>
      <c r="L2059" s="3">
        <v>7802.75</v>
      </c>
      <c r="M2059" s="3">
        <v>800</v>
      </c>
      <c r="N2059" s="2">
        <v>14</v>
      </c>
      <c r="O2059" s="2">
        <v>0</v>
      </c>
      <c r="P2059" s="2">
        <v>13</v>
      </c>
      <c r="Q2059" s="2">
        <v>211</v>
      </c>
      <c r="R2059" s="1">
        <f t="shared" si="113"/>
        <v>45900</v>
      </c>
      <c r="S2059" t="s">
        <v>27</v>
      </c>
      <c r="T2059" t="s">
        <v>28</v>
      </c>
    </row>
    <row r="2060" spans="1:20" ht="13.95" customHeight="1" x14ac:dyDescent="0.3">
      <c r="A2060" t="s">
        <v>3126</v>
      </c>
      <c r="B2060" s="2">
        <v>1</v>
      </c>
      <c r="C2060" t="s">
        <v>1960</v>
      </c>
      <c r="D2060" t="s">
        <v>22</v>
      </c>
      <c r="E2060" t="s">
        <v>1769</v>
      </c>
      <c r="F2060" t="s">
        <v>32</v>
      </c>
      <c r="G2060" t="s">
        <v>33</v>
      </c>
      <c r="H2060" t="s">
        <v>1770</v>
      </c>
      <c r="I2060" s="1">
        <f>DATE(2025,3,31)</f>
        <v>45747</v>
      </c>
      <c r="J2060" s="3">
        <v>8019.01</v>
      </c>
      <c r="K2060" s="3">
        <v>216.26</v>
      </c>
      <c r="L2060" s="3">
        <v>7802.75</v>
      </c>
      <c r="M2060" s="3">
        <v>800</v>
      </c>
      <c r="N2060" s="2">
        <v>14</v>
      </c>
      <c r="O2060" s="2">
        <v>0</v>
      </c>
      <c r="P2060" s="2">
        <v>13</v>
      </c>
      <c r="Q2060" s="2">
        <v>211</v>
      </c>
      <c r="R2060" s="1">
        <f t="shared" si="113"/>
        <v>45900</v>
      </c>
      <c r="S2060" t="s">
        <v>27</v>
      </c>
      <c r="T2060" t="s">
        <v>28</v>
      </c>
    </row>
    <row r="2061" spans="1:20" ht="13.95" customHeight="1" x14ac:dyDescent="0.3">
      <c r="A2061" t="s">
        <v>3127</v>
      </c>
      <c r="B2061" s="2">
        <v>1</v>
      </c>
      <c r="C2061" t="s">
        <v>1960</v>
      </c>
      <c r="D2061" t="s">
        <v>22</v>
      </c>
      <c r="E2061" t="s">
        <v>1769</v>
      </c>
      <c r="F2061" t="s">
        <v>32</v>
      </c>
      <c r="G2061" t="s">
        <v>33</v>
      </c>
      <c r="H2061" t="s">
        <v>1770</v>
      </c>
      <c r="I2061" s="1">
        <f>DATE(2025,3,31)</f>
        <v>45747</v>
      </c>
      <c r="J2061" s="3">
        <v>8019.01</v>
      </c>
      <c r="K2061" s="3">
        <v>216.26</v>
      </c>
      <c r="L2061" s="3">
        <v>7802.75</v>
      </c>
      <c r="M2061" s="3">
        <v>800</v>
      </c>
      <c r="N2061" s="2">
        <v>14</v>
      </c>
      <c r="O2061" s="2">
        <v>0</v>
      </c>
      <c r="P2061" s="2">
        <v>13</v>
      </c>
      <c r="Q2061" s="2">
        <v>211</v>
      </c>
      <c r="R2061" s="1">
        <f t="shared" si="113"/>
        <v>45900</v>
      </c>
      <c r="S2061" t="s">
        <v>27</v>
      </c>
      <c r="T2061" t="s">
        <v>28</v>
      </c>
    </row>
    <row r="2062" spans="1:20" ht="13.95" customHeight="1" x14ac:dyDescent="0.3">
      <c r="A2062" t="s">
        <v>3128</v>
      </c>
      <c r="B2062" s="2">
        <v>1</v>
      </c>
      <c r="C2062" t="s">
        <v>2292</v>
      </c>
      <c r="D2062" t="s">
        <v>1787</v>
      </c>
      <c r="E2062" t="s">
        <v>3129</v>
      </c>
      <c r="F2062" t="s">
        <v>281</v>
      </c>
      <c r="G2062" t="s">
        <v>282</v>
      </c>
      <c r="H2062" t="s">
        <v>283</v>
      </c>
      <c r="I2062" s="1">
        <f>DATE(2021,10,29)</f>
        <v>44498</v>
      </c>
      <c r="J2062" s="3">
        <v>24090.75</v>
      </c>
      <c r="K2062" s="3">
        <v>15092.51</v>
      </c>
      <c r="L2062" s="3">
        <v>8998.24</v>
      </c>
      <c r="M2062" s="3">
        <v>500</v>
      </c>
      <c r="N2062" s="2">
        <v>6</v>
      </c>
      <c r="O2062" s="2">
        <v>0</v>
      </c>
      <c r="P2062" s="2">
        <v>2</v>
      </c>
      <c r="Q2062" s="2">
        <v>58</v>
      </c>
      <c r="R2062" s="1">
        <f t="shared" si="113"/>
        <v>45900</v>
      </c>
      <c r="S2062" t="s">
        <v>27</v>
      </c>
      <c r="T2062" t="s">
        <v>28</v>
      </c>
    </row>
    <row r="2063" spans="1:20" ht="13.95" customHeight="1" x14ac:dyDescent="0.3">
      <c r="A2063" t="s">
        <v>3130</v>
      </c>
      <c r="B2063" s="2">
        <v>1</v>
      </c>
      <c r="C2063" t="s">
        <v>2292</v>
      </c>
      <c r="D2063" t="s">
        <v>1787</v>
      </c>
      <c r="E2063" t="s">
        <v>3129</v>
      </c>
      <c r="F2063" t="s">
        <v>281</v>
      </c>
      <c r="G2063" t="s">
        <v>282</v>
      </c>
      <c r="H2063" t="s">
        <v>283</v>
      </c>
      <c r="I2063" s="1">
        <f>DATE(2021,10,29)</f>
        <v>44498</v>
      </c>
      <c r="J2063" s="3">
        <v>24090.74</v>
      </c>
      <c r="K2063" s="3">
        <v>15092.51</v>
      </c>
      <c r="L2063" s="3">
        <v>8998.23</v>
      </c>
      <c r="M2063" s="3">
        <v>500</v>
      </c>
      <c r="N2063" s="2">
        <v>6</v>
      </c>
      <c r="O2063" s="2">
        <v>0</v>
      </c>
      <c r="P2063" s="2">
        <v>2</v>
      </c>
      <c r="Q2063" s="2">
        <v>58</v>
      </c>
      <c r="R2063" s="1">
        <f t="shared" si="113"/>
        <v>45900</v>
      </c>
      <c r="S2063" t="s">
        <v>27</v>
      </c>
      <c r="T2063" t="s">
        <v>28</v>
      </c>
    </row>
    <row r="2064" spans="1:20" ht="13.95" customHeight="1" x14ac:dyDescent="0.3">
      <c r="A2064" t="s">
        <v>3131</v>
      </c>
      <c r="B2064" s="2">
        <v>1</v>
      </c>
      <c r="C2064" t="s">
        <v>2292</v>
      </c>
      <c r="D2064" t="s">
        <v>1787</v>
      </c>
      <c r="E2064" t="s">
        <v>3132</v>
      </c>
      <c r="F2064" t="s">
        <v>173</v>
      </c>
      <c r="G2064" t="s">
        <v>124</v>
      </c>
      <c r="H2064" t="s">
        <v>188</v>
      </c>
      <c r="I2064" s="1">
        <f>DATE(2021,10,29)</f>
        <v>44498</v>
      </c>
      <c r="J2064" s="3">
        <v>24090.74</v>
      </c>
      <c r="K2064" s="3">
        <v>15092.51</v>
      </c>
      <c r="L2064" s="3">
        <v>8998.23</v>
      </c>
      <c r="M2064" s="3">
        <v>500</v>
      </c>
      <c r="N2064" s="2">
        <v>6</v>
      </c>
      <c r="O2064" s="2">
        <v>0</v>
      </c>
      <c r="P2064" s="2">
        <v>2</v>
      </c>
      <c r="Q2064" s="2">
        <v>58</v>
      </c>
      <c r="R2064" s="1">
        <f t="shared" si="113"/>
        <v>45900</v>
      </c>
      <c r="S2064" t="s">
        <v>27</v>
      </c>
      <c r="T2064" t="s">
        <v>28</v>
      </c>
    </row>
    <row r="2065" spans="1:20" ht="13.95" customHeight="1" x14ac:dyDescent="0.3">
      <c r="A2065" t="s">
        <v>3133</v>
      </c>
      <c r="B2065" s="2">
        <v>1</v>
      </c>
      <c r="C2065" t="s">
        <v>2292</v>
      </c>
      <c r="D2065" t="s">
        <v>1787</v>
      </c>
      <c r="E2065" t="s">
        <v>3129</v>
      </c>
      <c r="F2065" t="s">
        <v>519</v>
      </c>
      <c r="G2065" t="s">
        <v>520</v>
      </c>
      <c r="H2065" t="s">
        <v>521</v>
      </c>
      <c r="I2065" s="1">
        <f>DATE(2021,10,29)</f>
        <v>44498</v>
      </c>
      <c r="J2065" s="3">
        <v>24090.74</v>
      </c>
      <c r="K2065" s="3">
        <v>15092.51</v>
      </c>
      <c r="L2065" s="3">
        <v>8998.23</v>
      </c>
      <c r="M2065" s="3">
        <v>500</v>
      </c>
      <c r="N2065" s="2">
        <v>6</v>
      </c>
      <c r="O2065" s="2">
        <v>0</v>
      </c>
      <c r="P2065" s="2">
        <v>2</v>
      </c>
      <c r="Q2065" s="2">
        <v>58</v>
      </c>
      <c r="R2065" s="1">
        <f t="shared" si="113"/>
        <v>45900</v>
      </c>
      <c r="S2065" t="s">
        <v>27</v>
      </c>
      <c r="T2065" t="s">
        <v>28</v>
      </c>
    </row>
    <row r="2066" spans="1:20" ht="13.95" customHeight="1" x14ac:dyDescent="0.3">
      <c r="A2066" t="s">
        <v>3134</v>
      </c>
      <c r="B2066" s="2">
        <v>1</v>
      </c>
      <c r="C2066" t="s">
        <v>1960</v>
      </c>
      <c r="D2066" t="s">
        <v>22</v>
      </c>
      <c r="E2066" t="s">
        <v>1769</v>
      </c>
      <c r="F2066" t="s">
        <v>32</v>
      </c>
      <c r="G2066" t="s">
        <v>33</v>
      </c>
      <c r="H2066" t="s">
        <v>1770</v>
      </c>
      <c r="I2066" s="1">
        <f>DATE(2025,3,31)</f>
        <v>45747</v>
      </c>
      <c r="J2066" s="3">
        <v>8019</v>
      </c>
      <c r="K2066" s="3">
        <v>216.26</v>
      </c>
      <c r="L2066" s="3">
        <v>7802.74</v>
      </c>
      <c r="M2066" s="3">
        <v>800</v>
      </c>
      <c r="N2066" s="2">
        <v>14</v>
      </c>
      <c r="O2066" s="2">
        <v>0</v>
      </c>
      <c r="P2066" s="2">
        <v>13</v>
      </c>
      <c r="Q2066" s="2">
        <v>211</v>
      </c>
      <c r="R2066" s="1">
        <f t="shared" si="113"/>
        <v>45900</v>
      </c>
      <c r="S2066" t="s">
        <v>27</v>
      </c>
      <c r="T2066" t="s">
        <v>28</v>
      </c>
    </row>
    <row r="2067" spans="1:20" ht="13.95" customHeight="1" x14ac:dyDescent="0.3">
      <c r="A2067" t="s">
        <v>3135</v>
      </c>
      <c r="B2067" s="2">
        <v>1</v>
      </c>
      <c r="C2067" t="s">
        <v>1960</v>
      </c>
      <c r="D2067" t="s">
        <v>22</v>
      </c>
      <c r="E2067" t="s">
        <v>1769</v>
      </c>
      <c r="F2067" t="s">
        <v>32</v>
      </c>
      <c r="G2067" t="s">
        <v>33</v>
      </c>
      <c r="H2067" t="s">
        <v>1770</v>
      </c>
      <c r="I2067" s="1">
        <f>DATE(2025,3,31)</f>
        <v>45747</v>
      </c>
      <c r="J2067" s="3">
        <v>8019</v>
      </c>
      <c r="K2067" s="3">
        <v>216.26</v>
      </c>
      <c r="L2067" s="3">
        <v>7802.74</v>
      </c>
      <c r="M2067" s="3">
        <v>800</v>
      </c>
      <c r="N2067" s="2">
        <v>14</v>
      </c>
      <c r="O2067" s="2">
        <v>0</v>
      </c>
      <c r="P2067" s="2">
        <v>13</v>
      </c>
      <c r="Q2067" s="2">
        <v>211</v>
      </c>
      <c r="R2067" s="1">
        <f t="shared" si="113"/>
        <v>45900</v>
      </c>
      <c r="S2067" t="s">
        <v>27</v>
      </c>
      <c r="T2067" t="s">
        <v>28</v>
      </c>
    </row>
    <row r="2068" spans="1:20" ht="13.95" customHeight="1" x14ac:dyDescent="0.3">
      <c r="A2068" t="s">
        <v>3136</v>
      </c>
      <c r="B2068" s="2">
        <v>1</v>
      </c>
      <c r="C2068" t="s">
        <v>3137</v>
      </c>
      <c r="D2068" t="s">
        <v>22</v>
      </c>
      <c r="E2068" t="s">
        <v>1917</v>
      </c>
      <c r="F2068" t="s">
        <v>181</v>
      </c>
      <c r="G2068" t="s">
        <v>182</v>
      </c>
      <c r="H2068" t="s">
        <v>183</v>
      </c>
      <c r="I2068" s="1">
        <f>DATE(2024,7,31)</f>
        <v>45504</v>
      </c>
      <c r="J2068" s="3">
        <v>5577.5</v>
      </c>
      <c r="K2068" s="3">
        <v>389.71</v>
      </c>
      <c r="L2068" s="3">
        <v>5187.79</v>
      </c>
      <c r="M2068" s="3">
        <v>550</v>
      </c>
      <c r="N2068" s="2">
        <v>14</v>
      </c>
      <c r="O2068" s="2">
        <v>0</v>
      </c>
      <c r="P2068" s="2">
        <v>12</v>
      </c>
      <c r="Q2068" s="2">
        <v>333</v>
      </c>
      <c r="R2068" s="1">
        <f t="shared" si="113"/>
        <v>45900</v>
      </c>
      <c r="S2068" t="s">
        <v>27</v>
      </c>
      <c r="T2068" t="s">
        <v>28</v>
      </c>
    </row>
    <row r="2069" spans="1:20" ht="13.95" customHeight="1" x14ac:dyDescent="0.3">
      <c r="A2069" t="s">
        <v>3138</v>
      </c>
      <c r="B2069" s="2">
        <v>1</v>
      </c>
      <c r="C2069" t="s">
        <v>3139</v>
      </c>
      <c r="D2069" t="s">
        <v>93</v>
      </c>
      <c r="E2069" t="s">
        <v>3140</v>
      </c>
      <c r="F2069" t="s">
        <v>281</v>
      </c>
      <c r="G2069" t="s">
        <v>282</v>
      </c>
      <c r="H2069" t="s">
        <v>283</v>
      </c>
      <c r="I2069" s="1">
        <f>DATE(2024,5,31)</f>
        <v>45443</v>
      </c>
      <c r="J2069" s="3">
        <v>18550</v>
      </c>
      <c r="K2069" s="3">
        <v>2781.86</v>
      </c>
      <c r="L2069" s="3">
        <v>15768.14</v>
      </c>
      <c r="M2069" s="3">
        <v>3000</v>
      </c>
      <c r="N2069" s="2">
        <v>7</v>
      </c>
      <c r="O2069" s="2">
        <v>0</v>
      </c>
      <c r="P2069" s="2">
        <v>5</v>
      </c>
      <c r="Q2069" s="2">
        <v>272</v>
      </c>
      <c r="R2069" s="1">
        <f t="shared" si="113"/>
        <v>45900</v>
      </c>
      <c r="S2069" t="s">
        <v>27</v>
      </c>
      <c r="T2069" t="s">
        <v>28</v>
      </c>
    </row>
    <row r="2070" spans="1:20" ht="13.95" customHeight="1" x14ac:dyDescent="0.3">
      <c r="A2070" t="s">
        <v>3141</v>
      </c>
      <c r="B2070" s="2">
        <v>1</v>
      </c>
      <c r="C2070" t="s">
        <v>3139</v>
      </c>
      <c r="D2070" t="s">
        <v>93</v>
      </c>
      <c r="E2070" t="s">
        <v>3140</v>
      </c>
      <c r="F2070" t="s">
        <v>281</v>
      </c>
      <c r="G2070" t="s">
        <v>282</v>
      </c>
      <c r="H2070" t="s">
        <v>283</v>
      </c>
      <c r="I2070" s="1">
        <f>DATE(2024,5,31)</f>
        <v>45443</v>
      </c>
      <c r="J2070" s="3">
        <v>18550</v>
      </c>
      <c r="K2070" s="3">
        <v>2781.86</v>
      </c>
      <c r="L2070" s="3">
        <v>15768.14</v>
      </c>
      <c r="M2070" s="3">
        <v>3000</v>
      </c>
      <c r="N2070" s="2">
        <v>7</v>
      </c>
      <c r="O2070" s="2">
        <v>0</v>
      </c>
      <c r="P2070" s="2">
        <v>5</v>
      </c>
      <c r="Q2070" s="2">
        <v>272</v>
      </c>
      <c r="R2070" s="1">
        <f t="shared" si="113"/>
        <v>45900</v>
      </c>
      <c r="S2070" t="s">
        <v>27</v>
      </c>
      <c r="T2070" t="s">
        <v>28</v>
      </c>
    </row>
    <row r="2071" spans="1:20" ht="13.95" customHeight="1" x14ac:dyDescent="0.3">
      <c r="A2071" t="s">
        <v>3142</v>
      </c>
      <c r="B2071" s="2">
        <v>1</v>
      </c>
      <c r="C2071" t="s">
        <v>3139</v>
      </c>
      <c r="D2071" t="s">
        <v>93</v>
      </c>
      <c r="E2071" t="s">
        <v>3140</v>
      </c>
      <c r="F2071" t="s">
        <v>362</v>
      </c>
      <c r="G2071" t="s">
        <v>323</v>
      </c>
      <c r="H2071" t="s">
        <v>3143</v>
      </c>
      <c r="I2071" s="1">
        <f>DATE(2024,5,31)</f>
        <v>45443</v>
      </c>
      <c r="J2071" s="3">
        <v>18550</v>
      </c>
      <c r="K2071" s="3">
        <v>2781.86</v>
      </c>
      <c r="L2071" s="3">
        <v>15768.14</v>
      </c>
      <c r="M2071" s="3">
        <v>3000</v>
      </c>
      <c r="N2071" s="2">
        <v>7</v>
      </c>
      <c r="O2071" s="2">
        <v>0</v>
      </c>
      <c r="P2071" s="2">
        <v>5</v>
      </c>
      <c r="Q2071" s="2">
        <v>272</v>
      </c>
      <c r="R2071" s="1">
        <f t="shared" si="113"/>
        <v>45900</v>
      </c>
      <c r="S2071" t="s">
        <v>27</v>
      </c>
      <c r="T2071" t="s">
        <v>28</v>
      </c>
    </row>
    <row r="2072" spans="1:20" ht="13.95" customHeight="1" x14ac:dyDescent="0.3">
      <c r="A2072" t="s">
        <v>3144</v>
      </c>
      <c r="B2072" s="2">
        <v>1</v>
      </c>
      <c r="C2072" t="s">
        <v>3145</v>
      </c>
      <c r="D2072" t="s">
        <v>93</v>
      </c>
      <c r="E2072" t="s">
        <v>3140</v>
      </c>
      <c r="F2072" t="s">
        <v>281</v>
      </c>
      <c r="G2072" t="s">
        <v>282</v>
      </c>
      <c r="H2072" t="s">
        <v>283</v>
      </c>
      <c r="I2072" s="1">
        <f>DATE(2024,5,31)</f>
        <v>45443</v>
      </c>
      <c r="J2072" s="3">
        <v>22000</v>
      </c>
      <c r="K2072" s="3">
        <v>3399.05</v>
      </c>
      <c r="L2072" s="3">
        <v>18600.95</v>
      </c>
      <c r="M2072" s="3">
        <v>3000</v>
      </c>
      <c r="N2072" s="2">
        <v>7</v>
      </c>
      <c r="O2072" s="2">
        <v>0</v>
      </c>
      <c r="P2072" s="2">
        <v>5</v>
      </c>
      <c r="Q2072" s="2">
        <v>272</v>
      </c>
      <c r="R2072" s="1">
        <f t="shared" si="113"/>
        <v>45900</v>
      </c>
      <c r="S2072" t="s">
        <v>27</v>
      </c>
      <c r="T2072" t="s">
        <v>28</v>
      </c>
    </row>
    <row r="2073" spans="1:20" ht="13.95" customHeight="1" x14ac:dyDescent="0.3">
      <c r="A2073" t="s">
        <v>3146</v>
      </c>
      <c r="B2073" s="2">
        <v>1</v>
      </c>
      <c r="C2073" t="s">
        <v>3137</v>
      </c>
      <c r="D2073" t="s">
        <v>22</v>
      </c>
      <c r="E2073" t="s">
        <v>1917</v>
      </c>
      <c r="F2073" t="s">
        <v>24</v>
      </c>
      <c r="G2073" t="s">
        <v>25</v>
      </c>
      <c r="H2073" t="s">
        <v>26</v>
      </c>
      <c r="I2073" s="1">
        <f>DATE(2024,7,31)</f>
        <v>45504</v>
      </c>
      <c r="J2073" s="3">
        <v>5577.5</v>
      </c>
      <c r="K2073" s="3">
        <v>389.71</v>
      </c>
      <c r="L2073" s="3">
        <v>5187.79</v>
      </c>
      <c r="M2073" s="3">
        <v>550</v>
      </c>
      <c r="N2073" s="2">
        <v>14</v>
      </c>
      <c r="O2073" s="2">
        <v>0</v>
      </c>
      <c r="P2073" s="2">
        <v>12</v>
      </c>
      <c r="Q2073" s="2">
        <v>333</v>
      </c>
      <c r="R2073" s="1">
        <f t="shared" si="113"/>
        <v>45900</v>
      </c>
      <c r="S2073" t="s">
        <v>27</v>
      </c>
      <c r="T2073" t="s">
        <v>28</v>
      </c>
    </row>
    <row r="2074" spans="1:20" ht="13.95" customHeight="1" x14ac:dyDescent="0.3">
      <c r="A2074" t="s">
        <v>3147</v>
      </c>
      <c r="B2074" s="2">
        <v>1</v>
      </c>
      <c r="C2074" t="s">
        <v>3145</v>
      </c>
      <c r="D2074" t="s">
        <v>93</v>
      </c>
      <c r="E2074" t="s">
        <v>3140</v>
      </c>
      <c r="F2074" t="s">
        <v>350</v>
      </c>
      <c r="G2074" t="s">
        <v>152</v>
      </c>
      <c r="H2074" t="s">
        <v>351</v>
      </c>
      <c r="I2074" s="1">
        <f>DATE(2024,5,31)</f>
        <v>45443</v>
      </c>
      <c r="J2074" s="3">
        <v>22000</v>
      </c>
      <c r="K2074" s="3">
        <v>3399.05</v>
      </c>
      <c r="L2074" s="3">
        <v>18600.95</v>
      </c>
      <c r="M2074" s="3">
        <v>3000</v>
      </c>
      <c r="N2074" s="2">
        <v>7</v>
      </c>
      <c r="O2074" s="2">
        <v>0</v>
      </c>
      <c r="P2074" s="2">
        <v>5</v>
      </c>
      <c r="Q2074" s="2">
        <v>272</v>
      </c>
      <c r="R2074" s="1">
        <f t="shared" si="113"/>
        <v>45900</v>
      </c>
      <c r="S2074" t="s">
        <v>27</v>
      </c>
      <c r="T2074" t="s">
        <v>28</v>
      </c>
    </row>
    <row r="2075" spans="1:20" ht="13.95" customHeight="1" x14ac:dyDescent="0.3">
      <c r="A2075" t="s">
        <v>3148</v>
      </c>
      <c r="B2075" s="2">
        <v>1</v>
      </c>
      <c r="C2075" t="s">
        <v>3137</v>
      </c>
      <c r="D2075" t="s">
        <v>22</v>
      </c>
      <c r="E2075" t="s">
        <v>1917</v>
      </c>
      <c r="F2075" t="s">
        <v>181</v>
      </c>
      <c r="G2075" t="s">
        <v>182</v>
      </c>
      <c r="H2075" t="s">
        <v>183</v>
      </c>
      <c r="I2075" s="1">
        <f>DATE(2024,7,31)</f>
        <v>45504</v>
      </c>
      <c r="J2075" s="3">
        <v>5577.5</v>
      </c>
      <c r="K2075" s="3">
        <v>389.71</v>
      </c>
      <c r="L2075" s="3">
        <v>5187.79</v>
      </c>
      <c r="M2075" s="3">
        <v>550</v>
      </c>
      <c r="N2075" s="2">
        <v>14</v>
      </c>
      <c r="O2075" s="2">
        <v>0</v>
      </c>
      <c r="P2075" s="2">
        <v>12</v>
      </c>
      <c r="Q2075" s="2">
        <v>333</v>
      </c>
      <c r="R2075" s="1">
        <f t="shared" si="113"/>
        <v>45900</v>
      </c>
      <c r="S2075" t="s">
        <v>27</v>
      </c>
      <c r="T2075" t="s">
        <v>28</v>
      </c>
    </row>
    <row r="2076" spans="1:20" ht="13.95" customHeight="1" x14ac:dyDescent="0.3">
      <c r="A2076" t="s">
        <v>3149</v>
      </c>
      <c r="B2076" s="2">
        <v>1</v>
      </c>
      <c r="C2076" t="s">
        <v>3145</v>
      </c>
      <c r="D2076" t="s">
        <v>93</v>
      </c>
      <c r="E2076" t="s">
        <v>3140</v>
      </c>
      <c r="F2076" t="s">
        <v>281</v>
      </c>
      <c r="G2076" t="s">
        <v>282</v>
      </c>
      <c r="H2076" t="s">
        <v>283</v>
      </c>
      <c r="I2076" s="1">
        <f>DATE(2024,5,31)</f>
        <v>45443</v>
      </c>
      <c r="J2076" s="3">
        <v>22000</v>
      </c>
      <c r="K2076" s="3">
        <v>3399.05</v>
      </c>
      <c r="L2076" s="3">
        <v>18600.95</v>
      </c>
      <c r="M2076" s="3">
        <v>3000</v>
      </c>
      <c r="N2076" s="2">
        <v>7</v>
      </c>
      <c r="O2076" s="2">
        <v>0</v>
      </c>
      <c r="P2076" s="2">
        <v>5</v>
      </c>
      <c r="Q2076" s="2">
        <v>272</v>
      </c>
      <c r="R2076" s="1">
        <f t="shared" si="113"/>
        <v>45900</v>
      </c>
      <c r="S2076" t="s">
        <v>27</v>
      </c>
      <c r="T2076" t="s">
        <v>28</v>
      </c>
    </row>
    <row r="2077" spans="1:20" ht="13.95" customHeight="1" x14ac:dyDescent="0.3">
      <c r="A2077" t="s">
        <v>3150</v>
      </c>
      <c r="B2077" s="2">
        <v>1</v>
      </c>
      <c r="C2077" t="s">
        <v>3145</v>
      </c>
      <c r="D2077" t="s">
        <v>93</v>
      </c>
      <c r="E2077" t="s">
        <v>3140</v>
      </c>
      <c r="F2077" t="s">
        <v>281</v>
      </c>
      <c r="G2077" t="s">
        <v>282</v>
      </c>
      <c r="H2077" t="s">
        <v>283</v>
      </c>
      <c r="I2077" s="1">
        <f>DATE(2024,5,31)</f>
        <v>45443</v>
      </c>
      <c r="J2077" s="3">
        <v>22000</v>
      </c>
      <c r="K2077" s="3">
        <v>3399.05</v>
      </c>
      <c r="L2077" s="3">
        <v>18600.95</v>
      </c>
      <c r="M2077" s="3">
        <v>3000</v>
      </c>
      <c r="N2077" s="2">
        <v>7</v>
      </c>
      <c r="O2077" s="2">
        <v>0</v>
      </c>
      <c r="P2077" s="2">
        <v>5</v>
      </c>
      <c r="Q2077" s="2">
        <v>272</v>
      </c>
      <c r="R2077" s="1">
        <f t="shared" si="113"/>
        <v>45900</v>
      </c>
      <c r="S2077" t="s">
        <v>27</v>
      </c>
      <c r="T2077" t="s">
        <v>28</v>
      </c>
    </row>
    <row r="2078" spans="1:20" ht="13.95" customHeight="1" x14ac:dyDescent="0.3">
      <c r="A2078" t="s">
        <v>3151</v>
      </c>
      <c r="B2078" s="2">
        <v>1</v>
      </c>
      <c r="C2078" t="s">
        <v>3145</v>
      </c>
      <c r="D2078" t="s">
        <v>93</v>
      </c>
      <c r="E2078" t="s">
        <v>3140</v>
      </c>
      <c r="F2078" t="s">
        <v>281</v>
      </c>
      <c r="G2078" t="s">
        <v>282</v>
      </c>
      <c r="H2078" t="s">
        <v>283</v>
      </c>
      <c r="I2078" s="1">
        <f>DATE(2024,5,31)</f>
        <v>45443</v>
      </c>
      <c r="J2078" s="3">
        <v>22000</v>
      </c>
      <c r="K2078" s="3">
        <v>3399.05</v>
      </c>
      <c r="L2078" s="3">
        <v>18600.95</v>
      </c>
      <c r="M2078" s="3">
        <v>3000</v>
      </c>
      <c r="N2078" s="2">
        <v>7</v>
      </c>
      <c r="O2078" s="2">
        <v>0</v>
      </c>
      <c r="P2078" s="2">
        <v>5</v>
      </c>
      <c r="Q2078" s="2">
        <v>272</v>
      </c>
      <c r="R2078" s="1">
        <f t="shared" si="113"/>
        <v>45900</v>
      </c>
      <c r="S2078" t="s">
        <v>27</v>
      </c>
      <c r="T2078" t="s">
        <v>28</v>
      </c>
    </row>
    <row r="2079" spans="1:20" ht="13.95" customHeight="1" x14ac:dyDescent="0.3">
      <c r="A2079" t="s">
        <v>3152</v>
      </c>
      <c r="B2079" s="2">
        <v>1</v>
      </c>
      <c r="C2079" t="s">
        <v>3145</v>
      </c>
      <c r="D2079" t="s">
        <v>93</v>
      </c>
      <c r="E2079" t="s">
        <v>3140</v>
      </c>
      <c r="F2079" t="s">
        <v>281</v>
      </c>
      <c r="G2079" t="s">
        <v>282</v>
      </c>
      <c r="H2079" t="s">
        <v>283</v>
      </c>
      <c r="I2079" s="1">
        <f>DATE(2024,5,31)</f>
        <v>45443</v>
      </c>
      <c r="J2079" s="3">
        <v>22000</v>
      </c>
      <c r="K2079" s="3">
        <v>3399.05</v>
      </c>
      <c r="L2079" s="3">
        <v>18600.95</v>
      </c>
      <c r="M2079" s="3">
        <v>3000</v>
      </c>
      <c r="N2079" s="2">
        <v>7</v>
      </c>
      <c r="O2079" s="2">
        <v>0</v>
      </c>
      <c r="P2079" s="2">
        <v>5</v>
      </c>
      <c r="Q2079" s="2">
        <v>272</v>
      </c>
      <c r="R2079" s="1">
        <f t="shared" si="113"/>
        <v>45900</v>
      </c>
      <c r="S2079" t="s">
        <v>27</v>
      </c>
      <c r="T2079" t="s">
        <v>28</v>
      </c>
    </row>
    <row r="2080" spans="1:20" ht="13.95" customHeight="1" x14ac:dyDescent="0.3">
      <c r="A2080" t="s">
        <v>3153</v>
      </c>
      <c r="B2080" s="2">
        <v>1</v>
      </c>
      <c r="C2080" t="s">
        <v>3145</v>
      </c>
      <c r="D2080" t="s">
        <v>93</v>
      </c>
      <c r="E2080" t="s">
        <v>3140</v>
      </c>
      <c r="F2080" t="s">
        <v>281</v>
      </c>
      <c r="G2080" t="s">
        <v>282</v>
      </c>
      <c r="H2080" t="s">
        <v>283</v>
      </c>
      <c r="I2080" s="1">
        <f>DATE(2024,5,31)</f>
        <v>45443</v>
      </c>
      <c r="J2080" s="3">
        <v>22000</v>
      </c>
      <c r="K2080" s="3">
        <v>3399.05</v>
      </c>
      <c r="L2080" s="3">
        <v>18600.95</v>
      </c>
      <c r="M2080" s="3">
        <v>3000</v>
      </c>
      <c r="N2080" s="2">
        <v>7</v>
      </c>
      <c r="O2080" s="2">
        <v>0</v>
      </c>
      <c r="P2080" s="2">
        <v>5</v>
      </c>
      <c r="Q2080" s="2">
        <v>272</v>
      </c>
      <c r="R2080" s="1">
        <f t="shared" si="113"/>
        <v>45900</v>
      </c>
      <c r="S2080" t="s">
        <v>27</v>
      </c>
      <c r="T2080" t="s">
        <v>28</v>
      </c>
    </row>
    <row r="2081" spans="1:20" ht="13.95" customHeight="1" x14ac:dyDescent="0.3">
      <c r="A2081" t="s">
        <v>3154</v>
      </c>
      <c r="B2081" s="2">
        <v>1</v>
      </c>
      <c r="C2081" t="s">
        <v>3137</v>
      </c>
      <c r="D2081" t="s">
        <v>22</v>
      </c>
      <c r="E2081" t="s">
        <v>1917</v>
      </c>
      <c r="F2081" t="s">
        <v>181</v>
      </c>
      <c r="G2081" t="s">
        <v>182</v>
      </c>
      <c r="H2081" t="s">
        <v>183</v>
      </c>
      <c r="I2081" s="1">
        <f t="shared" ref="I2081:I2087" si="114">DATE(2024,7,31)</f>
        <v>45504</v>
      </c>
      <c r="J2081" s="3">
        <v>5577.5</v>
      </c>
      <c r="K2081" s="3">
        <v>389.71</v>
      </c>
      <c r="L2081" s="3">
        <v>5187.79</v>
      </c>
      <c r="M2081" s="3">
        <v>550</v>
      </c>
      <c r="N2081" s="2">
        <v>14</v>
      </c>
      <c r="O2081" s="2">
        <v>0</v>
      </c>
      <c r="P2081" s="2">
        <v>12</v>
      </c>
      <c r="Q2081" s="2">
        <v>333</v>
      </c>
      <c r="R2081" s="1">
        <f t="shared" si="113"/>
        <v>45900</v>
      </c>
      <c r="S2081" t="s">
        <v>27</v>
      </c>
      <c r="T2081" t="s">
        <v>28</v>
      </c>
    </row>
    <row r="2082" spans="1:20" ht="13.95" customHeight="1" x14ac:dyDescent="0.3">
      <c r="A2082" t="s">
        <v>3155</v>
      </c>
      <c r="B2082" s="2">
        <v>1</v>
      </c>
      <c r="C2082" t="s">
        <v>3137</v>
      </c>
      <c r="D2082" t="s">
        <v>22</v>
      </c>
      <c r="E2082" t="s">
        <v>1917</v>
      </c>
      <c r="F2082" t="s">
        <v>181</v>
      </c>
      <c r="G2082" t="s">
        <v>182</v>
      </c>
      <c r="H2082" t="s">
        <v>183</v>
      </c>
      <c r="I2082" s="1">
        <f t="shared" si="114"/>
        <v>45504</v>
      </c>
      <c r="J2082" s="3">
        <v>5577.5</v>
      </c>
      <c r="K2082" s="3">
        <v>389.71</v>
      </c>
      <c r="L2082" s="3">
        <v>5187.79</v>
      </c>
      <c r="M2082" s="3">
        <v>550</v>
      </c>
      <c r="N2082" s="2">
        <v>14</v>
      </c>
      <c r="O2082" s="2">
        <v>0</v>
      </c>
      <c r="P2082" s="2">
        <v>12</v>
      </c>
      <c r="Q2082" s="2">
        <v>333</v>
      </c>
      <c r="R2082" s="1">
        <f t="shared" si="113"/>
        <v>45900</v>
      </c>
      <c r="S2082" t="s">
        <v>27</v>
      </c>
      <c r="T2082" t="s">
        <v>28</v>
      </c>
    </row>
    <row r="2083" spans="1:20" ht="13.95" customHeight="1" x14ac:dyDescent="0.3">
      <c r="A2083" t="s">
        <v>3156</v>
      </c>
      <c r="B2083" s="2">
        <v>1</v>
      </c>
      <c r="C2083" t="s">
        <v>3137</v>
      </c>
      <c r="D2083" t="s">
        <v>22</v>
      </c>
      <c r="E2083" t="s">
        <v>1917</v>
      </c>
      <c r="F2083" t="s">
        <v>24</v>
      </c>
      <c r="G2083" t="s">
        <v>25</v>
      </c>
      <c r="H2083" t="s">
        <v>26</v>
      </c>
      <c r="I2083" s="1">
        <f t="shared" si="114"/>
        <v>45504</v>
      </c>
      <c r="J2083" s="3">
        <v>5577.5</v>
      </c>
      <c r="K2083" s="3">
        <v>389.71</v>
      </c>
      <c r="L2083" s="3">
        <v>5187.79</v>
      </c>
      <c r="M2083" s="3">
        <v>550</v>
      </c>
      <c r="N2083" s="2">
        <v>14</v>
      </c>
      <c r="O2083" s="2">
        <v>0</v>
      </c>
      <c r="P2083" s="2">
        <v>12</v>
      </c>
      <c r="Q2083" s="2">
        <v>333</v>
      </c>
      <c r="R2083" s="1">
        <f t="shared" si="113"/>
        <v>45900</v>
      </c>
      <c r="S2083" t="s">
        <v>27</v>
      </c>
      <c r="T2083" t="s">
        <v>28</v>
      </c>
    </row>
    <row r="2084" spans="1:20" ht="13.95" customHeight="1" x14ac:dyDescent="0.3">
      <c r="A2084" t="s">
        <v>3157</v>
      </c>
      <c r="B2084" s="2">
        <v>1</v>
      </c>
      <c r="C2084" t="s">
        <v>3137</v>
      </c>
      <c r="D2084" t="s">
        <v>22</v>
      </c>
      <c r="E2084" t="s">
        <v>1917</v>
      </c>
      <c r="F2084" t="s">
        <v>181</v>
      </c>
      <c r="G2084" t="s">
        <v>182</v>
      </c>
      <c r="H2084" t="s">
        <v>183</v>
      </c>
      <c r="I2084" s="1">
        <f t="shared" si="114"/>
        <v>45504</v>
      </c>
      <c r="J2084" s="3">
        <v>5577.5</v>
      </c>
      <c r="K2084" s="3">
        <v>389.71</v>
      </c>
      <c r="L2084" s="3">
        <v>5187.79</v>
      </c>
      <c r="M2084" s="3">
        <v>550</v>
      </c>
      <c r="N2084" s="2">
        <v>14</v>
      </c>
      <c r="O2084" s="2">
        <v>0</v>
      </c>
      <c r="P2084" s="2">
        <v>12</v>
      </c>
      <c r="Q2084" s="2">
        <v>333</v>
      </c>
      <c r="R2084" s="1">
        <f t="shared" si="113"/>
        <v>45900</v>
      </c>
      <c r="S2084" t="s">
        <v>27</v>
      </c>
      <c r="T2084" t="s">
        <v>28</v>
      </c>
    </row>
    <row r="2085" spans="1:20" ht="13.95" customHeight="1" x14ac:dyDescent="0.3">
      <c r="A2085" t="s">
        <v>3158</v>
      </c>
      <c r="B2085" s="2">
        <v>1</v>
      </c>
      <c r="C2085" t="s">
        <v>3137</v>
      </c>
      <c r="D2085" t="s">
        <v>22</v>
      </c>
      <c r="E2085" t="s">
        <v>1917</v>
      </c>
      <c r="F2085" t="s">
        <v>181</v>
      </c>
      <c r="G2085" t="s">
        <v>182</v>
      </c>
      <c r="H2085" t="s">
        <v>183</v>
      </c>
      <c r="I2085" s="1">
        <f t="shared" si="114"/>
        <v>45504</v>
      </c>
      <c r="J2085" s="3">
        <v>5577.5</v>
      </c>
      <c r="K2085" s="3">
        <v>389.71</v>
      </c>
      <c r="L2085" s="3">
        <v>5187.79</v>
      </c>
      <c r="M2085" s="3">
        <v>550</v>
      </c>
      <c r="N2085" s="2">
        <v>14</v>
      </c>
      <c r="O2085" s="2">
        <v>0</v>
      </c>
      <c r="P2085" s="2">
        <v>12</v>
      </c>
      <c r="Q2085" s="2">
        <v>333</v>
      </c>
      <c r="R2085" s="1">
        <f t="shared" si="113"/>
        <v>45900</v>
      </c>
      <c r="S2085" t="s">
        <v>27</v>
      </c>
      <c r="T2085" t="s">
        <v>28</v>
      </c>
    </row>
    <row r="2086" spans="1:20" ht="13.95" customHeight="1" x14ac:dyDescent="0.3">
      <c r="A2086" t="s">
        <v>3159</v>
      </c>
      <c r="B2086" s="2">
        <v>1</v>
      </c>
      <c r="C2086" t="s">
        <v>3137</v>
      </c>
      <c r="D2086" t="s">
        <v>22</v>
      </c>
      <c r="E2086" t="s">
        <v>1917</v>
      </c>
      <c r="F2086" t="s">
        <v>181</v>
      </c>
      <c r="G2086" t="s">
        <v>182</v>
      </c>
      <c r="H2086" t="s">
        <v>183</v>
      </c>
      <c r="I2086" s="1">
        <f t="shared" si="114"/>
        <v>45504</v>
      </c>
      <c r="J2086" s="3">
        <v>5577.5</v>
      </c>
      <c r="K2086" s="3">
        <v>389.71</v>
      </c>
      <c r="L2086" s="3">
        <v>5187.79</v>
      </c>
      <c r="M2086" s="3">
        <v>550</v>
      </c>
      <c r="N2086" s="2">
        <v>14</v>
      </c>
      <c r="O2086" s="2">
        <v>0</v>
      </c>
      <c r="P2086" s="2">
        <v>12</v>
      </c>
      <c r="Q2086" s="2">
        <v>333</v>
      </c>
      <c r="R2086" s="1">
        <f t="shared" si="113"/>
        <v>45900</v>
      </c>
      <c r="S2086" t="s">
        <v>27</v>
      </c>
      <c r="T2086" t="s">
        <v>28</v>
      </c>
    </row>
    <row r="2087" spans="1:20" ht="13.95" customHeight="1" x14ac:dyDescent="0.3">
      <c r="A2087" t="s">
        <v>3160</v>
      </c>
      <c r="B2087" s="2">
        <v>1</v>
      </c>
      <c r="C2087" t="s">
        <v>3137</v>
      </c>
      <c r="D2087" t="s">
        <v>22</v>
      </c>
      <c r="E2087" t="s">
        <v>1917</v>
      </c>
      <c r="F2087" t="s">
        <v>181</v>
      </c>
      <c r="G2087" t="s">
        <v>182</v>
      </c>
      <c r="H2087" t="s">
        <v>183</v>
      </c>
      <c r="I2087" s="1">
        <f t="shared" si="114"/>
        <v>45504</v>
      </c>
      <c r="J2087" s="3">
        <v>5577.5</v>
      </c>
      <c r="K2087" s="3">
        <v>389.71</v>
      </c>
      <c r="L2087" s="3">
        <v>5187.79</v>
      </c>
      <c r="M2087" s="3">
        <v>550</v>
      </c>
      <c r="N2087" s="2">
        <v>14</v>
      </c>
      <c r="O2087" s="2">
        <v>0</v>
      </c>
      <c r="P2087" s="2">
        <v>12</v>
      </c>
      <c r="Q2087" s="2">
        <v>333</v>
      </c>
      <c r="R2087" s="1">
        <f t="shared" si="113"/>
        <v>45900</v>
      </c>
      <c r="S2087" t="s">
        <v>27</v>
      </c>
      <c r="T2087" t="s">
        <v>28</v>
      </c>
    </row>
    <row r="2088" spans="1:20" ht="13.95" customHeight="1" x14ac:dyDescent="0.3">
      <c r="A2088" t="s">
        <v>3161</v>
      </c>
      <c r="B2088" s="2">
        <v>1</v>
      </c>
      <c r="C2088" t="s">
        <v>3162</v>
      </c>
      <c r="D2088" t="s">
        <v>22</v>
      </c>
      <c r="E2088" t="s">
        <v>1989</v>
      </c>
      <c r="F2088" t="s">
        <v>340</v>
      </c>
      <c r="G2088" t="s">
        <v>193</v>
      </c>
      <c r="H2088" t="s">
        <v>341</v>
      </c>
      <c r="I2088" s="1">
        <f>DATE(2024,6,28)</f>
        <v>45471</v>
      </c>
      <c r="J2088" s="3">
        <v>14720</v>
      </c>
      <c r="K2088" s="3">
        <v>1202.45</v>
      </c>
      <c r="L2088" s="3">
        <v>13517.55</v>
      </c>
      <c r="M2088" s="3">
        <v>400</v>
      </c>
      <c r="N2088" s="2">
        <v>14</v>
      </c>
      <c r="O2088" s="2">
        <v>0</v>
      </c>
      <c r="P2088" s="2">
        <v>12</v>
      </c>
      <c r="Q2088" s="2">
        <v>300</v>
      </c>
      <c r="R2088" s="1">
        <f t="shared" si="113"/>
        <v>45900</v>
      </c>
      <c r="S2088" t="s">
        <v>27</v>
      </c>
      <c r="T2088" t="s">
        <v>28</v>
      </c>
    </row>
    <row r="2089" spans="1:20" ht="13.95" customHeight="1" x14ac:dyDescent="0.3">
      <c r="A2089" t="s">
        <v>3163</v>
      </c>
      <c r="B2089" s="2">
        <v>1</v>
      </c>
      <c r="C2089" t="s">
        <v>3164</v>
      </c>
      <c r="D2089" t="s">
        <v>22</v>
      </c>
      <c r="E2089" t="s">
        <v>1989</v>
      </c>
      <c r="F2089" t="s">
        <v>340</v>
      </c>
      <c r="G2089" t="s">
        <v>193</v>
      </c>
      <c r="H2089" t="s">
        <v>341</v>
      </c>
      <c r="I2089" s="1">
        <f>DATE(2024,6,28)</f>
        <v>45471</v>
      </c>
      <c r="J2089" s="3">
        <v>15526.15</v>
      </c>
      <c r="K2089" s="3">
        <v>1177.77</v>
      </c>
      <c r="L2089" s="3">
        <v>14348.38</v>
      </c>
      <c r="M2089" s="3">
        <v>1500</v>
      </c>
      <c r="N2089" s="2">
        <v>14</v>
      </c>
      <c r="O2089" s="2">
        <v>0</v>
      </c>
      <c r="P2089" s="2">
        <v>12</v>
      </c>
      <c r="Q2089" s="2">
        <v>300</v>
      </c>
      <c r="R2089" s="1">
        <f t="shared" si="113"/>
        <v>45900</v>
      </c>
      <c r="S2089" t="s">
        <v>27</v>
      </c>
      <c r="T2089" t="s">
        <v>28</v>
      </c>
    </row>
    <row r="2090" spans="1:20" ht="13.95" customHeight="1" x14ac:dyDescent="0.3">
      <c r="A2090" t="s">
        <v>3165</v>
      </c>
      <c r="B2090" s="2">
        <v>1</v>
      </c>
      <c r="C2090" t="s">
        <v>3166</v>
      </c>
      <c r="D2090" t="s">
        <v>1870</v>
      </c>
      <c r="E2090" t="s">
        <v>3167</v>
      </c>
      <c r="F2090" t="s">
        <v>1872</v>
      </c>
      <c r="G2090" t="s">
        <v>282</v>
      </c>
      <c r="H2090" t="s">
        <v>283</v>
      </c>
      <c r="I2090" s="1">
        <f>DATE(2024,6,18)</f>
        <v>45461</v>
      </c>
      <c r="J2090" s="3">
        <v>117456.29</v>
      </c>
      <c r="K2090" s="3">
        <v>117456.29</v>
      </c>
      <c r="L2090" s="3">
        <v>0</v>
      </c>
      <c r="M2090" s="3">
        <v>0</v>
      </c>
      <c r="N2090" s="2">
        <v>1</v>
      </c>
      <c r="O2090" s="2">
        <v>0</v>
      </c>
      <c r="P2090" s="2">
        <v>0</v>
      </c>
      <c r="Q2090" s="2">
        <v>0</v>
      </c>
      <c r="R2090" s="1">
        <f>DATE(2025,6,17)</f>
        <v>45825</v>
      </c>
      <c r="S2090" t="s">
        <v>1873</v>
      </c>
      <c r="T2090" t="s">
        <v>28</v>
      </c>
    </row>
    <row r="2091" spans="1:20" ht="13.95" customHeight="1" x14ac:dyDescent="0.3">
      <c r="A2091" t="s">
        <v>3168</v>
      </c>
      <c r="B2091" s="2">
        <v>1</v>
      </c>
      <c r="C2091" t="s">
        <v>3169</v>
      </c>
      <c r="D2091" t="s">
        <v>22</v>
      </c>
      <c r="E2091" t="s">
        <v>1989</v>
      </c>
      <c r="F2091" t="s">
        <v>192</v>
      </c>
      <c r="G2091" t="s">
        <v>193</v>
      </c>
      <c r="H2091" t="s">
        <v>194</v>
      </c>
      <c r="I2091" s="1">
        <f t="shared" ref="I2091:I2098" si="115">DATE(2024,6,28)</f>
        <v>45471</v>
      </c>
      <c r="J2091" s="3">
        <v>4347</v>
      </c>
      <c r="K2091" s="3">
        <v>331.41</v>
      </c>
      <c r="L2091" s="3">
        <v>4015.59</v>
      </c>
      <c r="M2091" s="3">
        <v>400</v>
      </c>
      <c r="N2091" s="2">
        <v>14</v>
      </c>
      <c r="O2091" s="2">
        <v>0</v>
      </c>
      <c r="P2091" s="2">
        <v>12</v>
      </c>
      <c r="Q2091" s="2">
        <v>300</v>
      </c>
      <c r="R2091" s="1">
        <f t="shared" ref="R2091:R2122" si="116">DATE(2025,8,31)</f>
        <v>45900</v>
      </c>
      <c r="S2091" t="s">
        <v>27</v>
      </c>
      <c r="T2091" t="s">
        <v>28</v>
      </c>
    </row>
    <row r="2092" spans="1:20" ht="13.95" customHeight="1" x14ac:dyDescent="0.3">
      <c r="A2092" t="s">
        <v>3170</v>
      </c>
      <c r="B2092" s="2">
        <v>1</v>
      </c>
      <c r="C2092" t="s">
        <v>3171</v>
      </c>
      <c r="D2092" t="s">
        <v>22</v>
      </c>
      <c r="E2092" t="s">
        <v>1989</v>
      </c>
      <c r="F2092" t="s">
        <v>192</v>
      </c>
      <c r="G2092" t="s">
        <v>193</v>
      </c>
      <c r="H2092" t="s">
        <v>194</v>
      </c>
      <c r="I2092" s="1">
        <f t="shared" si="115"/>
        <v>45471</v>
      </c>
      <c r="J2092" s="3">
        <v>4347</v>
      </c>
      <c r="K2092" s="3">
        <v>331.41</v>
      </c>
      <c r="L2092" s="3">
        <v>4015.59</v>
      </c>
      <c r="M2092" s="3">
        <v>400</v>
      </c>
      <c r="N2092" s="2">
        <v>14</v>
      </c>
      <c r="O2092" s="2">
        <v>0</v>
      </c>
      <c r="P2092" s="2">
        <v>12</v>
      </c>
      <c r="Q2092" s="2">
        <v>300</v>
      </c>
      <c r="R2092" s="1">
        <f t="shared" si="116"/>
        <v>45900</v>
      </c>
      <c r="S2092" t="s">
        <v>27</v>
      </c>
      <c r="T2092" t="s">
        <v>28</v>
      </c>
    </row>
    <row r="2093" spans="1:20" ht="13.95" customHeight="1" x14ac:dyDescent="0.3">
      <c r="A2093" t="s">
        <v>3172</v>
      </c>
      <c r="B2093" s="2">
        <v>1</v>
      </c>
      <c r="C2093" t="s">
        <v>3171</v>
      </c>
      <c r="D2093" t="s">
        <v>22</v>
      </c>
      <c r="E2093" t="s">
        <v>1989</v>
      </c>
      <c r="F2093" t="s">
        <v>787</v>
      </c>
      <c r="G2093" t="s">
        <v>520</v>
      </c>
      <c r="H2093" t="s">
        <v>796</v>
      </c>
      <c r="I2093" s="1">
        <f t="shared" si="115"/>
        <v>45471</v>
      </c>
      <c r="J2093" s="3">
        <v>4347</v>
      </c>
      <c r="K2093" s="3">
        <v>331.41</v>
      </c>
      <c r="L2093" s="3">
        <v>4015.59</v>
      </c>
      <c r="M2093" s="3">
        <v>400</v>
      </c>
      <c r="N2093" s="2">
        <v>14</v>
      </c>
      <c r="O2093" s="2">
        <v>0</v>
      </c>
      <c r="P2093" s="2">
        <v>12</v>
      </c>
      <c r="Q2093" s="2">
        <v>300</v>
      </c>
      <c r="R2093" s="1">
        <f t="shared" si="116"/>
        <v>45900</v>
      </c>
      <c r="S2093" t="s">
        <v>27</v>
      </c>
      <c r="T2093" t="s">
        <v>28</v>
      </c>
    </row>
    <row r="2094" spans="1:20" ht="13.95" customHeight="1" x14ac:dyDescent="0.3">
      <c r="A2094" t="s">
        <v>3173</v>
      </c>
      <c r="B2094" s="2">
        <v>1</v>
      </c>
      <c r="C2094" t="s">
        <v>3171</v>
      </c>
      <c r="D2094" t="s">
        <v>22</v>
      </c>
      <c r="E2094" t="s">
        <v>1989</v>
      </c>
      <c r="F2094" t="s">
        <v>192</v>
      </c>
      <c r="G2094" t="s">
        <v>193</v>
      </c>
      <c r="H2094" t="s">
        <v>194</v>
      </c>
      <c r="I2094" s="1">
        <f t="shared" si="115"/>
        <v>45471</v>
      </c>
      <c r="J2094" s="3">
        <v>4347</v>
      </c>
      <c r="K2094" s="3">
        <v>331.41</v>
      </c>
      <c r="L2094" s="3">
        <v>4015.59</v>
      </c>
      <c r="M2094" s="3">
        <v>400</v>
      </c>
      <c r="N2094" s="2">
        <v>14</v>
      </c>
      <c r="O2094" s="2">
        <v>0</v>
      </c>
      <c r="P2094" s="2">
        <v>12</v>
      </c>
      <c r="Q2094" s="2">
        <v>300</v>
      </c>
      <c r="R2094" s="1">
        <f t="shared" si="116"/>
        <v>45900</v>
      </c>
      <c r="S2094" t="s">
        <v>27</v>
      </c>
      <c r="T2094" t="s">
        <v>28</v>
      </c>
    </row>
    <row r="2095" spans="1:20" ht="13.95" customHeight="1" x14ac:dyDescent="0.3">
      <c r="A2095" t="s">
        <v>3174</v>
      </c>
      <c r="B2095" s="2">
        <v>1</v>
      </c>
      <c r="C2095" t="s">
        <v>3171</v>
      </c>
      <c r="D2095" t="s">
        <v>22</v>
      </c>
      <c r="E2095" t="s">
        <v>1989</v>
      </c>
      <c r="F2095" t="s">
        <v>192</v>
      </c>
      <c r="G2095" t="s">
        <v>193</v>
      </c>
      <c r="H2095" t="s">
        <v>194</v>
      </c>
      <c r="I2095" s="1">
        <f t="shared" si="115"/>
        <v>45471</v>
      </c>
      <c r="J2095" s="3">
        <v>4347</v>
      </c>
      <c r="K2095" s="3">
        <v>331.41</v>
      </c>
      <c r="L2095" s="3">
        <v>4015.59</v>
      </c>
      <c r="M2095" s="3">
        <v>400</v>
      </c>
      <c r="N2095" s="2">
        <v>14</v>
      </c>
      <c r="O2095" s="2">
        <v>0</v>
      </c>
      <c r="P2095" s="2">
        <v>12</v>
      </c>
      <c r="Q2095" s="2">
        <v>300</v>
      </c>
      <c r="R2095" s="1">
        <f t="shared" si="116"/>
        <v>45900</v>
      </c>
      <c r="S2095" t="s">
        <v>27</v>
      </c>
      <c r="T2095" t="s">
        <v>28</v>
      </c>
    </row>
    <row r="2096" spans="1:20" ht="13.95" customHeight="1" x14ac:dyDescent="0.3">
      <c r="A2096" t="s">
        <v>3175</v>
      </c>
      <c r="B2096" s="2">
        <v>1</v>
      </c>
      <c r="C2096" t="s">
        <v>3171</v>
      </c>
      <c r="D2096" t="s">
        <v>22</v>
      </c>
      <c r="E2096" t="s">
        <v>1989</v>
      </c>
      <c r="F2096" t="s">
        <v>192</v>
      </c>
      <c r="G2096" t="s">
        <v>193</v>
      </c>
      <c r="H2096" t="s">
        <v>194</v>
      </c>
      <c r="I2096" s="1">
        <f t="shared" si="115"/>
        <v>45471</v>
      </c>
      <c r="J2096" s="3">
        <v>4347</v>
      </c>
      <c r="K2096" s="3">
        <v>331.41</v>
      </c>
      <c r="L2096" s="3">
        <v>4015.59</v>
      </c>
      <c r="M2096" s="3">
        <v>400</v>
      </c>
      <c r="N2096" s="2">
        <v>14</v>
      </c>
      <c r="O2096" s="2">
        <v>0</v>
      </c>
      <c r="P2096" s="2">
        <v>12</v>
      </c>
      <c r="Q2096" s="2">
        <v>300</v>
      </c>
      <c r="R2096" s="1">
        <f t="shared" si="116"/>
        <v>45900</v>
      </c>
      <c r="S2096" t="s">
        <v>27</v>
      </c>
      <c r="T2096" t="s">
        <v>28</v>
      </c>
    </row>
    <row r="2097" spans="1:20" ht="13.95" customHeight="1" x14ac:dyDescent="0.3">
      <c r="A2097" t="s">
        <v>3176</v>
      </c>
      <c r="B2097" s="2">
        <v>1</v>
      </c>
      <c r="C2097" t="s">
        <v>3171</v>
      </c>
      <c r="D2097" t="s">
        <v>22</v>
      </c>
      <c r="E2097" t="s">
        <v>1989</v>
      </c>
      <c r="F2097" t="s">
        <v>192</v>
      </c>
      <c r="G2097" t="s">
        <v>193</v>
      </c>
      <c r="H2097" t="s">
        <v>194</v>
      </c>
      <c r="I2097" s="1">
        <f t="shared" si="115"/>
        <v>45471</v>
      </c>
      <c r="J2097" s="3">
        <v>4347</v>
      </c>
      <c r="K2097" s="3">
        <v>331.41</v>
      </c>
      <c r="L2097" s="3">
        <v>4015.59</v>
      </c>
      <c r="M2097" s="3">
        <v>400</v>
      </c>
      <c r="N2097" s="2">
        <v>14</v>
      </c>
      <c r="O2097" s="2">
        <v>0</v>
      </c>
      <c r="P2097" s="2">
        <v>12</v>
      </c>
      <c r="Q2097" s="2">
        <v>300</v>
      </c>
      <c r="R2097" s="1">
        <f t="shared" si="116"/>
        <v>45900</v>
      </c>
      <c r="S2097" t="s">
        <v>27</v>
      </c>
      <c r="T2097" t="s">
        <v>28</v>
      </c>
    </row>
    <row r="2098" spans="1:20" ht="13.95" customHeight="1" x14ac:dyDescent="0.3">
      <c r="A2098" t="s">
        <v>3177</v>
      </c>
      <c r="B2098" s="2">
        <v>1</v>
      </c>
      <c r="C2098" t="s">
        <v>3171</v>
      </c>
      <c r="D2098" t="s">
        <v>22</v>
      </c>
      <c r="E2098" t="s">
        <v>1989</v>
      </c>
      <c r="F2098" t="s">
        <v>192</v>
      </c>
      <c r="G2098" t="s">
        <v>193</v>
      </c>
      <c r="H2098" t="s">
        <v>194</v>
      </c>
      <c r="I2098" s="1">
        <f t="shared" si="115"/>
        <v>45471</v>
      </c>
      <c r="J2098" s="3">
        <v>4347</v>
      </c>
      <c r="K2098" s="3">
        <v>331.41</v>
      </c>
      <c r="L2098" s="3">
        <v>4015.59</v>
      </c>
      <c r="M2098" s="3">
        <v>400</v>
      </c>
      <c r="N2098" s="2">
        <v>14</v>
      </c>
      <c r="O2098" s="2">
        <v>0</v>
      </c>
      <c r="P2098" s="2">
        <v>12</v>
      </c>
      <c r="Q2098" s="2">
        <v>300</v>
      </c>
      <c r="R2098" s="1">
        <f t="shared" si="116"/>
        <v>45900</v>
      </c>
      <c r="S2098" t="s">
        <v>27</v>
      </c>
      <c r="T2098" t="s">
        <v>28</v>
      </c>
    </row>
    <row r="2099" spans="1:20" ht="13.95" customHeight="1" x14ac:dyDescent="0.3">
      <c r="A2099" t="s">
        <v>3178</v>
      </c>
      <c r="B2099" s="2">
        <v>1</v>
      </c>
      <c r="C2099" t="s">
        <v>3137</v>
      </c>
      <c r="D2099" t="s">
        <v>22</v>
      </c>
      <c r="E2099" t="s">
        <v>1917</v>
      </c>
      <c r="F2099" t="s">
        <v>181</v>
      </c>
      <c r="G2099" t="s">
        <v>182</v>
      </c>
      <c r="H2099" t="s">
        <v>183</v>
      </c>
      <c r="I2099" s="1">
        <f t="shared" ref="I2099:I2137" si="117">DATE(2024,7,31)</f>
        <v>45504</v>
      </c>
      <c r="J2099" s="3">
        <v>5577.5</v>
      </c>
      <c r="K2099" s="3">
        <v>389.71</v>
      </c>
      <c r="L2099" s="3">
        <v>5187.79</v>
      </c>
      <c r="M2099" s="3">
        <v>550</v>
      </c>
      <c r="N2099" s="2">
        <v>14</v>
      </c>
      <c r="O2099" s="2">
        <v>0</v>
      </c>
      <c r="P2099" s="2">
        <v>12</v>
      </c>
      <c r="Q2099" s="2">
        <v>333</v>
      </c>
      <c r="R2099" s="1">
        <f t="shared" si="116"/>
        <v>45900</v>
      </c>
      <c r="S2099" t="s">
        <v>27</v>
      </c>
      <c r="T2099" t="s">
        <v>28</v>
      </c>
    </row>
    <row r="2100" spans="1:20" ht="13.95" customHeight="1" x14ac:dyDescent="0.3">
      <c r="A2100" t="s">
        <v>3179</v>
      </c>
      <c r="B2100" s="2">
        <v>1</v>
      </c>
      <c r="C2100" t="s">
        <v>3137</v>
      </c>
      <c r="D2100" t="s">
        <v>22</v>
      </c>
      <c r="E2100" t="s">
        <v>1917</v>
      </c>
      <c r="F2100" t="s">
        <v>24</v>
      </c>
      <c r="G2100" t="s">
        <v>25</v>
      </c>
      <c r="H2100" t="s">
        <v>26</v>
      </c>
      <c r="I2100" s="1">
        <f t="shared" si="117"/>
        <v>45504</v>
      </c>
      <c r="J2100" s="3">
        <v>5577.5</v>
      </c>
      <c r="K2100" s="3">
        <v>389.71</v>
      </c>
      <c r="L2100" s="3">
        <v>5187.79</v>
      </c>
      <c r="M2100" s="3">
        <v>550</v>
      </c>
      <c r="N2100" s="2">
        <v>14</v>
      </c>
      <c r="O2100" s="2">
        <v>0</v>
      </c>
      <c r="P2100" s="2">
        <v>12</v>
      </c>
      <c r="Q2100" s="2">
        <v>333</v>
      </c>
      <c r="R2100" s="1">
        <f t="shared" si="116"/>
        <v>45900</v>
      </c>
      <c r="S2100" t="s">
        <v>27</v>
      </c>
      <c r="T2100" t="s">
        <v>28</v>
      </c>
    </row>
    <row r="2101" spans="1:20" ht="13.95" customHeight="1" x14ac:dyDescent="0.3">
      <c r="A2101" t="s">
        <v>3180</v>
      </c>
      <c r="B2101" s="2">
        <v>1</v>
      </c>
      <c r="C2101" t="s">
        <v>3137</v>
      </c>
      <c r="D2101" t="s">
        <v>22</v>
      </c>
      <c r="E2101" t="s">
        <v>1917</v>
      </c>
      <c r="F2101" t="s">
        <v>181</v>
      </c>
      <c r="G2101" t="s">
        <v>182</v>
      </c>
      <c r="H2101" t="s">
        <v>183</v>
      </c>
      <c r="I2101" s="1">
        <f t="shared" si="117"/>
        <v>45504</v>
      </c>
      <c r="J2101" s="3">
        <v>5577.5</v>
      </c>
      <c r="K2101" s="3">
        <v>393.55</v>
      </c>
      <c r="L2101" s="3">
        <v>5183.95</v>
      </c>
      <c r="M2101" s="3">
        <v>500</v>
      </c>
      <c r="N2101" s="2">
        <v>14</v>
      </c>
      <c r="O2101" s="2">
        <v>0</v>
      </c>
      <c r="P2101" s="2">
        <v>12</v>
      </c>
      <c r="Q2101" s="2">
        <v>333</v>
      </c>
      <c r="R2101" s="1">
        <f t="shared" si="116"/>
        <v>45900</v>
      </c>
      <c r="S2101" t="s">
        <v>27</v>
      </c>
      <c r="T2101" t="s">
        <v>28</v>
      </c>
    </row>
    <row r="2102" spans="1:20" ht="13.95" customHeight="1" x14ac:dyDescent="0.3">
      <c r="A2102" t="s">
        <v>3181</v>
      </c>
      <c r="B2102" s="2">
        <v>1</v>
      </c>
      <c r="C2102" t="s">
        <v>3137</v>
      </c>
      <c r="D2102" t="s">
        <v>22</v>
      </c>
      <c r="E2102" t="s">
        <v>1917</v>
      </c>
      <c r="F2102" t="s">
        <v>783</v>
      </c>
      <c r="G2102" t="s">
        <v>520</v>
      </c>
      <c r="H2102" t="s">
        <v>784</v>
      </c>
      <c r="I2102" s="1">
        <f t="shared" si="117"/>
        <v>45504</v>
      </c>
      <c r="J2102" s="3">
        <v>5577.5</v>
      </c>
      <c r="K2102" s="3">
        <v>389.71</v>
      </c>
      <c r="L2102" s="3">
        <v>5187.79</v>
      </c>
      <c r="M2102" s="3">
        <v>550</v>
      </c>
      <c r="N2102" s="2">
        <v>14</v>
      </c>
      <c r="O2102" s="2">
        <v>0</v>
      </c>
      <c r="P2102" s="2">
        <v>12</v>
      </c>
      <c r="Q2102" s="2">
        <v>333</v>
      </c>
      <c r="R2102" s="1">
        <f t="shared" si="116"/>
        <v>45900</v>
      </c>
      <c r="S2102" t="s">
        <v>27</v>
      </c>
      <c r="T2102" t="s">
        <v>28</v>
      </c>
    </row>
    <row r="2103" spans="1:20" ht="13.95" customHeight="1" x14ac:dyDescent="0.3">
      <c r="A2103" t="s">
        <v>3182</v>
      </c>
      <c r="B2103" s="2">
        <v>1</v>
      </c>
      <c r="C2103" t="s">
        <v>3137</v>
      </c>
      <c r="D2103" t="s">
        <v>22</v>
      </c>
      <c r="E2103" t="s">
        <v>1917</v>
      </c>
      <c r="F2103" t="s">
        <v>783</v>
      </c>
      <c r="G2103" t="s">
        <v>520</v>
      </c>
      <c r="H2103" t="s">
        <v>784</v>
      </c>
      <c r="I2103" s="1">
        <f t="shared" si="117"/>
        <v>45504</v>
      </c>
      <c r="J2103" s="3">
        <v>5577.5</v>
      </c>
      <c r="K2103" s="3">
        <v>389.71</v>
      </c>
      <c r="L2103" s="3">
        <v>5187.79</v>
      </c>
      <c r="M2103" s="3">
        <v>550</v>
      </c>
      <c r="N2103" s="2">
        <v>14</v>
      </c>
      <c r="O2103" s="2">
        <v>0</v>
      </c>
      <c r="P2103" s="2">
        <v>12</v>
      </c>
      <c r="Q2103" s="2">
        <v>333</v>
      </c>
      <c r="R2103" s="1">
        <f t="shared" si="116"/>
        <v>45900</v>
      </c>
      <c r="S2103" t="s">
        <v>27</v>
      </c>
      <c r="T2103" t="s">
        <v>28</v>
      </c>
    </row>
    <row r="2104" spans="1:20" ht="13.95" customHeight="1" x14ac:dyDescent="0.3">
      <c r="A2104" t="s">
        <v>3183</v>
      </c>
      <c r="B2104" s="2">
        <v>1</v>
      </c>
      <c r="C2104" t="s">
        <v>3137</v>
      </c>
      <c r="D2104" t="s">
        <v>22</v>
      </c>
      <c r="E2104" t="s">
        <v>23</v>
      </c>
      <c r="F2104" t="s">
        <v>783</v>
      </c>
      <c r="G2104" t="s">
        <v>520</v>
      </c>
      <c r="H2104" t="s">
        <v>784</v>
      </c>
      <c r="I2104" s="1">
        <f t="shared" si="117"/>
        <v>45504</v>
      </c>
      <c r="J2104" s="3">
        <v>5577.5</v>
      </c>
      <c r="K2104" s="3">
        <v>389.71</v>
      </c>
      <c r="L2104" s="3">
        <v>5187.79</v>
      </c>
      <c r="M2104" s="3">
        <v>550</v>
      </c>
      <c r="N2104" s="2">
        <v>14</v>
      </c>
      <c r="O2104" s="2">
        <v>0</v>
      </c>
      <c r="P2104" s="2">
        <v>12</v>
      </c>
      <c r="Q2104" s="2">
        <v>333</v>
      </c>
      <c r="R2104" s="1">
        <f t="shared" si="116"/>
        <v>45900</v>
      </c>
      <c r="S2104" t="s">
        <v>27</v>
      </c>
      <c r="T2104" t="s">
        <v>28</v>
      </c>
    </row>
    <row r="2105" spans="1:20" ht="13.95" customHeight="1" x14ac:dyDescent="0.3">
      <c r="A2105" t="s">
        <v>3184</v>
      </c>
      <c r="B2105" s="2">
        <v>1</v>
      </c>
      <c r="C2105" t="s">
        <v>3137</v>
      </c>
      <c r="D2105" t="s">
        <v>22</v>
      </c>
      <c r="E2105" t="s">
        <v>1917</v>
      </c>
      <c r="F2105" t="s">
        <v>787</v>
      </c>
      <c r="G2105" t="s">
        <v>520</v>
      </c>
      <c r="H2105" t="s">
        <v>796</v>
      </c>
      <c r="I2105" s="1">
        <f t="shared" si="117"/>
        <v>45504</v>
      </c>
      <c r="J2105" s="3">
        <v>5577.5</v>
      </c>
      <c r="K2105" s="3">
        <v>389.71</v>
      </c>
      <c r="L2105" s="3">
        <v>5187.79</v>
      </c>
      <c r="M2105" s="3">
        <v>550</v>
      </c>
      <c r="N2105" s="2">
        <v>14</v>
      </c>
      <c r="O2105" s="2">
        <v>0</v>
      </c>
      <c r="P2105" s="2">
        <v>12</v>
      </c>
      <c r="Q2105" s="2">
        <v>333</v>
      </c>
      <c r="R2105" s="1">
        <f t="shared" si="116"/>
        <v>45900</v>
      </c>
      <c r="S2105" t="s">
        <v>27</v>
      </c>
      <c r="T2105" t="s">
        <v>28</v>
      </c>
    </row>
    <row r="2106" spans="1:20" ht="13.95" customHeight="1" x14ac:dyDescent="0.3">
      <c r="A2106" t="s">
        <v>3185</v>
      </c>
      <c r="B2106" s="2">
        <v>1</v>
      </c>
      <c r="C2106" t="s">
        <v>3137</v>
      </c>
      <c r="D2106" t="s">
        <v>22</v>
      </c>
      <c r="E2106" t="s">
        <v>1917</v>
      </c>
      <c r="F2106" t="s">
        <v>181</v>
      </c>
      <c r="G2106" t="s">
        <v>182</v>
      </c>
      <c r="H2106" t="s">
        <v>183</v>
      </c>
      <c r="I2106" s="1">
        <f t="shared" si="117"/>
        <v>45504</v>
      </c>
      <c r="J2106" s="3">
        <v>5577.5</v>
      </c>
      <c r="K2106" s="3">
        <v>389.71</v>
      </c>
      <c r="L2106" s="3">
        <v>5187.79</v>
      </c>
      <c r="M2106" s="3">
        <v>550</v>
      </c>
      <c r="N2106" s="2">
        <v>14</v>
      </c>
      <c r="O2106" s="2">
        <v>0</v>
      </c>
      <c r="P2106" s="2">
        <v>12</v>
      </c>
      <c r="Q2106" s="2">
        <v>333</v>
      </c>
      <c r="R2106" s="1">
        <f t="shared" si="116"/>
        <v>45900</v>
      </c>
      <c r="S2106" t="s">
        <v>27</v>
      </c>
      <c r="T2106" t="s">
        <v>28</v>
      </c>
    </row>
    <row r="2107" spans="1:20" ht="13.95" customHeight="1" x14ac:dyDescent="0.3">
      <c r="A2107" t="s">
        <v>3186</v>
      </c>
      <c r="B2107" s="2">
        <v>1</v>
      </c>
      <c r="C2107" t="s">
        <v>3137</v>
      </c>
      <c r="D2107" t="s">
        <v>22</v>
      </c>
      <c r="E2107" t="s">
        <v>1917</v>
      </c>
      <c r="F2107" t="s">
        <v>787</v>
      </c>
      <c r="G2107" t="s">
        <v>520</v>
      </c>
      <c r="H2107" t="s">
        <v>796</v>
      </c>
      <c r="I2107" s="1">
        <f t="shared" si="117"/>
        <v>45504</v>
      </c>
      <c r="J2107" s="3">
        <v>5577.5</v>
      </c>
      <c r="K2107" s="3">
        <v>389.71</v>
      </c>
      <c r="L2107" s="3">
        <v>5187.79</v>
      </c>
      <c r="M2107" s="3">
        <v>550</v>
      </c>
      <c r="N2107" s="2">
        <v>14</v>
      </c>
      <c r="O2107" s="2">
        <v>0</v>
      </c>
      <c r="P2107" s="2">
        <v>12</v>
      </c>
      <c r="Q2107" s="2">
        <v>333</v>
      </c>
      <c r="R2107" s="1">
        <f t="shared" si="116"/>
        <v>45900</v>
      </c>
      <c r="S2107" t="s">
        <v>27</v>
      </c>
      <c r="T2107" t="s">
        <v>28</v>
      </c>
    </row>
    <row r="2108" spans="1:20" ht="13.95" customHeight="1" x14ac:dyDescent="0.3">
      <c r="A2108" t="s">
        <v>3187</v>
      </c>
      <c r="B2108" s="2">
        <v>1</v>
      </c>
      <c r="C2108" t="s">
        <v>3137</v>
      </c>
      <c r="D2108" t="s">
        <v>22</v>
      </c>
      <c r="E2108" t="s">
        <v>1917</v>
      </c>
      <c r="F2108" t="s">
        <v>519</v>
      </c>
      <c r="G2108" t="s">
        <v>520</v>
      </c>
      <c r="H2108" t="s">
        <v>985</v>
      </c>
      <c r="I2108" s="1">
        <f t="shared" si="117"/>
        <v>45504</v>
      </c>
      <c r="J2108" s="3">
        <v>5577.5</v>
      </c>
      <c r="K2108" s="3">
        <v>389.71</v>
      </c>
      <c r="L2108" s="3">
        <v>5187.79</v>
      </c>
      <c r="M2108" s="3">
        <v>550</v>
      </c>
      <c r="N2108" s="2">
        <v>14</v>
      </c>
      <c r="O2108" s="2">
        <v>0</v>
      </c>
      <c r="P2108" s="2">
        <v>12</v>
      </c>
      <c r="Q2108" s="2">
        <v>333</v>
      </c>
      <c r="R2108" s="1">
        <f t="shared" si="116"/>
        <v>45900</v>
      </c>
      <c r="S2108" t="s">
        <v>27</v>
      </c>
      <c r="T2108" t="s">
        <v>28</v>
      </c>
    </row>
    <row r="2109" spans="1:20" ht="13.95" customHeight="1" x14ac:dyDescent="0.3">
      <c r="A2109" t="s">
        <v>3188</v>
      </c>
      <c r="B2109" s="2">
        <v>1</v>
      </c>
      <c r="C2109" t="s">
        <v>3137</v>
      </c>
      <c r="D2109" t="s">
        <v>22</v>
      </c>
      <c r="E2109" t="s">
        <v>1917</v>
      </c>
      <c r="F2109" t="s">
        <v>181</v>
      </c>
      <c r="G2109" t="s">
        <v>182</v>
      </c>
      <c r="H2109" t="s">
        <v>183</v>
      </c>
      <c r="I2109" s="1">
        <f t="shared" si="117"/>
        <v>45504</v>
      </c>
      <c r="J2109" s="3">
        <v>5577.5</v>
      </c>
      <c r="K2109" s="3">
        <v>389.71</v>
      </c>
      <c r="L2109" s="3">
        <v>5187.79</v>
      </c>
      <c r="M2109" s="3">
        <v>550</v>
      </c>
      <c r="N2109" s="2">
        <v>14</v>
      </c>
      <c r="O2109" s="2">
        <v>0</v>
      </c>
      <c r="P2109" s="2">
        <v>12</v>
      </c>
      <c r="Q2109" s="2">
        <v>333</v>
      </c>
      <c r="R2109" s="1">
        <f t="shared" si="116"/>
        <v>45900</v>
      </c>
      <c r="S2109" t="s">
        <v>27</v>
      </c>
      <c r="T2109" t="s">
        <v>28</v>
      </c>
    </row>
    <row r="2110" spans="1:20" ht="13.95" customHeight="1" x14ac:dyDescent="0.3">
      <c r="A2110" t="s">
        <v>3189</v>
      </c>
      <c r="B2110" s="2">
        <v>1</v>
      </c>
      <c r="C2110" t="s">
        <v>3190</v>
      </c>
      <c r="D2110" t="s">
        <v>22</v>
      </c>
      <c r="E2110" t="s">
        <v>3191</v>
      </c>
      <c r="F2110" t="s">
        <v>192</v>
      </c>
      <c r="G2110" t="s">
        <v>193</v>
      </c>
      <c r="H2110" t="s">
        <v>194</v>
      </c>
      <c r="I2110" s="1">
        <f t="shared" si="117"/>
        <v>45504</v>
      </c>
      <c r="J2110" s="3">
        <v>11000</v>
      </c>
      <c r="K2110" s="3">
        <v>767.37</v>
      </c>
      <c r="L2110" s="3">
        <v>10232.629999999999</v>
      </c>
      <c r="M2110" s="3">
        <v>1100</v>
      </c>
      <c r="N2110" s="2">
        <v>14</v>
      </c>
      <c r="O2110" s="2">
        <v>0</v>
      </c>
      <c r="P2110" s="2">
        <v>12</v>
      </c>
      <c r="Q2110" s="2">
        <v>333</v>
      </c>
      <c r="R2110" s="1">
        <f t="shared" si="116"/>
        <v>45900</v>
      </c>
      <c r="S2110" t="s">
        <v>27</v>
      </c>
      <c r="T2110" t="s">
        <v>28</v>
      </c>
    </row>
    <row r="2111" spans="1:20" ht="13.95" customHeight="1" x14ac:dyDescent="0.3">
      <c r="A2111" t="s">
        <v>3192</v>
      </c>
      <c r="B2111" s="2">
        <v>1</v>
      </c>
      <c r="C2111" t="s">
        <v>3193</v>
      </c>
      <c r="D2111" t="s">
        <v>22</v>
      </c>
      <c r="E2111" t="s">
        <v>3191</v>
      </c>
      <c r="F2111" t="s">
        <v>192</v>
      </c>
      <c r="G2111" t="s">
        <v>193</v>
      </c>
      <c r="H2111" t="s">
        <v>194</v>
      </c>
      <c r="I2111" s="1">
        <f t="shared" si="117"/>
        <v>45504</v>
      </c>
      <c r="J2111" s="3">
        <v>15000</v>
      </c>
      <c r="K2111" s="3">
        <v>1046.42</v>
      </c>
      <c r="L2111" s="3">
        <v>13953.58</v>
      </c>
      <c r="M2111" s="3">
        <v>1500</v>
      </c>
      <c r="N2111" s="2">
        <v>14</v>
      </c>
      <c r="O2111" s="2">
        <v>0</v>
      </c>
      <c r="P2111" s="2">
        <v>12</v>
      </c>
      <c r="Q2111" s="2">
        <v>333</v>
      </c>
      <c r="R2111" s="1">
        <f t="shared" si="116"/>
        <v>45900</v>
      </c>
      <c r="S2111" t="s">
        <v>27</v>
      </c>
      <c r="T2111" t="s">
        <v>28</v>
      </c>
    </row>
    <row r="2112" spans="1:20" ht="13.95" customHeight="1" x14ac:dyDescent="0.3">
      <c r="A2112" t="s">
        <v>3194</v>
      </c>
      <c r="B2112" s="2">
        <v>1</v>
      </c>
      <c r="C2112" t="s">
        <v>3195</v>
      </c>
      <c r="D2112" t="s">
        <v>22</v>
      </c>
      <c r="E2112" t="s">
        <v>3191</v>
      </c>
      <c r="F2112" t="s">
        <v>192</v>
      </c>
      <c r="G2112" t="s">
        <v>193</v>
      </c>
      <c r="H2112" t="s">
        <v>194</v>
      </c>
      <c r="I2112" s="1">
        <f t="shared" si="117"/>
        <v>45504</v>
      </c>
      <c r="J2112" s="3">
        <v>13500</v>
      </c>
      <c r="K2112" s="3">
        <v>1007.64</v>
      </c>
      <c r="L2112" s="3">
        <v>12492.36</v>
      </c>
      <c r="M2112" s="3">
        <v>500</v>
      </c>
      <c r="N2112" s="2">
        <v>14</v>
      </c>
      <c r="O2112" s="2">
        <v>0</v>
      </c>
      <c r="P2112" s="2">
        <v>12</v>
      </c>
      <c r="Q2112" s="2">
        <v>333</v>
      </c>
      <c r="R2112" s="1">
        <f t="shared" si="116"/>
        <v>45900</v>
      </c>
      <c r="S2112" t="s">
        <v>27</v>
      </c>
      <c r="T2112" t="s">
        <v>28</v>
      </c>
    </row>
    <row r="2113" spans="1:20" ht="13.95" customHeight="1" x14ac:dyDescent="0.3">
      <c r="A2113" t="s">
        <v>3196</v>
      </c>
      <c r="B2113" s="2">
        <v>1</v>
      </c>
      <c r="C2113" t="s">
        <v>3195</v>
      </c>
      <c r="D2113" t="s">
        <v>22</v>
      </c>
      <c r="E2113" t="s">
        <v>3191</v>
      </c>
      <c r="F2113" t="s">
        <v>192</v>
      </c>
      <c r="G2113" t="s">
        <v>193</v>
      </c>
      <c r="H2113" t="s">
        <v>194</v>
      </c>
      <c r="I2113" s="1">
        <f t="shared" si="117"/>
        <v>45504</v>
      </c>
      <c r="J2113" s="3">
        <v>13500</v>
      </c>
      <c r="K2113" s="3">
        <v>1007.64</v>
      </c>
      <c r="L2113" s="3">
        <v>12492.36</v>
      </c>
      <c r="M2113" s="3">
        <v>500</v>
      </c>
      <c r="N2113" s="2">
        <v>14</v>
      </c>
      <c r="O2113" s="2">
        <v>0</v>
      </c>
      <c r="P2113" s="2">
        <v>12</v>
      </c>
      <c r="Q2113" s="2">
        <v>333</v>
      </c>
      <c r="R2113" s="1">
        <f t="shared" si="116"/>
        <v>45900</v>
      </c>
      <c r="S2113" t="s">
        <v>27</v>
      </c>
      <c r="T2113" t="s">
        <v>28</v>
      </c>
    </row>
    <row r="2114" spans="1:20" ht="13.95" customHeight="1" x14ac:dyDescent="0.3">
      <c r="A2114" t="s">
        <v>3197</v>
      </c>
      <c r="B2114" s="2">
        <v>1</v>
      </c>
      <c r="C2114" t="s">
        <v>3195</v>
      </c>
      <c r="D2114" t="s">
        <v>22</v>
      </c>
      <c r="E2114" t="s">
        <v>3191</v>
      </c>
      <c r="F2114" t="s">
        <v>192</v>
      </c>
      <c r="G2114" t="s">
        <v>193</v>
      </c>
      <c r="H2114" t="s">
        <v>194</v>
      </c>
      <c r="I2114" s="1">
        <f t="shared" si="117"/>
        <v>45504</v>
      </c>
      <c r="J2114" s="3">
        <v>13500</v>
      </c>
      <c r="K2114" s="3">
        <v>1007.64</v>
      </c>
      <c r="L2114" s="3">
        <v>12492.36</v>
      </c>
      <c r="M2114" s="3">
        <v>500</v>
      </c>
      <c r="N2114" s="2">
        <v>14</v>
      </c>
      <c r="O2114" s="2">
        <v>0</v>
      </c>
      <c r="P2114" s="2">
        <v>12</v>
      </c>
      <c r="Q2114" s="2">
        <v>333</v>
      </c>
      <c r="R2114" s="1">
        <f t="shared" si="116"/>
        <v>45900</v>
      </c>
      <c r="S2114" t="s">
        <v>27</v>
      </c>
      <c r="T2114" t="s">
        <v>28</v>
      </c>
    </row>
    <row r="2115" spans="1:20" ht="13.95" customHeight="1" x14ac:dyDescent="0.3">
      <c r="A2115" t="s">
        <v>3198</v>
      </c>
      <c r="B2115" s="2">
        <v>1</v>
      </c>
      <c r="C2115" t="s">
        <v>21</v>
      </c>
      <c r="D2115" t="s">
        <v>22</v>
      </c>
      <c r="E2115" t="s">
        <v>1917</v>
      </c>
      <c r="F2115" t="s">
        <v>24</v>
      </c>
      <c r="G2115" t="s">
        <v>25</v>
      </c>
      <c r="H2115" t="s">
        <v>26</v>
      </c>
      <c r="I2115" s="1">
        <f t="shared" si="117"/>
        <v>45504</v>
      </c>
      <c r="J2115" s="3">
        <v>3082</v>
      </c>
      <c r="K2115" s="3">
        <v>215.64</v>
      </c>
      <c r="L2115" s="3">
        <v>2866.36</v>
      </c>
      <c r="M2115" s="3">
        <v>300</v>
      </c>
      <c r="N2115" s="2">
        <v>14</v>
      </c>
      <c r="O2115" s="2">
        <v>0</v>
      </c>
      <c r="P2115" s="2">
        <v>12</v>
      </c>
      <c r="Q2115" s="2">
        <v>333</v>
      </c>
      <c r="R2115" s="1">
        <f t="shared" si="116"/>
        <v>45900</v>
      </c>
      <c r="S2115" t="s">
        <v>27</v>
      </c>
      <c r="T2115" t="s">
        <v>28</v>
      </c>
    </row>
    <row r="2116" spans="1:20" ht="13.95" customHeight="1" x14ac:dyDescent="0.3">
      <c r="A2116" t="s">
        <v>3199</v>
      </c>
      <c r="B2116" s="2">
        <v>1</v>
      </c>
      <c r="C2116" t="s">
        <v>21</v>
      </c>
      <c r="D2116" t="s">
        <v>22</v>
      </c>
      <c r="E2116" t="s">
        <v>1917</v>
      </c>
      <c r="F2116" t="s">
        <v>24</v>
      </c>
      <c r="G2116" t="s">
        <v>25</v>
      </c>
      <c r="H2116" t="s">
        <v>26</v>
      </c>
      <c r="I2116" s="1">
        <f t="shared" si="117"/>
        <v>45504</v>
      </c>
      <c r="J2116" s="3">
        <v>3082</v>
      </c>
      <c r="K2116" s="3">
        <v>215.64</v>
      </c>
      <c r="L2116" s="3">
        <v>2866.36</v>
      </c>
      <c r="M2116" s="3">
        <v>300</v>
      </c>
      <c r="N2116" s="2">
        <v>14</v>
      </c>
      <c r="O2116" s="2">
        <v>0</v>
      </c>
      <c r="P2116" s="2">
        <v>12</v>
      </c>
      <c r="Q2116" s="2">
        <v>333</v>
      </c>
      <c r="R2116" s="1">
        <f t="shared" si="116"/>
        <v>45900</v>
      </c>
      <c r="S2116" t="s">
        <v>27</v>
      </c>
      <c r="T2116" t="s">
        <v>28</v>
      </c>
    </row>
    <row r="2117" spans="1:20" ht="13.95" customHeight="1" x14ac:dyDescent="0.3">
      <c r="A2117" t="s">
        <v>3200</v>
      </c>
      <c r="B2117" s="2">
        <v>1</v>
      </c>
      <c r="C2117" t="s">
        <v>21</v>
      </c>
      <c r="D2117" t="s">
        <v>22</v>
      </c>
      <c r="E2117" t="s">
        <v>1917</v>
      </c>
      <c r="F2117" t="s">
        <v>24</v>
      </c>
      <c r="G2117" t="s">
        <v>25</v>
      </c>
      <c r="H2117" t="s">
        <v>26</v>
      </c>
      <c r="I2117" s="1">
        <f t="shared" si="117"/>
        <v>45504</v>
      </c>
      <c r="J2117" s="3">
        <v>3082</v>
      </c>
      <c r="K2117" s="3">
        <v>215.64</v>
      </c>
      <c r="L2117" s="3">
        <v>2866.36</v>
      </c>
      <c r="M2117" s="3">
        <v>300</v>
      </c>
      <c r="N2117" s="2">
        <v>14</v>
      </c>
      <c r="O2117" s="2">
        <v>0</v>
      </c>
      <c r="P2117" s="2">
        <v>12</v>
      </c>
      <c r="Q2117" s="2">
        <v>333</v>
      </c>
      <c r="R2117" s="1">
        <f t="shared" si="116"/>
        <v>45900</v>
      </c>
      <c r="S2117" t="s">
        <v>27</v>
      </c>
      <c r="T2117" t="s">
        <v>28</v>
      </c>
    </row>
    <row r="2118" spans="1:20" ht="13.95" customHeight="1" x14ac:dyDescent="0.3">
      <c r="A2118" t="s">
        <v>3201</v>
      </c>
      <c r="B2118" s="2">
        <v>1</v>
      </c>
      <c r="C2118" t="s">
        <v>21</v>
      </c>
      <c r="D2118" t="s">
        <v>22</v>
      </c>
      <c r="E2118" t="s">
        <v>1917</v>
      </c>
      <c r="F2118" t="s">
        <v>24</v>
      </c>
      <c r="G2118" t="s">
        <v>25</v>
      </c>
      <c r="H2118" t="s">
        <v>26</v>
      </c>
      <c r="I2118" s="1">
        <f t="shared" si="117"/>
        <v>45504</v>
      </c>
      <c r="J2118" s="3">
        <v>3082</v>
      </c>
      <c r="K2118" s="3">
        <v>215.64</v>
      </c>
      <c r="L2118" s="3">
        <v>2866.36</v>
      </c>
      <c r="M2118" s="3">
        <v>300</v>
      </c>
      <c r="N2118" s="2">
        <v>14</v>
      </c>
      <c r="O2118" s="2">
        <v>0</v>
      </c>
      <c r="P2118" s="2">
        <v>12</v>
      </c>
      <c r="Q2118" s="2">
        <v>333</v>
      </c>
      <c r="R2118" s="1">
        <f t="shared" si="116"/>
        <v>45900</v>
      </c>
      <c r="S2118" t="s">
        <v>27</v>
      </c>
      <c r="T2118" t="s">
        <v>28</v>
      </c>
    </row>
    <row r="2119" spans="1:20" ht="13.95" customHeight="1" x14ac:dyDescent="0.3">
      <c r="A2119" t="s">
        <v>3202</v>
      </c>
      <c r="B2119" s="2">
        <v>1</v>
      </c>
      <c r="C2119" t="s">
        <v>21</v>
      </c>
      <c r="D2119" t="s">
        <v>22</v>
      </c>
      <c r="E2119" t="s">
        <v>1917</v>
      </c>
      <c r="F2119" t="s">
        <v>24</v>
      </c>
      <c r="G2119" t="s">
        <v>25</v>
      </c>
      <c r="H2119" t="s">
        <v>26</v>
      </c>
      <c r="I2119" s="1">
        <f t="shared" si="117"/>
        <v>45504</v>
      </c>
      <c r="J2119" s="3">
        <v>3082</v>
      </c>
      <c r="K2119" s="3">
        <v>215.64</v>
      </c>
      <c r="L2119" s="3">
        <v>2866.36</v>
      </c>
      <c r="M2119" s="3">
        <v>300</v>
      </c>
      <c r="N2119" s="2">
        <v>14</v>
      </c>
      <c r="O2119" s="2">
        <v>0</v>
      </c>
      <c r="P2119" s="2">
        <v>12</v>
      </c>
      <c r="Q2119" s="2">
        <v>333</v>
      </c>
      <c r="R2119" s="1">
        <f t="shared" si="116"/>
        <v>45900</v>
      </c>
      <c r="S2119" t="s">
        <v>27</v>
      </c>
      <c r="T2119" t="s">
        <v>28</v>
      </c>
    </row>
    <row r="2120" spans="1:20" ht="13.95" customHeight="1" x14ac:dyDescent="0.3">
      <c r="A2120" t="s">
        <v>3203</v>
      </c>
      <c r="B2120" s="2">
        <v>1</v>
      </c>
      <c r="C2120" t="s">
        <v>21</v>
      </c>
      <c r="D2120" t="s">
        <v>22</v>
      </c>
      <c r="E2120" t="s">
        <v>1917</v>
      </c>
      <c r="F2120" t="s">
        <v>24</v>
      </c>
      <c r="G2120" t="s">
        <v>25</v>
      </c>
      <c r="H2120" t="s">
        <v>26</v>
      </c>
      <c r="I2120" s="1">
        <f t="shared" si="117"/>
        <v>45504</v>
      </c>
      <c r="J2120" s="3">
        <v>3082</v>
      </c>
      <c r="K2120" s="3">
        <v>215.64</v>
      </c>
      <c r="L2120" s="3">
        <v>2866.36</v>
      </c>
      <c r="M2120" s="3">
        <v>300</v>
      </c>
      <c r="N2120" s="2">
        <v>14</v>
      </c>
      <c r="O2120" s="2">
        <v>0</v>
      </c>
      <c r="P2120" s="2">
        <v>12</v>
      </c>
      <c r="Q2120" s="2">
        <v>333</v>
      </c>
      <c r="R2120" s="1">
        <f t="shared" si="116"/>
        <v>45900</v>
      </c>
      <c r="S2120" t="s">
        <v>27</v>
      </c>
      <c r="T2120" t="s">
        <v>28</v>
      </c>
    </row>
    <row r="2121" spans="1:20" ht="13.95" customHeight="1" x14ac:dyDescent="0.3">
      <c r="A2121" t="s">
        <v>3204</v>
      </c>
      <c r="B2121" s="2">
        <v>1</v>
      </c>
      <c r="C2121" t="s">
        <v>21</v>
      </c>
      <c r="D2121" t="s">
        <v>22</v>
      </c>
      <c r="E2121" t="s">
        <v>1917</v>
      </c>
      <c r="F2121" t="s">
        <v>24</v>
      </c>
      <c r="G2121" t="s">
        <v>25</v>
      </c>
      <c r="H2121" t="s">
        <v>26</v>
      </c>
      <c r="I2121" s="1">
        <f t="shared" si="117"/>
        <v>45504</v>
      </c>
      <c r="J2121" s="3">
        <v>3082</v>
      </c>
      <c r="K2121" s="3">
        <v>215.64</v>
      </c>
      <c r="L2121" s="3">
        <v>2866.36</v>
      </c>
      <c r="M2121" s="3">
        <v>300</v>
      </c>
      <c r="N2121" s="2">
        <v>14</v>
      </c>
      <c r="O2121" s="2">
        <v>0</v>
      </c>
      <c r="P2121" s="2">
        <v>12</v>
      </c>
      <c r="Q2121" s="2">
        <v>333</v>
      </c>
      <c r="R2121" s="1">
        <f t="shared" si="116"/>
        <v>45900</v>
      </c>
      <c r="S2121" t="s">
        <v>27</v>
      </c>
      <c r="T2121" t="s">
        <v>28</v>
      </c>
    </row>
    <row r="2122" spans="1:20" ht="13.95" customHeight="1" x14ac:dyDescent="0.3">
      <c r="A2122" t="s">
        <v>3205</v>
      </c>
      <c r="B2122" s="2">
        <v>1</v>
      </c>
      <c r="C2122" t="s">
        <v>21</v>
      </c>
      <c r="D2122" t="s">
        <v>22</v>
      </c>
      <c r="E2122" t="s">
        <v>1917</v>
      </c>
      <c r="F2122" t="s">
        <v>24</v>
      </c>
      <c r="G2122" t="s">
        <v>25</v>
      </c>
      <c r="H2122" t="s">
        <v>26</v>
      </c>
      <c r="I2122" s="1">
        <f t="shared" si="117"/>
        <v>45504</v>
      </c>
      <c r="J2122" s="3">
        <v>3082</v>
      </c>
      <c r="K2122" s="3">
        <v>215.64</v>
      </c>
      <c r="L2122" s="3">
        <v>2866.36</v>
      </c>
      <c r="M2122" s="3">
        <v>300</v>
      </c>
      <c r="N2122" s="2">
        <v>14</v>
      </c>
      <c r="O2122" s="2">
        <v>0</v>
      </c>
      <c r="P2122" s="2">
        <v>12</v>
      </c>
      <c r="Q2122" s="2">
        <v>333</v>
      </c>
      <c r="R2122" s="1">
        <f t="shared" si="116"/>
        <v>45900</v>
      </c>
      <c r="S2122" t="s">
        <v>27</v>
      </c>
      <c r="T2122" t="s">
        <v>28</v>
      </c>
    </row>
    <row r="2123" spans="1:20" ht="13.95" customHeight="1" x14ac:dyDescent="0.3">
      <c r="A2123" t="s">
        <v>3206</v>
      </c>
      <c r="B2123" s="2">
        <v>1</v>
      </c>
      <c r="C2123" t="s">
        <v>21</v>
      </c>
      <c r="D2123" t="s">
        <v>22</v>
      </c>
      <c r="E2123" t="s">
        <v>1917</v>
      </c>
      <c r="F2123" t="s">
        <v>24</v>
      </c>
      <c r="G2123" t="s">
        <v>25</v>
      </c>
      <c r="H2123" t="s">
        <v>26</v>
      </c>
      <c r="I2123" s="1">
        <f t="shared" si="117"/>
        <v>45504</v>
      </c>
      <c r="J2123" s="3">
        <v>3082</v>
      </c>
      <c r="K2123" s="3">
        <v>215.64</v>
      </c>
      <c r="L2123" s="3">
        <v>2866.36</v>
      </c>
      <c r="M2123" s="3">
        <v>300</v>
      </c>
      <c r="N2123" s="2">
        <v>14</v>
      </c>
      <c r="O2123" s="2">
        <v>0</v>
      </c>
      <c r="P2123" s="2">
        <v>12</v>
      </c>
      <c r="Q2123" s="2">
        <v>333</v>
      </c>
      <c r="R2123" s="1">
        <f t="shared" ref="R2123:R2140" si="118">DATE(2025,8,31)</f>
        <v>45900</v>
      </c>
      <c r="S2123" t="s">
        <v>27</v>
      </c>
      <c r="T2123" t="s">
        <v>28</v>
      </c>
    </row>
    <row r="2124" spans="1:20" ht="13.95" customHeight="1" x14ac:dyDescent="0.3">
      <c r="A2124" t="s">
        <v>3207</v>
      </c>
      <c r="B2124" s="2">
        <v>1</v>
      </c>
      <c r="C2124" t="s">
        <v>21</v>
      </c>
      <c r="D2124" t="s">
        <v>22</v>
      </c>
      <c r="E2124" t="s">
        <v>1917</v>
      </c>
      <c r="F2124" t="s">
        <v>24</v>
      </c>
      <c r="G2124" t="s">
        <v>25</v>
      </c>
      <c r="H2124" t="s">
        <v>26</v>
      </c>
      <c r="I2124" s="1">
        <f t="shared" si="117"/>
        <v>45504</v>
      </c>
      <c r="J2124" s="3">
        <v>3082</v>
      </c>
      <c r="K2124" s="3">
        <v>215.64</v>
      </c>
      <c r="L2124" s="3">
        <v>2866.36</v>
      </c>
      <c r="M2124" s="3">
        <v>300</v>
      </c>
      <c r="N2124" s="2">
        <v>14</v>
      </c>
      <c r="O2124" s="2">
        <v>0</v>
      </c>
      <c r="P2124" s="2">
        <v>12</v>
      </c>
      <c r="Q2124" s="2">
        <v>333</v>
      </c>
      <c r="R2124" s="1">
        <f t="shared" si="118"/>
        <v>45900</v>
      </c>
      <c r="S2124" t="s">
        <v>27</v>
      </c>
      <c r="T2124" t="s">
        <v>28</v>
      </c>
    </row>
    <row r="2125" spans="1:20" ht="13.95" customHeight="1" x14ac:dyDescent="0.3">
      <c r="A2125" t="s">
        <v>3208</v>
      </c>
      <c r="B2125" s="2">
        <v>1</v>
      </c>
      <c r="C2125" t="s">
        <v>21</v>
      </c>
      <c r="D2125" t="s">
        <v>22</v>
      </c>
      <c r="E2125" t="s">
        <v>1917</v>
      </c>
      <c r="F2125" t="s">
        <v>24</v>
      </c>
      <c r="G2125" t="s">
        <v>25</v>
      </c>
      <c r="H2125" t="s">
        <v>26</v>
      </c>
      <c r="I2125" s="1">
        <f t="shared" si="117"/>
        <v>45504</v>
      </c>
      <c r="J2125" s="3">
        <v>3082</v>
      </c>
      <c r="K2125" s="3">
        <v>215.64</v>
      </c>
      <c r="L2125" s="3">
        <v>2866.36</v>
      </c>
      <c r="M2125" s="3">
        <v>300</v>
      </c>
      <c r="N2125" s="2">
        <v>14</v>
      </c>
      <c r="O2125" s="2">
        <v>0</v>
      </c>
      <c r="P2125" s="2">
        <v>12</v>
      </c>
      <c r="Q2125" s="2">
        <v>333</v>
      </c>
      <c r="R2125" s="1">
        <f t="shared" si="118"/>
        <v>45900</v>
      </c>
      <c r="S2125" t="s">
        <v>27</v>
      </c>
      <c r="T2125" t="s">
        <v>28</v>
      </c>
    </row>
    <row r="2126" spans="1:20" ht="13.95" customHeight="1" x14ac:dyDescent="0.3">
      <c r="A2126" t="s">
        <v>3209</v>
      </c>
      <c r="B2126" s="2">
        <v>1</v>
      </c>
      <c r="C2126" t="s">
        <v>21</v>
      </c>
      <c r="D2126" t="s">
        <v>22</v>
      </c>
      <c r="E2126" t="s">
        <v>1917</v>
      </c>
      <c r="F2126" t="s">
        <v>24</v>
      </c>
      <c r="G2126" t="s">
        <v>25</v>
      </c>
      <c r="H2126" t="s">
        <v>26</v>
      </c>
      <c r="I2126" s="1">
        <f t="shared" si="117"/>
        <v>45504</v>
      </c>
      <c r="J2126" s="3">
        <v>3082</v>
      </c>
      <c r="K2126" s="3">
        <v>215.64</v>
      </c>
      <c r="L2126" s="3">
        <v>2866.36</v>
      </c>
      <c r="M2126" s="3">
        <v>300</v>
      </c>
      <c r="N2126" s="2">
        <v>14</v>
      </c>
      <c r="O2126" s="2">
        <v>0</v>
      </c>
      <c r="P2126" s="2">
        <v>12</v>
      </c>
      <c r="Q2126" s="2">
        <v>333</v>
      </c>
      <c r="R2126" s="1">
        <f t="shared" si="118"/>
        <v>45900</v>
      </c>
      <c r="S2126" t="s">
        <v>27</v>
      </c>
      <c r="T2126" t="s">
        <v>28</v>
      </c>
    </row>
    <row r="2127" spans="1:20" ht="13.95" customHeight="1" x14ac:dyDescent="0.3">
      <c r="A2127" t="s">
        <v>3210</v>
      </c>
      <c r="B2127" s="2">
        <v>1</v>
      </c>
      <c r="C2127" t="s">
        <v>21</v>
      </c>
      <c r="D2127" t="s">
        <v>22</v>
      </c>
      <c r="E2127" t="s">
        <v>1917</v>
      </c>
      <c r="F2127" t="s">
        <v>24</v>
      </c>
      <c r="G2127" t="s">
        <v>25</v>
      </c>
      <c r="H2127" t="s">
        <v>26</v>
      </c>
      <c r="I2127" s="1">
        <f t="shared" si="117"/>
        <v>45504</v>
      </c>
      <c r="J2127" s="3">
        <v>3082</v>
      </c>
      <c r="K2127" s="3">
        <v>215.64</v>
      </c>
      <c r="L2127" s="3">
        <v>2866.36</v>
      </c>
      <c r="M2127" s="3">
        <v>300</v>
      </c>
      <c r="N2127" s="2">
        <v>14</v>
      </c>
      <c r="O2127" s="2">
        <v>0</v>
      </c>
      <c r="P2127" s="2">
        <v>12</v>
      </c>
      <c r="Q2127" s="2">
        <v>333</v>
      </c>
      <c r="R2127" s="1">
        <f t="shared" si="118"/>
        <v>45900</v>
      </c>
      <c r="S2127" t="s">
        <v>27</v>
      </c>
      <c r="T2127" t="s">
        <v>28</v>
      </c>
    </row>
    <row r="2128" spans="1:20" ht="13.95" customHeight="1" x14ac:dyDescent="0.3">
      <c r="A2128" t="s">
        <v>3211</v>
      </c>
      <c r="B2128" s="2">
        <v>1</v>
      </c>
      <c r="C2128" t="s">
        <v>21</v>
      </c>
      <c r="D2128" t="s">
        <v>22</v>
      </c>
      <c r="E2128" t="s">
        <v>1917</v>
      </c>
      <c r="F2128" t="s">
        <v>24</v>
      </c>
      <c r="G2128" t="s">
        <v>25</v>
      </c>
      <c r="H2128" t="s">
        <v>26</v>
      </c>
      <c r="I2128" s="1">
        <f t="shared" si="117"/>
        <v>45504</v>
      </c>
      <c r="J2128" s="3">
        <v>3082</v>
      </c>
      <c r="K2128" s="3">
        <v>215.64</v>
      </c>
      <c r="L2128" s="3">
        <v>2866.36</v>
      </c>
      <c r="M2128" s="3">
        <v>300</v>
      </c>
      <c r="N2128" s="2">
        <v>14</v>
      </c>
      <c r="O2128" s="2">
        <v>0</v>
      </c>
      <c r="P2128" s="2">
        <v>12</v>
      </c>
      <c r="Q2128" s="2">
        <v>333</v>
      </c>
      <c r="R2128" s="1">
        <f t="shared" si="118"/>
        <v>45900</v>
      </c>
      <c r="S2128" t="s">
        <v>27</v>
      </c>
      <c r="T2128" t="s">
        <v>28</v>
      </c>
    </row>
    <row r="2129" spans="1:20" ht="13.95" customHeight="1" x14ac:dyDescent="0.3">
      <c r="A2129" t="s">
        <v>3212</v>
      </c>
      <c r="B2129" s="2">
        <v>1</v>
      </c>
      <c r="C2129" t="s">
        <v>21</v>
      </c>
      <c r="D2129" t="s">
        <v>22</v>
      </c>
      <c r="E2129" t="s">
        <v>23</v>
      </c>
      <c r="F2129" t="s">
        <v>24</v>
      </c>
      <c r="G2129" t="s">
        <v>25</v>
      </c>
      <c r="H2129" t="s">
        <v>26</v>
      </c>
      <c r="I2129" s="1">
        <f t="shared" si="117"/>
        <v>45504</v>
      </c>
      <c r="J2129" s="3">
        <v>3082</v>
      </c>
      <c r="K2129" s="3">
        <v>215.64</v>
      </c>
      <c r="L2129" s="3">
        <v>2866.36</v>
      </c>
      <c r="M2129" s="3">
        <v>300</v>
      </c>
      <c r="N2129" s="2">
        <v>14</v>
      </c>
      <c r="O2129" s="2">
        <v>0</v>
      </c>
      <c r="P2129" s="2">
        <v>12</v>
      </c>
      <c r="Q2129" s="2">
        <v>333</v>
      </c>
      <c r="R2129" s="1">
        <f t="shared" si="118"/>
        <v>45900</v>
      </c>
      <c r="S2129" t="s">
        <v>27</v>
      </c>
      <c r="T2129" t="s">
        <v>28</v>
      </c>
    </row>
    <row r="2130" spans="1:20" ht="13.95" customHeight="1" x14ac:dyDescent="0.3">
      <c r="A2130" t="s">
        <v>3213</v>
      </c>
      <c r="B2130" s="2">
        <v>1</v>
      </c>
      <c r="C2130" t="s">
        <v>21</v>
      </c>
      <c r="D2130" t="s">
        <v>22</v>
      </c>
      <c r="E2130" t="s">
        <v>23</v>
      </c>
      <c r="F2130" t="s">
        <v>24</v>
      </c>
      <c r="G2130" t="s">
        <v>25</v>
      </c>
      <c r="H2130" t="s">
        <v>26</v>
      </c>
      <c r="I2130" s="1">
        <f t="shared" si="117"/>
        <v>45504</v>
      </c>
      <c r="J2130" s="3">
        <v>3082</v>
      </c>
      <c r="K2130" s="3">
        <v>215.64</v>
      </c>
      <c r="L2130" s="3">
        <v>2866.36</v>
      </c>
      <c r="M2130" s="3">
        <v>300</v>
      </c>
      <c r="N2130" s="2">
        <v>14</v>
      </c>
      <c r="O2130" s="2">
        <v>0</v>
      </c>
      <c r="P2130" s="2">
        <v>12</v>
      </c>
      <c r="Q2130" s="2">
        <v>333</v>
      </c>
      <c r="R2130" s="1">
        <f t="shared" si="118"/>
        <v>45900</v>
      </c>
      <c r="S2130" t="s">
        <v>27</v>
      </c>
      <c r="T2130" t="s">
        <v>28</v>
      </c>
    </row>
    <row r="2131" spans="1:20" ht="13.95" customHeight="1" x14ac:dyDescent="0.3">
      <c r="A2131" t="s">
        <v>3214</v>
      </c>
      <c r="B2131" s="2">
        <v>1</v>
      </c>
      <c r="C2131" t="s">
        <v>21</v>
      </c>
      <c r="D2131" t="s">
        <v>22</v>
      </c>
      <c r="E2131" t="s">
        <v>23</v>
      </c>
      <c r="F2131" t="s">
        <v>24</v>
      </c>
      <c r="G2131" t="s">
        <v>25</v>
      </c>
      <c r="H2131" t="s">
        <v>26</v>
      </c>
      <c r="I2131" s="1">
        <f t="shared" si="117"/>
        <v>45504</v>
      </c>
      <c r="J2131" s="3">
        <v>3082</v>
      </c>
      <c r="K2131" s="3">
        <v>215.64</v>
      </c>
      <c r="L2131" s="3">
        <v>2866.36</v>
      </c>
      <c r="M2131" s="3">
        <v>300</v>
      </c>
      <c r="N2131" s="2">
        <v>14</v>
      </c>
      <c r="O2131" s="2">
        <v>0</v>
      </c>
      <c r="P2131" s="2">
        <v>12</v>
      </c>
      <c r="Q2131" s="2">
        <v>333</v>
      </c>
      <c r="R2131" s="1">
        <f t="shared" si="118"/>
        <v>45900</v>
      </c>
      <c r="S2131" t="s">
        <v>27</v>
      </c>
      <c r="T2131" t="s">
        <v>28</v>
      </c>
    </row>
    <row r="2132" spans="1:20" ht="13.95" customHeight="1" x14ac:dyDescent="0.3">
      <c r="A2132" t="s">
        <v>3215</v>
      </c>
      <c r="B2132" s="2">
        <v>1</v>
      </c>
      <c r="C2132" t="s">
        <v>21</v>
      </c>
      <c r="D2132" t="s">
        <v>22</v>
      </c>
      <c r="E2132" t="s">
        <v>23</v>
      </c>
      <c r="F2132" t="s">
        <v>24</v>
      </c>
      <c r="G2132" t="s">
        <v>25</v>
      </c>
      <c r="H2132" t="s">
        <v>26</v>
      </c>
      <c r="I2132" s="1">
        <f t="shared" si="117"/>
        <v>45504</v>
      </c>
      <c r="J2132" s="3">
        <v>3082</v>
      </c>
      <c r="K2132" s="3">
        <v>215.64</v>
      </c>
      <c r="L2132" s="3">
        <v>2866.36</v>
      </c>
      <c r="M2132" s="3">
        <v>300</v>
      </c>
      <c r="N2132" s="2">
        <v>14</v>
      </c>
      <c r="O2132" s="2">
        <v>0</v>
      </c>
      <c r="P2132" s="2">
        <v>12</v>
      </c>
      <c r="Q2132" s="2">
        <v>333</v>
      </c>
      <c r="R2132" s="1">
        <f t="shared" si="118"/>
        <v>45900</v>
      </c>
      <c r="S2132" t="s">
        <v>27</v>
      </c>
      <c r="T2132" t="s">
        <v>28</v>
      </c>
    </row>
    <row r="2133" spans="1:20" ht="13.95" customHeight="1" x14ac:dyDescent="0.3">
      <c r="A2133" t="s">
        <v>3216</v>
      </c>
      <c r="B2133" s="2">
        <v>1</v>
      </c>
      <c r="C2133" t="s">
        <v>21</v>
      </c>
      <c r="D2133" t="s">
        <v>22</v>
      </c>
      <c r="E2133" t="s">
        <v>23</v>
      </c>
      <c r="F2133" t="s">
        <v>24</v>
      </c>
      <c r="G2133" t="s">
        <v>25</v>
      </c>
      <c r="H2133" t="s">
        <v>26</v>
      </c>
      <c r="I2133" s="1">
        <f t="shared" si="117"/>
        <v>45504</v>
      </c>
      <c r="J2133" s="3">
        <v>3082</v>
      </c>
      <c r="K2133" s="3">
        <v>215.64</v>
      </c>
      <c r="L2133" s="3">
        <v>2866.36</v>
      </c>
      <c r="M2133" s="3">
        <v>300</v>
      </c>
      <c r="N2133" s="2">
        <v>14</v>
      </c>
      <c r="O2133" s="2">
        <v>0</v>
      </c>
      <c r="P2133" s="2">
        <v>12</v>
      </c>
      <c r="Q2133" s="2">
        <v>333</v>
      </c>
      <c r="R2133" s="1">
        <f t="shared" si="118"/>
        <v>45900</v>
      </c>
      <c r="S2133" t="s">
        <v>27</v>
      </c>
      <c r="T2133" t="s">
        <v>28</v>
      </c>
    </row>
    <row r="2134" spans="1:20" ht="13.95" customHeight="1" x14ac:dyDescent="0.3">
      <c r="A2134" t="s">
        <v>3217</v>
      </c>
      <c r="B2134" s="2">
        <v>1</v>
      </c>
      <c r="C2134" t="s">
        <v>21</v>
      </c>
      <c r="D2134" t="s">
        <v>22</v>
      </c>
      <c r="E2134" t="s">
        <v>23</v>
      </c>
      <c r="F2134" t="s">
        <v>24</v>
      </c>
      <c r="G2134" t="s">
        <v>25</v>
      </c>
      <c r="H2134" t="s">
        <v>26</v>
      </c>
      <c r="I2134" s="1">
        <f t="shared" si="117"/>
        <v>45504</v>
      </c>
      <c r="J2134" s="3">
        <v>3082</v>
      </c>
      <c r="K2134" s="3">
        <v>215.64</v>
      </c>
      <c r="L2134" s="3">
        <v>2866.36</v>
      </c>
      <c r="M2134" s="3">
        <v>300</v>
      </c>
      <c r="N2134" s="2">
        <v>14</v>
      </c>
      <c r="O2134" s="2">
        <v>0</v>
      </c>
      <c r="P2134" s="2">
        <v>12</v>
      </c>
      <c r="Q2134" s="2">
        <v>333</v>
      </c>
      <c r="R2134" s="1">
        <f t="shared" si="118"/>
        <v>45900</v>
      </c>
      <c r="S2134" t="s">
        <v>27</v>
      </c>
      <c r="T2134" t="s">
        <v>28</v>
      </c>
    </row>
    <row r="2135" spans="1:20" ht="13.95" customHeight="1" x14ac:dyDescent="0.3">
      <c r="A2135" t="s">
        <v>3218</v>
      </c>
      <c r="B2135" s="2">
        <v>1</v>
      </c>
      <c r="C2135" t="s">
        <v>21</v>
      </c>
      <c r="D2135" t="s">
        <v>22</v>
      </c>
      <c r="E2135" t="s">
        <v>23</v>
      </c>
      <c r="F2135" t="s">
        <v>24</v>
      </c>
      <c r="G2135" t="s">
        <v>25</v>
      </c>
      <c r="H2135" t="s">
        <v>26</v>
      </c>
      <c r="I2135" s="1">
        <f t="shared" si="117"/>
        <v>45504</v>
      </c>
      <c r="J2135" s="3">
        <v>3082</v>
      </c>
      <c r="K2135" s="3">
        <v>215.64</v>
      </c>
      <c r="L2135" s="3">
        <v>2866.36</v>
      </c>
      <c r="M2135" s="3">
        <v>300</v>
      </c>
      <c r="N2135" s="2">
        <v>14</v>
      </c>
      <c r="O2135" s="2">
        <v>0</v>
      </c>
      <c r="P2135" s="2">
        <v>12</v>
      </c>
      <c r="Q2135" s="2">
        <v>333</v>
      </c>
      <c r="R2135" s="1">
        <f t="shared" si="118"/>
        <v>45900</v>
      </c>
      <c r="S2135" t="s">
        <v>27</v>
      </c>
      <c r="T2135" t="s">
        <v>28</v>
      </c>
    </row>
    <row r="2136" spans="1:20" ht="13.95" customHeight="1" x14ac:dyDescent="0.3">
      <c r="A2136" t="s">
        <v>3219</v>
      </c>
      <c r="B2136" s="2">
        <v>1</v>
      </c>
      <c r="C2136" t="s">
        <v>3220</v>
      </c>
      <c r="D2136" t="s">
        <v>22</v>
      </c>
      <c r="E2136" t="s">
        <v>23</v>
      </c>
      <c r="F2136" t="s">
        <v>181</v>
      </c>
      <c r="G2136" t="s">
        <v>182</v>
      </c>
      <c r="H2136" t="s">
        <v>183</v>
      </c>
      <c r="I2136" s="1">
        <f t="shared" si="117"/>
        <v>45504</v>
      </c>
      <c r="J2136" s="3">
        <v>4887.5</v>
      </c>
      <c r="K2136" s="3">
        <v>343.94</v>
      </c>
      <c r="L2136" s="3">
        <v>4543.5600000000004</v>
      </c>
      <c r="M2136" s="3">
        <v>450</v>
      </c>
      <c r="N2136" s="2">
        <v>14</v>
      </c>
      <c r="O2136" s="2">
        <v>0</v>
      </c>
      <c r="P2136" s="2">
        <v>12</v>
      </c>
      <c r="Q2136" s="2">
        <v>333</v>
      </c>
      <c r="R2136" s="1">
        <f t="shared" si="118"/>
        <v>45900</v>
      </c>
      <c r="S2136" t="s">
        <v>27</v>
      </c>
      <c r="T2136" t="s">
        <v>28</v>
      </c>
    </row>
    <row r="2137" spans="1:20" ht="13.95" customHeight="1" x14ac:dyDescent="0.3">
      <c r="A2137" t="s">
        <v>3221</v>
      </c>
      <c r="B2137" s="2">
        <v>1</v>
      </c>
      <c r="C2137" t="s">
        <v>3220</v>
      </c>
      <c r="D2137" t="s">
        <v>22</v>
      </c>
      <c r="E2137" t="s">
        <v>23</v>
      </c>
      <c r="F2137" t="s">
        <v>181</v>
      </c>
      <c r="G2137" t="s">
        <v>182</v>
      </c>
      <c r="H2137" t="s">
        <v>183</v>
      </c>
      <c r="I2137" s="1">
        <f t="shared" si="117"/>
        <v>45504</v>
      </c>
      <c r="J2137" s="3">
        <v>4887.5</v>
      </c>
      <c r="K2137" s="3">
        <v>343.94</v>
      </c>
      <c r="L2137" s="3">
        <v>4543.5600000000004</v>
      </c>
      <c r="M2137" s="3">
        <v>450</v>
      </c>
      <c r="N2137" s="2">
        <v>14</v>
      </c>
      <c r="O2137" s="2">
        <v>0</v>
      </c>
      <c r="P2137" s="2">
        <v>12</v>
      </c>
      <c r="Q2137" s="2">
        <v>333</v>
      </c>
      <c r="R2137" s="1">
        <f t="shared" si="118"/>
        <v>45900</v>
      </c>
      <c r="S2137" t="s">
        <v>27</v>
      </c>
      <c r="T2137" t="s">
        <v>28</v>
      </c>
    </row>
    <row r="2138" spans="1:20" ht="13.95" customHeight="1" x14ac:dyDescent="0.3">
      <c r="A2138" t="s">
        <v>3222</v>
      </c>
      <c r="B2138" s="2">
        <v>1</v>
      </c>
      <c r="C2138" t="s">
        <v>1960</v>
      </c>
      <c r="D2138" t="s">
        <v>22</v>
      </c>
      <c r="E2138" t="s">
        <v>1769</v>
      </c>
      <c r="F2138" t="s">
        <v>32</v>
      </c>
      <c r="G2138" t="s">
        <v>33</v>
      </c>
      <c r="H2138" t="s">
        <v>1770</v>
      </c>
      <c r="I2138" s="1">
        <f>DATE(2025,3,31)</f>
        <v>45747</v>
      </c>
      <c r="J2138" s="3">
        <v>8019</v>
      </c>
      <c r="K2138" s="3">
        <v>216.26</v>
      </c>
      <c r="L2138" s="3">
        <v>7802.74</v>
      </c>
      <c r="M2138" s="3">
        <v>800</v>
      </c>
      <c r="N2138" s="2">
        <v>14</v>
      </c>
      <c r="O2138" s="2">
        <v>0</v>
      </c>
      <c r="P2138" s="2">
        <v>13</v>
      </c>
      <c r="Q2138" s="2">
        <v>211</v>
      </c>
      <c r="R2138" s="1">
        <f t="shared" si="118"/>
        <v>45900</v>
      </c>
      <c r="S2138" t="s">
        <v>27</v>
      </c>
      <c r="T2138" t="s">
        <v>28</v>
      </c>
    </row>
    <row r="2139" spans="1:20" ht="13.95" customHeight="1" x14ac:dyDescent="0.3">
      <c r="A2139" t="s">
        <v>3223</v>
      </c>
      <c r="B2139" s="2">
        <v>1</v>
      </c>
      <c r="C2139" t="s">
        <v>3224</v>
      </c>
      <c r="D2139" t="s">
        <v>22</v>
      </c>
      <c r="E2139" t="s">
        <v>23</v>
      </c>
      <c r="F2139" t="s">
        <v>519</v>
      </c>
      <c r="G2139" t="s">
        <v>520</v>
      </c>
      <c r="H2139" t="s">
        <v>985</v>
      </c>
      <c r="I2139" s="1">
        <f>DATE(2024,7,31)</f>
        <v>45504</v>
      </c>
      <c r="J2139" s="3">
        <v>3018.75</v>
      </c>
      <c r="K2139" s="3">
        <v>222.38</v>
      </c>
      <c r="L2139" s="3">
        <v>2796.37</v>
      </c>
      <c r="M2139" s="3">
        <v>150</v>
      </c>
      <c r="N2139" s="2">
        <v>14</v>
      </c>
      <c r="O2139" s="2">
        <v>0</v>
      </c>
      <c r="P2139" s="2">
        <v>12</v>
      </c>
      <c r="Q2139" s="2">
        <v>333</v>
      </c>
      <c r="R2139" s="1">
        <f t="shared" si="118"/>
        <v>45900</v>
      </c>
      <c r="S2139" t="s">
        <v>27</v>
      </c>
      <c r="T2139" t="s">
        <v>28</v>
      </c>
    </row>
    <row r="2140" spans="1:20" ht="13.95" customHeight="1" x14ac:dyDescent="0.3">
      <c r="A2140" t="s">
        <v>3225</v>
      </c>
      <c r="B2140" s="2">
        <v>1</v>
      </c>
      <c r="C2140" t="s">
        <v>3224</v>
      </c>
      <c r="D2140" t="s">
        <v>22</v>
      </c>
      <c r="E2140" t="s">
        <v>23</v>
      </c>
      <c r="F2140" t="s">
        <v>519</v>
      </c>
      <c r="G2140" t="s">
        <v>520</v>
      </c>
      <c r="H2140" t="s">
        <v>985</v>
      </c>
      <c r="I2140" s="1">
        <f>DATE(2024,7,31)</f>
        <v>45504</v>
      </c>
      <c r="J2140" s="3">
        <v>3018.75</v>
      </c>
      <c r="K2140" s="3">
        <v>222.38</v>
      </c>
      <c r="L2140" s="3">
        <v>2796.37</v>
      </c>
      <c r="M2140" s="3">
        <v>150</v>
      </c>
      <c r="N2140" s="2">
        <v>14</v>
      </c>
      <c r="O2140" s="2">
        <v>0</v>
      </c>
      <c r="P2140" s="2">
        <v>12</v>
      </c>
      <c r="Q2140" s="2">
        <v>333</v>
      </c>
      <c r="R2140" s="1">
        <f t="shared" si="118"/>
        <v>45900</v>
      </c>
      <c r="S2140" t="s">
        <v>27</v>
      </c>
      <c r="T2140" t="s">
        <v>28</v>
      </c>
    </row>
    <row r="2141" spans="1:20" ht="13.95" customHeight="1" x14ac:dyDescent="0.3">
      <c r="A2141" t="s">
        <v>3226</v>
      </c>
      <c r="B2141" s="2">
        <v>1</v>
      </c>
      <c r="C2141" t="s">
        <v>3227</v>
      </c>
      <c r="D2141" t="s">
        <v>1870</v>
      </c>
      <c r="E2141" t="s">
        <v>3228</v>
      </c>
      <c r="F2141" t="s">
        <v>1872</v>
      </c>
      <c r="G2141" t="s">
        <v>282</v>
      </c>
      <c r="H2141" t="s">
        <v>283</v>
      </c>
      <c r="I2141" s="1">
        <f>DATE(2024,7,31)</f>
        <v>45504</v>
      </c>
      <c r="J2141" s="3">
        <v>225460.95</v>
      </c>
      <c r="K2141" s="3">
        <v>225460.95</v>
      </c>
      <c r="L2141" s="3">
        <v>0</v>
      </c>
      <c r="M2141" s="3">
        <v>0</v>
      </c>
      <c r="N2141" s="2">
        <v>1</v>
      </c>
      <c r="O2141" s="2">
        <v>0</v>
      </c>
      <c r="P2141" s="2">
        <v>0</v>
      </c>
      <c r="Q2141" s="2">
        <v>0</v>
      </c>
      <c r="R2141" s="1">
        <f>DATE(2025,7,30)</f>
        <v>45868</v>
      </c>
      <c r="S2141" t="s">
        <v>1873</v>
      </c>
      <c r="T2141" t="s">
        <v>28</v>
      </c>
    </row>
    <row r="2142" spans="1:20" ht="13.95" customHeight="1" x14ac:dyDescent="0.3">
      <c r="A2142" t="s">
        <v>3229</v>
      </c>
      <c r="B2142" s="2">
        <v>1</v>
      </c>
      <c r="C2142" t="s">
        <v>1383</v>
      </c>
      <c r="D2142" t="s">
        <v>22</v>
      </c>
      <c r="E2142" t="s">
        <v>3230</v>
      </c>
      <c r="F2142" t="s">
        <v>507</v>
      </c>
      <c r="G2142" t="s">
        <v>367</v>
      </c>
      <c r="H2142" t="s">
        <v>417</v>
      </c>
      <c r="I2142" s="1">
        <f t="shared" ref="I2142:I2178" si="119">DATE(2017,5,31)</f>
        <v>42886</v>
      </c>
      <c r="J2142" s="3">
        <v>10260</v>
      </c>
      <c r="K2142" s="3">
        <v>5539.79</v>
      </c>
      <c r="L2142" s="3">
        <v>4720.21</v>
      </c>
      <c r="M2142" s="3">
        <v>1026</v>
      </c>
      <c r="N2142" s="2">
        <v>14</v>
      </c>
      <c r="O2142" s="2">
        <v>0</v>
      </c>
      <c r="P2142" s="2">
        <v>5</v>
      </c>
      <c r="Q2142" s="2">
        <v>272</v>
      </c>
      <c r="R2142" s="1">
        <f t="shared" ref="R2142:R2205" si="120">DATE(2025,8,31)</f>
        <v>45900</v>
      </c>
      <c r="S2142" t="s">
        <v>27</v>
      </c>
      <c r="T2142" t="s">
        <v>28</v>
      </c>
    </row>
    <row r="2143" spans="1:20" ht="13.95" customHeight="1" x14ac:dyDescent="0.3">
      <c r="A2143" t="s">
        <v>3231</v>
      </c>
      <c r="B2143" s="2">
        <v>1</v>
      </c>
      <c r="C2143" t="s">
        <v>1383</v>
      </c>
      <c r="D2143" t="s">
        <v>22</v>
      </c>
      <c r="E2143" t="s">
        <v>3230</v>
      </c>
      <c r="F2143" t="s">
        <v>343</v>
      </c>
      <c r="G2143" t="s">
        <v>162</v>
      </c>
      <c r="H2143" t="s">
        <v>217</v>
      </c>
      <c r="I2143" s="1">
        <f t="shared" si="119"/>
        <v>42886</v>
      </c>
      <c r="J2143" s="3">
        <v>10260</v>
      </c>
      <c r="K2143" s="3">
        <v>5539.79</v>
      </c>
      <c r="L2143" s="3">
        <v>4720.21</v>
      </c>
      <c r="M2143" s="3">
        <v>1026</v>
      </c>
      <c r="N2143" s="2">
        <v>14</v>
      </c>
      <c r="O2143" s="2">
        <v>0</v>
      </c>
      <c r="P2143" s="2">
        <v>5</v>
      </c>
      <c r="Q2143" s="2">
        <v>272</v>
      </c>
      <c r="R2143" s="1">
        <f t="shared" si="120"/>
        <v>45900</v>
      </c>
      <c r="S2143" t="s">
        <v>27</v>
      </c>
      <c r="T2143" t="s">
        <v>28</v>
      </c>
    </row>
    <row r="2144" spans="1:20" ht="13.95" customHeight="1" x14ac:dyDescent="0.3">
      <c r="A2144" t="s">
        <v>3232</v>
      </c>
      <c r="B2144" s="2">
        <v>1</v>
      </c>
      <c r="C2144" t="s">
        <v>1383</v>
      </c>
      <c r="D2144" t="s">
        <v>22</v>
      </c>
      <c r="E2144" t="s">
        <v>3230</v>
      </c>
      <c r="F2144" t="s">
        <v>224</v>
      </c>
      <c r="G2144" t="s">
        <v>162</v>
      </c>
      <c r="H2144" t="s">
        <v>225</v>
      </c>
      <c r="I2144" s="1">
        <f t="shared" si="119"/>
        <v>42886</v>
      </c>
      <c r="J2144" s="3">
        <v>10260</v>
      </c>
      <c r="K2144" s="3">
        <v>5539.79</v>
      </c>
      <c r="L2144" s="3">
        <v>4720.21</v>
      </c>
      <c r="M2144" s="3">
        <v>1026</v>
      </c>
      <c r="N2144" s="2">
        <v>14</v>
      </c>
      <c r="O2144" s="2">
        <v>0</v>
      </c>
      <c r="P2144" s="2">
        <v>5</v>
      </c>
      <c r="Q2144" s="2">
        <v>272</v>
      </c>
      <c r="R2144" s="1">
        <f t="shared" si="120"/>
        <v>45900</v>
      </c>
      <c r="S2144" t="s">
        <v>27</v>
      </c>
      <c r="T2144" t="s">
        <v>28</v>
      </c>
    </row>
    <row r="2145" spans="1:20" ht="13.95" customHeight="1" x14ac:dyDescent="0.3">
      <c r="A2145" t="s">
        <v>3233</v>
      </c>
      <c r="B2145" s="2">
        <v>1</v>
      </c>
      <c r="C2145" t="s">
        <v>3234</v>
      </c>
      <c r="D2145" t="s">
        <v>22</v>
      </c>
      <c r="E2145" t="s">
        <v>3230</v>
      </c>
      <c r="F2145" t="s">
        <v>343</v>
      </c>
      <c r="G2145" t="s">
        <v>162</v>
      </c>
      <c r="H2145" t="s">
        <v>217</v>
      </c>
      <c r="I2145" s="1">
        <f t="shared" si="119"/>
        <v>42886</v>
      </c>
      <c r="J2145" s="3">
        <v>15390</v>
      </c>
      <c r="K2145" s="3">
        <v>8309.64</v>
      </c>
      <c r="L2145" s="3">
        <v>7080.36</v>
      </c>
      <c r="M2145" s="3">
        <v>1539</v>
      </c>
      <c r="N2145" s="2">
        <v>14</v>
      </c>
      <c r="O2145" s="2">
        <v>0</v>
      </c>
      <c r="P2145" s="2">
        <v>5</v>
      </c>
      <c r="Q2145" s="2">
        <v>272</v>
      </c>
      <c r="R2145" s="1">
        <f t="shared" si="120"/>
        <v>45900</v>
      </c>
      <c r="S2145" t="s">
        <v>27</v>
      </c>
      <c r="T2145" t="s">
        <v>28</v>
      </c>
    </row>
    <row r="2146" spans="1:20" ht="13.95" customHeight="1" x14ac:dyDescent="0.3">
      <c r="A2146" t="s">
        <v>3235</v>
      </c>
      <c r="B2146" s="2">
        <v>1</v>
      </c>
      <c r="C2146" t="s">
        <v>3234</v>
      </c>
      <c r="D2146" t="s">
        <v>22</v>
      </c>
      <c r="E2146" t="s">
        <v>3230</v>
      </c>
      <c r="F2146" t="s">
        <v>370</v>
      </c>
      <c r="G2146" t="s">
        <v>282</v>
      </c>
      <c r="H2146" t="s">
        <v>283</v>
      </c>
      <c r="I2146" s="1">
        <f t="shared" si="119"/>
        <v>42886</v>
      </c>
      <c r="J2146" s="3">
        <v>15390</v>
      </c>
      <c r="K2146" s="3">
        <v>8309.64</v>
      </c>
      <c r="L2146" s="3">
        <v>7080.36</v>
      </c>
      <c r="M2146" s="3">
        <v>1539</v>
      </c>
      <c r="N2146" s="2">
        <v>14</v>
      </c>
      <c r="O2146" s="2">
        <v>0</v>
      </c>
      <c r="P2146" s="2">
        <v>5</v>
      </c>
      <c r="Q2146" s="2">
        <v>272</v>
      </c>
      <c r="R2146" s="1">
        <f t="shared" si="120"/>
        <v>45900</v>
      </c>
      <c r="S2146" t="s">
        <v>27</v>
      </c>
      <c r="T2146" t="s">
        <v>28</v>
      </c>
    </row>
    <row r="2147" spans="1:20" ht="13.95" customHeight="1" x14ac:dyDescent="0.3">
      <c r="A2147" t="s">
        <v>3236</v>
      </c>
      <c r="B2147" s="2">
        <v>1</v>
      </c>
      <c r="C2147" t="s">
        <v>3234</v>
      </c>
      <c r="D2147" t="s">
        <v>22</v>
      </c>
      <c r="E2147" t="s">
        <v>3230</v>
      </c>
      <c r="F2147" t="s">
        <v>161</v>
      </c>
      <c r="G2147" t="s">
        <v>162</v>
      </c>
      <c r="H2147" t="s">
        <v>163</v>
      </c>
      <c r="I2147" s="1">
        <f t="shared" si="119"/>
        <v>42886</v>
      </c>
      <c r="J2147" s="3">
        <v>15390</v>
      </c>
      <c r="K2147" s="3">
        <v>8309.64</v>
      </c>
      <c r="L2147" s="3">
        <v>7080.36</v>
      </c>
      <c r="M2147" s="3">
        <v>1539</v>
      </c>
      <c r="N2147" s="2">
        <v>14</v>
      </c>
      <c r="O2147" s="2">
        <v>0</v>
      </c>
      <c r="P2147" s="2">
        <v>5</v>
      </c>
      <c r="Q2147" s="2">
        <v>272</v>
      </c>
      <c r="R2147" s="1">
        <f t="shared" si="120"/>
        <v>45900</v>
      </c>
      <c r="S2147" t="s">
        <v>27</v>
      </c>
      <c r="T2147" t="s">
        <v>28</v>
      </c>
    </row>
    <row r="2148" spans="1:20" ht="13.95" customHeight="1" x14ac:dyDescent="0.3">
      <c r="A2148" t="s">
        <v>3237</v>
      </c>
      <c r="B2148" s="2">
        <v>1</v>
      </c>
      <c r="C2148" t="s">
        <v>3234</v>
      </c>
      <c r="D2148" t="s">
        <v>22</v>
      </c>
      <c r="E2148" t="s">
        <v>3230</v>
      </c>
      <c r="F2148" t="s">
        <v>192</v>
      </c>
      <c r="G2148" t="s">
        <v>193</v>
      </c>
      <c r="H2148" t="s">
        <v>394</v>
      </c>
      <c r="I2148" s="1">
        <f t="shared" si="119"/>
        <v>42886</v>
      </c>
      <c r="J2148" s="3">
        <v>15390</v>
      </c>
      <c r="K2148" s="3">
        <v>8309.64</v>
      </c>
      <c r="L2148" s="3">
        <v>7080.36</v>
      </c>
      <c r="M2148" s="3">
        <v>1539</v>
      </c>
      <c r="N2148" s="2">
        <v>14</v>
      </c>
      <c r="O2148" s="2">
        <v>0</v>
      </c>
      <c r="P2148" s="2">
        <v>5</v>
      </c>
      <c r="Q2148" s="2">
        <v>272</v>
      </c>
      <c r="R2148" s="1">
        <f t="shared" si="120"/>
        <v>45900</v>
      </c>
      <c r="S2148" t="s">
        <v>27</v>
      </c>
      <c r="T2148" t="s">
        <v>28</v>
      </c>
    </row>
    <row r="2149" spans="1:20" ht="13.95" customHeight="1" x14ac:dyDescent="0.3">
      <c r="A2149" t="s">
        <v>3238</v>
      </c>
      <c r="B2149" s="2">
        <v>1</v>
      </c>
      <c r="C2149" t="s">
        <v>3239</v>
      </c>
      <c r="D2149" t="s">
        <v>22</v>
      </c>
      <c r="E2149" t="s">
        <v>3230</v>
      </c>
      <c r="F2149" t="s">
        <v>192</v>
      </c>
      <c r="G2149" t="s">
        <v>193</v>
      </c>
      <c r="H2149" t="s">
        <v>394</v>
      </c>
      <c r="I2149" s="1">
        <f t="shared" si="119"/>
        <v>42886</v>
      </c>
      <c r="J2149" s="3">
        <v>15390</v>
      </c>
      <c r="K2149" s="3">
        <v>8309.64</v>
      </c>
      <c r="L2149" s="3">
        <v>7080.36</v>
      </c>
      <c r="M2149" s="3">
        <v>1539</v>
      </c>
      <c r="N2149" s="2">
        <v>14</v>
      </c>
      <c r="O2149" s="2">
        <v>0</v>
      </c>
      <c r="P2149" s="2">
        <v>5</v>
      </c>
      <c r="Q2149" s="2">
        <v>272</v>
      </c>
      <c r="R2149" s="1">
        <f t="shared" si="120"/>
        <v>45900</v>
      </c>
      <c r="S2149" t="s">
        <v>27</v>
      </c>
      <c r="T2149" t="s">
        <v>28</v>
      </c>
    </row>
    <row r="2150" spans="1:20" ht="13.95" customHeight="1" x14ac:dyDescent="0.3">
      <c r="A2150" t="s">
        <v>3240</v>
      </c>
      <c r="B2150" s="2">
        <v>1</v>
      </c>
      <c r="C2150" t="s">
        <v>3234</v>
      </c>
      <c r="D2150" t="s">
        <v>22</v>
      </c>
      <c r="E2150" t="s">
        <v>3230</v>
      </c>
      <c r="F2150" t="s">
        <v>224</v>
      </c>
      <c r="G2150" t="s">
        <v>162</v>
      </c>
      <c r="H2150" t="s">
        <v>225</v>
      </c>
      <c r="I2150" s="1">
        <f t="shared" si="119"/>
        <v>42886</v>
      </c>
      <c r="J2150" s="3">
        <v>15390</v>
      </c>
      <c r="K2150" s="3">
        <v>8309.64</v>
      </c>
      <c r="L2150" s="3">
        <v>7080.36</v>
      </c>
      <c r="M2150" s="3">
        <v>1539</v>
      </c>
      <c r="N2150" s="2">
        <v>14</v>
      </c>
      <c r="O2150" s="2">
        <v>0</v>
      </c>
      <c r="P2150" s="2">
        <v>5</v>
      </c>
      <c r="Q2150" s="2">
        <v>272</v>
      </c>
      <c r="R2150" s="1">
        <f t="shared" si="120"/>
        <v>45900</v>
      </c>
      <c r="S2150" t="s">
        <v>27</v>
      </c>
      <c r="T2150" t="s">
        <v>28</v>
      </c>
    </row>
    <row r="2151" spans="1:20" ht="13.95" customHeight="1" x14ac:dyDescent="0.3">
      <c r="A2151" t="s">
        <v>3241</v>
      </c>
      <c r="B2151" s="2">
        <v>1</v>
      </c>
      <c r="C2151" t="s">
        <v>3242</v>
      </c>
      <c r="D2151" t="s">
        <v>22</v>
      </c>
      <c r="E2151" t="s">
        <v>3230</v>
      </c>
      <c r="F2151" t="s">
        <v>224</v>
      </c>
      <c r="G2151" t="s">
        <v>162</v>
      </c>
      <c r="H2151" t="s">
        <v>225</v>
      </c>
      <c r="I2151" s="1">
        <f t="shared" si="119"/>
        <v>42886</v>
      </c>
      <c r="J2151" s="3">
        <v>5130</v>
      </c>
      <c r="K2151" s="3">
        <v>2769.88</v>
      </c>
      <c r="L2151" s="3">
        <v>2360.12</v>
      </c>
      <c r="M2151" s="3">
        <v>513</v>
      </c>
      <c r="N2151" s="2">
        <v>14</v>
      </c>
      <c r="O2151" s="2">
        <v>0</v>
      </c>
      <c r="P2151" s="2">
        <v>5</v>
      </c>
      <c r="Q2151" s="2">
        <v>272</v>
      </c>
      <c r="R2151" s="1">
        <f t="shared" si="120"/>
        <v>45900</v>
      </c>
      <c r="S2151" t="s">
        <v>27</v>
      </c>
      <c r="T2151" t="s">
        <v>28</v>
      </c>
    </row>
    <row r="2152" spans="1:20" ht="13.95" customHeight="1" x14ac:dyDescent="0.3">
      <c r="A2152" t="s">
        <v>3243</v>
      </c>
      <c r="B2152" s="2">
        <v>1</v>
      </c>
      <c r="C2152" t="s">
        <v>3242</v>
      </c>
      <c r="D2152" t="s">
        <v>22</v>
      </c>
      <c r="E2152" t="s">
        <v>3230</v>
      </c>
      <c r="F2152" t="s">
        <v>192</v>
      </c>
      <c r="G2152" t="s">
        <v>193</v>
      </c>
      <c r="H2152" t="s">
        <v>394</v>
      </c>
      <c r="I2152" s="1">
        <f t="shared" si="119"/>
        <v>42886</v>
      </c>
      <c r="J2152" s="3">
        <v>5130</v>
      </c>
      <c r="K2152" s="3">
        <v>2769.88</v>
      </c>
      <c r="L2152" s="3">
        <v>2360.12</v>
      </c>
      <c r="M2152" s="3">
        <v>513</v>
      </c>
      <c r="N2152" s="2">
        <v>14</v>
      </c>
      <c r="O2152" s="2">
        <v>0</v>
      </c>
      <c r="P2152" s="2">
        <v>5</v>
      </c>
      <c r="Q2152" s="2">
        <v>272</v>
      </c>
      <c r="R2152" s="1">
        <f t="shared" si="120"/>
        <v>45900</v>
      </c>
      <c r="S2152" t="s">
        <v>27</v>
      </c>
      <c r="T2152" t="s">
        <v>28</v>
      </c>
    </row>
    <row r="2153" spans="1:20" ht="13.95" customHeight="1" x14ac:dyDescent="0.3">
      <c r="A2153" t="s">
        <v>3244</v>
      </c>
      <c r="B2153" s="2">
        <v>1</v>
      </c>
      <c r="C2153" t="s">
        <v>3245</v>
      </c>
      <c r="D2153" t="s">
        <v>22</v>
      </c>
      <c r="E2153" t="s">
        <v>3230</v>
      </c>
      <c r="F2153" t="s">
        <v>507</v>
      </c>
      <c r="G2153" t="s">
        <v>367</v>
      </c>
      <c r="H2153" t="s">
        <v>417</v>
      </c>
      <c r="I2153" s="1">
        <f t="shared" si="119"/>
        <v>42886</v>
      </c>
      <c r="J2153" s="3">
        <v>4332</v>
      </c>
      <c r="K2153" s="3">
        <v>2339</v>
      </c>
      <c r="L2153" s="3">
        <v>1993</v>
      </c>
      <c r="M2153" s="3">
        <v>433.2</v>
      </c>
      <c r="N2153" s="2">
        <v>14</v>
      </c>
      <c r="O2153" s="2">
        <v>0</v>
      </c>
      <c r="P2153" s="2">
        <v>5</v>
      </c>
      <c r="Q2153" s="2">
        <v>272</v>
      </c>
      <c r="R2153" s="1">
        <f t="shared" si="120"/>
        <v>45900</v>
      </c>
      <c r="S2153" t="s">
        <v>27</v>
      </c>
      <c r="T2153" t="s">
        <v>28</v>
      </c>
    </row>
    <row r="2154" spans="1:20" ht="13.95" customHeight="1" x14ac:dyDescent="0.3">
      <c r="A2154" t="s">
        <v>3246</v>
      </c>
      <c r="B2154" s="2">
        <v>1</v>
      </c>
      <c r="C2154" t="s">
        <v>3245</v>
      </c>
      <c r="D2154" t="s">
        <v>22</v>
      </c>
      <c r="E2154" t="s">
        <v>3230</v>
      </c>
      <c r="F2154" t="s">
        <v>343</v>
      </c>
      <c r="G2154" t="s">
        <v>162</v>
      </c>
      <c r="H2154" t="s">
        <v>217</v>
      </c>
      <c r="I2154" s="1">
        <f t="shared" si="119"/>
        <v>42886</v>
      </c>
      <c r="J2154" s="3">
        <v>4332</v>
      </c>
      <c r="K2154" s="3">
        <v>2339</v>
      </c>
      <c r="L2154" s="3">
        <v>1993</v>
      </c>
      <c r="M2154" s="3">
        <v>433.2</v>
      </c>
      <c r="N2154" s="2">
        <v>14</v>
      </c>
      <c r="O2154" s="2">
        <v>0</v>
      </c>
      <c r="P2154" s="2">
        <v>5</v>
      </c>
      <c r="Q2154" s="2">
        <v>272</v>
      </c>
      <c r="R2154" s="1">
        <f t="shared" si="120"/>
        <v>45900</v>
      </c>
      <c r="S2154" t="s">
        <v>27</v>
      </c>
      <c r="T2154" t="s">
        <v>28</v>
      </c>
    </row>
    <row r="2155" spans="1:20" ht="13.95" customHeight="1" x14ac:dyDescent="0.3">
      <c r="A2155" t="s">
        <v>3247</v>
      </c>
      <c r="B2155" s="2">
        <v>1</v>
      </c>
      <c r="C2155" t="s">
        <v>3245</v>
      </c>
      <c r="D2155" t="s">
        <v>22</v>
      </c>
      <c r="E2155" t="s">
        <v>3230</v>
      </c>
      <c r="F2155" t="s">
        <v>224</v>
      </c>
      <c r="G2155" t="s">
        <v>162</v>
      </c>
      <c r="H2155" t="s">
        <v>225</v>
      </c>
      <c r="I2155" s="1">
        <f t="shared" si="119"/>
        <v>42886</v>
      </c>
      <c r="J2155" s="3">
        <v>4332</v>
      </c>
      <c r="K2155" s="3">
        <v>2339</v>
      </c>
      <c r="L2155" s="3">
        <v>1993</v>
      </c>
      <c r="M2155" s="3">
        <v>433.2</v>
      </c>
      <c r="N2155" s="2">
        <v>14</v>
      </c>
      <c r="O2155" s="2">
        <v>0</v>
      </c>
      <c r="P2155" s="2">
        <v>5</v>
      </c>
      <c r="Q2155" s="2">
        <v>272</v>
      </c>
      <c r="R2155" s="1">
        <f t="shared" si="120"/>
        <v>45900</v>
      </c>
      <c r="S2155" t="s">
        <v>27</v>
      </c>
      <c r="T2155" t="s">
        <v>28</v>
      </c>
    </row>
    <row r="2156" spans="1:20" ht="13.95" customHeight="1" x14ac:dyDescent="0.3">
      <c r="A2156" t="s">
        <v>3248</v>
      </c>
      <c r="B2156" s="2">
        <v>1</v>
      </c>
      <c r="C2156" t="s">
        <v>3249</v>
      </c>
      <c r="D2156" t="s">
        <v>22</v>
      </c>
      <c r="E2156" t="s">
        <v>3230</v>
      </c>
      <c r="F2156" t="s">
        <v>343</v>
      </c>
      <c r="G2156" t="s">
        <v>162</v>
      </c>
      <c r="H2156" t="s">
        <v>217</v>
      </c>
      <c r="I2156" s="1">
        <f t="shared" si="119"/>
        <v>42886</v>
      </c>
      <c r="J2156" s="3">
        <v>9006</v>
      </c>
      <c r="K2156" s="3">
        <v>4862.68</v>
      </c>
      <c r="L2156" s="3">
        <v>4143.32</v>
      </c>
      <c r="M2156" s="3">
        <v>900.6</v>
      </c>
      <c r="N2156" s="2">
        <v>14</v>
      </c>
      <c r="O2156" s="2">
        <v>0</v>
      </c>
      <c r="P2156" s="2">
        <v>5</v>
      </c>
      <c r="Q2156" s="2">
        <v>272</v>
      </c>
      <c r="R2156" s="1">
        <f t="shared" si="120"/>
        <v>45900</v>
      </c>
      <c r="S2156" t="s">
        <v>27</v>
      </c>
      <c r="T2156" t="s">
        <v>28</v>
      </c>
    </row>
    <row r="2157" spans="1:20" ht="13.95" customHeight="1" x14ac:dyDescent="0.3">
      <c r="A2157" t="s">
        <v>3250</v>
      </c>
      <c r="B2157" s="2">
        <v>1</v>
      </c>
      <c r="C2157" t="s">
        <v>3249</v>
      </c>
      <c r="D2157" t="s">
        <v>22</v>
      </c>
      <c r="E2157" t="s">
        <v>3230</v>
      </c>
      <c r="F2157" t="s">
        <v>224</v>
      </c>
      <c r="G2157" t="s">
        <v>162</v>
      </c>
      <c r="H2157" t="s">
        <v>225</v>
      </c>
      <c r="I2157" s="1">
        <f t="shared" si="119"/>
        <v>42886</v>
      </c>
      <c r="J2157" s="3">
        <v>9006</v>
      </c>
      <c r="K2157" s="3">
        <v>4862.68</v>
      </c>
      <c r="L2157" s="3">
        <v>4143.32</v>
      </c>
      <c r="M2157" s="3">
        <v>900.6</v>
      </c>
      <c r="N2157" s="2">
        <v>14</v>
      </c>
      <c r="O2157" s="2">
        <v>0</v>
      </c>
      <c r="P2157" s="2">
        <v>5</v>
      </c>
      <c r="Q2157" s="2">
        <v>272</v>
      </c>
      <c r="R2157" s="1">
        <f t="shared" si="120"/>
        <v>45900</v>
      </c>
      <c r="S2157" t="s">
        <v>27</v>
      </c>
      <c r="T2157" t="s">
        <v>28</v>
      </c>
    </row>
    <row r="2158" spans="1:20" ht="13.95" customHeight="1" x14ac:dyDescent="0.3">
      <c r="A2158" t="s">
        <v>3251</v>
      </c>
      <c r="B2158" s="2">
        <v>1</v>
      </c>
      <c r="C2158" t="s">
        <v>3252</v>
      </c>
      <c r="D2158" t="s">
        <v>22</v>
      </c>
      <c r="E2158" t="s">
        <v>3230</v>
      </c>
      <c r="F2158" t="s">
        <v>343</v>
      </c>
      <c r="G2158" t="s">
        <v>162</v>
      </c>
      <c r="H2158" t="s">
        <v>217</v>
      </c>
      <c r="I2158" s="1">
        <f t="shared" si="119"/>
        <v>42886</v>
      </c>
      <c r="J2158" s="3">
        <v>7011</v>
      </c>
      <c r="K2158" s="3">
        <v>3785.5</v>
      </c>
      <c r="L2158" s="3">
        <v>3225.5</v>
      </c>
      <c r="M2158" s="3">
        <v>701.1</v>
      </c>
      <c r="N2158" s="2">
        <v>14</v>
      </c>
      <c r="O2158" s="2">
        <v>0</v>
      </c>
      <c r="P2158" s="2">
        <v>5</v>
      </c>
      <c r="Q2158" s="2">
        <v>272</v>
      </c>
      <c r="R2158" s="1">
        <f t="shared" si="120"/>
        <v>45900</v>
      </c>
      <c r="S2158" t="s">
        <v>27</v>
      </c>
      <c r="T2158" t="s">
        <v>28</v>
      </c>
    </row>
    <row r="2159" spans="1:20" ht="13.95" customHeight="1" x14ac:dyDescent="0.3">
      <c r="A2159" t="s">
        <v>3253</v>
      </c>
      <c r="B2159" s="2">
        <v>1</v>
      </c>
      <c r="C2159" t="s">
        <v>3252</v>
      </c>
      <c r="D2159" t="s">
        <v>22</v>
      </c>
      <c r="E2159" t="s">
        <v>3230</v>
      </c>
      <c r="F2159" t="s">
        <v>632</v>
      </c>
      <c r="G2159" t="s">
        <v>162</v>
      </c>
      <c r="H2159" t="s">
        <v>633</v>
      </c>
      <c r="I2159" s="1">
        <f t="shared" si="119"/>
        <v>42886</v>
      </c>
      <c r="J2159" s="3">
        <v>7011</v>
      </c>
      <c r="K2159" s="3">
        <v>3785.5</v>
      </c>
      <c r="L2159" s="3">
        <v>3225.5</v>
      </c>
      <c r="M2159" s="3">
        <v>701.1</v>
      </c>
      <c r="N2159" s="2">
        <v>14</v>
      </c>
      <c r="O2159" s="2">
        <v>0</v>
      </c>
      <c r="P2159" s="2">
        <v>5</v>
      </c>
      <c r="Q2159" s="2">
        <v>272</v>
      </c>
      <c r="R2159" s="1">
        <f t="shared" si="120"/>
        <v>45900</v>
      </c>
      <c r="S2159" t="s">
        <v>27</v>
      </c>
      <c r="T2159" t="s">
        <v>28</v>
      </c>
    </row>
    <row r="2160" spans="1:20" ht="13.95" customHeight="1" x14ac:dyDescent="0.3">
      <c r="A2160" t="s">
        <v>3254</v>
      </c>
      <c r="B2160" s="2">
        <v>1</v>
      </c>
      <c r="C2160" t="s">
        <v>3252</v>
      </c>
      <c r="D2160" t="s">
        <v>22</v>
      </c>
      <c r="E2160" t="s">
        <v>3230</v>
      </c>
      <c r="F2160" t="s">
        <v>224</v>
      </c>
      <c r="G2160" t="s">
        <v>162</v>
      </c>
      <c r="H2160" t="s">
        <v>225</v>
      </c>
      <c r="I2160" s="1">
        <f t="shared" si="119"/>
        <v>42886</v>
      </c>
      <c r="J2160" s="3">
        <v>7011</v>
      </c>
      <c r="K2160" s="3">
        <v>3785.5</v>
      </c>
      <c r="L2160" s="3">
        <v>3225.5</v>
      </c>
      <c r="M2160" s="3">
        <v>701.1</v>
      </c>
      <c r="N2160" s="2">
        <v>14</v>
      </c>
      <c r="O2160" s="2">
        <v>0</v>
      </c>
      <c r="P2160" s="2">
        <v>5</v>
      </c>
      <c r="Q2160" s="2">
        <v>272</v>
      </c>
      <c r="R2160" s="1">
        <f t="shared" si="120"/>
        <v>45900</v>
      </c>
      <c r="S2160" t="s">
        <v>27</v>
      </c>
      <c r="T2160" t="s">
        <v>28</v>
      </c>
    </row>
    <row r="2161" spans="1:20" ht="13.95" customHeight="1" x14ac:dyDescent="0.3">
      <c r="A2161" t="s">
        <v>3255</v>
      </c>
      <c r="B2161" s="2">
        <v>1</v>
      </c>
      <c r="C2161" t="s">
        <v>3252</v>
      </c>
      <c r="D2161" t="s">
        <v>22</v>
      </c>
      <c r="E2161" t="s">
        <v>3230</v>
      </c>
      <c r="F2161" t="s">
        <v>632</v>
      </c>
      <c r="G2161" t="s">
        <v>162</v>
      </c>
      <c r="H2161" t="s">
        <v>633</v>
      </c>
      <c r="I2161" s="1">
        <f t="shared" si="119"/>
        <v>42886</v>
      </c>
      <c r="J2161" s="3">
        <v>7011</v>
      </c>
      <c r="K2161" s="3">
        <v>3785.5</v>
      </c>
      <c r="L2161" s="3">
        <v>3225.5</v>
      </c>
      <c r="M2161" s="3">
        <v>701.1</v>
      </c>
      <c r="N2161" s="2">
        <v>14</v>
      </c>
      <c r="O2161" s="2">
        <v>0</v>
      </c>
      <c r="P2161" s="2">
        <v>5</v>
      </c>
      <c r="Q2161" s="2">
        <v>272</v>
      </c>
      <c r="R2161" s="1">
        <f t="shared" si="120"/>
        <v>45900</v>
      </c>
      <c r="S2161" t="s">
        <v>27</v>
      </c>
      <c r="T2161" t="s">
        <v>28</v>
      </c>
    </row>
    <row r="2162" spans="1:20" ht="13.95" customHeight="1" x14ac:dyDescent="0.3">
      <c r="A2162" t="s">
        <v>3256</v>
      </c>
      <c r="B2162" s="2">
        <v>1</v>
      </c>
      <c r="C2162" t="s">
        <v>865</v>
      </c>
      <c r="D2162" t="s">
        <v>22</v>
      </c>
      <c r="E2162" t="s">
        <v>3230</v>
      </c>
      <c r="F2162" t="s">
        <v>343</v>
      </c>
      <c r="G2162" t="s">
        <v>162</v>
      </c>
      <c r="H2162" t="s">
        <v>217</v>
      </c>
      <c r="I2162" s="1">
        <f t="shared" si="119"/>
        <v>42886</v>
      </c>
      <c r="J2162" s="3">
        <v>3876</v>
      </c>
      <c r="K2162" s="3">
        <v>2092.77</v>
      </c>
      <c r="L2162" s="3">
        <v>1783.23</v>
      </c>
      <c r="M2162" s="3">
        <v>387.6</v>
      </c>
      <c r="N2162" s="2">
        <v>14</v>
      </c>
      <c r="O2162" s="2">
        <v>0</v>
      </c>
      <c r="P2162" s="2">
        <v>5</v>
      </c>
      <c r="Q2162" s="2">
        <v>272</v>
      </c>
      <c r="R2162" s="1">
        <f t="shared" si="120"/>
        <v>45900</v>
      </c>
      <c r="S2162" t="s">
        <v>27</v>
      </c>
      <c r="T2162" t="s">
        <v>28</v>
      </c>
    </row>
    <row r="2163" spans="1:20" ht="13.95" customHeight="1" x14ac:dyDescent="0.3">
      <c r="A2163" t="s">
        <v>3257</v>
      </c>
      <c r="B2163" s="2">
        <v>1</v>
      </c>
      <c r="C2163" t="s">
        <v>865</v>
      </c>
      <c r="D2163" t="s">
        <v>22</v>
      </c>
      <c r="E2163" t="s">
        <v>3230</v>
      </c>
      <c r="F2163" t="s">
        <v>358</v>
      </c>
      <c r="G2163" t="s">
        <v>25</v>
      </c>
      <c r="H2163" t="s">
        <v>26</v>
      </c>
      <c r="I2163" s="1">
        <f t="shared" si="119"/>
        <v>42886</v>
      </c>
      <c r="J2163" s="3">
        <v>3876</v>
      </c>
      <c r="K2163" s="3">
        <v>2092.77</v>
      </c>
      <c r="L2163" s="3">
        <v>1783.23</v>
      </c>
      <c r="M2163" s="3">
        <v>387.6</v>
      </c>
      <c r="N2163" s="2">
        <v>14</v>
      </c>
      <c r="O2163" s="2">
        <v>0</v>
      </c>
      <c r="P2163" s="2">
        <v>5</v>
      </c>
      <c r="Q2163" s="2">
        <v>272</v>
      </c>
      <c r="R2163" s="1">
        <f t="shared" si="120"/>
        <v>45900</v>
      </c>
      <c r="S2163" t="s">
        <v>27</v>
      </c>
      <c r="T2163" t="s">
        <v>28</v>
      </c>
    </row>
    <row r="2164" spans="1:20" ht="13.95" customHeight="1" x14ac:dyDescent="0.3">
      <c r="A2164" t="s">
        <v>3258</v>
      </c>
      <c r="B2164" s="2">
        <v>1</v>
      </c>
      <c r="C2164" t="s">
        <v>865</v>
      </c>
      <c r="D2164" t="s">
        <v>22</v>
      </c>
      <c r="E2164" t="s">
        <v>3230</v>
      </c>
      <c r="F2164" t="s">
        <v>224</v>
      </c>
      <c r="G2164" t="s">
        <v>162</v>
      </c>
      <c r="H2164" t="s">
        <v>225</v>
      </c>
      <c r="I2164" s="1">
        <f t="shared" si="119"/>
        <v>42886</v>
      </c>
      <c r="J2164" s="3">
        <v>3876</v>
      </c>
      <c r="K2164" s="3">
        <v>2092.77</v>
      </c>
      <c r="L2164" s="3">
        <v>1783.23</v>
      </c>
      <c r="M2164" s="3">
        <v>387.6</v>
      </c>
      <c r="N2164" s="2">
        <v>14</v>
      </c>
      <c r="O2164" s="2">
        <v>0</v>
      </c>
      <c r="P2164" s="2">
        <v>5</v>
      </c>
      <c r="Q2164" s="2">
        <v>272</v>
      </c>
      <c r="R2164" s="1">
        <f t="shared" si="120"/>
        <v>45900</v>
      </c>
      <c r="S2164" t="s">
        <v>27</v>
      </c>
      <c r="T2164" t="s">
        <v>28</v>
      </c>
    </row>
    <row r="2165" spans="1:20" ht="13.95" customHeight="1" x14ac:dyDescent="0.3">
      <c r="A2165" t="s">
        <v>3259</v>
      </c>
      <c r="B2165" s="2">
        <v>1</v>
      </c>
      <c r="C2165" t="s">
        <v>865</v>
      </c>
      <c r="D2165" t="s">
        <v>22</v>
      </c>
      <c r="E2165" t="s">
        <v>3230</v>
      </c>
      <c r="F2165" t="s">
        <v>343</v>
      </c>
      <c r="G2165" t="s">
        <v>162</v>
      </c>
      <c r="H2165" t="s">
        <v>217</v>
      </c>
      <c r="I2165" s="1">
        <f t="shared" si="119"/>
        <v>42886</v>
      </c>
      <c r="J2165" s="3">
        <v>3876</v>
      </c>
      <c r="K2165" s="3">
        <v>2092.77</v>
      </c>
      <c r="L2165" s="3">
        <v>1783.23</v>
      </c>
      <c r="M2165" s="3">
        <v>387.6</v>
      </c>
      <c r="N2165" s="2">
        <v>14</v>
      </c>
      <c r="O2165" s="2">
        <v>0</v>
      </c>
      <c r="P2165" s="2">
        <v>5</v>
      </c>
      <c r="Q2165" s="2">
        <v>272</v>
      </c>
      <c r="R2165" s="1">
        <f t="shared" si="120"/>
        <v>45900</v>
      </c>
      <c r="S2165" t="s">
        <v>27</v>
      </c>
      <c r="T2165" t="s">
        <v>28</v>
      </c>
    </row>
    <row r="2166" spans="1:20" ht="13.95" customHeight="1" x14ac:dyDescent="0.3">
      <c r="A2166" t="s">
        <v>3260</v>
      </c>
      <c r="B2166" s="2">
        <v>1</v>
      </c>
      <c r="C2166" t="s">
        <v>578</v>
      </c>
      <c r="D2166" t="s">
        <v>22</v>
      </c>
      <c r="E2166" t="s">
        <v>3230</v>
      </c>
      <c r="F2166" t="s">
        <v>343</v>
      </c>
      <c r="G2166" t="s">
        <v>162</v>
      </c>
      <c r="H2166" t="s">
        <v>217</v>
      </c>
      <c r="I2166" s="1">
        <f t="shared" si="119"/>
        <v>42886</v>
      </c>
      <c r="J2166" s="3">
        <v>5312.4</v>
      </c>
      <c r="K2166" s="3">
        <v>2868.36</v>
      </c>
      <c r="L2166" s="3">
        <v>2444.04</v>
      </c>
      <c r="M2166" s="3">
        <v>531.24</v>
      </c>
      <c r="N2166" s="2">
        <v>14</v>
      </c>
      <c r="O2166" s="2">
        <v>0</v>
      </c>
      <c r="P2166" s="2">
        <v>5</v>
      </c>
      <c r="Q2166" s="2">
        <v>272</v>
      </c>
      <c r="R2166" s="1">
        <f t="shared" si="120"/>
        <v>45900</v>
      </c>
      <c r="S2166" t="s">
        <v>27</v>
      </c>
      <c r="T2166" t="s">
        <v>28</v>
      </c>
    </row>
    <row r="2167" spans="1:20" ht="13.95" customHeight="1" x14ac:dyDescent="0.3">
      <c r="A2167" t="s">
        <v>3261</v>
      </c>
      <c r="B2167" s="2">
        <v>1</v>
      </c>
      <c r="C2167" t="s">
        <v>578</v>
      </c>
      <c r="D2167" t="s">
        <v>22</v>
      </c>
      <c r="E2167" t="s">
        <v>3230</v>
      </c>
      <c r="F2167" t="s">
        <v>224</v>
      </c>
      <c r="G2167" t="s">
        <v>162</v>
      </c>
      <c r="H2167" t="s">
        <v>225</v>
      </c>
      <c r="I2167" s="1">
        <f t="shared" si="119"/>
        <v>42886</v>
      </c>
      <c r="J2167" s="3">
        <v>5312.4</v>
      </c>
      <c r="K2167" s="3">
        <v>2868.36</v>
      </c>
      <c r="L2167" s="3">
        <v>2444.04</v>
      </c>
      <c r="M2167" s="3">
        <v>531.24</v>
      </c>
      <c r="N2167" s="2">
        <v>14</v>
      </c>
      <c r="O2167" s="2">
        <v>0</v>
      </c>
      <c r="P2167" s="2">
        <v>5</v>
      </c>
      <c r="Q2167" s="2">
        <v>272</v>
      </c>
      <c r="R2167" s="1">
        <f t="shared" si="120"/>
        <v>45900</v>
      </c>
      <c r="S2167" t="s">
        <v>27</v>
      </c>
      <c r="T2167" t="s">
        <v>28</v>
      </c>
    </row>
    <row r="2168" spans="1:20" ht="13.95" customHeight="1" x14ac:dyDescent="0.3">
      <c r="A2168" t="s">
        <v>3262</v>
      </c>
      <c r="B2168" s="2">
        <v>1</v>
      </c>
      <c r="C2168" t="s">
        <v>1722</v>
      </c>
      <c r="D2168" t="s">
        <v>22</v>
      </c>
      <c r="E2168" t="s">
        <v>3230</v>
      </c>
      <c r="F2168" t="s">
        <v>192</v>
      </c>
      <c r="G2168" t="s">
        <v>193</v>
      </c>
      <c r="H2168" t="s">
        <v>394</v>
      </c>
      <c r="I2168" s="1">
        <f t="shared" si="119"/>
        <v>42886</v>
      </c>
      <c r="J2168" s="3">
        <v>8963.69</v>
      </c>
      <c r="K2168" s="3">
        <v>4839.8500000000004</v>
      </c>
      <c r="L2168" s="3">
        <v>4123.84</v>
      </c>
      <c r="M2168" s="3">
        <v>896.36</v>
      </c>
      <c r="N2168" s="2">
        <v>14</v>
      </c>
      <c r="O2168" s="2">
        <v>0</v>
      </c>
      <c r="P2168" s="2">
        <v>5</v>
      </c>
      <c r="Q2168" s="2">
        <v>272</v>
      </c>
      <c r="R2168" s="1">
        <f t="shared" si="120"/>
        <v>45900</v>
      </c>
      <c r="S2168" t="s">
        <v>27</v>
      </c>
      <c r="T2168" t="s">
        <v>28</v>
      </c>
    </row>
    <row r="2169" spans="1:20" ht="13.95" customHeight="1" x14ac:dyDescent="0.3">
      <c r="A2169" t="s">
        <v>3263</v>
      </c>
      <c r="B2169" s="2">
        <v>1</v>
      </c>
      <c r="C2169" t="s">
        <v>1722</v>
      </c>
      <c r="D2169" t="s">
        <v>22</v>
      </c>
      <c r="E2169" t="s">
        <v>3230</v>
      </c>
      <c r="F2169" t="s">
        <v>372</v>
      </c>
      <c r="G2169" t="s">
        <v>162</v>
      </c>
      <c r="H2169" t="s">
        <v>373</v>
      </c>
      <c r="I2169" s="1">
        <f t="shared" si="119"/>
        <v>42886</v>
      </c>
      <c r="J2169" s="3">
        <v>8963.69</v>
      </c>
      <c r="K2169" s="3">
        <v>4839.8500000000004</v>
      </c>
      <c r="L2169" s="3">
        <v>4123.84</v>
      </c>
      <c r="M2169" s="3">
        <v>896.36</v>
      </c>
      <c r="N2169" s="2">
        <v>14</v>
      </c>
      <c r="O2169" s="2">
        <v>0</v>
      </c>
      <c r="P2169" s="2">
        <v>5</v>
      </c>
      <c r="Q2169" s="2">
        <v>272</v>
      </c>
      <c r="R2169" s="1">
        <f t="shared" si="120"/>
        <v>45900</v>
      </c>
      <c r="S2169" t="s">
        <v>27</v>
      </c>
      <c r="T2169" t="s">
        <v>28</v>
      </c>
    </row>
    <row r="2170" spans="1:20" ht="13.95" customHeight="1" x14ac:dyDescent="0.3">
      <c r="A2170" t="s">
        <v>3264</v>
      </c>
      <c r="B2170" s="2">
        <v>1</v>
      </c>
      <c r="C2170" t="s">
        <v>1722</v>
      </c>
      <c r="D2170" t="s">
        <v>22</v>
      </c>
      <c r="E2170" t="s">
        <v>3230</v>
      </c>
      <c r="F2170" t="s">
        <v>192</v>
      </c>
      <c r="G2170" t="s">
        <v>193</v>
      </c>
      <c r="H2170" t="s">
        <v>394</v>
      </c>
      <c r="I2170" s="1">
        <f t="shared" si="119"/>
        <v>42886</v>
      </c>
      <c r="J2170" s="3">
        <v>8963.69</v>
      </c>
      <c r="K2170" s="3">
        <v>4839.8500000000004</v>
      </c>
      <c r="L2170" s="3">
        <v>4123.84</v>
      </c>
      <c r="M2170" s="3">
        <v>896.36</v>
      </c>
      <c r="N2170" s="2">
        <v>14</v>
      </c>
      <c r="O2170" s="2">
        <v>0</v>
      </c>
      <c r="P2170" s="2">
        <v>5</v>
      </c>
      <c r="Q2170" s="2">
        <v>272</v>
      </c>
      <c r="R2170" s="1">
        <f t="shared" si="120"/>
        <v>45900</v>
      </c>
      <c r="S2170" t="s">
        <v>27</v>
      </c>
      <c r="T2170" t="s">
        <v>28</v>
      </c>
    </row>
    <row r="2171" spans="1:20" ht="13.95" customHeight="1" x14ac:dyDescent="0.3">
      <c r="A2171" t="s">
        <v>3265</v>
      </c>
      <c r="B2171" s="2">
        <v>1</v>
      </c>
      <c r="C2171" t="s">
        <v>1722</v>
      </c>
      <c r="D2171" t="s">
        <v>22</v>
      </c>
      <c r="E2171" t="s">
        <v>3230</v>
      </c>
      <c r="F2171" t="s">
        <v>1388</v>
      </c>
      <c r="G2171" t="s">
        <v>282</v>
      </c>
      <c r="H2171" t="s">
        <v>338</v>
      </c>
      <c r="I2171" s="1">
        <f t="shared" si="119"/>
        <v>42886</v>
      </c>
      <c r="J2171" s="3">
        <v>8963.69</v>
      </c>
      <c r="K2171" s="3">
        <v>4839.8500000000004</v>
      </c>
      <c r="L2171" s="3">
        <v>4123.84</v>
      </c>
      <c r="M2171" s="3">
        <v>896.36</v>
      </c>
      <c r="N2171" s="2">
        <v>14</v>
      </c>
      <c r="O2171" s="2">
        <v>0</v>
      </c>
      <c r="P2171" s="2">
        <v>5</v>
      </c>
      <c r="Q2171" s="2">
        <v>272</v>
      </c>
      <c r="R2171" s="1">
        <f t="shared" si="120"/>
        <v>45900</v>
      </c>
      <c r="S2171" t="s">
        <v>27</v>
      </c>
      <c r="T2171" t="s">
        <v>28</v>
      </c>
    </row>
    <row r="2172" spans="1:20" ht="13.95" customHeight="1" x14ac:dyDescent="0.3">
      <c r="A2172" t="s">
        <v>3266</v>
      </c>
      <c r="B2172" s="2">
        <v>1</v>
      </c>
      <c r="C2172" t="s">
        <v>1722</v>
      </c>
      <c r="D2172" t="s">
        <v>22</v>
      </c>
      <c r="E2172" t="s">
        <v>3230</v>
      </c>
      <c r="F2172" t="s">
        <v>372</v>
      </c>
      <c r="G2172" t="s">
        <v>162</v>
      </c>
      <c r="H2172" t="s">
        <v>373</v>
      </c>
      <c r="I2172" s="1">
        <f t="shared" si="119"/>
        <v>42886</v>
      </c>
      <c r="J2172" s="3">
        <v>8963.69</v>
      </c>
      <c r="K2172" s="3">
        <v>4839.8500000000004</v>
      </c>
      <c r="L2172" s="3">
        <v>4123.84</v>
      </c>
      <c r="M2172" s="3">
        <v>896.36</v>
      </c>
      <c r="N2172" s="2">
        <v>14</v>
      </c>
      <c r="O2172" s="2">
        <v>0</v>
      </c>
      <c r="P2172" s="2">
        <v>5</v>
      </c>
      <c r="Q2172" s="2">
        <v>272</v>
      </c>
      <c r="R2172" s="1">
        <f t="shared" si="120"/>
        <v>45900</v>
      </c>
      <c r="S2172" t="s">
        <v>27</v>
      </c>
      <c r="T2172" t="s">
        <v>28</v>
      </c>
    </row>
    <row r="2173" spans="1:20" ht="13.95" customHeight="1" x14ac:dyDescent="0.3">
      <c r="A2173" t="s">
        <v>3267</v>
      </c>
      <c r="B2173" s="2">
        <v>1</v>
      </c>
      <c r="C2173" t="s">
        <v>1722</v>
      </c>
      <c r="D2173" t="s">
        <v>22</v>
      </c>
      <c r="E2173" t="s">
        <v>3230</v>
      </c>
      <c r="F2173" t="s">
        <v>372</v>
      </c>
      <c r="G2173" t="s">
        <v>162</v>
      </c>
      <c r="H2173" t="s">
        <v>373</v>
      </c>
      <c r="I2173" s="1">
        <f t="shared" si="119"/>
        <v>42886</v>
      </c>
      <c r="J2173" s="3">
        <v>8963.69</v>
      </c>
      <c r="K2173" s="3">
        <v>4839.8500000000004</v>
      </c>
      <c r="L2173" s="3">
        <v>4123.84</v>
      </c>
      <c r="M2173" s="3">
        <v>896.36</v>
      </c>
      <c r="N2173" s="2">
        <v>14</v>
      </c>
      <c r="O2173" s="2">
        <v>0</v>
      </c>
      <c r="P2173" s="2">
        <v>5</v>
      </c>
      <c r="Q2173" s="2">
        <v>272</v>
      </c>
      <c r="R2173" s="1">
        <f t="shared" si="120"/>
        <v>45900</v>
      </c>
      <c r="S2173" t="s">
        <v>27</v>
      </c>
      <c r="T2173" t="s">
        <v>28</v>
      </c>
    </row>
    <row r="2174" spans="1:20" ht="13.95" customHeight="1" x14ac:dyDescent="0.3">
      <c r="A2174" t="s">
        <v>3268</v>
      </c>
      <c r="B2174" s="2">
        <v>1</v>
      </c>
      <c r="C2174" t="s">
        <v>1722</v>
      </c>
      <c r="D2174" t="s">
        <v>22</v>
      </c>
      <c r="E2174" t="s">
        <v>3230</v>
      </c>
      <c r="F2174" t="s">
        <v>192</v>
      </c>
      <c r="G2174" t="s">
        <v>193</v>
      </c>
      <c r="H2174" t="s">
        <v>394</v>
      </c>
      <c r="I2174" s="1">
        <f t="shared" si="119"/>
        <v>42886</v>
      </c>
      <c r="J2174" s="3">
        <v>8963.69</v>
      </c>
      <c r="K2174" s="3">
        <v>4841.29</v>
      </c>
      <c r="L2174" s="3">
        <v>4122.3999999999996</v>
      </c>
      <c r="M2174" s="3">
        <v>894</v>
      </c>
      <c r="N2174" s="2">
        <v>14</v>
      </c>
      <c r="O2174" s="2">
        <v>0</v>
      </c>
      <c r="P2174" s="2">
        <v>5</v>
      </c>
      <c r="Q2174" s="2">
        <v>272</v>
      </c>
      <c r="R2174" s="1">
        <f t="shared" si="120"/>
        <v>45900</v>
      </c>
      <c r="S2174" t="s">
        <v>27</v>
      </c>
      <c r="T2174" t="s">
        <v>28</v>
      </c>
    </row>
    <row r="2175" spans="1:20" ht="13.95" customHeight="1" x14ac:dyDescent="0.3">
      <c r="A2175" t="s">
        <v>3269</v>
      </c>
      <c r="B2175" s="2">
        <v>1</v>
      </c>
      <c r="C2175" t="s">
        <v>1722</v>
      </c>
      <c r="D2175" t="s">
        <v>22</v>
      </c>
      <c r="E2175" t="s">
        <v>3230</v>
      </c>
      <c r="F2175" t="s">
        <v>192</v>
      </c>
      <c r="G2175" t="s">
        <v>193</v>
      </c>
      <c r="H2175" t="s">
        <v>394</v>
      </c>
      <c r="I2175" s="1">
        <f t="shared" si="119"/>
        <v>42886</v>
      </c>
      <c r="J2175" s="3">
        <v>8963.69</v>
      </c>
      <c r="K2175" s="3">
        <v>4839.8500000000004</v>
      </c>
      <c r="L2175" s="3">
        <v>4123.84</v>
      </c>
      <c r="M2175" s="3">
        <v>896.36</v>
      </c>
      <c r="N2175" s="2">
        <v>14</v>
      </c>
      <c r="O2175" s="2">
        <v>0</v>
      </c>
      <c r="P2175" s="2">
        <v>5</v>
      </c>
      <c r="Q2175" s="2">
        <v>272</v>
      </c>
      <c r="R2175" s="1">
        <f t="shared" si="120"/>
        <v>45900</v>
      </c>
      <c r="S2175" t="s">
        <v>27</v>
      </c>
      <c r="T2175" t="s">
        <v>28</v>
      </c>
    </row>
    <row r="2176" spans="1:20" ht="13.95" customHeight="1" x14ac:dyDescent="0.3">
      <c r="A2176" t="s">
        <v>3270</v>
      </c>
      <c r="B2176" s="2">
        <v>1</v>
      </c>
      <c r="C2176" t="s">
        <v>1722</v>
      </c>
      <c r="D2176" t="s">
        <v>22</v>
      </c>
      <c r="E2176" t="s">
        <v>3230</v>
      </c>
      <c r="F2176" t="s">
        <v>192</v>
      </c>
      <c r="G2176" t="s">
        <v>193</v>
      </c>
      <c r="H2176" t="s">
        <v>394</v>
      </c>
      <c r="I2176" s="1">
        <f t="shared" si="119"/>
        <v>42886</v>
      </c>
      <c r="J2176" s="3">
        <v>8963.69</v>
      </c>
      <c r="K2176" s="3">
        <v>4839.8500000000004</v>
      </c>
      <c r="L2176" s="3">
        <v>4123.84</v>
      </c>
      <c r="M2176" s="3">
        <v>896.36</v>
      </c>
      <c r="N2176" s="2">
        <v>14</v>
      </c>
      <c r="O2176" s="2">
        <v>0</v>
      </c>
      <c r="P2176" s="2">
        <v>5</v>
      </c>
      <c r="Q2176" s="2">
        <v>272</v>
      </c>
      <c r="R2176" s="1">
        <f t="shared" si="120"/>
        <v>45900</v>
      </c>
      <c r="S2176" t="s">
        <v>27</v>
      </c>
      <c r="T2176" t="s">
        <v>28</v>
      </c>
    </row>
    <row r="2177" spans="1:20" ht="13.95" customHeight="1" x14ac:dyDescent="0.3">
      <c r="A2177" t="s">
        <v>3271</v>
      </c>
      <c r="B2177" s="2">
        <v>1</v>
      </c>
      <c r="C2177" t="s">
        <v>3272</v>
      </c>
      <c r="D2177" t="s">
        <v>22</v>
      </c>
      <c r="E2177" t="s">
        <v>3230</v>
      </c>
      <c r="F2177" t="s">
        <v>1169</v>
      </c>
      <c r="G2177" t="s">
        <v>197</v>
      </c>
      <c r="H2177" t="s">
        <v>1425</v>
      </c>
      <c r="I2177" s="1">
        <f t="shared" si="119"/>
        <v>42886</v>
      </c>
      <c r="J2177" s="3">
        <v>7068</v>
      </c>
      <c r="K2177" s="3">
        <v>3816.29</v>
      </c>
      <c r="L2177" s="3">
        <v>3251.71</v>
      </c>
      <c r="M2177" s="3">
        <v>706.8</v>
      </c>
      <c r="N2177" s="2">
        <v>14</v>
      </c>
      <c r="O2177" s="2">
        <v>0</v>
      </c>
      <c r="P2177" s="2">
        <v>5</v>
      </c>
      <c r="Q2177" s="2">
        <v>272</v>
      </c>
      <c r="R2177" s="1">
        <f t="shared" si="120"/>
        <v>45900</v>
      </c>
      <c r="S2177" t="s">
        <v>27</v>
      </c>
      <c r="T2177" t="s">
        <v>28</v>
      </c>
    </row>
    <row r="2178" spans="1:20" ht="13.95" customHeight="1" x14ac:dyDescent="0.3">
      <c r="A2178" t="s">
        <v>3273</v>
      </c>
      <c r="B2178" s="2">
        <v>1</v>
      </c>
      <c r="C2178" t="s">
        <v>3274</v>
      </c>
      <c r="D2178" t="s">
        <v>22</v>
      </c>
      <c r="E2178" t="s">
        <v>3230</v>
      </c>
      <c r="F2178" t="s">
        <v>224</v>
      </c>
      <c r="G2178" t="s">
        <v>162</v>
      </c>
      <c r="H2178" t="s">
        <v>225</v>
      </c>
      <c r="I2178" s="1">
        <f t="shared" si="119"/>
        <v>42886</v>
      </c>
      <c r="J2178" s="3">
        <v>3363.03</v>
      </c>
      <c r="K2178" s="3">
        <v>1815.84</v>
      </c>
      <c r="L2178" s="3">
        <v>1547.19</v>
      </c>
      <c r="M2178" s="3">
        <v>336.3</v>
      </c>
      <c r="N2178" s="2">
        <v>14</v>
      </c>
      <c r="O2178" s="2">
        <v>0</v>
      </c>
      <c r="P2178" s="2">
        <v>5</v>
      </c>
      <c r="Q2178" s="2">
        <v>272</v>
      </c>
      <c r="R2178" s="1">
        <f t="shared" si="120"/>
        <v>45900</v>
      </c>
      <c r="S2178" t="s">
        <v>27</v>
      </c>
      <c r="T2178" t="s">
        <v>28</v>
      </c>
    </row>
    <row r="2179" spans="1:20" ht="13.95" customHeight="1" x14ac:dyDescent="0.3">
      <c r="A2179" t="s">
        <v>3275</v>
      </c>
      <c r="B2179" s="2">
        <v>1</v>
      </c>
      <c r="C2179" t="s">
        <v>646</v>
      </c>
      <c r="D2179" t="s">
        <v>22</v>
      </c>
      <c r="E2179" t="s">
        <v>3276</v>
      </c>
      <c r="F2179" t="s">
        <v>519</v>
      </c>
      <c r="G2179" t="s">
        <v>520</v>
      </c>
      <c r="H2179" t="s">
        <v>521</v>
      </c>
      <c r="I2179" s="1">
        <f>DATE(2017,12,15)</f>
        <v>43084</v>
      </c>
      <c r="J2179" s="3">
        <v>12442.81</v>
      </c>
      <c r="K2179" s="3">
        <v>6235.46</v>
      </c>
      <c r="L2179" s="3">
        <v>6207.35</v>
      </c>
      <c r="M2179" s="3">
        <v>1200</v>
      </c>
      <c r="N2179" s="2">
        <v>14</v>
      </c>
      <c r="O2179" s="2">
        <v>0</v>
      </c>
      <c r="P2179" s="2">
        <v>6</v>
      </c>
      <c r="Q2179" s="2">
        <v>105</v>
      </c>
      <c r="R2179" s="1">
        <f t="shared" si="120"/>
        <v>45900</v>
      </c>
      <c r="S2179" t="s">
        <v>27</v>
      </c>
      <c r="T2179" t="s">
        <v>28</v>
      </c>
    </row>
    <row r="2180" spans="1:20" ht="13.95" customHeight="1" x14ac:dyDescent="0.3">
      <c r="A2180" t="s">
        <v>3277</v>
      </c>
      <c r="B2180" s="2">
        <v>1</v>
      </c>
      <c r="C2180" t="s">
        <v>3278</v>
      </c>
      <c r="D2180" t="s">
        <v>1870</v>
      </c>
      <c r="E2180" t="s">
        <v>2651</v>
      </c>
      <c r="F2180" t="s">
        <v>1872</v>
      </c>
      <c r="G2180" t="s">
        <v>282</v>
      </c>
      <c r="H2180" t="s">
        <v>283</v>
      </c>
      <c r="I2180" s="1">
        <f>DATE(2025,1,31)</f>
        <v>45688</v>
      </c>
      <c r="J2180" s="3">
        <v>172196.4</v>
      </c>
      <c r="K2180" s="3">
        <v>100484.46</v>
      </c>
      <c r="L2180" s="3">
        <v>71711.94</v>
      </c>
      <c r="M2180" s="3">
        <v>0</v>
      </c>
      <c r="N2180" s="2">
        <v>1</v>
      </c>
      <c r="O2180" s="2">
        <v>0</v>
      </c>
      <c r="P2180" s="2">
        <v>0</v>
      </c>
      <c r="Q2180" s="2">
        <v>152</v>
      </c>
      <c r="R2180" s="1">
        <f t="shared" si="120"/>
        <v>45900</v>
      </c>
      <c r="S2180" t="s">
        <v>27</v>
      </c>
      <c r="T2180" t="s">
        <v>28</v>
      </c>
    </row>
    <row r="2181" spans="1:20" ht="13.95" customHeight="1" x14ac:dyDescent="0.3">
      <c r="A2181" t="s">
        <v>3279</v>
      </c>
      <c r="B2181" s="2">
        <v>1</v>
      </c>
      <c r="C2181" t="s">
        <v>3280</v>
      </c>
      <c r="D2181" t="s">
        <v>22</v>
      </c>
      <c r="E2181" t="s">
        <v>1769</v>
      </c>
      <c r="F2181" t="s">
        <v>32</v>
      </c>
      <c r="G2181" t="s">
        <v>33</v>
      </c>
      <c r="H2181" t="s">
        <v>1770</v>
      </c>
      <c r="I2181" s="1">
        <f>DATE(2025,3,31)</f>
        <v>45747</v>
      </c>
      <c r="J2181" s="3">
        <v>11387.87</v>
      </c>
      <c r="K2181" s="3">
        <v>308.20999999999998</v>
      </c>
      <c r="L2181" s="3">
        <v>11079.66</v>
      </c>
      <c r="M2181" s="3">
        <v>1100</v>
      </c>
      <c r="N2181" s="2">
        <v>14</v>
      </c>
      <c r="O2181" s="2">
        <v>0</v>
      </c>
      <c r="P2181" s="2">
        <v>13</v>
      </c>
      <c r="Q2181" s="2">
        <v>211</v>
      </c>
      <c r="R2181" s="1">
        <f t="shared" si="120"/>
        <v>45900</v>
      </c>
      <c r="S2181" t="s">
        <v>27</v>
      </c>
      <c r="T2181" t="s">
        <v>28</v>
      </c>
    </row>
    <row r="2182" spans="1:20" ht="13.95" customHeight="1" x14ac:dyDescent="0.3">
      <c r="A2182" t="s">
        <v>3281</v>
      </c>
      <c r="B2182" s="2">
        <v>1</v>
      </c>
      <c r="C2182" t="s">
        <v>3280</v>
      </c>
      <c r="D2182" t="s">
        <v>22</v>
      </c>
      <c r="E2182" t="s">
        <v>1769</v>
      </c>
      <c r="F2182" t="s">
        <v>32</v>
      </c>
      <c r="G2182" t="s">
        <v>33</v>
      </c>
      <c r="H2182" t="s">
        <v>1770</v>
      </c>
      <c r="I2182" s="1">
        <f>DATE(2025,3,31)</f>
        <v>45747</v>
      </c>
      <c r="J2182" s="3">
        <v>11387.87</v>
      </c>
      <c r="K2182" s="3">
        <v>308.20999999999998</v>
      </c>
      <c r="L2182" s="3">
        <v>11079.66</v>
      </c>
      <c r="M2182" s="3">
        <v>1100</v>
      </c>
      <c r="N2182" s="2">
        <v>14</v>
      </c>
      <c r="O2182" s="2">
        <v>0</v>
      </c>
      <c r="P2182" s="2">
        <v>13</v>
      </c>
      <c r="Q2182" s="2">
        <v>211</v>
      </c>
      <c r="R2182" s="1">
        <f t="shared" si="120"/>
        <v>45900</v>
      </c>
      <c r="S2182" t="s">
        <v>27</v>
      </c>
      <c r="T2182" t="s">
        <v>28</v>
      </c>
    </row>
    <row r="2183" spans="1:20" ht="13.95" customHeight="1" x14ac:dyDescent="0.3">
      <c r="A2183" t="s">
        <v>3282</v>
      </c>
      <c r="B2183" s="2">
        <v>1</v>
      </c>
      <c r="C2183" t="s">
        <v>2124</v>
      </c>
      <c r="D2183" t="s">
        <v>22</v>
      </c>
      <c r="E2183" t="s">
        <v>3283</v>
      </c>
      <c r="F2183" t="s">
        <v>519</v>
      </c>
      <c r="G2183" t="s">
        <v>520</v>
      </c>
      <c r="H2183" t="s">
        <v>521</v>
      </c>
      <c r="I2183" s="1">
        <f>DATE(2018,9,19)</f>
        <v>43362</v>
      </c>
      <c r="J2183" s="3">
        <v>12540</v>
      </c>
      <c r="K2183" s="3">
        <v>5601.21</v>
      </c>
      <c r="L2183" s="3">
        <v>6938.79</v>
      </c>
      <c r="M2183" s="3">
        <v>1254</v>
      </c>
      <c r="N2183" s="2">
        <v>14</v>
      </c>
      <c r="O2183" s="2">
        <v>0</v>
      </c>
      <c r="P2183" s="2">
        <v>7</v>
      </c>
      <c r="Q2183" s="2">
        <v>18</v>
      </c>
      <c r="R2183" s="1">
        <f t="shared" si="120"/>
        <v>45900</v>
      </c>
      <c r="S2183" t="s">
        <v>27</v>
      </c>
      <c r="T2183" t="s">
        <v>28</v>
      </c>
    </row>
    <row r="2184" spans="1:20" ht="13.95" customHeight="1" x14ac:dyDescent="0.3">
      <c r="A2184" t="s">
        <v>3284</v>
      </c>
      <c r="B2184" s="2">
        <v>1</v>
      </c>
      <c r="C2184" t="s">
        <v>2124</v>
      </c>
      <c r="D2184" t="s">
        <v>22</v>
      </c>
      <c r="E2184" t="s">
        <v>3283</v>
      </c>
      <c r="F2184" t="s">
        <v>519</v>
      </c>
      <c r="G2184" t="s">
        <v>520</v>
      </c>
      <c r="H2184" t="s">
        <v>521</v>
      </c>
      <c r="I2184" s="1">
        <f>DATE(2018,9,19)</f>
        <v>43362</v>
      </c>
      <c r="J2184" s="3">
        <v>12540</v>
      </c>
      <c r="K2184" s="3">
        <v>5601.21</v>
      </c>
      <c r="L2184" s="3">
        <v>6938.79</v>
      </c>
      <c r="M2184" s="3">
        <v>1254</v>
      </c>
      <c r="N2184" s="2">
        <v>14</v>
      </c>
      <c r="O2184" s="2">
        <v>0</v>
      </c>
      <c r="P2184" s="2">
        <v>7</v>
      </c>
      <c r="Q2184" s="2">
        <v>18</v>
      </c>
      <c r="R2184" s="1">
        <f t="shared" si="120"/>
        <v>45900</v>
      </c>
      <c r="S2184" t="s">
        <v>27</v>
      </c>
      <c r="T2184" t="s">
        <v>28</v>
      </c>
    </row>
    <row r="2185" spans="1:20" ht="13.95" customHeight="1" x14ac:dyDescent="0.3">
      <c r="A2185" t="s">
        <v>3285</v>
      </c>
      <c r="B2185" s="2">
        <v>1</v>
      </c>
      <c r="C2185" t="s">
        <v>3286</v>
      </c>
      <c r="D2185" t="s">
        <v>1787</v>
      </c>
      <c r="E2185" t="s">
        <v>3287</v>
      </c>
      <c r="F2185" t="s">
        <v>380</v>
      </c>
      <c r="G2185" t="s">
        <v>193</v>
      </c>
      <c r="H2185" t="s">
        <v>381</v>
      </c>
      <c r="I2185" s="1">
        <f>DATE(2018,6,20)</f>
        <v>43271</v>
      </c>
      <c r="J2185" s="3">
        <v>22231.24</v>
      </c>
      <c r="K2185" s="3">
        <v>16001.01</v>
      </c>
      <c r="L2185" s="3">
        <v>6230.23</v>
      </c>
      <c r="M2185" s="3">
        <v>2223</v>
      </c>
      <c r="N2185" s="2">
        <v>9</v>
      </c>
      <c r="O2185" s="2">
        <v>0</v>
      </c>
      <c r="P2185" s="2">
        <v>1</v>
      </c>
      <c r="Q2185" s="2">
        <v>292</v>
      </c>
      <c r="R2185" s="1">
        <f t="shared" si="120"/>
        <v>45900</v>
      </c>
      <c r="S2185" t="s">
        <v>27</v>
      </c>
      <c r="T2185" t="s">
        <v>28</v>
      </c>
    </row>
    <row r="2186" spans="1:20" ht="13.95" customHeight="1" x14ac:dyDescent="0.3">
      <c r="A2186" t="s">
        <v>3288</v>
      </c>
      <c r="B2186" s="2">
        <v>1</v>
      </c>
      <c r="C2186" t="s">
        <v>3286</v>
      </c>
      <c r="D2186" t="s">
        <v>1787</v>
      </c>
      <c r="E2186" t="s">
        <v>3287</v>
      </c>
      <c r="F2186" t="s">
        <v>176</v>
      </c>
      <c r="G2186" t="s">
        <v>40</v>
      </c>
      <c r="H2186" t="s">
        <v>3289</v>
      </c>
      <c r="I2186" s="1">
        <f>DATE(2018,6,20)</f>
        <v>43271</v>
      </c>
      <c r="J2186" s="3">
        <v>22231.25</v>
      </c>
      <c r="K2186" s="3">
        <v>16001.02</v>
      </c>
      <c r="L2186" s="3">
        <v>6230.23</v>
      </c>
      <c r="M2186" s="3">
        <v>2223</v>
      </c>
      <c r="N2186" s="2">
        <v>9</v>
      </c>
      <c r="O2186" s="2">
        <v>0</v>
      </c>
      <c r="P2186" s="2">
        <v>1</v>
      </c>
      <c r="Q2186" s="2">
        <v>292</v>
      </c>
      <c r="R2186" s="1">
        <f t="shared" si="120"/>
        <v>45900</v>
      </c>
      <c r="S2186" t="s">
        <v>27</v>
      </c>
      <c r="T2186" t="s">
        <v>28</v>
      </c>
    </row>
    <row r="2187" spans="1:20" ht="13.95" customHeight="1" x14ac:dyDescent="0.3">
      <c r="A2187" t="s">
        <v>3290</v>
      </c>
      <c r="B2187" s="2">
        <v>1</v>
      </c>
      <c r="C2187" t="s">
        <v>3291</v>
      </c>
      <c r="D2187" t="s">
        <v>22</v>
      </c>
      <c r="E2187" t="s">
        <v>3292</v>
      </c>
      <c r="F2187" t="s">
        <v>111</v>
      </c>
      <c r="G2187" t="s">
        <v>112</v>
      </c>
      <c r="H2187" t="s">
        <v>113</v>
      </c>
      <c r="I2187" s="1">
        <f>DATE(2019,3,31)</f>
        <v>43555</v>
      </c>
      <c r="J2187" s="3">
        <v>13950</v>
      </c>
      <c r="K2187" s="3">
        <v>5756.85</v>
      </c>
      <c r="L2187" s="3">
        <v>8193.15</v>
      </c>
      <c r="M2187" s="3">
        <v>1395</v>
      </c>
      <c r="N2187" s="2">
        <v>14</v>
      </c>
      <c r="O2187" s="2">
        <v>0</v>
      </c>
      <c r="P2187" s="2">
        <v>7</v>
      </c>
      <c r="Q2187" s="2">
        <v>211</v>
      </c>
      <c r="R2187" s="1">
        <f t="shared" si="120"/>
        <v>45900</v>
      </c>
      <c r="S2187" t="s">
        <v>27</v>
      </c>
      <c r="T2187" t="s">
        <v>28</v>
      </c>
    </row>
    <row r="2188" spans="1:20" ht="13.95" customHeight="1" x14ac:dyDescent="0.3">
      <c r="A2188" t="s">
        <v>3293</v>
      </c>
      <c r="B2188" s="2">
        <v>1</v>
      </c>
      <c r="C2188" t="s">
        <v>3291</v>
      </c>
      <c r="D2188" t="s">
        <v>22</v>
      </c>
      <c r="E2188" t="s">
        <v>3292</v>
      </c>
      <c r="F2188" t="s">
        <v>111</v>
      </c>
      <c r="G2188" t="s">
        <v>112</v>
      </c>
      <c r="H2188" t="s">
        <v>113</v>
      </c>
      <c r="I2188" s="1">
        <f>DATE(2019,3,31)</f>
        <v>43555</v>
      </c>
      <c r="J2188" s="3">
        <v>13950</v>
      </c>
      <c r="K2188" s="3">
        <v>5756.85</v>
      </c>
      <c r="L2188" s="3">
        <v>8193.15</v>
      </c>
      <c r="M2188" s="3">
        <v>1395</v>
      </c>
      <c r="N2188" s="2">
        <v>14</v>
      </c>
      <c r="O2188" s="2">
        <v>0</v>
      </c>
      <c r="P2188" s="2">
        <v>7</v>
      </c>
      <c r="Q2188" s="2">
        <v>211</v>
      </c>
      <c r="R2188" s="1">
        <f t="shared" si="120"/>
        <v>45900</v>
      </c>
      <c r="S2188" t="s">
        <v>27</v>
      </c>
      <c r="T2188" t="s">
        <v>28</v>
      </c>
    </row>
    <row r="2189" spans="1:20" ht="13.95" customHeight="1" x14ac:dyDescent="0.3">
      <c r="A2189" t="s">
        <v>3294</v>
      </c>
      <c r="B2189" s="2">
        <v>1</v>
      </c>
      <c r="C2189" t="s">
        <v>3291</v>
      </c>
      <c r="D2189" t="s">
        <v>22</v>
      </c>
      <c r="E2189" t="s">
        <v>3292</v>
      </c>
      <c r="F2189" t="s">
        <v>111</v>
      </c>
      <c r="G2189" t="s">
        <v>112</v>
      </c>
      <c r="H2189" t="s">
        <v>113</v>
      </c>
      <c r="I2189" s="1">
        <f>DATE(2019,3,31)</f>
        <v>43555</v>
      </c>
      <c r="J2189" s="3">
        <v>13950</v>
      </c>
      <c r="K2189" s="3">
        <v>5756.85</v>
      </c>
      <c r="L2189" s="3">
        <v>8193.15</v>
      </c>
      <c r="M2189" s="3">
        <v>1395</v>
      </c>
      <c r="N2189" s="2">
        <v>14</v>
      </c>
      <c r="O2189" s="2">
        <v>0</v>
      </c>
      <c r="P2189" s="2">
        <v>7</v>
      </c>
      <c r="Q2189" s="2">
        <v>211</v>
      </c>
      <c r="R2189" s="1">
        <f t="shared" si="120"/>
        <v>45900</v>
      </c>
      <c r="S2189" t="s">
        <v>27</v>
      </c>
      <c r="T2189" t="s">
        <v>28</v>
      </c>
    </row>
    <row r="2190" spans="1:20" ht="13.95" customHeight="1" x14ac:dyDescent="0.3">
      <c r="A2190" t="s">
        <v>3295</v>
      </c>
      <c r="B2190" s="2">
        <v>1</v>
      </c>
      <c r="C2190" t="s">
        <v>3296</v>
      </c>
      <c r="D2190" t="s">
        <v>22</v>
      </c>
      <c r="E2190" t="s">
        <v>3297</v>
      </c>
      <c r="F2190" t="s">
        <v>192</v>
      </c>
      <c r="G2190" t="s">
        <v>193</v>
      </c>
      <c r="H2190" t="s">
        <v>394</v>
      </c>
      <c r="I2190" s="1">
        <f>DATE(2018,8,31)</f>
        <v>43343</v>
      </c>
      <c r="J2190" s="3">
        <v>7800.45</v>
      </c>
      <c r="K2190" s="3">
        <v>3510.34</v>
      </c>
      <c r="L2190" s="3">
        <v>4290.1099999999997</v>
      </c>
      <c r="M2190" s="3">
        <v>780</v>
      </c>
      <c r="N2190" s="2">
        <v>14</v>
      </c>
      <c r="O2190" s="2">
        <v>0</v>
      </c>
      <c r="P2190" s="2">
        <v>6</v>
      </c>
      <c r="Q2190" s="2">
        <v>365</v>
      </c>
      <c r="R2190" s="1">
        <f t="shared" si="120"/>
        <v>45900</v>
      </c>
      <c r="S2190" t="s">
        <v>27</v>
      </c>
      <c r="T2190" t="s">
        <v>28</v>
      </c>
    </row>
    <row r="2191" spans="1:20" ht="13.95" customHeight="1" x14ac:dyDescent="0.3">
      <c r="A2191" t="s">
        <v>3298</v>
      </c>
      <c r="B2191" s="2">
        <v>1</v>
      </c>
      <c r="C2191" t="s">
        <v>3299</v>
      </c>
      <c r="D2191" t="s">
        <v>22</v>
      </c>
      <c r="E2191" t="s">
        <v>1769</v>
      </c>
      <c r="F2191" t="s">
        <v>32</v>
      </c>
      <c r="G2191" t="s">
        <v>33</v>
      </c>
      <c r="H2191" t="s">
        <v>1770</v>
      </c>
      <c r="I2191" s="1">
        <f>DATE(2025,3,31)</f>
        <v>45747</v>
      </c>
      <c r="J2191" s="3">
        <v>2185</v>
      </c>
      <c r="K2191" s="3">
        <v>59.19</v>
      </c>
      <c r="L2191" s="3">
        <v>2125.81</v>
      </c>
      <c r="M2191" s="3">
        <v>210</v>
      </c>
      <c r="N2191" s="2">
        <v>14</v>
      </c>
      <c r="O2191" s="2">
        <v>0</v>
      </c>
      <c r="P2191" s="2">
        <v>13</v>
      </c>
      <c r="Q2191" s="2">
        <v>211</v>
      </c>
      <c r="R2191" s="1">
        <f t="shared" si="120"/>
        <v>45900</v>
      </c>
      <c r="S2191" t="s">
        <v>27</v>
      </c>
      <c r="T2191" t="s">
        <v>28</v>
      </c>
    </row>
    <row r="2192" spans="1:20" ht="13.95" customHeight="1" x14ac:dyDescent="0.3">
      <c r="A2192" t="s">
        <v>3300</v>
      </c>
      <c r="B2192" s="2">
        <v>1</v>
      </c>
      <c r="C2192" t="s">
        <v>3299</v>
      </c>
      <c r="D2192" t="s">
        <v>22</v>
      </c>
      <c r="E2192" t="s">
        <v>1769</v>
      </c>
      <c r="F2192" t="s">
        <v>32</v>
      </c>
      <c r="G2192" t="s">
        <v>33</v>
      </c>
      <c r="H2192" t="s">
        <v>1770</v>
      </c>
      <c r="I2192" s="1">
        <f>DATE(2025,3,31)</f>
        <v>45747</v>
      </c>
      <c r="J2192" s="3">
        <v>2185</v>
      </c>
      <c r="K2192" s="3">
        <v>59.19</v>
      </c>
      <c r="L2192" s="3">
        <v>2125.81</v>
      </c>
      <c r="M2192" s="3">
        <v>210</v>
      </c>
      <c r="N2192" s="2">
        <v>14</v>
      </c>
      <c r="O2192" s="2">
        <v>0</v>
      </c>
      <c r="P2192" s="2">
        <v>13</v>
      </c>
      <c r="Q2192" s="2">
        <v>211</v>
      </c>
      <c r="R2192" s="1">
        <f t="shared" si="120"/>
        <v>45900</v>
      </c>
      <c r="S2192" t="s">
        <v>27</v>
      </c>
      <c r="T2192" t="s">
        <v>28</v>
      </c>
    </row>
    <row r="2193" spans="1:20" ht="13.95" customHeight="1" x14ac:dyDescent="0.3">
      <c r="A2193" t="s">
        <v>3301</v>
      </c>
      <c r="B2193" s="2">
        <v>1</v>
      </c>
      <c r="C2193" t="s">
        <v>3302</v>
      </c>
      <c r="D2193" t="s">
        <v>93</v>
      </c>
      <c r="E2193" t="s">
        <v>3303</v>
      </c>
      <c r="F2193" t="s">
        <v>151</v>
      </c>
      <c r="G2193" t="s">
        <v>152</v>
      </c>
      <c r="H2193" t="s">
        <v>397</v>
      </c>
      <c r="I2193" s="1">
        <f>DATE(2018,3,29)</f>
        <v>43188</v>
      </c>
      <c r="J2193" s="3">
        <v>24141</v>
      </c>
      <c r="K2193" s="3">
        <v>16142.47</v>
      </c>
      <c r="L2193" s="3">
        <v>7998.53</v>
      </c>
      <c r="M2193" s="3">
        <v>2400</v>
      </c>
      <c r="N2193" s="2">
        <v>10</v>
      </c>
      <c r="O2193" s="2">
        <v>0</v>
      </c>
      <c r="P2193" s="2">
        <v>2</v>
      </c>
      <c r="Q2193" s="2">
        <v>210</v>
      </c>
      <c r="R2193" s="1">
        <f t="shared" si="120"/>
        <v>45900</v>
      </c>
      <c r="S2193" t="s">
        <v>27</v>
      </c>
      <c r="T2193" t="s">
        <v>28</v>
      </c>
    </row>
    <row r="2194" spans="1:20" ht="13.95" customHeight="1" x14ac:dyDescent="0.3">
      <c r="A2194" t="s">
        <v>3304</v>
      </c>
      <c r="B2194" s="2">
        <v>1</v>
      </c>
      <c r="C2194" t="s">
        <v>3299</v>
      </c>
      <c r="D2194" t="s">
        <v>22</v>
      </c>
      <c r="E2194" t="s">
        <v>1769</v>
      </c>
      <c r="F2194" t="s">
        <v>32</v>
      </c>
      <c r="G2194" t="s">
        <v>33</v>
      </c>
      <c r="H2194" t="s">
        <v>1770</v>
      </c>
      <c r="I2194" s="1">
        <f>DATE(2025,3,31)</f>
        <v>45747</v>
      </c>
      <c r="J2194" s="3">
        <v>2185</v>
      </c>
      <c r="K2194" s="3">
        <v>59.19</v>
      </c>
      <c r="L2194" s="3">
        <v>2125.81</v>
      </c>
      <c r="M2194" s="3">
        <v>210</v>
      </c>
      <c r="N2194" s="2">
        <v>14</v>
      </c>
      <c r="O2194" s="2">
        <v>0</v>
      </c>
      <c r="P2194" s="2">
        <v>13</v>
      </c>
      <c r="Q2194" s="2">
        <v>211</v>
      </c>
      <c r="R2194" s="1">
        <f t="shared" si="120"/>
        <v>45900</v>
      </c>
      <c r="S2194" t="s">
        <v>27</v>
      </c>
      <c r="T2194" t="s">
        <v>28</v>
      </c>
    </row>
    <row r="2195" spans="1:20" ht="13.95" customHeight="1" x14ac:dyDescent="0.3">
      <c r="A2195" t="s">
        <v>3305</v>
      </c>
      <c r="B2195" s="2">
        <v>1</v>
      </c>
      <c r="C2195" t="s">
        <v>3299</v>
      </c>
      <c r="D2195" t="s">
        <v>22</v>
      </c>
      <c r="E2195" t="s">
        <v>1769</v>
      </c>
      <c r="F2195" t="s">
        <v>32</v>
      </c>
      <c r="G2195" t="s">
        <v>33</v>
      </c>
      <c r="H2195" t="s">
        <v>1770</v>
      </c>
      <c r="I2195" s="1">
        <f>DATE(2025,3,31)</f>
        <v>45747</v>
      </c>
      <c r="J2195" s="3">
        <v>2185</v>
      </c>
      <c r="K2195" s="3">
        <v>59.19</v>
      </c>
      <c r="L2195" s="3">
        <v>2125.81</v>
      </c>
      <c r="M2195" s="3">
        <v>210</v>
      </c>
      <c r="N2195" s="2">
        <v>14</v>
      </c>
      <c r="O2195" s="2">
        <v>0</v>
      </c>
      <c r="P2195" s="2">
        <v>13</v>
      </c>
      <c r="Q2195" s="2">
        <v>211</v>
      </c>
      <c r="R2195" s="1">
        <f t="shared" si="120"/>
        <v>45900</v>
      </c>
      <c r="S2195" t="s">
        <v>27</v>
      </c>
      <c r="T2195" t="s">
        <v>28</v>
      </c>
    </row>
    <row r="2196" spans="1:20" ht="13.95" customHeight="1" x14ac:dyDescent="0.3">
      <c r="A2196" t="s">
        <v>3306</v>
      </c>
      <c r="B2196" s="2">
        <v>1</v>
      </c>
      <c r="C2196" t="s">
        <v>3299</v>
      </c>
      <c r="D2196" t="s">
        <v>22</v>
      </c>
      <c r="E2196" t="s">
        <v>1769</v>
      </c>
      <c r="F2196" t="s">
        <v>32</v>
      </c>
      <c r="G2196" t="s">
        <v>33</v>
      </c>
      <c r="H2196" t="s">
        <v>1770</v>
      </c>
      <c r="I2196" s="1">
        <f>DATE(2025,3,31)</f>
        <v>45747</v>
      </c>
      <c r="J2196" s="3">
        <v>2185</v>
      </c>
      <c r="K2196" s="3">
        <v>59.19</v>
      </c>
      <c r="L2196" s="3">
        <v>2125.81</v>
      </c>
      <c r="M2196" s="3">
        <v>210</v>
      </c>
      <c r="N2196" s="2">
        <v>14</v>
      </c>
      <c r="O2196" s="2">
        <v>0</v>
      </c>
      <c r="P2196" s="2">
        <v>13</v>
      </c>
      <c r="Q2196" s="2">
        <v>211</v>
      </c>
      <c r="R2196" s="1">
        <f t="shared" si="120"/>
        <v>45900</v>
      </c>
      <c r="S2196" t="s">
        <v>27</v>
      </c>
      <c r="T2196" t="s">
        <v>28</v>
      </c>
    </row>
    <row r="2197" spans="1:20" ht="13.95" customHeight="1" x14ac:dyDescent="0.3">
      <c r="A2197" t="s">
        <v>3307</v>
      </c>
      <c r="B2197" s="2">
        <v>1</v>
      </c>
      <c r="C2197" t="s">
        <v>3308</v>
      </c>
      <c r="D2197" t="s">
        <v>22</v>
      </c>
      <c r="E2197" t="s">
        <v>1769</v>
      </c>
      <c r="F2197" t="s">
        <v>32</v>
      </c>
      <c r="G2197" t="s">
        <v>33</v>
      </c>
      <c r="H2197" t="s">
        <v>1770</v>
      </c>
      <c r="I2197" s="1">
        <f>DATE(2025,3,31)</f>
        <v>45747</v>
      </c>
      <c r="J2197" s="3">
        <v>15157</v>
      </c>
      <c r="K2197" s="3">
        <v>409.12</v>
      </c>
      <c r="L2197" s="3">
        <v>14747.88</v>
      </c>
      <c r="M2197" s="3">
        <v>1500</v>
      </c>
      <c r="N2197" s="2">
        <v>14</v>
      </c>
      <c r="O2197" s="2">
        <v>0</v>
      </c>
      <c r="P2197" s="2">
        <v>13</v>
      </c>
      <c r="Q2197" s="2">
        <v>211</v>
      </c>
      <c r="R2197" s="1">
        <f t="shared" si="120"/>
        <v>45900</v>
      </c>
      <c r="S2197" t="s">
        <v>27</v>
      </c>
      <c r="T2197" t="s">
        <v>28</v>
      </c>
    </row>
    <row r="2198" spans="1:20" ht="13.95" customHeight="1" x14ac:dyDescent="0.3">
      <c r="A2198" t="s">
        <v>3309</v>
      </c>
      <c r="B2198" s="2">
        <v>1</v>
      </c>
      <c r="C2198" t="s">
        <v>3310</v>
      </c>
      <c r="D2198" t="s">
        <v>22</v>
      </c>
      <c r="E2198" t="s">
        <v>1769</v>
      </c>
      <c r="F2198" t="s">
        <v>32</v>
      </c>
      <c r="G2198" t="s">
        <v>33</v>
      </c>
      <c r="H2198" t="s">
        <v>1770</v>
      </c>
      <c r="I2198" s="1">
        <f>DATE(2025,3,31)</f>
        <v>45747</v>
      </c>
      <c r="J2198" s="3">
        <v>15225.57</v>
      </c>
      <c r="K2198" s="3">
        <v>411.19</v>
      </c>
      <c r="L2198" s="3">
        <v>14814.38</v>
      </c>
      <c r="M2198" s="3">
        <v>1500</v>
      </c>
      <c r="N2198" s="2">
        <v>14</v>
      </c>
      <c r="O2198" s="2">
        <v>0</v>
      </c>
      <c r="P2198" s="2">
        <v>13</v>
      </c>
      <c r="Q2198" s="2">
        <v>211</v>
      </c>
      <c r="R2198" s="1">
        <f t="shared" si="120"/>
        <v>45900</v>
      </c>
      <c r="S2198" t="s">
        <v>27</v>
      </c>
      <c r="T2198" t="s">
        <v>28</v>
      </c>
    </row>
    <row r="2199" spans="1:20" ht="13.95" customHeight="1" x14ac:dyDescent="0.3">
      <c r="A2199" t="s">
        <v>3311</v>
      </c>
      <c r="B2199" s="2">
        <v>1</v>
      </c>
      <c r="C2199" t="s">
        <v>3312</v>
      </c>
      <c r="D2199" t="s">
        <v>93</v>
      </c>
      <c r="E2199" t="s">
        <v>3313</v>
      </c>
      <c r="F2199" t="s">
        <v>1344</v>
      </c>
      <c r="G2199" t="s">
        <v>197</v>
      </c>
      <c r="H2199" t="s">
        <v>1345</v>
      </c>
      <c r="I2199" s="1">
        <f>DATE(2018,3,29)</f>
        <v>43188</v>
      </c>
      <c r="J2199" s="3">
        <v>3495</v>
      </c>
      <c r="K2199" s="3">
        <v>2335.13</v>
      </c>
      <c r="L2199" s="3">
        <v>1159.8699999999999</v>
      </c>
      <c r="M2199" s="3">
        <v>350</v>
      </c>
      <c r="N2199" s="2">
        <v>10</v>
      </c>
      <c r="O2199" s="2">
        <v>0</v>
      </c>
      <c r="P2199" s="2">
        <v>2</v>
      </c>
      <c r="Q2199" s="2">
        <v>210</v>
      </c>
      <c r="R2199" s="1">
        <f t="shared" si="120"/>
        <v>45900</v>
      </c>
      <c r="S2199" t="s">
        <v>27</v>
      </c>
      <c r="T2199" t="s">
        <v>28</v>
      </c>
    </row>
    <row r="2200" spans="1:20" ht="13.95" customHeight="1" x14ac:dyDescent="0.3">
      <c r="A2200" t="s">
        <v>3314</v>
      </c>
      <c r="B2200" s="2">
        <v>1</v>
      </c>
      <c r="C2200" t="s">
        <v>3312</v>
      </c>
      <c r="D2200" t="s">
        <v>93</v>
      </c>
      <c r="E2200" t="s">
        <v>3313</v>
      </c>
      <c r="F2200" t="s">
        <v>1816</v>
      </c>
      <c r="G2200" t="s">
        <v>282</v>
      </c>
      <c r="H2200" t="s">
        <v>1817</v>
      </c>
      <c r="I2200" s="1">
        <f>DATE(2018,3,29)</f>
        <v>43188</v>
      </c>
      <c r="J2200" s="3">
        <v>3495</v>
      </c>
      <c r="K2200" s="3">
        <v>2335.13</v>
      </c>
      <c r="L2200" s="3">
        <v>1159.8699999999999</v>
      </c>
      <c r="M2200" s="3">
        <v>350</v>
      </c>
      <c r="N2200" s="2">
        <v>10</v>
      </c>
      <c r="O2200" s="2">
        <v>0</v>
      </c>
      <c r="P2200" s="2">
        <v>2</v>
      </c>
      <c r="Q2200" s="2">
        <v>210</v>
      </c>
      <c r="R2200" s="1">
        <f t="shared" si="120"/>
        <v>45900</v>
      </c>
      <c r="S2200" t="s">
        <v>27</v>
      </c>
      <c r="T2200" t="s">
        <v>28</v>
      </c>
    </row>
    <row r="2201" spans="1:20" ht="13.95" customHeight="1" x14ac:dyDescent="0.3">
      <c r="A2201" t="s">
        <v>3315</v>
      </c>
      <c r="B2201" s="2">
        <v>1</v>
      </c>
      <c r="C2201" t="s">
        <v>2187</v>
      </c>
      <c r="D2201" t="s">
        <v>22</v>
      </c>
      <c r="E2201" t="s">
        <v>2185</v>
      </c>
      <c r="F2201" t="s">
        <v>192</v>
      </c>
      <c r="G2201" t="s">
        <v>193</v>
      </c>
      <c r="H2201" t="s">
        <v>2176</v>
      </c>
      <c r="I2201" s="1">
        <f>DATE(2024,12,19)</f>
        <v>45645</v>
      </c>
      <c r="J2201" s="3">
        <v>22249.01</v>
      </c>
      <c r="K2201" s="3">
        <v>1000.82</v>
      </c>
      <c r="L2201" s="3">
        <v>21248.19</v>
      </c>
      <c r="M2201" s="3">
        <v>2200</v>
      </c>
      <c r="N2201" s="2">
        <v>14</v>
      </c>
      <c r="O2201" s="2">
        <v>0</v>
      </c>
      <c r="P2201" s="2">
        <v>13</v>
      </c>
      <c r="Q2201" s="2">
        <v>109</v>
      </c>
      <c r="R2201" s="1">
        <f t="shared" si="120"/>
        <v>45900</v>
      </c>
      <c r="S2201" t="s">
        <v>27</v>
      </c>
      <c r="T2201" t="s">
        <v>28</v>
      </c>
    </row>
    <row r="2202" spans="1:20" ht="13.95" customHeight="1" x14ac:dyDescent="0.3">
      <c r="A2202" t="s">
        <v>3316</v>
      </c>
      <c r="B2202" s="2">
        <v>1</v>
      </c>
      <c r="C2202" t="s">
        <v>3317</v>
      </c>
      <c r="D2202" t="s">
        <v>22</v>
      </c>
      <c r="E2202" t="s">
        <v>1769</v>
      </c>
      <c r="F2202" t="s">
        <v>32</v>
      </c>
      <c r="G2202" t="s">
        <v>33</v>
      </c>
      <c r="H2202" t="s">
        <v>1770</v>
      </c>
      <c r="I2202" s="1">
        <f>DATE(2025,3,31)</f>
        <v>45747</v>
      </c>
      <c r="J2202" s="3">
        <v>12347.67</v>
      </c>
      <c r="K2202" s="3">
        <v>333.98</v>
      </c>
      <c r="L2202" s="3">
        <v>12013.69</v>
      </c>
      <c r="M2202" s="3">
        <v>1200</v>
      </c>
      <c r="N2202" s="2">
        <v>14</v>
      </c>
      <c r="O2202" s="2">
        <v>0</v>
      </c>
      <c r="P2202" s="2">
        <v>13</v>
      </c>
      <c r="Q2202" s="2">
        <v>211</v>
      </c>
      <c r="R2202" s="1">
        <f t="shared" si="120"/>
        <v>45900</v>
      </c>
      <c r="S2202" t="s">
        <v>27</v>
      </c>
      <c r="T2202" t="s">
        <v>28</v>
      </c>
    </row>
    <row r="2203" spans="1:20" ht="13.95" customHeight="1" x14ac:dyDescent="0.3">
      <c r="A2203" t="s">
        <v>3318</v>
      </c>
      <c r="B2203" s="2">
        <v>1</v>
      </c>
      <c r="C2203" t="s">
        <v>2187</v>
      </c>
      <c r="D2203" t="s">
        <v>22</v>
      </c>
      <c r="E2203" t="s">
        <v>2183</v>
      </c>
      <c r="F2203" t="s">
        <v>192</v>
      </c>
      <c r="G2203" t="s">
        <v>193</v>
      </c>
      <c r="H2203" t="s">
        <v>2176</v>
      </c>
      <c r="I2203" s="1">
        <f>DATE(2024,12,19)</f>
        <v>45645</v>
      </c>
      <c r="J2203" s="3">
        <v>22249.01</v>
      </c>
      <c r="K2203" s="3">
        <v>1000.82</v>
      </c>
      <c r="L2203" s="3">
        <v>21248.19</v>
      </c>
      <c r="M2203" s="3">
        <v>2200</v>
      </c>
      <c r="N2203" s="2">
        <v>14</v>
      </c>
      <c r="O2203" s="2">
        <v>0</v>
      </c>
      <c r="P2203" s="2">
        <v>13</v>
      </c>
      <c r="Q2203" s="2">
        <v>109</v>
      </c>
      <c r="R2203" s="1">
        <f t="shared" si="120"/>
        <v>45900</v>
      </c>
      <c r="S2203" t="s">
        <v>27</v>
      </c>
      <c r="T2203" t="s">
        <v>28</v>
      </c>
    </row>
    <row r="2204" spans="1:20" ht="13.95" customHeight="1" x14ac:dyDescent="0.3">
      <c r="A2204" t="s">
        <v>3319</v>
      </c>
      <c r="B2204" s="2">
        <v>1</v>
      </c>
      <c r="C2204" t="s">
        <v>2187</v>
      </c>
      <c r="D2204" t="s">
        <v>22</v>
      </c>
      <c r="E2204" t="s">
        <v>2185</v>
      </c>
      <c r="F2204" t="s">
        <v>192</v>
      </c>
      <c r="G2204" t="s">
        <v>193</v>
      </c>
      <c r="H2204" t="s">
        <v>194</v>
      </c>
      <c r="I2204" s="1">
        <f>DATE(2024,12,19)</f>
        <v>45645</v>
      </c>
      <c r="J2204" s="3">
        <v>22249.01</v>
      </c>
      <c r="K2204" s="3">
        <v>1000.82</v>
      </c>
      <c r="L2204" s="3">
        <v>21248.19</v>
      </c>
      <c r="M2204" s="3">
        <v>2200</v>
      </c>
      <c r="N2204" s="2">
        <v>14</v>
      </c>
      <c r="O2204" s="2">
        <v>0</v>
      </c>
      <c r="P2204" s="2">
        <v>13</v>
      </c>
      <c r="Q2204" s="2">
        <v>109</v>
      </c>
      <c r="R2204" s="1">
        <f t="shared" si="120"/>
        <v>45900</v>
      </c>
      <c r="S2204" t="s">
        <v>27</v>
      </c>
      <c r="T2204" t="s">
        <v>28</v>
      </c>
    </row>
    <row r="2205" spans="1:20" ht="13.95" customHeight="1" x14ac:dyDescent="0.3">
      <c r="A2205" t="s">
        <v>3320</v>
      </c>
      <c r="B2205" s="2">
        <v>1</v>
      </c>
      <c r="C2205" t="s">
        <v>3321</v>
      </c>
      <c r="D2205" t="s">
        <v>22</v>
      </c>
      <c r="E2205" t="s">
        <v>1769</v>
      </c>
      <c r="F2205" t="s">
        <v>32</v>
      </c>
      <c r="G2205" t="s">
        <v>33</v>
      </c>
      <c r="H2205" t="s">
        <v>1770</v>
      </c>
      <c r="I2205" s="1">
        <f>DATE(2025,3,31)</f>
        <v>45747</v>
      </c>
      <c r="J2205" s="3">
        <v>6261.75</v>
      </c>
      <c r="K2205" s="3">
        <v>169.61</v>
      </c>
      <c r="L2205" s="3">
        <v>6092.14</v>
      </c>
      <c r="M2205" s="3">
        <v>600</v>
      </c>
      <c r="N2205" s="2">
        <v>14</v>
      </c>
      <c r="O2205" s="2">
        <v>0</v>
      </c>
      <c r="P2205" s="2">
        <v>13</v>
      </c>
      <c r="Q2205" s="2">
        <v>211</v>
      </c>
      <c r="R2205" s="1">
        <f t="shared" si="120"/>
        <v>45900</v>
      </c>
      <c r="S2205" t="s">
        <v>27</v>
      </c>
      <c r="T2205" t="s">
        <v>28</v>
      </c>
    </row>
    <row r="2206" spans="1:20" ht="13.95" customHeight="1" x14ac:dyDescent="0.3">
      <c r="A2206" t="s">
        <v>3322</v>
      </c>
      <c r="B2206" s="2">
        <v>1</v>
      </c>
      <c r="C2206" t="s">
        <v>3321</v>
      </c>
      <c r="D2206" t="s">
        <v>22</v>
      </c>
      <c r="E2206" t="s">
        <v>1769</v>
      </c>
      <c r="F2206" t="s">
        <v>32</v>
      </c>
      <c r="G2206" t="s">
        <v>33</v>
      </c>
      <c r="H2206" t="s">
        <v>1770</v>
      </c>
      <c r="I2206" s="1">
        <f>DATE(2025,3,31)</f>
        <v>45747</v>
      </c>
      <c r="J2206" s="3">
        <v>6261.75</v>
      </c>
      <c r="K2206" s="3">
        <v>169.61</v>
      </c>
      <c r="L2206" s="3">
        <v>6092.14</v>
      </c>
      <c r="M2206" s="3">
        <v>600</v>
      </c>
      <c r="N2206" s="2">
        <v>14</v>
      </c>
      <c r="O2206" s="2">
        <v>0</v>
      </c>
      <c r="P2206" s="2">
        <v>13</v>
      </c>
      <c r="Q2206" s="2">
        <v>211</v>
      </c>
      <c r="R2206" s="1">
        <f t="shared" ref="R2206:R2269" si="121">DATE(2025,8,31)</f>
        <v>45900</v>
      </c>
      <c r="S2206" t="s">
        <v>27</v>
      </c>
      <c r="T2206" t="s">
        <v>28</v>
      </c>
    </row>
    <row r="2207" spans="1:20" ht="13.95" customHeight="1" x14ac:dyDescent="0.3">
      <c r="A2207" t="s">
        <v>3323</v>
      </c>
      <c r="B2207" s="2">
        <v>1</v>
      </c>
      <c r="C2207" t="s">
        <v>2187</v>
      </c>
      <c r="D2207" t="s">
        <v>22</v>
      </c>
      <c r="E2207" t="s">
        <v>2183</v>
      </c>
      <c r="F2207" t="s">
        <v>192</v>
      </c>
      <c r="G2207" t="s">
        <v>193</v>
      </c>
      <c r="H2207" t="s">
        <v>194</v>
      </c>
      <c r="I2207" s="1">
        <f>DATE(2024,12,19)</f>
        <v>45645</v>
      </c>
      <c r="J2207" s="3">
        <v>22249.01</v>
      </c>
      <c r="K2207" s="3">
        <v>1000.82</v>
      </c>
      <c r="L2207" s="3">
        <v>21248.19</v>
      </c>
      <c r="M2207" s="3">
        <v>2200</v>
      </c>
      <c r="N2207" s="2">
        <v>14</v>
      </c>
      <c r="O2207" s="2">
        <v>0</v>
      </c>
      <c r="P2207" s="2">
        <v>13</v>
      </c>
      <c r="Q2207" s="2">
        <v>109</v>
      </c>
      <c r="R2207" s="1">
        <f t="shared" si="121"/>
        <v>45900</v>
      </c>
      <c r="S2207" t="s">
        <v>27</v>
      </c>
      <c r="T2207" t="s">
        <v>28</v>
      </c>
    </row>
    <row r="2208" spans="1:20" ht="13.95" customHeight="1" x14ac:dyDescent="0.3">
      <c r="A2208" t="s">
        <v>3324</v>
      </c>
      <c r="B2208" s="2">
        <v>1</v>
      </c>
      <c r="C2208" t="s">
        <v>2058</v>
      </c>
      <c r="D2208" t="s">
        <v>1787</v>
      </c>
      <c r="E2208" t="s">
        <v>2059</v>
      </c>
      <c r="F2208" t="s">
        <v>543</v>
      </c>
      <c r="G2208" t="s">
        <v>25</v>
      </c>
      <c r="H2208" t="s">
        <v>3325</v>
      </c>
      <c r="I2208" s="1">
        <f t="shared" ref="I2208:I2239" si="122">DATE(2019,6,28)</f>
        <v>43644</v>
      </c>
      <c r="J2208" s="3">
        <v>31607.759999999998</v>
      </c>
      <c r="K2208" s="3">
        <v>27487.63</v>
      </c>
      <c r="L2208" s="3">
        <v>4120.13</v>
      </c>
      <c r="M2208" s="3">
        <v>500</v>
      </c>
      <c r="N2208" s="2">
        <v>8</v>
      </c>
      <c r="O2208" s="2">
        <v>0</v>
      </c>
      <c r="P2208" s="2">
        <v>1</v>
      </c>
      <c r="Q2208" s="2">
        <v>300</v>
      </c>
      <c r="R2208" s="1">
        <f t="shared" si="121"/>
        <v>45900</v>
      </c>
      <c r="S2208" t="s">
        <v>27</v>
      </c>
      <c r="T2208" t="s">
        <v>28</v>
      </c>
    </row>
    <row r="2209" spans="1:20" ht="13.95" customHeight="1" x14ac:dyDescent="0.3">
      <c r="A2209" t="s">
        <v>3326</v>
      </c>
      <c r="B2209" s="2">
        <v>1</v>
      </c>
      <c r="C2209" t="s">
        <v>2058</v>
      </c>
      <c r="D2209" t="s">
        <v>1787</v>
      </c>
      <c r="E2209" t="s">
        <v>3327</v>
      </c>
      <c r="F2209" t="s">
        <v>2259</v>
      </c>
      <c r="G2209" t="s">
        <v>33</v>
      </c>
      <c r="H2209" t="s">
        <v>2260</v>
      </c>
      <c r="I2209" s="1">
        <f t="shared" si="122"/>
        <v>43644</v>
      </c>
      <c r="J2209" s="3">
        <v>31607.89</v>
      </c>
      <c r="K2209" s="3">
        <v>27487.74</v>
      </c>
      <c r="L2209" s="3">
        <v>4120.1499999999996</v>
      </c>
      <c r="M2209" s="3">
        <v>500</v>
      </c>
      <c r="N2209" s="2">
        <v>8</v>
      </c>
      <c r="O2209" s="2">
        <v>0</v>
      </c>
      <c r="P2209" s="2">
        <v>1</v>
      </c>
      <c r="Q2209" s="2">
        <v>300</v>
      </c>
      <c r="R2209" s="1">
        <f t="shared" si="121"/>
        <v>45900</v>
      </c>
      <c r="S2209" t="s">
        <v>27</v>
      </c>
      <c r="T2209" t="s">
        <v>28</v>
      </c>
    </row>
    <row r="2210" spans="1:20" ht="13.95" customHeight="1" x14ac:dyDescent="0.3">
      <c r="A2210" t="s">
        <v>3328</v>
      </c>
      <c r="B2210" s="2">
        <v>1</v>
      </c>
      <c r="C2210" t="s">
        <v>2058</v>
      </c>
      <c r="D2210" t="s">
        <v>1787</v>
      </c>
      <c r="E2210" t="s">
        <v>2059</v>
      </c>
      <c r="F2210" t="s">
        <v>281</v>
      </c>
      <c r="G2210" t="s">
        <v>282</v>
      </c>
      <c r="H2210" t="s">
        <v>283</v>
      </c>
      <c r="I2210" s="1">
        <f t="shared" si="122"/>
        <v>43644</v>
      </c>
      <c r="J2210" s="3">
        <v>31607.89</v>
      </c>
      <c r="K2210" s="3">
        <v>27487.74</v>
      </c>
      <c r="L2210" s="3">
        <v>4120.1499999999996</v>
      </c>
      <c r="M2210" s="3">
        <v>500</v>
      </c>
      <c r="N2210" s="2">
        <v>8</v>
      </c>
      <c r="O2210" s="2">
        <v>0</v>
      </c>
      <c r="P2210" s="2">
        <v>1</v>
      </c>
      <c r="Q2210" s="2">
        <v>300</v>
      </c>
      <c r="R2210" s="1">
        <f t="shared" si="121"/>
        <v>45900</v>
      </c>
      <c r="S2210" t="s">
        <v>27</v>
      </c>
      <c r="T2210" t="s">
        <v>28</v>
      </c>
    </row>
    <row r="2211" spans="1:20" ht="13.95" customHeight="1" x14ac:dyDescent="0.3">
      <c r="A2211" t="s">
        <v>3329</v>
      </c>
      <c r="B2211" s="2">
        <v>1</v>
      </c>
      <c r="C2211" t="s">
        <v>2058</v>
      </c>
      <c r="D2211" t="s">
        <v>1787</v>
      </c>
      <c r="E2211" t="s">
        <v>2059</v>
      </c>
      <c r="F2211" t="s">
        <v>281</v>
      </c>
      <c r="G2211" t="s">
        <v>282</v>
      </c>
      <c r="H2211" t="s">
        <v>283</v>
      </c>
      <c r="I2211" s="1">
        <f t="shared" si="122"/>
        <v>43644</v>
      </c>
      <c r="J2211" s="3">
        <v>31607.89</v>
      </c>
      <c r="K2211" s="3">
        <v>27487.74</v>
      </c>
      <c r="L2211" s="3">
        <v>4120.1499999999996</v>
      </c>
      <c r="M2211" s="3">
        <v>500</v>
      </c>
      <c r="N2211" s="2">
        <v>8</v>
      </c>
      <c r="O2211" s="2">
        <v>0</v>
      </c>
      <c r="P2211" s="2">
        <v>1</v>
      </c>
      <c r="Q2211" s="2">
        <v>300</v>
      </c>
      <c r="R2211" s="1">
        <f t="shared" si="121"/>
        <v>45900</v>
      </c>
      <c r="S2211" t="s">
        <v>27</v>
      </c>
      <c r="T2211" t="s">
        <v>28</v>
      </c>
    </row>
    <row r="2212" spans="1:20" ht="13.95" customHeight="1" x14ac:dyDescent="0.3">
      <c r="A2212" t="s">
        <v>3330</v>
      </c>
      <c r="B2212" s="2">
        <v>1</v>
      </c>
      <c r="C2212" t="s">
        <v>2058</v>
      </c>
      <c r="D2212" t="s">
        <v>1787</v>
      </c>
      <c r="E2212" t="s">
        <v>2059</v>
      </c>
      <c r="F2212" t="s">
        <v>176</v>
      </c>
      <c r="G2212" t="s">
        <v>40</v>
      </c>
      <c r="H2212" t="s">
        <v>3331</v>
      </c>
      <c r="I2212" s="1">
        <f t="shared" si="122"/>
        <v>43644</v>
      </c>
      <c r="J2212" s="3">
        <v>31607.89</v>
      </c>
      <c r="K2212" s="3">
        <v>27487.74</v>
      </c>
      <c r="L2212" s="3">
        <v>4120.1499999999996</v>
      </c>
      <c r="M2212" s="3">
        <v>500</v>
      </c>
      <c r="N2212" s="2">
        <v>8</v>
      </c>
      <c r="O2212" s="2">
        <v>0</v>
      </c>
      <c r="P2212" s="2">
        <v>1</v>
      </c>
      <c r="Q2212" s="2">
        <v>300</v>
      </c>
      <c r="R2212" s="1">
        <f t="shared" si="121"/>
        <v>45900</v>
      </c>
      <c r="S2212" t="s">
        <v>27</v>
      </c>
      <c r="T2212" t="s">
        <v>28</v>
      </c>
    </row>
    <row r="2213" spans="1:20" ht="13.95" customHeight="1" x14ac:dyDescent="0.3">
      <c r="A2213" t="s">
        <v>3332</v>
      </c>
      <c r="B2213" s="2">
        <v>1</v>
      </c>
      <c r="C2213" t="s">
        <v>2058</v>
      </c>
      <c r="D2213" t="s">
        <v>1787</v>
      </c>
      <c r="E2213" t="s">
        <v>2059</v>
      </c>
      <c r="F2213" t="s">
        <v>281</v>
      </c>
      <c r="G2213" t="s">
        <v>282</v>
      </c>
      <c r="H2213" t="s">
        <v>283</v>
      </c>
      <c r="I2213" s="1">
        <f t="shared" si="122"/>
        <v>43644</v>
      </c>
      <c r="J2213" s="3">
        <v>31607.89</v>
      </c>
      <c r="K2213" s="3">
        <v>27487.74</v>
      </c>
      <c r="L2213" s="3">
        <v>4120.1499999999996</v>
      </c>
      <c r="M2213" s="3">
        <v>500</v>
      </c>
      <c r="N2213" s="2">
        <v>8</v>
      </c>
      <c r="O2213" s="2">
        <v>0</v>
      </c>
      <c r="P2213" s="2">
        <v>1</v>
      </c>
      <c r="Q2213" s="2">
        <v>300</v>
      </c>
      <c r="R2213" s="1">
        <f t="shared" si="121"/>
        <v>45900</v>
      </c>
      <c r="S2213" t="s">
        <v>27</v>
      </c>
      <c r="T2213" t="s">
        <v>28</v>
      </c>
    </row>
    <row r="2214" spans="1:20" ht="13.95" customHeight="1" x14ac:dyDescent="0.3">
      <c r="A2214" t="s">
        <v>3333</v>
      </c>
      <c r="B2214" s="2">
        <v>1</v>
      </c>
      <c r="C2214" t="s">
        <v>2058</v>
      </c>
      <c r="D2214" t="s">
        <v>1787</v>
      </c>
      <c r="E2214" t="s">
        <v>2059</v>
      </c>
      <c r="F2214" t="s">
        <v>32</v>
      </c>
      <c r="G2214" t="s">
        <v>33</v>
      </c>
      <c r="H2214" t="s">
        <v>34</v>
      </c>
      <c r="I2214" s="1">
        <f t="shared" si="122"/>
        <v>43644</v>
      </c>
      <c r="J2214" s="3">
        <v>31607.89</v>
      </c>
      <c r="K2214" s="3">
        <v>27487.74</v>
      </c>
      <c r="L2214" s="3">
        <v>4120.1499999999996</v>
      </c>
      <c r="M2214" s="3">
        <v>500</v>
      </c>
      <c r="N2214" s="2">
        <v>8</v>
      </c>
      <c r="O2214" s="2">
        <v>0</v>
      </c>
      <c r="P2214" s="2">
        <v>1</v>
      </c>
      <c r="Q2214" s="2">
        <v>300</v>
      </c>
      <c r="R2214" s="1">
        <f t="shared" si="121"/>
        <v>45900</v>
      </c>
      <c r="S2214" t="s">
        <v>27</v>
      </c>
      <c r="T2214" t="s">
        <v>28</v>
      </c>
    </row>
    <row r="2215" spans="1:20" ht="13.95" customHeight="1" x14ac:dyDescent="0.3">
      <c r="A2215" t="s">
        <v>3334</v>
      </c>
      <c r="B2215" s="2">
        <v>1</v>
      </c>
      <c r="C2215" t="s">
        <v>2058</v>
      </c>
      <c r="D2215" t="s">
        <v>1787</v>
      </c>
      <c r="E2215" t="s">
        <v>2059</v>
      </c>
      <c r="F2215" t="s">
        <v>32</v>
      </c>
      <c r="G2215" t="s">
        <v>33</v>
      </c>
      <c r="H2215" t="s">
        <v>3335</v>
      </c>
      <c r="I2215" s="1">
        <f t="shared" si="122"/>
        <v>43644</v>
      </c>
      <c r="J2215" s="3">
        <v>31607.89</v>
      </c>
      <c r="K2215" s="3">
        <v>27487.74</v>
      </c>
      <c r="L2215" s="3">
        <v>4120.1499999999996</v>
      </c>
      <c r="M2215" s="3">
        <v>500</v>
      </c>
      <c r="N2215" s="2">
        <v>8</v>
      </c>
      <c r="O2215" s="2">
        <v>0</v>
      </c>
      <c r="P2215" s="2">
        <v>1</v>
      </c>
      <c r="Q2215" s="2">
        <v>300</v>
      </c>
      <c r="R2215" s="1">
        <f t="shared" si="121"/>
        <v>45900</v>
      </c>
      <c r="S2215" t="s">
        <v>27</v>
      </c>
      <c r="T2215" t="s">
        <v>28</v>
      </c>
    </row>
    <row r="2216" spans="1:20" ht="13.95" customHeight="1" x14ac:dyDescent="0.3">
      <c r="A2216" t="s">
        <v>3336</v>
      </c>
      <c r="B2216" s="2">
        <v>1</v>
      </c>
      <c r="C2216" t="s">
        <v>2058</v>
      </c>
      <c r="D2216" t="s">
        <v>1787</v>
      </c>
      <c r="E2216" t="s">
        <v>2059</v>
      </c>
      <c r="F2216" t="s">
        <v>281</v>
      </c>
      <c r="G2216" t="s">
        <v>282</v>
      </c>
      <c r="H2216" t="s">
        <v>283</v>
      </c>
      <c r="I2216" s="1">
        <f t="shared" si="122"/>
        <v>43644</v>
      </c>
      <c r="J2216" s="3">
        <v>31607.89</v>
      </c>
      <c r="K2216" s="3">
        <v>27487.74</v>
      </c>
      <c r="L2216" s="3">
        <v>4120.1499999999996</v>
      </c>
      <c r="M2216" s="3">
        <v>500</v>
      </c>
      <c r="N2216" s="2">
        <v>8</v>
      </c>
      <c r="O2216" s="2">
        <v>0</v>
      </c>
      <c r="P2216" s="2">
        <v>1</v>
      </c>
      <c r="Q2216" s="2">
        <v>300</v>
      </c>
      <c r="R2216" s="1">
        <f t="shared" si="121"/>
        <v>45900</v>
      </c>
      <c r="S2216" t="s">
        <v>27</v>
      </c>
      <c r="T2216" t="s">
        <v>28</v>
      </c>
    </row>
    <row r="2217" spans="1:20" ht="13.95" customHeight="1" x14ac:dyDescent="0.3">
      <c r="A2217" t="s">
        <v>3337</v>
      </c>
      <c r="B2217" s="2">
        <v>1</v>
      </c>
      <c r="C2217" t="s">
        <v>2058</v>
      </c>
      <c r="D2217" t="s">
        <v>1787</v>
      </c>
      <c r="E2217" t="s">
        <v>3338</v>
      </c>
      <c r="F2217" t="s">
        <v>238</v>
      </c>
      <c r="G2217" t="s">
        <v>233</v>
      </c>
      <c r="H2217" t="s">
        <v>241</v>
      </c>
      <c r="I2217" s="1">
        <f t="shared" si="122"/>
        <v>43644</v>
      </c>
      <c r="J2217" s="3">
        <v>31607.89</v>
      </c>
      <c r="K2217" s="3">
        <v>27487.74</v>
      </c>
      <c r="L2217" s="3">
        <v>4120.1499999999996</v>
      </c>
      <c r="M2217" s="3">
        <v>500</v>
      </c>
      <c r="N2217" s="2">
        <v>8</v>
      </c>
      <c r="O2217" s="2">
        <v>0</v>
      </c>
      <c r="P2217" s="2">
        <v>1</v>
      </c>
      <c r="Q2217" s="2">
        <v>300</v>
      </c>
      <c r="R2217" s="1">
        <f t="shared" si="121"/>
        <v>45900</v>
      </c>
      <c r="S2217" t="s">
        <v>27</v>
      </c>
      <c r="T2217" t="s">
        <v>28</v>
      </c>
    </row>
    <row r="2218" spans="1:20" ht="13.95" customHeight="1" x14ac:dyDescent="0.3">
      <c r="A2218" t="s">
        <v>3339</v>
      </c>
      <c r="B2218" s="2">
        <v>1</v>
      </c>
      <c r="C2218" t="s">
        <v>2058</v>
      </c>
      <c r="D2218" t="s">
        <v>1787</v>
      </c>
      <c r="E2218" t="s">
        <v>2059</v>
      </c>
      <c r="F2218" t="s">
        <v>232</v>
      </c>
      <c r="G2218" t="s">
        <v>233</v>
      </c>
      <c r="H2218" t="s">
        <v>234</v>
      </c>
      <c r="I2218" s="1">
        <f t="shared" si="122"/>
        <v>43644</v>
      </c>
      <c r="J2218" s="3">
        <v>31607.89</v>
      </c>
      <c r="K2218" s="3">
        <v>27487.74</v>
      </c>
      <c r="L2218" s="3">
        <v>4120.1499999999996</v>
      </c>
      <c r="M2218" s="3">
        <v>500</v>
      </c>
      <c r="N2218" s="2">
        <v>8</v>
      </c>
      <c r="O2218" s="2">
        <v>0</v>
      </c>
      <c r="P2218" s="2">
        <v>1</v>
      </c>
      <c r="Q2218" s="2">
        <v>300</v>
      </c>
      <c r="R2218" s="1">
        <f t="shared" si="121"/>
        <v>45900</v>
      </c>
      <c r="S2218" t="s">
        <v>27</v>
      </c>
      <c r="T2218" t="s">
        <v>28</v>
      </c>
    </row>
    <row r="2219" spans="1:20" ht="13.95" customHeight="1" x14ac:dyDescent="0.3">
      <c r="A2219" t="s">
        <v>3340</v>
      </c>
      <c r="B2219" s="2">
        <v>1</v>
      </c>
      <c r="C2219" t="s">
        <v>2058</v>
      </c>
      <c r="D2219" t="s">
        <v>1787</v>
      </c>
      <c r="E2219" t="s">
        <v>2059</v>
      </c>
      <c r="F2219" t="s">
        <v>252</v>
      </c>
      <c r="G2219" t="s">
        <v>233</v>
      </c>
      <c r="H2219" t="s">
        <v>239</v>
      </c>
      <c r="I2219" s="1">
        <f t="shared" si="122"/>
        <v>43644</v>
      </c>
      <c r="J2219" s="3">
        <v>31607.89</v>
      </c>
      <c r="K2219" s="3">
        <v>27487.74</v>
      </c>
      <c r="L2219" s="3">
        <v>4120.1499999999996</v>
      </c>
      <c r="M2219" s="3">
        <v>500</v>
      </c>
      <c r="N2219" s="2">
        <v>8</v>
      </c>
      <c r="O2219" s="2">
        <v>0</v>
      </c>
      <c r="P2219" s="2">
        <v>1</v>
      </c>
      <c r="Q2219" s="2">
        <v>300</v>
      </c>
      <c r="R2219" s="1">
        <f t="shared" si="121"/>
        <v>45900</v>
      </c>
      <c r="S2219" t="s">
        <v>27</v>
      </c>
      <c r="T2219" t="s">
        <v>28</v>
      </c>
    </row>
    <row r="2220" spans="1:20" ht="13.95" customHeight="1" x14ac:dyDescent="0.3">
      <c r="A2220" t="s">
        <v>3341</v>
      </c>
      <c r="B2220" s="2">
        <v>1</v>
      </c>
      <c r="C2220" t="s">
        <v>2058</v>
      </c>
      <c r="D2220" t="s">
        <v>1787</v>
      </c>
      <c r="E2220" t="s">
        <v>2059</v>
      </c>
      <c r="F2220" t="s">
        <v>32</v>
      </c>
      <c r="G2220" t="s">
        <v>33</v>
      </c>
      <c r="H2220" t="s">
        <v>3335</v>
      </c>
      <c r="I2220" s="1">
        <f t="shared" si="122"/>
        <v>43644</v>
      </c>
      <c r="J2220" s="3">
        <v>31607.89</v>
      </c>
      <c r="K2220" s="3">
        <v>27487.74</v>
      </c>
      <c r="L2220" s="3">
        <v>4120.1499999999996</v>
      </c>
      <c r="M2220" s="3">
        <v>500</v>
      </c>
      <c r="N2220" s="2">
        <v>8</v>
      </c>
      <c r="O2220" s="2">
        <v>0</v>
      </c>
      <c r="P2220" s="2">
        <v>1</v>
      </c>
      <c r="Q2220" s="2">
        <v>300</v>
      </c>
      <c r="R2220" s="1">
        <f t="shared" si="121"/>
        <v>45900</v>
      </c>
      <c r="S2220" t="s">
        <v>27</v>
      </c>
      <c r="T2220" t="s">
        <v>28</v>
      </c>
    </row>
    <row r="2221" spans="1:20" ht="13.95" customHeight="1" x14ac:dyDescent="0.3">
      <c r="A2221" t="s">
        <v>3342</v>
      </c>
      <c r="B2221" s="2">
        <v>1</v>
      </c>
      <c r="C2221" t="s">
        <v>2058</v>
      </c>
      <c r="D2221" t="s">
        <v>1787</v>
      </c>
      <c r="E2221" t="s">
        <v>2059</v>
      </c>
      <c r="F2221" t="s">
        <v>281</v>
      </c>
      <c r="G2221" t="s">
        <v>282</v>
      </c>
      <c r="H2221" t="s">
        <v>283</v>
      </c>
      <c r="I2221" s="1">
        <f t="shared" si="122"/>
        <v>43644</v>
      </c>
      <c r="J2221" s="3">
        <v>31607.89</v>
      </c>
      <c r="K2221" s="3">
        <v>27487.74</v>
      </c>
      <c r="L2221" s="3">
        <v>4120.1499999999996</v>
      </c>
      <c r="M2221" s="3">
        <v>500</v>
      </c>
      <c r="N2221" s="2">
        <v>8</v>
      </c>
      <c r="O2221" s="2">
        <v>0</v>
      </c>
      <c r="P2221" s="2">
        <v>1</v>
      </c>
      <c r="Q2221" s="2">
        <v>300</v>
      </c>
      <c r="R2221" s="1">
        <f t="shared" si="121"/>
        <v>45900</v>
      </c>
      <c r="S2221" t="s">
        <v>27</v>
      </c>
      <c r="T2221" t="s">
        <v>28</v>
      </c>
    </row>
    <row r="2222" spans="1:20" ht="13.95" customHeight="1" x14ac:dyDescent="0.3">
      <c r="A2222" t="s">
        <v>3343</v>
      </c>
      <c r="B2222" s="2">
        <v>1</v>
      </c>
      <c r="C2222" t="s">
        <v>2058</v>
      </c>
      <c r="D2222" t="s">
        <v>1787</v>
      </c>
      <c r="E2222" t="s">
        <v>2059</v>
      </c>
      <c r="F2222" t="s">
        <v>281</v>
      </c>
      <c r="G2222" t="s">
        <v>282</v>
      </c>
      <c r="H2222" t="s">
        <v>283</v>
      </c>
      <c r="I2222" s="1">
        <f t="shared" si="122"/>
        <v>43644</v>
      </c>
      <c r="J2222" s="3">
        <v>31607.89</v>
      </c>
      <c r="K2222" s="3">
        <v>27487.74</v>
      </c>
      <c r="L2222" s="3">
        <v>4120.1499999999996</v>
      </c>
      <c r="M2222" s="3">
        <v>500</v>
      </c>
      <c r="N2222" s="2">
        <v>8</v>
      </c>
      <c r="O2222" s="2">
        <v>0</v>
      </c>
      <c r="P2222" s="2">
        <v>1</v>
      </c>
      <c r="Q2222" s="2">
        <v>300</v>
      </c>
      <c r="R2222" s="1">
        <f t="shared" si="121"/>
        <v>45900</v>
      </c>
      <c r="S2222" t="s">
        <v>27</v>
      </c>
      <c r="T2222" t="s">
        <v>28</v>
      </c>
    </row>
    <row r="2223" spans="1:20" ht="13.95" customHeight="1" x14ac:dyDescent="0.3">
      <c r="A2223" t="s">
        <v>3344</v>
      </c>
      <c r="B2223" s="2">
        <v>1</v>
      </c>
      <c r="C2223" t="s">
        <v>2058</v>
      </c>
      <c r="D2223" t="s">
        <v>1787</v>
      </c>
      <c r="E2223" t="s">
        <v>2059</v>
      </c>
      <c r="F2223" t="s">
        <v>144</v>
      </c>
      <c r="G2223" t="s">
        <v>124</v>
      </c>
      <c r="H2223" t="s">
        <v>3345</v>
      </c>
      <c r="I2223" s="1">
        <f t="shared" si="122"/>
        <v>43644</v>
      </c>
      <c r="J2223" s="3">
        <v>31607.89</v>
      </c>
      <c r="K2223" s="3">
        <v>27487.74</v>
      </c>
      <c r="L2223" s="3">
        <v>4120.1499999999996</v>
      </c>
      <c r="M2223" s="3">
        <v>500</v>
      </c>
      <c r="N2223" s="2">
        <v>8</v>
      </c>
      <c r="O2223" s="2">
        <v>0</v>
      </c>
      <c r="P2223" s="2">
        <v>1</v>
      </c>
      <c r="Q2223" s="2">
        <v>300</v>
      </c>
      <c r="R2223" s="1">
        <f t="shared" si="121"/>
        <v>45900</v>
      </c>
      <c r="S2223" t="s">
        <v>27</v>
      </c>
      <c r="T2223" t="s">
        <v>28</v>
      </c>
    </row>
    <row r="2224" spans="1:20" ht="13.95" customHeight="1" x14ac:dyDescent="0.3">
      <c r="A2224" t="s">
        <v>3346</v>
      </c>
      <c r="B2224" s="2">
        <v>1</v>
      </c>
      <c r="C2224" t="s">
        <v>2058</v>
      </c>
      <c r="D2224" t="s">
        <v>1787</v>
      </c>
      <c r="E2224" t="s">
        <v>2059</v>
      </c>
      <c r="F2224" t="s">
        <v>787</v>
      </c>
      <c r="G2224" t="s">
        <v>520</v>
      </c>
      <c r="H2224" t="s">
        <v>796</v>
      </c>
      <c r="I2224" s="1">
        <f t="shared" si="122"/>
        <v>43644</v>
      </c>
      <c r="J2224" s="3">
        <v>31607.89</v>
      </c>
      <c r="K2224" s="3">
        <v>27487.74</v>
      </c>
      <c r="L2224" s="3">
        <v>4120.1499999999996</v>
      </c>
      <c r="M2224" s="3">
        <v>500</v>
      </c>
      <c r="N2224" s="2">
        <v>8</v>
      </c>
      <c r="O2224" s="2">
        <v>0</v>
      </c>
      <c r="P2224" s="2">
        <v>1</v>
      </c>
      <c r="Q2224" s="2">
        <v>300</v>
      </c>
      <c r="R2224" s="1">
        <f t="shared" si="121"/>
        <v>45900</v>
      </c>
      <c r="S2224" t="s">
        <v>27</v>
      </c>
      <c r="T2224" t="s">
        <v>28</v>
      </c>
    </row>
    <row r="2225" spans="1:20" ht="13.95" customHeight="1" x14ac:dyDescent="0.3">
      <c r="A2225" t="s">
        <v>3347</v>
      </c>
      <c r="B2225" s="2">
        <v>1</v>
      </c>
      <c r="C2225" t="s">
        <v>2058</v>
      </c>
      <c r="D2225" t="s">
        <v>1787</v>
      </c>
      <c r="E2225" t="s">
        <v>2059</v>
      </c>
      <c r="F2225" t="s">
        <v>783</v>
      </c>
      <c r="G2225" t="s">
        <v>520</v>
      </c>
      <c r="H2225" t="s">
        <v>3348</v>
      </c>
      <c r="I2225" s="1">
        <f t="shared" si="122"/>
        <v>43644</v>
      </c>
      <c r="J2225" s="3">
        <v>31607.89</v>
      </c>
      <c r="K2225" s="3">
        <v>27487.74</v>
      </c>
      <c r="L2225" s="3">
        <v>4120.1499999999996</v>
      </c>
      <c r="M2225" s="3">
        <v>500</v>
      </c>
      <c r="N2225" s="2">
        <v>8</v>
      </c>
      <c r="O2225" s="2">
        <v>0</v>
      </c>
      <c r="P2225" s="2">
        <v>1</v>
      </c>
      <c r="Q2225" s="2">
        <v>300</v>
      </c>
      <c r="R2225" s="1">
        <f t="shared" si="121"/>
        <v>45900</v>
      </c>
      <c r="S2225" t="s">
        <v>27</v>
      </c>
      <c r="T2225" t="s">
        <v>28</v>
      </c>
    </row>
    <row r="2226" spans="1:20" ht="13.95" customHeight="1" x14ac:dyDescent="0.3">
      <c r="A2226" t="s">
        <v>3349</v>
      </c>
      <c r="B2226" s="2">
        <v>1</v>
      </c>
      <c r="C2226" t="s">
        <v>2058</v>
      </c>
      <c r="D2226" t="s">
        <v>1787</v>
      </c>
      <c r="E2226" t="s">
        <v>2059</v>
      </c>
      <c r="F2226" t="s">
        <v>144</v>
      </c>
      <c r="G2226" t="s">
        <v>124</v>
      </c>
      <c r="H2226" t="s">
        <v>3350</v>
      </c>
      <c r="I2226" s="1">
        <f t="shared" si="122"/>
        <v>43644</v>
      </c>
      <c r="J2226" s="3">
        <v>31607.89</v>
      </c>
      <c r="K2226" s="3">
        <v>27487.74</v>
      </c>
      <c r="L2226" s="3">
        <v>4120.1499999999996</v>
      </c>
      <c r="M2226" s="3">
        <v>500</v>
      </c>
      <c r="N2226" s="2">
        <v>8</v>
      </c>
      <c r="O2226" s="2">
        <v>0</v>
      </c>
      <c r="P2226" s="2">
        <v>1</v>
      </c>
      <c r="Q2226" s="2">
        <v>300</v>
      </c>
      <c r="R2226" s="1">
        <f t="shared" si="121"/>
        <v>45900</v>
      </c>
      <c r="S2226" t="s">
        <v>27</v>
      </c>
      <c r="T2226" t="s">
        <v>28</v>
      </c>
    </row>
    <row r="2227" spans="1:20" ht="13.95" customHeight="1" x14ac:dyDescent="0.3">
      <c r="A2227" t="s">
        <v>3351</v>
      </c>
      <c r="B2227" s="2">
        <v>1</v>
      </c>
      <c r="C2227" t="s">
        <v>2058</v>
      </c>
      <c r="D2227" t="s">
        <v>1787</v>
      </c>
      <c r="E2227" t="s">
        <v>2059</v>
      </c>
      <c r="F2227" t="s">
        <v>281</v>
      </c>
      <c r="G2227" t="s">
        <v>282</v>
      </c>
      <c r="H2227" t="s">
        <v>283</v>
      </c>
      <c r="I2227" s="1">
        <f t="shared" si="122"/>
        <v>43644</v>
      </c>
      <c r="J2227" s="3">
        <v>31607.89</v>
      </c>
      <c r="K2227" s="3">
        <v>27487.74</v>
      </c>
      <c r="L2227" s="3">
        <v>4120.1499999999996</v>
      </c>
      <c r="M2227" s="3">
        <v>500</v>
      </c>
      <c r="N2227" s="2">
        <v>8</v>
      </c>
      <c r="O2227" s="2">
        <v>0</v>
      </c>
      <c r="P2227" s="2">
        <v>1</v>
      </c>
      <c r="Q2227" s="2">
        <v>300</v>
      </c>
      <c r="R2227" s="1">
        <f t="shared" si="121"/>
        <v>45900</v>
      </c>
      <c r="S2227" t="s">
        <v>27</v>
      </c>
      <c r="T2227" t="s">
        <v>28</v>
      </c>
    </row>
    <row r="2228" spans="1:20" ht="13.95" customHeight="1" x14ac:dyDescent="0.3">
      <c r="A2228" t="s">
        <v>3352</v>
      </c>
      <c r="B2228" s="2">
        <v>1</v>
      </c>
      <c r="C2228" t="s">
        <v>2058</v>
      </c>
      <c r="D2228" t="s">
        <v>1787</v>
      </c>
      <c r="E2228" t="s">
        <v>2059</v>
      </c>
      <c r="F2228" t="s">
        <v>281</v>
      </c>
      <c r="G2228" t="s">
        <v>282</v>
      </c>
      <c r="H2228" t="s">
        <v>283</v>
      </c>
      <c r="I2228" s="1">
        <f t="shared" si="122"/>
        <v>43644</v>
      </c>
      <c r="J2228" s="3">
        <v>31607.89</v>
      </c>
      <c r="K2228" s="3">
        <v>27487.74</v>
      </c>
      <c r="L2228" s="3">
        <v>4120.1499999999996</v>
      </c>
      <c r="M2228" s="3">
        <v>500</v>
      </c>
      <c r="N2228" s="2">
        <v>8</v>
      </c>
      <c r="O2228" s="2">
        <v>0</v>
      </c>
      <c r="P2228" s="2">
        <v>1</v>
      </c>
      <c r="Q2228" s="2">
        <v>300</v>
      </c>
      <c r="R2228" s="1">
        <f t="shared" si="121"/>
        <v>45900</v>
      </c>
      <c r="S2228" t="s">
        <v>27</v>
      </c>
      <c r="T2228" t="s">
        <v>28</v>
      </c>
    </row>
    <row r="2229" spans="1:20" ht="13.95" customHeight="1" x14ac:dyDescent="0.3">
      <c r="A2229" t="s">
        <v>3353</v>
      </c>
      <c r="B2229" s="2">
        <v>1</v>
      </c>
      <c r="C2229" t="s">
        <v>2058</v>
      </c>
      <c r="D2229" t="s">
        <v>1787</v>
      </c>
      <c r="E2229" t="s">
        <v>2059</v>
      </c>
      <c r="F2229" t="s">
        <v>1773</v>
      </c>
      <c r="G2229" t="s">
        <v>33</v>
      </c>
      <c r="H2229" t="s">
        <v>1774</v>
      </c>
      <c r="I2229" s="1">
        <f t="shared" si="122"/>
        <v>43644</v>
      </c>
      <c r="J2229" s="3">
        <v>31607.89</v>
      </c>
      <c r="K2229" s="3">
        <v>27487.74</v>
      </c>
      <c r="L2229" s="3">
        <v>4120.1499999999996</v>
      </c>
      <c r="M2229" s="3">
        <v>500</v>
      </c>
      <c r="N2229" s="2">
        <v>8</v>
      </c>
      <c r="O2229" s="2">
        <v>0</v>
      </c>
      <c r="P2229" s="2">
        <v>1</v>
      </c>
      <c r="Q2229" s="2">
        <v>300</v>
      </c>
      <c r="R2229" s="1">
        <f t="shared" si="121"/>
        <v>45900</v>
      </c>
      <c r="S2229" t="s">
        <v>27</v>
      </c>
      <c r="T2229" t="s">
        <v>28</v>
      </c>
    </row>
    <row r="2230" spans="1:20" ht="13.95" customHeight="1" x14ac:dyDescent="0.3">
      <c r="A2230" t="s">
        <v>3354</v>
      </c>
      <c r="B2230" s="2">
        <v>1</v>
      </c>
      <c r="C2230" t="s">
        <v>2058</v>
      </c>
      <c r="D2230" t="s">
        <v>1787</v>
      </c>
      <c r="E2230" t="s">
        <v>2059</v>
      </c>
      <c r="F2230" t="s">
        <v>519</v>
      </c>
      <c r="G2230" t="s">
        <v>520</v>
      </c>
      <c r="H2230" t="s">
        <v>789</v>
      </c>
      <c r="I2230" s="1">
        <f t="shared" si="122"/>
        <v>43644</v>
      </c>
      <c r="J2230" s="3">
        <v>31607.89</v>
      </c>
      <c r="K2230" s="3">
        <v>27487.74</v>
      </c>
      <c r="L2230" s="3">
        <v>4120.1499999999996</v>
      </c>
      <c r="M2230" s="3">
        <v>500</v>
      </c>
      <c r="N2230" s="2">
        <v>8</v>
      </c>
      <c r="O2230" s="2">
        <v>0</v>
      </c>
      <c r="P2230" s="2">
        <v>1</v>
      </c>
      <c r="Q2230" s="2">
        <v>300</v>
      </c>
      <c r="R2230" s="1">
        <f t="shared" si="121"/>
        <v>45900</v>
      </c>
      <c r="S2230" t="s">
        <v>27</v>
      </c>
      <c r="T2230" t="s">
        <v>28</v>
      </c>
    </row>
    <row r="2231" spans="1:20" ht="13.95" customHeight="1" x14ac:dyDescent="0.3">
      <c r="A2231" t="s">
        <v>3355</v>
      </c>
      <c r="B2231" s="2">
        <v>1</v>
      </c>
      <c r="C2231" t="s">
        <v>2058</v>
      </c>
      <c r="D2231" t="s">
        <v>1787</v>
      </c>
      <c r="E2231" t="s">
        <v>2059</v>
      </c>
      <c r="F2231" t="s">
        <v>32</v>
      </c>
      <c r="G2231" t="s">
        <v>33</v>
      </c>
      <c r="H2231" t="s">
        <v>3356</v>
      </c>
      <c r="I2231" s="1">
        <f t="shared" si="122"/>
        <v>43644</v>
      </c>
      <c r="J2231" s="3">
        <v>31607.89</v>
      </c>
      <c r="K2231" s="3">
        <v>27487.74</v>
      </c>
      <c r="L2231" s="3">
        <v>4120.1499999999996</v>
      </c>
      <c r="M2231" s="3">
        <v>500</v>
      </c>
      <c r="N2231" s="2">
        <v>8</v>
      </c>
      <c r="O2231" s="2">
        <v>0</v>
      </c>
      <c r="P2231" s="2">
        <v>1</v>
      </c>
      <c r="Q2231" s="2">
        <v>300</v>
      </c>
      <c r="R2231" s="1">
        <f t="shared" si="121"/>
        <v>45900</v>
      </c>
      <c r="S2231" t="s">
        <v>27</v>
      </c>
      <c r="T2231" t="s">
        <v>28</v>
      </c>
    </row>
    <row r="2232" spans="1:20" ht="13.95" customHeight="1" x14ac:dyDescent="0.3">
      <c r="A2232" t="s">
        <v>3357</v>
      </c>
      <c r="B2232" s="2">
        <v>1</v>
      </c>
      <c r="C2232" t="s">
        <v>2058</v>
      </c>
      <c r="D2232" t="s">
        <v>1787</v>
      </c>
      <c r="E2232" t="s">
        <v>2059</v>
      </c>
      <c r="F2232" t="s">
        <v>32</v>
      </c>
      <c r="G2232" t="s">
        <v>33</v>
      </c>
      <c r="H2232" t="s">
        <v>3358</v>
      </c>
      <c r="I2232" s="1">
        <f t="shared" si="122"/>
        <v>43644</v>
      </c>
      <c r="J2232" s="3">
        <v>31607.89</v>
      </c>
      <c r="K2232" s="3">
        <v>27487.74</v>
      </c>
      <c r="L2232" s="3">
        <v>4120.1499999999996</v>
      </c>
      <c r="M2232" s="3">
        <v>500</v>
      </c>
      <c r="N2232" s="2">
        <v>8</v>
      </c>
      <c r="O2232" s="2">
        <v>0</v>
      </c>
      <c r="P2232" s="2">
        <v>1</v>
      </c>
      <c r="Q2232" s="2">
        <v>300</v>
      </c>
      <c r="R2232" s="1">
        <f t="shared" si="121"/>
        <v>45900</v>
      </c>
      <c r="S2232" t="s">
        <v>27</v>
      </c>
      <c r="T2232" t="s">
        <v>28</v>
      </c>
    </row>
    <row r="2233" spans="1:20" ht="13.95" customHeight="1" x14ac:dyDescent="0.3">
      <c r="A2233" t="s">
        <v>3359</v>
      </c>
      <c r="B2233" s="2">
        <v>1</v>
      </c>
      <c r="C2233" t="s">
        <v>2058</v>
      </c>
      <c r="D2233" t="s">
        <v>1787</v>
      </c>
      <c r="E2233" t="s">
        <v>2059</v>
      </c>
      <c r="F2233" t="s">
        <v>281</v>
      </c>
      <c r="G2233" t="s">
        <v>282</v>
      </c>
      <c r="H2233" t="s">
        <v>283</v>
      </c>
      <c r="I2233" s="1">
        <f t="shared" si="122"/>
        <v>43644</v>
      </c>
      <c r="J2233" s="3">
        <v>31607.89</v>
      </c>
      <c r="K2233" s="3">
        <v>27487.74</v>
      </c>
      <c r="L2233" s="3">
        <v>4120.1499999999996</v>
      </c>
      <c r="M2233" s="3">
        <v>500</v>
      </c>
      <c r="N2233" s="2">
        <v>8</v>
      </c>
      <c r="O2233" s="2">
        <v>0</v>
      </c>
      <c r="P2233" s="2">
        <v>1</v>
      </c>
      <c r="Q2233" s="2">
        <v>300</v>
      </c>
      <c r="R2233" s="1">
        <f t="shared" si="121"/>
        <v>45900</v>
      </c>
      <c r="S2233" t="s">
        <v>27</v>
      </c>
      <c r="T2233" t="s">
        <v>28</v>
      </c>
    </row>
    <row r="2234" spans="1:20" ht="13.95" customHeight="1" x14ac:dyDescent="0.3">
      <c r="A2234" t="s">
        <v>3360</v>
      </c>
      <c r="B2234" s="2">
        <v>1</v>
      </c>
      <c r="C2234" t="s">
        <v>2058</v>
      </c>
      <c r="D2234" t="s">
        <v>1787</v>
      </c>
      <c r="E2234" t="s">
        <v>2059</v>
      </c>
      <c r="F2234" t="s">
        <v>281</v>
      </c>
      <c r="G2234" t="s">
        <v>282</v>
      </c>
      <c r="H2234" t="s">
        <v>283</v>
      </c>
      <c r="I2234" s="1">
        <f t="shared" si="122"/>
        <v>43644</v>
      </c>
      <c r="J2234" s="3">
        <v>31607.89</v>
      </c>
      <c r="K2234" s="3">
        <v>27487.74</v>
      </c>
      <c r="L2234" s="3">
        <v>4120.1499999999996</v>
      </c>
      <c r="M2234" s="3">
        <v>500</v>
      </c>
      <c r="N2234" s="2">
        <v>8</v>
      </c>
      <c r="O2234" s="2">
        <v>0</v>
      </c>
      <c r="P2234" s="2">
        <v>1</v>
      </c>
      <c r="Q2234" s="2">
        <v>300</v>
      </c>
      <c r="R2234" s="1">
        <f t="shared" si="121"/>
        <v>45900</v>
      </c>
      <c r="S2234" t="s">
        <v>27</v>
      </c>
      <c r="T2234" t="s">
        <v>28</v>
      </c>
    </row>
    <row r="2235" spans="1:20" ht="13.95" customHeight="1" x14ac:dyDescent="0.3">
      <c r="A2235" t="s">
        <v>3361</v>
      </c>
      <c r="B2235" s="2">
        <v>1</v>
      </c>
      <c r="C2235" t="s">
        <v>2058</v>
      </c>
      <c r="D2235" t="s">
        <v>1787</v>
      </c>
      <c r="E2235" t="s">
        <v>2059</v>
      </c>
      <c r="F2235" t="s">
        <v>32</v>
      </c>
      <c r="G2235" t="s">
        <v>33</v>
      </c>
      <c r="H2235" t="s">
        <v>3362</v>
      </c>
      <c r="I2235" s="1">
        <f t="shared" si="122"/>
        <v>43644</v>
      </c>
      <c r="J2235" s="3">
        <v>31607.89</v>
      </c>
      <c r="K2235" s="3">
        <v>27487.74</v>
      </c>
      <c r="L2235" s="3">
        <v>4120.1499999999996</v>
      </c>
      <c r="M2235" s="3">
        <v>500</v>
      </c>
      <c r="N2235" s="2">
        <v>8</v>
      </c>
      <c r="O2235" s="2">
        <v>0</v>
      </c>
      <c r="P2235" s="2">
        <v>1</v>
      </c>
      <c r="Q2235" s="2">
        <v>300</v>
      </c>
      <c r="R2235" s="1">
        <f t="shared" si="121"/>
        <v>45900</v>
      </c>
      <c r="S2235" t="s">
        <v>27</v>
      </c>
      <c r="T2235" t="s">
        <v>28</v>
      </c>
    </row>
    <row r="2236" spans="1:20" ht="13.95" customHeight="1" x14ac:dyDescent="0.3">
      <c r="A2236" t="s">
        <v>3363</v>
      </c>
      <c r="B2236" s="2">
        <v>1</v>
      </c>
      <c r="C2236" t="s">
        <v>2058</v>
      </c>
      <c r="D2236" t="s">
        <v>1787</v>
      </c>
      <c r="E2236" t="s">
        <v>2059</v>
      </c>
      <c r="F2236" t="s">
        <v>176</v>
      </c>
      <c r="G2236" t="s">
        <v>40</v>
      </c>
      <c r="H2236" t="s">
        <v>3364</v>
      </c>
      <c r="I2236" s="1">
        <f t="shared" si="122"/>
        <v>43644</v>
      </c>
      <c r="J2236" s="3">
        <v>31607.89</v>
      </c>
      <c r="K2236" s="3">
        <v>27487.74</v>
      </c>
      <c r="L2236" s="3">
        <v>4120.1499999999996</v>
      </c>
      <c r="M2236" s="3">
        <v>500</v>
      </c>
      <c r="N2236" s="2">
        <v>8</v>
      </c>
      <c r="O2236" s="2">
        <v>0</v>
      </c>
      <c r="P2236" s="2">
        <v>1</v>
      </c>
      <c r="Q2236" s="2">
        <v>300</v>
      </c>
      <c r="R2236" s="1">
        <f t="shared" si="121"/>
        <v>45900</v>
      </c>
      <c r="S2236" t="s">
        <v>27</v>
      </c>
      <c r="T2236" t="s">
        <v>28</v>
      </c>
    </row>
    <row r="2237" spans="1:20" ht="13.95" customHeight="1" x14ac:dyDescent="0.3">
      <c r="A2237" t="s">
        <v>3365</v>
      </c>
      <c r="B2237" s="2">
        <v>1</v>
      </c>
      <c r="C2237" t="s">
        <v>2058</v>
      </c>
      <c r="D2237" t="s">
        <v>1787</v>
      </c>
      <c r="E2237" t="s">
        <v>2059</v>
      </c>
      <c r="F2237" t="s">
        <v>281</v>
      </c>
      <c r="G2237" t="s">
        <v>282</v>
      </c>
      <c r="H2237" t="s">
        <v>283</v>
      </c>
      <c r="I2237" s="1">
        <f t="shared" si="122"/>
        <v>43644</v>
      </c>
      <c r="J2237" s="3">
        <v>31607.89</v>
      </c>
      <c r="K2237" s="3">
        <v>27487.74</v>
      </c>
      <c r="L2237" s="3">
        <v>4120.1499999999996</v>
      </c>
      <c r="M2237" s="3">
        <v>500</v>
      </c>
      <c r="N2237" s="2">
        <v>8</v>
      </c>
      <c r="O2237" s="2">
        <v>0</v>
      </c>
      <c r="P2237" s="2">
        <v>1</v>
      </c>
      <c r="Q2237" s="2">
        <v>300</v>
      </c>
      <c r="R2237" s="1">
        <f t="shared" si="121"/>
        <v>45900</v>
      </c>
      <c r="S2237" t="s">
        <v>27</v>
      </c>
      <c r="T2237" t="s">
        <v>28</v>
      </c>
    </row>
    <row r="2238" spans="1:20" ht="13.95" customHeight="1" x14ac:dyDescent="0.3">
      <c r="A2238" t="s">
        <v>3366</v>
      </c>
      <c r="B2238" s="2">
        <v>1</v>
      </c>
      <c r="C2238" t="s">
        <v>2058</v>
      </c>
      <c r="D2238" t="s">
        <v>1787</v>
      </c>
      <c r="E2238" t="s">
        <v>2059</v>
      </c>
      <c r="F2238" t="s">
        <v>281</v>
      </c>
      <c r="G2238" t="s">
        <v>282</v>
      </c>
      <c r="H2238" t="s">
        <v>283</v>
      </c>
      <c r="I2238" s="1">
        <f t="shared" si="122"/>
        <v>43644</v>
      </c>
      <c r="J2238" s="3">
        <v>31607.89</v>
      </c>
      <c r="K2238" s="3">
        <v>27487.74</v>
      </c>
      <c r="L2238" s="3">
        <v>4120.1499999999996</v>
      </c>
      <c r="M2238" s="3">
        <v>500</v>
      </c>
      <c r="N2238" s="2">
        <v>8</v>
      </c>
      <c r="O2238" s="2">
        <v>0</v>
      </c>
      <c r="P2238" s="2">
        <v>1</v>
      </c>
      <c r="Q2238" s="2">
        <v>300</v>
      </c>
      <c r="R2238" s="1">
        <f t="shared" si="121"/>
        <v>45900</v>
      </c>
      <c r="S2238" t="s">
        <v>27</v>
      </c>
      <c r="T2238" t="s">
        <v>28</v>
      </c>
    </row>
    <row r="2239" spans="1:20" ht="13.95" customHeight="1" x14ac:dyDescent="0.3">
      <c r="A2239" t="s">
        <v>3367</v>
      </c>
      <c r="B2239" s="2">
        <v>1</v>
      </c>
      <c r="C2239" t="s">
        <v>2058</v>
      </c>
      <c r="D2239" t="s">
        <v>1787</v>
      </c>
      <c r="E2239" t="s">
        <v>2059</v>
      </c>
      <c r="F2239" t="s">
        <v>2820</v>
      </c>
      <c r="G2239" t="s">
        <v>282</v>
      </c>
      <c r="H2239" t="s">
        <v>3368</v>
      </c>
      <c r="I2239" s="1">
        <f t="shared" si="122"/>
        <v>43644</v>
      </c>
      <c r="J2239" s="3">
        <v>31607.89</v>
      </c>
      <c r="K2239" s="3">
        <v>27487.74</v>
      </c>
      <c r="L2239" s="3">
        <v>4120.1499999999996</v>
      </c>
      <c r="M2239" s="3">
        <v>500</v>
      </c>
      <c r="N2239" s="2">
        <v>8</v>
      </c>
      <c r="O2239" s="2">
        <v>0</v>
      </c>
      <c r="P2239" s="2">
        <v>1</v>
      </c>
      <c r="Q2239" s="2">
        <v>300</v>
      </c>
      <c r="R2239" s="1">
        <f t="shared" si="121"/>
        <v>45900</v>
      </c>
      <c r="S2239" t="s">
        <v>27</v>
      </c>
      <c r="T2239" t="s">
        <v>28</v>
      </c>
    </row>
    <row r="2240" spans="1:20" ht="13.95" customHeight="1" x14ac:dyDescent="0.3">
      <c r="A2240" t="s">
        <v>3369</v>
      </c>
      <c r="B2240" s="2">
        <v>1</v>
      </c>
      <c r="C2240" t="s">
        <v>2058</v>
      </c>
      <c r="D2240" t="s">
        <v>1787</v>
      </c>
      <c r="E2240" t="s">
        <v>2059</v>
      </c>
      <c r="F2240" t="s">
        <v>281</v>
      </c>
      <c r="G2240" t="s">
        <v>282</v>
      </c>
      <c r="H2240" t="s">
        <v>283</v>
      </c>
      <c r="I2240" s="1">
        <f t="shared" ref="I2240:I2257" si="123">DATE(2019,6,28)</f>
        <v>43644</v>
      </c>
      <c r="J2240" s="3">
        <v>31607.89</v>
      </c>
      <c r="K2240" s="3">
        <v>27487.74</v>
      </c>
      <c r="L2240" s="3">
        <v>4120.1499999999996</v>
      </c>
      <c r="M2240" s="3">
        <v>500</v>
      </c>
      <c r="N2240" s="2">
        <v>8</v>
      </c>
      <c r="O2240" s="2">
        <v>0</v>
      </c>
      <c r="P2240" s="2">
        <v>1</v>
      </c>
      <c r="Q2240" s="2">
        <v>300</v>
      </c>
      <c r="R2240" s="1">
        <f t="shared" si="121"/>
        <v>45900</v>
      </c>
      <c r="S2240" t="s">
        <v>27</v>
      </c>
      <c r="T2240" t="s">
        <v>28</v>
      </c>
    </row>
    <row r="2241" spans="1:20" ht="13.95" customHeight="1" x14ac:dyDescent="0.3">
      <c r="A2241" t="s">
        <v>3370</v>
      </c>
      <c r="B2241" s="2">
        <v>1</v>
      </c>
      <c r="C2241" t="s">
        <v>2058</v>
      </c>
      <c r="D2241" t="s">
        <v>1787</v>
      </c>
      <c r="E2241" t="s">
        <v>2059</v>
      </c>
      <c r="F2241" t="s">
        <v>111</v>
      </c>
      <c r="G2241" t="s">
        <v>112</v>
      </c>
      <c r="H2241" t="s">
        <v>1970</v>
      </c>
      <c r="I2241" s="1">
        <f t="shared" si="123"/>
        <v>43644</v>
      </c>
      <c r="J2241" s="3">
        <v>31607.89</v>
      </c>
      <c r="K2241" s="3">
        <v>27487.74</v>
      </c>
      <c r="L2241" s="3">
        <v>4120.1499999999996</v>
      </c>
      <c r="M2241" s="3">
        <v>500</v>
      </c>
      <c r="N2241" s="2">
        <v>8</v>
      </c>
      <c r="O2241" s="2">
        <v>0</v>
      </c>
      <c r="P2241" s="2">
        <v>1</v>
      </c>
      <c r="Q2241" s="2">
        <v>300</v>
      </c>
      <c r="R2241" s="1">
        <f t="shared" si="121"/>
        <v>45900</v>
      </c>
      <c r="S2241" t="s">
        <v>27</v>
      </c>
      <c r="T2241" t="s">
        <v>28</v>
      </c>
    </row>
    <row r="2242" spans="1:20" ht="13.95" customHeight="1" x14ac:dyDescent="0.3">
      <c r="A2242" t="s">
        <v>3371</v>
      </c>
      <c r="B2242" s="2">
        <v>1</v>
      </c>
      <c r="C2242" t="s">
        <v>2058</v>
      </c>
      <c r="D2242" t="s">
        <v>1787</v>
      </c>
      <c r="E2242" t="s">
        <v>2059</v>
      </c>
      <c r="F2242" t="s">
        <v>111</v>
      </c>
      <c r="G2242" t="s">
        <v>112</v>
      </c>
      <c r="H2242" t="s">
        <v>3372</v>
      </c>
      <c r="I2242" s="1">
        <f t="shared" si="123"/>
        <v>43644</v>
      </c>
      <c r="J2242" s="3">
        <v>31607.89</v>
      </c>
      <c r="K2242" s="3">
        <v>27487.74</v>
      </c>
      <c r="L2242" s="3">
        <v>4120.1499999999996</v>
      </c>
      <c r="M2242" s="3">
        <v>500</v>
      </c>
      <c r="N2242" s="2">
        <v>8</v>
      </c>
      <c r="O2242" s="2">
        <v>0</v>
      </c>
      <c r="P2242" s="2">
        <v>1</v>
      </c>
      <c r="Q2242" s="2">
        <v>300</v>
      </c>
      <c r="R2242" s="1">
        <f t="shared" si="121"/>
        <v>45900</v>
      </c>
      <c r="S2242" t="s">
        <v>27</v>
      </c>
      <c r="T2242" t="s">
        <v>28</v>
      </c>
    </row>
    <row r="2243" spans="1:20" ht="13.95" customHeight="1" x14ac:dyDescent="0.3">
      <c r="A2243" t="s">
        <v>3373</v>
      </c>
      <c r="B2243" s="2">
        <v>1</v>
      </c>
      <c r="C2243" t="s">
        <v>2058</v>
      </c>
      <c r="D2243" t="s">
        <v>1787</v>
      </c>
      <c r="E2243" t="s">
        <v>2059</v>
      </c>
      <c r="F2243" t="s">
        <v>543</v>
      </c>
      <c r="G2243" t="s">
        <v>25</v>
      </c>
      <c r="H2243" t="s">
        <v>544</v>
      </c>
      <c r="I2243" s="1">
        <f t="shared" si="123"/>
        <v>43644</v>
      </c>
      <c r="J2243" s="3">
        <v>31607.89</v>
      </c>
      <c r="K2243" s="3">
        <v>27487.74</v>
      </c>
      <c r="L2243" s="3">
        <v>4120.1499999999996</v>
      </c>
      <c r="M2243" s="3">
        <v>500</v>
      </c>
      <c r="N2243" s="2">
        <v>8</v>
      </c>
      <c r="O2243" s="2">
        <v>0</v>
      </c>
      <c r="P2243" s="2">
        <v>1</v>
      </c>
      <c r="Q2243" s="2">
        <v>300</v>
      </c>
      <c r="R2243" s="1">
        <f t="shared" si="121"/>
        <v>45900</v>
      </c>
      <c r="S2243" t="s">
        <v>27</v>
      </c>
      <c r="T2243" t="s">
        <v>28</v>
      </c>
    </row>
    <row r="2244" spans="1:20" ht="13.95" customHeight="1" x14ac:dyDescent="0.3">
      <c r="A2244" t="s">
        <v>3374</v>
      </c>
      <c r="B2244" s="2">
        <v>1</v>
      </c>
      <c r="C2244" t="s">
        <v>2058</v>
      </c>
      <c r="D2244" t="s">
        <v>1787</v>
      </c>
      <c r="E2244" t="s">
        <v>2059</v>
      </c>
      <c r="F2244" t="s">
        <v>281</v>
      </c>
      <c r="G2244" t="s">
        <v>282</v>
      </c>
      <c r="H2244" t="s">
        <v>283</v>
      </c>
      <c r="I2244" s="1">
        <f t="shared" si="123"/>
        <v>43644</v>
      </c>
      <c r="J2244" s="3">
        <v>31607.89</v>
      </c>
      <c r="K2244" s="3">
        <v>27487.74</v>
      </c>
      <c r="L2244" s="3">
        <v>4120.1499999999996</v>
      </c>
      <c r="M2244" s="3">
        <v>500</v>
      </c>
      <c r="N2244" s="2">
        <v>8</v>
      </c>
      <c r="O2244" s="2">
        <v>0</v>
      </c>
      <c r="P2244" s="2">
        <v>1</v>
      </c>
      <c r="Q2244" s="2">
        <v>300</v>
      </c>
      <c r="R2244" s="1">
        <f t="shared" si="121"/>
        <v>45900</v>
      </c>
      <c r="S2244" t="s">
        <v>27</v>
      </c>
      <c r="T2244" t="s">
        <v>28</v>
      </c>
    </row>
    <row r="2245" spans="1:20" ht="13.95" customHeight="1" x14ac:dyDescent="0.3">
      <c r="A2245" t="s">
        <v>3375</v>
      </c>
      <c r="B2245" s="2">
        <v>1</v>
      </c>
      <c r="C2245" t="s">
        <v>2058</v>
      </c>
      <c r="D2245" t="s">
        <v>1787</v>
      </c>
      <c r="E2245" t="s">
        <v>2059</v>
      </c>
      <c r="F2245" t="s">
        <v>281</v>
      </c>
      <c r="G2245" t="s">
        <v>282</v>
      </c>
      <c r="H2245" t="s">
        <v>283</v>
      </c>
      <c r="I2245" s="1">
        <f t="shared" si="123"/>
        <v>43644</v>
      </c>
      <c r="J2245" s="3">
        <v>31607.89</v>
      </c>
      <c r="K2245" s="3">
        <v>27487.74</v>
      </c>
      <c r="L2245" s="3">
        <v>4120.1499999999996</v>
      </c>
      <c r="M2245" s="3">
        <v>500</v>
      </c>
      <c r="N2245" s="2">
        <v>8</v>
      </c>
      <c r="O2245" s="2">
        <v>0</v>
      </c>
      <c r="P2245" s="2">
        <v>1</v>
      </c>
      <c r="Q2245" s="2">
        <v>300</v>
      </c>
      <c r="R2245" s="1">
        <f t="shared" si="121"/>
        <v>45900</v>
      </c>
      <c r="S2245" t="s">
        <v>27</v>
      </c>
      <c r="T2245" t="s">
        <v>28</v>
      </c>
    </row>
    <row r="2246" spans="1:20" ht="13.95" customHeight="1" x14ac:dyDescent="0.3">
      <c r="A2246" t="s">
        <v>3376</v>
      </c>
      <c r="B2246" s="2">
        <v>1</v>
      </c>
      <c r="C2246" t="s">
        <v>2058</v>
      </c>
      <c r="D2246" t="s">
        <v>1787</v>
      </c>
      <c r="E2246" t="s">
        <v>2059</v>
      </c>
      <c r="F2246" t="s">
        <v>281</v>
      </c>
      <c r="G2246" t="s">
        <v>282</v>
      </c>
      <c r="H2246" t="s">
        <v>283</v>
      </c>
      <c r="I2246" s="1">
        <f t="shared" si="123"/>
        <v>43644</v>
      </c>
      <c r="J2246" s="3">
        <v>31607.89</v>
      </c>
      <c r="K2246" s="3">
        <v>27487.74</v>
      </c>
      <c r="L2246" s="3">
        <v>4120.1499999999996</v>
      </c>
      <c r="M2246" s="3">
        <v>500</v>
      </c>
      <c r="N2246" s="2">
        <v>8</v>
      </c>
      <c r="O2246" s="2">
        <v>0</v>
      </c>
      <c r="P2246" s="2">
        <v>1</v>
      </c>
      <c r="Q2246" s="2">
        <v>300</v>
      </c>
      <c r="R2246" s="1">
        <f t="shared" si="121"/>
        <v>45900</v>
      </c>
      <c r="S2246" t="s">
        <v>27</v>
      </c>
      <c r="T2246" t="s">
        <v>28</v>
      </c>
    </row>
    <row r="2247" spans="1:20" ht="13.95" customHeight="1" x14ac:dyDescent="0.3">
      <c r="A2247" t="s">
        <v>3377</v>
      </c>
      <c r="B2247" s="2">
        <v>1</v>
      </c>
      <c r="C2247" t="s">
        <v>2058</v>
      </c>
      <c r="D2247" t="s">
        <v>1787</v>
      </c>
      <c r="E2247" t="s">
        <v>2059</v>
      </c>
      <c r="F2247" t="s">
        <v>281</v>
      </c>
      <c r="G2247" t="s">
        <v>282</v>
      </c>
      <c r="H2247" t="s">
        <v>283</v>
      </c>
      <c r="I2247" s="1">
        <f t="shared" si="123"/>
        <v>43644</v>
      </c>
      <c r="J2247" s="3">
        <v>31607.89</v>
      </c>
      <c r="K2247" s="3">
        <v>27487.74</v>
      </c>
      <c r="L2247" s="3">
        <v>4120.1499999999996</v>
      </c>
      <c r="M2247" s="3">
        <v>500</v>
      </c>
      <c r="N2247" s="2">
        <v>8</v>
      </c>
      <c r="O2247" s="2">
        <v>0</v>
      </c>
      <c r="P2247" s="2">
        <v>1</v>
      </c>
      <c r="Q2247" s="2">
        <v>300</v>
      </c>
      <c r="R2247" s="1">
        <f t="shared" si="121"/>
        <v>45900</v>
      </c>
      <c r="S2247" t="s">
        <v>27</v>
      </c>
      <c r="T2247" t="s">
        <v>28</v>
      </c>
    </row>
    <row r="2248" spans="1:20" ht="13.95" customHeight="1" x14ac:dyDescent="0.3">
      <c r="A2248" t="s">
        <v>3378</v>
      </c>
      <c r="B2248" s="2">
        <v>1</v>
      </c>
      <c r="C2248" t="s">
        <v>2058</v>
      </c>
      <c r="D2248" t="s">
        <v>1787</v>
      </c>
      <c r="E2248" t="s">
        <v>2059</v>
      </c>
      <c r="F2248" t="s">
        <v>111</v>
      </c>
      <c r="G2248" t="s">
        <v>112</v>
      </c>
      <c r="H2248" t="s">
        <v>3379</v>
      </c>
      <c r="I2248" s="1">
        <f t="shared" si="123"/>
        <v>43644</v>
      </c>
      <c r="J2248" s="3">
        <v>31607.89</v>
      </c>
      <c r="K2248" s="3">
        <v>27487.74</v>
      </c>
      <c r="L2248" s="3">
        <v>4120.1499999999996</v>
      </c>
      <c r="M2248" s="3">
        <v>500</v>
      </c>
      <c r="N2248" s="2">
        <v>8</v>
      </c>
      <c r="O2248" s="2">
        <v>0</v>
      </c>
      <c r="P2248" s="2">
        <v>1</v>
      </c>
      <c r="Q2248" s="2">
        <v>300</v>
      </c>
      <c r="R2248" s="1">
        <f t="shared" si="121"/>
        <v>45900</v>
      </c>
      <c r="S2248" t="s">
        <v>27</v>
      </c>
      <c r="T2248" t="s">
        <v>28</v>
      </c>
    </row>
    <row r="2249" spans="1:20" ht="13.95" customHeight="1" x14ac:dyDescent="0.3">
      <c r="A2249" t="s">
        <v>3380</v>
      </c>
      <c r="B2249" s="2">
        <v>1</v>
      </c>
      <c r="C2249" t="s">
        <v>2058</v>
      </c>
      <c r="D2249" t="s">
        <v>1787</v>
      </c>
      <c r="E2249" t="s">
        <v>2059</v>
      </c>
      <c r="F2249" t="s">
        <v>32</v>
      </c>
      <c r="G2249" t="s">
        <v>33</v>
      </c>
      <c r="H2249" t="s">
        <v>3381</v>
      </c>
      <c r="I2249" s="1">
        <f t="shared" si="123"/>
        <v>43644</v>
      </c>
      <c r="J2249" s="3">
        <v>31607.89</v>
      </c>
      <c r="K2249" s="3">
        <v>27487.74</v>
      </c>
      <c r="L2249" s="3">
        <v>4120.1499999999996</v>
      </c>
      <c r="M2249" s="3">
        <v>500</v>
      </c>
      <c r="N2249" s="2">
        <v>8</v>
      </c>
      <c r="O2249" s="2">
        <v>0</v>
      </c>
      <c r="P2249" s="2">
        <v>1</v>
      </c>
      <c r="Q2249" s="2">
        <v>300</v>
      </c>
      <c r="R2249" s="1">
        <f t="shared" si="121"/>
        <v>45900</v>
      </c>
      <c r="S2249" t="s">
        <v>27</v>
      </c>
      <c r="T2249" t="s">
        <v>28</v>
      </c>
    </row>
    <row r="2250" spans="1:20" ht="13.95" customHeight="1" x14ac:dyDescent="0.3">
      <c r="A2250" t="s">
        <v>3382</v>
      </c>
      <c r="B2250" s="2">
        <v>1</v>
      </c>
      <c r="C2250" t="s">
        <v>2058</v>
      </c>
      <c r="D2250" t="s">
        <v>1787</v>
      </c>
      <c r="E2250" t="s">
        <v>2059</v>
      </c>
      <c r="F2250" t="s">
        <v>281</v>
      </c>
      <c r="G2250" t="s">
        <v>282</v>
      </c>
      <c r="H2250" t="s">
        <v>283</v>
      </c>
      <c r="I2250" s="1">
        <f t="shared" si="123"/>
        <v>43644</v>
      </c>
      <c r="J2250" s="3">
        <v>31607.89</v>
      </c>
      <c r="K2250" s="3">
        <v>27487.74</v>
      </c>
      <c r="L2250" s="3">
        <v>4120.1499999999996</v>
      </c>
      <c r="M2250" s="3">
        <v>500</v>
      </c>
      <c r="N2250" s="2">
        <v>8</v>
      </c>
      <c r="O2250" s="2">
        <v>0</v>
      </c>
      <c r="P2250" s="2">
        <v>1</v>
      </c>
      <c r="Q2250" s="2">
        <v>300</v>
      </c>
      <c r="R2250" s="1">
        <f t="shared" si="121"/>
        <v>45900</v>
      </c>
      <c r="S2250" t="s">
        <v>27</v>
      </c>
      <c r="T2250" t="s">
        <v>28</v>
      </c>
    </row>
    <row r="2251" spans="1:20" ht="13.95" customHeight="1" x14ac:dyDescent="0.3">
      <c r="A2251" t="s">
        <v>3383</v>
      </c>
      <c r="B2251" s="2">
        <v>1</v>
      </c>
      <c r="C2251" t="s">
        <v>2058</v>
      </c>
      <c r="D2251" t="s">
        <v>1787</v>
      </c>
      <c r="E2251" t="s">
        <v>2059</v>
      </c>
      <c r="F2251" t="s">
        <v>281</v>
      </c>
      <c r="G2251" t="s">
        <v>282</v>
      </c>
      <c r="H2251" t="s">
        <v>283</v>
      </c>
      <c r="I2251" s="1">
        <f t="shared" si="123"/>
        <v>43644</v>
      </c>
      <c r="J2251" s="3">
        <v>31607.89</v>
      </c>
      <c r="K2251" s="3">
        <v>27487.74</v>
      </c>
      <c r="L2251" s="3">
        <v>4120.1499999999996</v>
      </c>
      <c r="M2251" s="3">
        <v>500</v>
      </c>
      <c r="N2251" s="2">
        <v>8</v>
      </c>
      <c r="O2251" s="2">
        <v>0</v>
      </c>
      <c r="P2251" s="2">
        <v>1</v>
      </c>
      <c r="Q2251" s="2">
        <v>300</v>
      </c>
      <c r="R2251" s="1">
        <f t="shared" si="121"/>
        <v>45900</v>
      </c>
      <c r="S2251" t="s">
        <v>27</v>
      </c>
      <c r="T2251" t="s">
        <v>28</v>
      </c>
    </row>
    <row r="2252" spans="1:20" ht="13.95" customHeight="1" x14ac:dyDescent="0.3">
      <c r="A2252" t="s">
        <v>3384</v>
      </c>
      <c r="B2252" s="2">
        <v>1</v>
      </c>
      <c r="C2252" t="s">
        <v>2058</v>
      </c>
      <c r="D2252" t="s">
        <v>1787</v>
      </c>
      <c r="E2252" t="s">
        <v>2059</v>
      </c>
      <c r="F2252" t="s">
        <v>281</v>
      </c>
      <c r="G2252" t="s">
        <v>282</v>
      </c>
      <c r="H2252" t="s">
        <v>283</v>
      </c>
      <c r="I2252" s="1">
        <f t="shared" si="123"/>
        <v>43644</v>
      </c>
      <c r="J2252" s="3">
        <v>31607.89</v>
      </c>
      <c r="K2252" s="3">
        <v>27487.74</v>
      </c>
      <c r="L2252" s="3">
        <v>4120.1499999999996</v>
      </c>
      <c r="M2252" s="3">
        <v>500</v>
      </c>
      <c r="N2252" s="2">
        <v>8</v>
      </c>
      <c r="O2252" s="2">
        <v>0</v>
      </c>
      <c r="P2252" s="2">
        <v>1</v>
      </c>
      <c r="Q2252" s="2">
        <v>300</v>
      </c>
      <c r="R2252" s="1">
        <f t="shared" si="121"/>
        <v>45900</v>
      </c>
      <c r="S2252" t="s">
        <v>27</v>
      </c>
      <c r="T2252" t="s">
        <v>28</v>
      </c>
    </row>
    <row r="2253" spans="1:20" ht="13.95" customHeight="1" x14ac:dyDescent="0.3">
      <c r="A2253" t="s">
        <v>3385</v>
      </c>
      <c r="B2253" s="2">
        <v>1</v>
      </c>
      <c r="C2253" t="s">
        <v>2058</v>
      </c>
      <c r="D2253" t="s">
        <v>1787</v>
      </c>
      <c r="E2253" t="s">
        <v>2059</v>
      </c>
      <c r="F2253" t="s">
        <v>2820</v>
      </c>
      <c r="G2253" t="s">
        <v>282</v>
      </c>
      <c r="H2253" t="s">
        <v>2910</v>
      </c>
      <c r="I2253" s="1">
        <f t="shared" si="123"/>
        <v>43644</v>
      </c>
      <c r="J2253" s="3">
        <v>31607.89</v>
      </c>
      <c r="K2253" s="3">
        <v>27487.74</v>
      </c>
      <c r="L2253" s="3">
        <v>4120.1499999999996</v>
      </c>
      <c r="M2253" s="3">
        <v>500</v>
      </c>
      <c r="N2253" s="2">
        <v>8</v>
      </c>
      <c r="O2253" s="2">
        <v>0</v>
      </c>
      <c r="P2253" s="2">
        <v>1</v>
      </c>
      <c r="Q2253" s="2">
        <v>300</v>
      </c>
      <c r="R2253" s="1">
        <f t="shared" si="121"/>
        <v>45900</v>
      </c>
      <c r="S2253" t="s">
        <v>27</v>
      </c>
      <c r="T2253" t="s">
        <v>28</v>
      </c>
    </row>
    <row r="2254" spans="1:20" ht="13.95" customHeight="1" x14ac:dyDescent="0.3">
      <c r="A2254" t="s">
        <v>3386</v>
      </c>
      <c r="B2254" s="2">
        <v>1</v>
      </c>
      <c r="C2254" t="s">
        <v>2058</v>
      </c>
      <c r="D2254" t="s">
        <v>1787</v>
      </c>
      <c r="E2254" t="s">
        <v>2059</v>
      </c>
      <c r="F2254" t="s">
        <v>281</v>
      </c>
      <c r="G2254" t="s">
        <v>282</v>
      </c>
      <c r="H2254" t="s">
        <v>283</v>
      </c>
      <c r="I2254" s="1">
        <f t="shared" si="123"/>
        <v>43644</v>
      </c>
      <c r="J2254" s="3">
        <v>31607.89</v>
      </c>
      <c r="K2254" s="3">
        <v>27487.74</v>
      </c>
      <c r="L2254" s="3">
        <v>4120.1499999999996</v>
      </c>
      <c r="M2254" s="3">
        <v>500</v>
      </c>
      <c r="N2254" s="2">
        <v>8</v>
      </c>
      <c r="O2254" s="2">
        <v>0</v>
      </c>
      <c r="P2254" s="2">
        <v>1</v>
      </c>
      <c r="Q2254" s="2">
        <v>300</v>
      </c>
      <c r="R2254" s="1">
        <f t="shared" si="121"/>
        <v>45900</v>
      </c>
      <c r="S2254" t="s">
        <v>27</v>
      </c>
      <c r="T2254" t="s">
        <v>28</v>
      </c>
    </row>
    <row r="2255" spans="1:20" ht="13.95" customHeight="1" x14ac:dyDescent="0.3">
      <c r="A2255" t="s">
        <v>3387</v>
      </c>
      <c r="B2255" s="2">
        <v>1</v>
      </c>
      <c r="C2255" t="s">
        <v>2058</v>
      </c>
      <c r="D2255" t="s">
        <v>1787</v>
      </c>
      <c r="E2255" t="s">
        <v>2059</v>
      </c>
      <c r="F2255" t="s">
        <v>358</v>
      </c>
      <c r="G2255" t="s">
        <v>25</v>
      </c>
      <c r="H2255" t="s">
        <v>3388</v>
      </c>
      <c r="I2255" s="1">
        <f t="shared" si="123"/>
        <v>43644</v>
      </c>
      <c r="J2255" s="3">
        <v>31607.89</v>
      </c>
      <c r="K2255" s="3">
        <v>27487.74</v>
      </c>
      <c r="L2255" s="3">
        <v>4120.1499999999996</v>
      </c>
      <c r="M2255" s="3">
        <v>500</v>
      </c>
      <c r="N2255" s="2">
        <v>8</v>
      </c>
      <c r="O2255" s="2">
        <v>0</v>
      </c>
      <c r="P2255" s="2">
        <v>1</v>
      </c>
      <c r="Q2255" s="2">
        <v>300</v>
      </c>
      <c r="R2255" s="1">
        <f t="shared" si="121"/>
        <v>45900</v>
      </c>
      <c r="S2255" t="s">
        <v>27</v>
      </c>
      <c r="T2255" t="s">
        <v>28</v>
      </c>
    </row>
    <row r="2256" spans="1:20" ht="13.95" customHeight="1" x14ac:dyDescent="0.3">
      <c r="A2256" t="s">
        <v>3389</v>
      </c>
      <c r="B2256" s="2">
        <v>1</v>
      </c>
      <c r="C2256" t="s">
        <v>2058</v>
      </c>
      <c r="D2256" t="s">
        <v>1787</v>
      </c>
      <c r="E2256" t="s">
        <v>2059</v>
      </c>
      <c r="F2256" t="s">
        <v>281</v>
      </c>
      <c r="G2256" t="s">
        <v>282</v>
      </c>
      <c r="H2256" t="s">
        <v>283</v>
      </c>
      <c r="I2256" s="1">
        <f t="shared" si="123"/>
        <v>43644</v>
      </c>
      <c r="J2256" s="3">
        <v>31607.89</v>
      </c>
      <c r="K2256" s="3">
        <v>27487.74</v>
      </c>
      <c r="L2256" s="3">
        <v>4120.1499999999996</v>
      </c>
      <c r="M2256" s="3">
        <v>500</v>
      </c>
      <c r="N2256" s="2">
        <v>8</v>
      </c>
      <c r="O2256" s="2">
        <v>0</v>
      </c>
      <c r="P2256" s="2">
        <v>1</v>
      </c>
      <c r="Q2256" s="2">
        <v>300</v>
      </c>
      <c r="R2256" s="1">
        <f t="shared" si="121"/>
        <v>45900</v>
      </c>
      <c r="S2256" t="s">
        <v>27</v>
      </c>
      <c r="T2256" t="s">
        <v>28</v>
      </c>
    </row>
    <row r="2257" spans="1:20" ht="13.95" customHeight="1" x14ac:dyDescent="0.3">
      <c r="A2257" t="s">
        <v>3390</v>
      </c>
      <c r="B2257" s="2">
        <v>1</v>
      </c>
      <c r="C2257" t="s">
        <v>2058</v>
      </c>
      <c r="D2257" t="s">
        <v>1787</v>
      </c>
      <c r="E2257" t="s">
        <v>2059</v>
      </c>
      <c r="F2257" t="s">
        <v>281</v>
      </c>
      <c r="G2257" t="s">
        <v>282</v>
      </c>
      <c r="H2257" t="s">
        <v>283</v>
      </c>
      <c r="I2257" s="1">
        <f t="shared" si="123"/>
        <v>43644</v>
      </c>
      <c r="J2257" s="3">
        <v>31607.89</v>
      </c>
      <c r="K2257" s="3">
        <v>27487.74</v>
      </c>
      <c r="L2257" s="3">
        <v>4120.1499999999996</v>
      </c>
      <c r="M2257" s="3">
        <v>500</v>
      </c>
      <c r="N2257" s="2">
        <v>8</v>
      </c>
      <c r="O2257" s="2">
        <v>0</v>
      </c>
      <c r="P2257" s="2">
        <v>1</v>
      </c>
      <c r="Q2257" s="2">
        <v>300</v>
      </c>
      <c r="R2257" s="1">
        <f t="shared" si="121"/>
        <v>45900</v>
      </c>
      <c r="S2257" t="s">
        <v>27</v>
      </c>
      <c r="T2257" t="s">
        <v>28</v>
      </c>
    </row>
    <row r="2258" spans="1:20" ht="13.95" customHeight="1" x14ac:dyDescent="0.3">
      <c r="A2258" t="s">
        <v>3391</v>
      </c>
      <c r="B2258" s="2">
        <v>1</v>
      </c>
      <c r="C2258" t="s">
        <v>3392</v>
      </c>
      <c r="D2258" t="s">
        <v>22</v>
      </c>
      <c r="E2258" t="s">
        <v>1769</v>
      </c>
      <c r="F2258" t="s">
        <v>32</v>
      </c>
      <c r="G2258" t="s">
        <v>33</v>
      </c>
      <c r="H2258" t="s">
        <v>1770</v>
      </c>
      <c r="I2258" s="1">
        <f>DATE(2025,3,31)</f>
        <v>45747</v>
      </c>
      <c r="J2258" s="3">
        <v>2955.5</v>
      </c>
      <c r="K2258" s="3">
        <v>79.569999999999993</v>
      </c>
      <c r="L2258" s="3">
        <v>2875.93</v>
      </c>
      <c r="M2258" s="3">
        <v>300</v>
      </c>
      <c r="N2258" s="2">
        <v>14</v>
      </c>
      <c r="O2258" s="2">
        <v>0</v>
      </c>
      <c r="P2258" s="2">
        <v>13</v>
      </c>
      <c r="Q2258" s="2">
        <v>211</v>
      </c>
      <c r="R2258" s="1">
        <f t="shared" si="121"/>
        <v>45900</v>
      </c>
      <c r="S2258" t="s">
        <v>27</v>
      </c>
      <c r="T2258" t="s">
        <v>28</v>
      </c>
    </row>
    <row r="2259" spans="1:20" ht="13.95" customHeight="1" x14ac:dyDescent="0.3">
      <c r="A2259" t="s">
        <v>3393</v>
      </c>
      <c r="B2259" s="2">
        <v>1</v>
      </c>
      <c r="C2259" t="s">
        <v>1312</v>
      </c>
      <c r="D2259" t="s">
        <v>22</v>
      </c>
      <c r="E2259" t="s">
        <v>3394</v>
      </c>
      <c r="F2259" t="s">
        <v>151</v>
      </c>
      <c r="G2259" t="s">
        <v>152</v>
      </c>
      <c r="H2259" t="s">
        <v>397</v>
      </c>
      <c r="I2259" s="1">
        <f t="shared" ref="I2259:I2290" si="124">DATE(2017,8,31)</f>
        <v>42978</v>
      </c>
      <c r="J2259" s="3">
        <v>1813.56</v>
      </c>
      <c r="K2259" s="3">
        <v>944.63</v>
      </c>
      <c r="L2259" s="3">
        <v>868.93</v>
      </c>
      <c r="M2259" s="3">
        <v>182</v>
      </c>
      <c r="N2259" s="2">
        <v>14</v>
      </c>
      <c r="O2259" s="2">
        <v>0</v>
      </c>
      <c r="P2259" s="2">
        <v>5</v>
      </c>
      <c r="Q2259" s="2">
        <v>364</v>
      </c>
      <c r="R2259" s="1">
        <f t="shared" si="121"/>
        <v>45900</v>
      </c>
      <c r="S2259" t="s">
        <v>27</v>
      </c>
      <c r="T2259" t="s">
        <v>28</v>
      </c>
    </row>
    <row r="2260" spans="1:20" ht="13.95" customHeight="1" x14ac:dyDescent="0.3">
      <c r="A2260" t="s">
        <v>3395</v>
      </c>
      <c r="B2260" s="2">
        <v>1</v>
      </c>
      <c r="C2260" t="s">
        <v>1312</v>
      </c>
      <c r="D2260" t="s">
        <v>22</v>
      </c>
      <c r="E2260" t="s">
        <v>3394</v>
      </c>
      <c r="F2260" t="s">
        <v>1388</v>
      </c>
      <c r="G2260" t="s">
        <v>282</v>
      </c>
      <c r="H2260" t="s">
        <v>338</v>
      </c>
      <c r="I2260" s="1">
        <f t="shared" si="124"/>
        <v>42978</v>
      </c>
      <c r="J2260" s="3">
        <v>1813.56</v>
      </c>
      <c r="K2260" s="3">
        <v>1050</v>
      </c>
      <c r="L2260" s="3">
        <v>763.56</v>
      </c>
      <c r="M2260" s="3">
        <v>0</v>
      </c>
      <c r="N2260" s="2">
        <v>14</v>
      </c>
      <c r="O2260" s="2">
        <v>0</v>
      </c>
      <c r="P2260" s="2">
        <v>5</v>
      </c>
      <c r="Q2260" s="2">
        <v>364</v>
      </c>
      <c r="R2260" s="1">
        <f t="shared" si="121"/>
        <v>45900</v>
      </c>
      <c r="S2260" t="s">
        <v>27</v>
      </c>
      <c r="T2260" t="s">
        <v>28</v>
      </c>
    </row>
    <row r="2261" spans="1:20" ht="13.95" customHeight="1" x14ac:dyDescent="0.3">
      <c r="A2261" t="s">
        <v>3396</v>
      </c>
      <c r="B2261" s="2">
        <v>1</v>
      </c>
      <c r="C2261" t="s">
        <v>3397</v>
      </c>
      <c r="D2261" t="s">
        <v>22</v>
      </c>
      <c r="E2261" t="s">
        <v>3394</v>
      </c>
      <c r="F2261" t="s">
        <v>372</v>
      </c>
      <c r="G2261" t="s">
        <v>162</v>
      </c>
      <c r="H2261" t="s">
        <v>373</v>
      </c>
      <c r="I2261" s="1">
        <f t="shared" si="124"/>
        <v>42978</v>
      </c>
      <c r="J2261" s="3">
        <v>1813.56</v>
      </c>
      <c r="K2261" s="3">
        <v>944.63</v>
      </c>
      <c r="L2261" s="3">
        <v>868.93</v>
      </c>
      <c r="M2261" s="3">
        <v>182</v>
      </c>
      <c r="N2261" s="2">
        <v>14</v>
      </c>
      <c r="O2261" s="2">
        <v>0</v>
      </c>
      <c r="P2261" s="2">
        <v>5</v>
      </c>
      <c r="Q2261" s="2">
        <v>364</v>
      </c>
      <c r="R2261" s="1">
        <f t="shared" si="121"/>
        <v>45900</v>
      </c>
      <c r="S2261" t="s">
        <v>27</v>
      </c>
      <c r="T2261" t="s">
        <v>28</v>
      </c>
    </row>
    <row r="2262" spans="1:20" ht="13.95" customHeight="1" x14ac:dyDescent="0.3">
      <c r="A2262" t="s">
        <v>3398</v>
      </c>
      <c r="B2262" s="2">
        <v>1</v>
      </c>
      <c r="C2262" t="s">
        <v>1312</v>
      </c>
      <c r="D2262" t="s">
        <v>22</v>
      </c>
      <c r="E2262" t="s">
        <v>3394</v>
      </c>
      <c r="F2262" t="s">
        <v>151</v>
      </c>
      <c r="G2262" t="s">
        <v>152</v>
      </c>
      <c r="H2262" t="s">
        <v>397</v>
      </c>
      <c r="I2262" s="1">
        <f t="shared" si="124"/>
        <v>42978</v>
      </c>
      <c r="J2262" s="3">
        <v>1813.56</v>
      </c>
      <c r="K2262" s="3">
        <v>944.63</v>
      </c>
      <c r="L2262" s="3">
        <v>868.93</v>
      </c>
      <c r="M2262" s="3">
        <v>182</v>
      </c>
      <c r="N2262" s="2">
        <v>14</v>
      </c>
      <c r="O2262" s="2">
        <v>0</v>
      </c>
      <c r="P2262" s="2">
        <v>5</v>
      </c>
      <c r="Q2262" s="2">
        <v>364</v>
      </c>
      <c r="R2262" s="1">
        <f t="shared" si="121"/>
        <v>45900</v>
      </c>
      <c r="S2262" t="s">
        <v>27</v>
      </c>
      <c r="T2262" t="s">
        <v>28</v>
      </c>
    </row>
    <row r="2263" spans="1:20" ht="13.95" customHeight="1" x14ac:dyDescent="0.3">
      <c r="A2263" t="s">
        <v>3399</v>
      </c>
      <c r="B2263" s="2">
        <v>1</v>
      </c>
      <c r="C2263" t="s">
        <v>1312</v>
      </c>
      <c r="D2263" t="s">
        <v>22</v>
      </c>
      <c r="E2263" t="s">
        <v>3394</v>
      </c>
      <c r="F2263" t="s">
        <v>151</v>
      </c>
      <c r="G2263" t="s">
        <v>152</v>
      </c>
      <c r="H2263" t="s">
        <v>397</v>
      </c>
      <c r="I2263" s="1">
        <f t="shared" si="124"/>
        <v>42978</v>
      </c>
      <c r="J2263" s="3">
        <v>1813.56</v>
      </c>
      <c r="K2263" s="3">
        <v>944.63</v>
      </c>
      <c r="L2263" s="3">
        <v>868.93</v>
      </c>
      <c r="M2263" s="3">
        <v>182</v>
      </c>
      <c r="N2263" s="2">
        <v>14</v>
      </c>
      <c r="O2263" s="2">
        <v>0</v>
      </c>
      <c r="P2263" s="2">
        <v>5</v>
      </c>
      <c r="Q2263" s="2">
        <v>364</v>
      </c>
      <c r="R2263" s="1">
        <f t="shared" si="121"/>
        <v>45900</v>
      </c>
      <c r="S2263" t="s">
        <v>27</v>
      </c>
      <c r="T2263" t="s">
        <v>28</v>
      </c>
    </row>
    <row r="2264" spans="1:20" ht="13.95" customHeight="1" x14ac:dyDescent="0.3">
      <c r="A2264" t="s">
        <v>3400</v>
      </c>
      <c r="B2264" s="2">
        <v>1</v>
      </c>
      <c r="C2264" t="s">
        <v>1312</v>
      </c>
      <c r="D2264" t="s">
        <v>22</v>
      </c>
      <c r="E2264" t="s">
        <v>3394</v>
      </c>
      <c r="F2264" t="s">
        <v>151</v>
      </c>
      <c r="G2264" t="s">
        <v>152</v>
      </c>
      <c r="H2264" t="s">
        <v>206</v>
      </c>
      <c r="I2264" s="1">
        <f t="shared" si="124"/>
        <v>42978</v>
      </c>
      <c r="J2264" s="3">
        <v>1813.56</v>
      </c>
      <c r="K2264" s="3">
        <v>944.63</v>
      </c>
      <c r="L2264" s="3">
        <v>868.93</v>
      </c>
      <c r="M2264" s="3">
        <v>182</v>
      </c>
      <c r="N2264" s="2">
        <v>14</v>
      </c>
      <c r="O2264" s="2">
        <v>0</v>
      </c>
      <c r="P2264" s="2">
        <v>5</v>
      </c>
      <c r="Q2264" s="2">
        <v>364</v>
      </c>
      <c r="R2264" s="1">
        <f t="shared" si="121"/>
        <v>45900</v>
      </c>
      <c r="S2264" t="s">
        <v>27</v>
      </c>
      <c r="T2264" t="s">
        <v>28</v>
      </c>
    </row>
    <row r="2265" spans="1:20" ht="13.95" customHeight="1" x14ac:dyDescent="0.3">
      <c r="A2265" t="s">
        <v>3401</v>
      </c>
      <c r="B2265" s="2">
        <v>1</v>
      </c>
      <c r="C2265" t="s">
        <v>1312</v>
      </c>
      <c r="D2265" t="s">
        <v>22</v>
      </c>
      <c r="E2265" t="s">
        <v>3394</v>
      </c>
      <c r="F2265" t="s">
        <v>151</v>
      </c>
      <c r="G2265" t="s">
        <v>152</v>
      </c>
      <c r="H2265" t="s">
        <v>206</v>
      </c>
      <c r="I2265" s="1">
        <f t="shared" si="124"/>
        <v>42978</v>
      </c>
      <c r="J2265" s="3">
        <v>1813.56</v>
      </c>
      <c r="K2265" s="3">
        <v>944.63</v>
      </c>
      <c r="L2265" s="3">
        <v>868.93</v>
      </c>
      <c r="M2265" s="3">
        <v>182</v>
      </c>
      <c r="N2265" s="2">
        <v>14</v>
      </c>
      <c r="O2265" s="2">
        <v>0</v>
      </c>
      <c r="P2265" s="2">
        <v>5</v>
      </c>
      <c r="Q2265" s="2">
        <v>364</v>
      </c>
      <c r="R2265" s="1">
        <f t="shared" si="121"/>
        <v>45900</v>
      </c>
      <c r="S2265" t="s">
        <v>27</v>
      </c>
      <c r="T2265" t="s">
        <v>28</v>
      </c>
    </row>
    <row r="2266" spans="1:20" ht="13.95" customHeight="1" x14ac:dyDescent="0.3">
      <c r="A2266" t="s">
        <v>3402</v>
      </c>
      <c r="B2266" s="2">
        <v>1</v>
      </c>
      <c r="C2266" t="s">
        <v>1312</v>
      </c>
      <c r="D2266" t="s">
        <v>22</v>
      </c>
      <c r="E2266" t="s">
        <v>3394</v>
      </c>
      <c r="F2266" t="s">
        <v>181</v>
      </c>
      <c r="G2266" t="s">
        <v>182</v>
      </c>
      <c r="H2266" t="s">
        <v>623</v>
      </c>
      <c r="I2266" s="1">
        <f t="shared" si="124"/>
        <v>42978</v>
      </c>
      <c r="J2266" s="3">
        <v>1813.56</v>
      </c>
      <c r="K2266" s="3">
        <v>944.63</v>
      </c>
      <c r="L2266" s="3">
        <v>868.93</v>
      </c>
      <c r="M2266" s="3">
        <v>182</v>
      </c>
      <c r="N2266" s="2">
        <v>14</v>
      </c>
      <c r="O2266" s="2">
        <v>0</v>
      </c>
      <c r="P2266" s="2">
        <v>5</v>
      </c>
      <c r="Q2266" s="2">
        <v>364</v>
      </c>
      <c r="R2266" s="1">
        <f t="shared" si="121"/>
        <v>45900</v>
      </c>
      <c r="S2266" t="s">
        <v>27</v>
      </c>
      <c r="T2266" t="s">
        <v>28</v>
      </c>
    </row>
    <row r="2267" spans="1:20" ht="13.95" customHeight="1" x14ac:dyDescent="0.3">
      <c r="A2267" t="s">
        <v>3403</v>
      </c>
      <c r="B2267" s="2">
        <v>1</v>
      </c>
      <c r="C2267" t="s">
        <v>1312</v>
      </c>
      <c r="D2267" t="s">
        <v>22</v>
      </c>
      <c r="E2267" t="s">
        <v>3394</v>
      </c>
      <c r="F2267" t="s">
        <v>151</v>
      </c>
      <c r="G2267" t="s">
        <v>152</v>
      </c>
      <c r="H2267" t="s">
        <v>206</v>
      </c>
      <c r="I2267" s="1">
        <f t="shared" si="124"/>
        <v>42978</v>
      </c>
      <c r="J2267" s="3">
        <v>1813.56</v>
      </c>
      <c r="K2267" s="3">
        <v>944.63</v>
      </c>
      <c r="L2267" s="3">
        <v>868.93</v>
      </c>
      <c r="M2267" s="3">
        <v>182</v>
      </c>
      <c r="N2267" s="2">
        <v>14</v>
      </c>
      <c r="O2267" s="2">
        <v>0</v>
      </c>
      <c r="P2267" s="2">
        <v>5</v>
      </c>
      <c r="Q2267" s="2">
        <v>364</v>
      </c>
      <c r="R2267" s="1">
        <f t="shared" si="121"/>
        <v>45900</v>
      </c>
      <c r="S2267" t="s">
        <v>27</v>
      </c>
      <c r="T2267" t="s">
        <v>28</v>
      </c>
    </row>
    <row r="2268" spans="1:20" ht="13.95" customHeight="1" x14ac:dyDescent="0.3">
      <c r="A2268" t="s">
        <v>3404</v>
      </c>
      <c r="B2268" s="2">
        <v>1</v>
      </c>
      <c r="C2268" t="s">
        <v>1312</v>
      </c>
      <c r="D2268" t="s">
        <v>22</v>
      </c>
      <c r="E2268" t="s">
        <v>3394</v>
      </c>
      <c r="F2268" t="s">
        <v>399</v>
      </c>
      <c r="G2268" t="s">
        <v>400</v>
      </c>
      <c r="H2268" t="s">
        <v>401</v>
      </c>
      <c r="I2268" s="1">
        <f t="shared" si="124"/>
        <v>42978</v>
      </c>
      <c r="J2268" s="3">
        <v>1813.56</v>
      </c>
      <c r="K2268" s="3">
        <v>944.63</v>
      </c>
      <c r="L2268" s="3">
        <v>868.93</v>
      </c>
      <c r="M2268" s="3">
        <v>182</v>
      </c>
      <c r="N2268" s="2">
        <v>14</v>
      </c>
      <c r="O2268" s="2">
        <v>0</v>
      </c>
      <c r="P2268" s="2">
        <v>5</v>
      </c>
      <c r="Q2268" s="2">
        <v>364</v>
      </c>
      <c r="R2268" s="1">
        <f t="shared" si="121"/>
        <v>45900</v>
      </c>
      <c r="S2268" t="s">
        <v>27</v>
      </c>
      <c r="T2268" t="s">
        <v>28</v>
      </c>
    </row>
    <row r="2269" spans="1:20" ht="13.95" customHeight="1" x14ac:dyDescent="0.3">
      <c r="A2269" t="s">
        <v>3405</v>
      </c>
      <c r="B2269" s="2">
        <v>1</v>
      </c>
      <c r="C2269" t="s">
        <v>1312</v>
      </c>
      <c r="D2269" t="s">
        <v>22</v>
      </c>
      <c r="E2269" t="s">
        <v>3394</v>
      </c>
      <c r="F2269" t="s">
        <v>591</v>
      </c>
      <c r="G2269" t="s">
        <v>592</v>
      </c>
      <c r="H2269" t="s">
        <v>593</v>
      </c>
      <c r="I2269" s="1">
        <f t="shared" si="124"/>
        <v>42978</v>
      </c>
      <c r="J2269" s="3">
        <v>1813.56</v>
      </c>
      <c r="K2269" s="3">
        <v>944.63</v>
      </c>
      <c r="L2269" s="3">
        <v>868.93</v>
      </c>
      <c r="M2269" s="3">
        <v>182</v>
      </c>
      <c r="N2269" s="2">
        <v>14</v>
      </c>
      <c r="O2269" s="2">
        <v>0</v>
      </c>
      <c r="P2269" s="2">
        <v>5</v>
      </c>
      <c r="Q2269" s="2">
        <v>364</v>
      </c>
      <c r="R2269" s="1">
        <f t="shared" si="121"/>
        <v>45900</v>
      </c>
      <c r="S2269" t="s">
        <v>27</v>
      </c>
      <c r="T2269" t="s">
        <v>28</v>
      </c>
    </row>
    <row r="2270" spans="1:20" ht="13.95" customHeight="1" x14ac:dyDescent="0.3">
      <c r="A2270" t="s">
        <v>3406</v>
      </c>
      <c r="B2270" s="2">
        <v>1</v>
      </c>
      <c r="C2270" t="s">
        <v>1312</v>
      </c>
      <c r="D2270" t="s">
        <v>22</v>
      </c>
      <c r="E2270" t="s">
        <v>3394</v>
      </c>
      <c r="F2270" t="s">
        <v>591</v>
      </c>
      <c r="G2270" t="s">
        <v>592</v>
      </c>
      <c r="H2270" t="s">
        <v>1247</v>
      </c>
      <c r="I2270" s="1">
        <f t="shared" si="124"/>
        <v>42978</v>
      </c>
      <c r="J2270" s="3">
        <v>1813.56</v>
      </c>
      <c r="K2270" s="3">
        <v>944.63</v>
      </c>
      <c r="L2270" s="3">
        <v>868.93</v>
      </c>
      <c r="M2270" s="3">
        <v>182</v>
      </c>
      <c r="N2270" s="2">
        <v>14</v>
      </c>
      <c r="O2270" s="2">
        <v>0</v>
      </c>
      <c r="P2270" s="2">
        <v>5</v>
      </c>
      <c r="Q2270" s="2">
        <v>364</v>
      </c>
      <c r="R2270" s="1">
        <f t="shared" ref="R2270:R2333" si="125">DATE(2025,8,31)</f>
        <v>45900</v>
      </c>
      <c r="S2270" t="s">
        <v>27</v>
      </c>
      <c r="T2270" t="s">
        <v>28</v>
      </c>
    </row>
    <row r="2271" spans="1:20" ht="13.95" customHeight="1" x14ac:dyDescent="0.3">
      <c r="A2271" t="s">
        <v>3407</v>
      </c>
      <c r="B2271" s="2">
        <v>1</v>
      </c>
      <c r="C2271" t="s">
        <v>1312</v>
      </c>
      <c r="D2271" t="s">
        <v>22</v>
      </c>
      <c r="E2271" t="s">
        <v>3394</v>
      </c>
      <c r="F2271" t="s">
        <v>399</v>
      </c>
      <c r="G2271" t="s">
        <v>400</v>
      </c>
      <c r="H2271" t="s">
        <v>401</v>
      </c>
      <c r="I2271" s="1">
        <f t="shared" si="124"/>
        <v>42978</v>
      </c>
      <c r="J2271" s="3">
        <v>1813.56</v>
      </c>
      <c r="K2271" s="3">
        <v>944.63</v>
      </c>
      <c r="L2271" s="3">
        <v>868.93</v>
      </c>
      <c r="M2271" s="3">
        <v>182</v>
      </c>
      <c r="N2271" s="2">
        <v>14</v>
      </c>
      <c r="O2271" s="2">
        <v>0</v>
      </c>
      <c r="P2271" s="2">
        <v>5</v>
      </c>
      <c r="Q2271" s="2">
        <v>364</v>
      </c>
      <c r="R2271" s="1">
        <f t="shared" si="125"/>
        <v>45900</v>
      </c>
      <c r="S2271" t="s">
        <v>27</v>
      </c>
      <c r="T2271" t="s">
        <v>28</v>
      </c>
    </row>
    <row r="2272" spans="1:20" ht="13.95" customHeight="1" x14ac:dyDescent="0.3">
      <c r="A2272" t="s">
        <v>3408</v>
      </c>
      <c r="B2272" s="2">
        <v>1</v>
      </c>
      <c r="C2272" t="s">
        <v>1312</v>
      </c>
      <c r="D2272" t="s">
        <v>22</v>
      </c>
      <c r="E2272" t="s">
        <v>3394</v>
      </c>
      <c r="F2272" t="s">
        <v>358</v>
      </c>
      <c r="G2272" t="s">
        <v>25</v>
      </c>
      <c r="H2272" t="s">
        <v>26</v>
      </c>
      <c r="I2272" s="1">
        <f t="shared" si="124"/>
        <v>42978</v>
      </c>
      <c r="J2272" s="3">
        <v>1813.56</v>
      </c>
      <c r="K2272" s="3">
        <v>944.63</v>
      </c>
      <c r="L2272" s="3">
        <v>868.93</v>
      </c>
      <c r="M2272" s="3">
        <v>182</v>
      </c>
      <c r="N2272" s="2">
        <v>14</v>
      </c>
      <c r="O2272" s="2">
        <v>0</v>
      </c>
      <c r="P2272" s="2">
        <v>5</v>
      </c>
      <c r="Q2272" s="2">
        <v>364</v>
      </c>
      <c r="R2272" s="1">
        <f t="shared" si="125"/>
        <v>45900</v>
      </c>
      <c r="S2272" t="s">
        <v>27</v>
      </c>
      <c r="T2272" t="s">
        <v>28</v>
      </c>
    </row>
    <row r="2273" spans="1:20" ht="13.95" customHeight="1" x14ac:dyDescent="0.3">
      <c r="A2273" t="s">
        <v>3409</v>
      </c>
      <c r="B2273" s="2">
        <v>1</v>
      </c>
      <c r="C2273" t="s">
        <v>1312</v>
      </c>
      <c r="D2273" t="s">
        <v>22</v>
      </c>
      <c r="E2273" t="s">
        <v>3394</v>
      </c>
      <c r="F2273" t="s">
        <v>399</v>
      </c>
      <c r="G2273" t="s">
        <v>400</v>
      </c>
      <c r="H2273" t="s">
        <v>401</v>
      </c>
      <c r="I2273" s="1">
        <f t="shared" si="124"/>
        <v>42978</v>
      </c>
      <c r="J2273" s="3">
        <v>1813.56</v>
      </c>
      <c r="K2273" s="3">
        <v>944.63</v>
      </c>
      <c r="L2273" s="3">
        <v>868.93</v>
      </c>
      <c r="M2273" s="3">
        <v>182</v>
      </c>
      <c r="N2273" s="2">
        <v>14</v>
      </c>
      <c r="O2273" s="2">
        <v>0</v>
      </c>
      <c r="P2273" s="2">
        <v>5</v>
      </c>
      <c r="Q2273" s="2">
        <v>364</v>
      </c>
      <c r="R2273" s="1">
        <f t="shared" si="125"/>
        <v>45900</v>
      </c>
      <c r="S2273" t="s">
        <v>27</v>
      </c>
      <c r="T2273" t="s">
        <v>28</v>
      </c>
    </row>
    <row r="2274" spans="1:20" ht="13.95" customHeight="1" x14ac:dyDescent="0.3">
      <c r="A2274" t="s">
        <v>3410</v>
      </c>
      <c r="B2274" s="2">
        <v>1</v>
      </c>
      <c r="C2274" t="s">
        <v>1312</v>
      </c>
      <c r="D2274" t="s">
        <v>22</v>
      </c>
      <c r="E2274" t="s">
        <v>3394</v>
      </c>
      <c r="F2274" t="s">
        <v>399</v>
      </c>
      <c r="G2274" t="s">
        <v>400</v>
      </c>
      <c r="H2274" t="s">
        <v>401</v>
      </c>
      <c r="I2274" s="1">
        <f t="shared" si="124"/>
        <v>42978</v>
      </c>
      <c r="J2274" s="3">
        <v>1813.56</v>
      </c>
      <c r="K2274" s="3">
        <v>944.63</v>
      </c>
      <c r="L2274" s="3">
        <v>868.93</v>
      </c>
      <c r="M2274" s="3">
        <v>182</v>
      </c>
      <c r="N2274" s="2">
        <v>14</v>
      </c>
      <c r="O2274" s="2">
        <v>0</v>
      </c>
      <c r="P2274" s="2">
        <v>5</v>
      </c>
      <c r="Q2274" s="2">
        <v>364</v>
      </c>
      <c r="R2274" s="1">
        <f t="shared" si="125"/>
        <v>45900</v>
      </c>
      <c r="S2274" t="s">
        <v>27</v>
      </c>
      <c r="T2274" t="s">
        <v>28</v>
      </c>
    </row>
    <row r="2275" spans="1:20" ht="13.95" customHeight="1" x14ac:dyDescent="0.3">
      <c r="A2275" t="s">
        <v>3411</v>
      </c>
      <c r="B2275" s="2">
        <v>1</v>
      </c>
      <c r="C2275" t="s">
        <v>1312</v>
      </c>
      <c r="D2275" t="s">
        <v>22</v>
      </c>
      <c r="E2275" t="s">
        <v>3394</v>
      </c>
      <c r="F2275" t="s">
        <v>399</v>
      </c>
      <c r="G2275" t="s">
        <v>400</v>
      </c>
      <c r="H2275" t="s">
        <v>401</v>
      </c>
      <c r="I2275" s="1">
        <f t="shared" si="124"/>
        <v>42978</v>
      </c>
      <c r="J2275" s="3">
        <v>1813.56</v>
      </c>
      <c r="K2275" s="3">
        <v>944.63</v>
      </c>
      <c r="L2275" s="3">
        <v>868.93</v>
      </c>
      <c r="M2275" s="3">
        <v>182</v>
      </c>
      <c r="N2275" s="2">
        <v>14</v>
      </c>
      <c r="O2275" s="2">
        <v>0</v>
      </c>
      <c r="P2275" s="2">
        <v>5</v>
      </c>
      <c r="Q2275" s="2">
        <v>364</v>
      </c>
      <c r="R2275" s="1">
        <f t="shared" si="125"/>
        <v>45900</v>
      </c>
      <c r="S2275" t="s">
        <v>27</v>
      </c>
      <c r="T2275" t="s">
        <v>28</v>
      </c>
    </row>
    <row r="2276" spans="1:20" ht="13.95" customHeight="1" x14ac:dyDescent="0.3">
      <c r="A2276" t="s">
        <v>3412</v>
      </c>
      <c r="B2276" s="2">
        <v>1</v>
      </c>
      <c r="C2276" t="s">
        <v>1312</v>
      </c>
      <c r="D2276" t="s">
        <v>22</v>
      </c>
      <c r="E2276" t="s">
        <v>3394</v>
      </c>
      <c r="F2276" t="s">
        <v>181</v>
      </c>
      <c r="G2276" t="s">
        <v>182</v>
      </c>
      <c r="H2276" t="s">
        <v>212</v>
      </c>
      <c r="I2276" s="1">
        <f t="shared" si="124"/>
        <v>42978</v>
      </c>
      <c r="J2276" s="3">
        <v>1813.56</v>
      </c>
      <c r="K2276" s="3">
        <v>944.63</v>
      </c>
      <c r="L2276" s="3">
        <v>868.93</v>
      </c>
      <c r="M2276" s="3">
        <v>182</v>
      </c>
      <c r="N2276" s="2">
        <v>14</v>
      </c>
      <c r="O2276" s="2">
        <v>0</v>
      </c>
      <c r="P2276" s="2">
        <v>5</v>
      </c>
      <c r="Q2276" s="2">
        <v>364</v>
      </c>
      <c r="R2276" s="1">
        <f t="shared" si="125"/>
        <v>45900</v>
      </c>
      <c r="S2276" t="s">
        <v>27</v>
      </c>
      <c r="T2276" t="s">
        <v>28</v>
      </c>
    </row>
    <row r="2277" spans="1:20" ht="13.95" customHeight="1" x14ac:dyDescent="0.3">
      <c r="A2277" t="s">
        <v>3413</v>
      </c>
      <c r="B2277" s="2">
        <v>1</v>
      </c>
      <c r="C2277" t="s">
        <v>1312</v>
      </c>
      <c r="D2277" t="s">
        <v>22</v>
      </c>
      <c r="E2277" t="s">
        <v>3394</v>
      </c>
      <c r="F2277" t="s">
        <v>181</v>
      </c>
      <c r="G2277" t="s">
        <v>182</v>
      </c>
      <c r="H2277" t="s">
        <v>183</v>
      </c>
      <c r="I2277" s="1">
        <f t="shared" si="124"/>
        <v>42978</v>
      </c>
      <c r="J2277" s="3">
        <v>1813.56</v>
      </c>
      <c r="K2277" s="3">
        <v>944.63</v>
      </c>
      <c r="L2277" s="3">
        <v>868.93</v>
      </c>
      <c r="M2277" s="3">
        <v>182</v>
      </c>
      <c r="N2277" s="2">
        <v>14</v>
      </c>
      <c r="O2277" s="2">
        <v>0</v>
      </c>
      <c r="P2277" s="2">
        <v>5</v>
      </c>
      <c r="Q2277" s="2">
        <v>364</v>
      </c>
      <c r="R2277" s="1">
        <f t="shared" si="125"/>
        <v>45900</v>
      </c>
      <c r="S2277" t="s">
        <v>27</v>
      </c>
      <c r="T2277" t="s">
        <v>28</v>
      </c>
    </row>
    <row r="2278" spans="1:20" ht="13.95" customHeight="1" x14ac:dyDescent="0.3">
      <c r="A2278" t="s">
        <v>3414</v>
      </c>
      <c r="B2278" s="2">
        <v>1</v>
      </c>
      <c r="C2278" t="s">
        <v>1312</v>
      </c>
      <c r="D2278" t="s">
        <v>22</v>
      </c>
      <c r="E2278" t="s">
        <v>3394</v>
      </c>
      <c r="F2278" t="s">
        <v>399</v>
      </c>
      <c r="G2278" t="s">
        <v>400</v>
      </c>
      <c r="H2278" t="s">
        <v>401</v>
      </c>
      <c r="I2278" s="1">
        <f t="shared" si="124"/>
        <v>42978</v>
      </c>
      <c r="J2278" s="3">
        <v>1813.56</v>
      </c>
      <c r="K2278" s="3">
        <v>944.63</v>
      </c>
      <c r="L2278" s="3">
        <v>868.93</v>
      </c>
      <c r="M2278" s="3">
        <v>182</v>
      </c>
      <c r="N2278" s="2">
        <v>14</v>
      </c>
      <c r="O2278" s="2">
        <v>0</v>
      </c>
      <c r="P2278" s="2">
        <v>5</v>
      </c>
      <c r="Q2278" s="2">
        <v>364</v>
      </c>
      <c r="R2278" s="1">
        <f t="shared" si="125"/>
        <v>45900</v>
      </c>
      <c r="S2278" t="s">
        <v>27</v>
      </c>
      <c r="T2278" t="s">
        <v>28</v>
      </c>
    </row>
    <row r="2279" spans="1:20" ht="13.95" customHeight="1" x14ac:dyDescent="0.3">
      <c r="A2279" t="s">
        <v>3415</v>
      </c>
      <c r="B2279" s="2">
        <v>1</v>
      </c>
      <c r="C2279" t="s">
        <v>1312</v>
      </c>
      <c r="D2279" t="s">
        <v>22</v>
      </c>
      <c r="E2279" t="s">
        <v>3394</v>
      </c>
      <c r="F2279" t="s">
        <v>383</v>
      </c>
      <c r="G2279" t="s">
        <v>162</v>
      </c>
      <c r="H2279" t="s">
        <v>384</v>
      </c>
      <c r="I2279" s="1">
        <f t="shared" si="124"/>
        <v>42978</v>
      </c>
      <c r="J2279" s="3">
        <v>1813.56</v>
      </c>
      <c r="K2279" s="3">
        <v>944.63</v>
      </c>
      <c r="L2279" s="3">
        <v>868.93</v>
      </c>
      <c r="M2279" s="3">
        <v>182</v>
      </c>
      <c r="N2279" s="2">
        <v>14</v>
      </c>
      <c r="O2279" s="2">
        <v>0</v>
      </c>
      <c r="P2279" s="2">
        <v>5</v>
      </c>
      <c r="Q2279" s="2">
        <v>364</v>
      </c>
      <c r="R2279" s="1">
        <f t="shared" si="125"/>
        <v>45900</v>
      </c>
      <c r="S2279" t="s">
        <v>27</v>
      </c>
      <c r="T2279" t="s">
        <v>28</v>
      </c>
    </row>
    <row r="2280" spans="1:20" ht="13.95" customHeight="1" x14ac:dyDescent="0.3">
      <c r="A2280" t="s">
        <v>3416</v>
      </c>
      <c r="B2280" s="2">
        <v>1</v>
      </c>
      <c r="C2280" t="s">
        <v>1312</v>
      </c>
      <c r="D2280" t="s">
        <v>22</v>
      </c>
      <c r="E2280" t="s">
        <v>3394</v>
      </c>
      <c r="F2280" t="s">
        <v>340</v>
      </c>
      <c r="G2280" t="s">
        <v>193</v>
      </c>
      <c r="H2280" t="s">
        <v>341</v>
      </c>
      <c r="I2280" s="1">
        <f t="shared" si="124"/>
        <v>42978</v>
      </c>
      <c r="J2280" s="3">
        <v>1813.56</v>
      </c>
      <c r="K2280" s="3">
        <v>944.63</v>
      </c>
      <c r="L2280" s="3">
        <v>868.93</v>
      </c>
      <c r="M2280" s="3">
        <v>182</v>
      </c>
      <c r="N2280" s="2">
        <v>14</v>
      </c>
      <c r="O2280" s="2">
        <v>0</v>
      </c>
      <c r="P2280" s="2">
        <v>5</v>
      </c>
      <c r="Q2280" s="2">
        <v>364</v>
      </c>
      <c r="R2280" s="1">
        <f t="shared" si="125"/>
        <v>45900</v>
      </c>
      <c r="S2280" t="s">
        <v>27</v>
      </c>
      <c r="T2280" t="s">
        <v>28</v>
      </c>
    </row>
    <row r="2281" spans="1:20" ht="13.95" customHeight="1" x14ac:dyDescent="0.3">
      <c r="A2281" t="s">
        <v>3417</v>
      </c>
      <c r="B2281" s="2">
        <v>1</v>
      </c>
      <c r="C2281" t="s">
        <v>1312</v>
      </c>
      <c r="D2281" t="s">
        <v>22</v>
      </c>
      <c r="E2281" t="s">
        <v>3394</v>
      </c>
      <c r="F2281" t="s">
        <v>181</v>
      </c>
      <c r="G2281" t="s">
        <v>182</v>
      </c>
      <c r="H2281" t="s">
        <v>623</v>
      </c>
      <c r="I2281" s="1">
        <f t="shared" si="124"/>
        <v>42978</v>
      </c>
      <c r="J2281" s="3">
        <v>1813.56</v>
      </c>
      <c r="K2281" s="3">
        <v>944.63</v>
      </c>
      <c r="L2281" s="3">
        <v>868.93</v>
      </c>
      <c r="M2281" s="3">
        <v>182</v>
      </c>
      <c r="N2281" s="2">
        <v>14</v>
      </c>
      <c r="O2281" s="2">
        <v>0</v>
      </c>
      <c r="P2281" s="2">
        <v>5</v>
      </c>
      <c r="Q2281" s="2">
        <v>364</v>
      </c>
      <c r="R2281" s="1">
        <f t="shared" si="125"/>
        <v>45900</v>
      </c>
      <c r="S2281" t="s">
        <v>27</v>
      </c>
      <c r="T2281" t="s">
        <v>28</v>
      </c>
    </row>
    <row r="2282" spans="1:20" ht="13.95" customHeight="1" x14ac:dyDescent="0.3">
      <c r="A2282" t="s">
        <v>3418</v>
      </c>
      <c r="B2282" s="2">
        <v>1</v>
      </c>
      <c r="C2282" t="s">
        <v>1312</v>
      </c>
      <c r="D2282" t="s">
        <v>22</v>
      </c>
      <c r="E2282" t="s">
        <v>3394</v>
      </c>
      <c r="F2282" t="s">
        <v>151</v>
      </c>
      <c r="G2282" t="s">
        <v>152</v>
      </c>
      <c r="H2282" t="s">
        <v>206</v>
      </c>
      <c r="I2282" s="1">
        <f t="shared" si="124"/>
        <v>42978</v>
      </c>
      <c r="J2282" s="3">
        <v>1813.56</v>
      </c>
      <c r="K2282" s="3">
        <v>944.63</v>
      </c>
      <c r="L2282" s="3">
        <v>868.93</v>
      </c>
      <c r="M2282" s="3">
        <v>182</v>
      </c>
      <c r="N2282" s="2">
        <v>14</v>
      </c>
      <c r="O2282" s="2">
        <v>0</v>
      </c>
      <c r="P2282" s="2">
        <v>5</v>
      </c>
      <c r="Q2282" s="2">
        <v>364</v>
      </c>
      <c r="R2282" s="1">
        <f t="shared" si="125"/>
        <v>45900</v>
      </c>
      <c r="S2282" t="s">
        <v>27</v>
      </c>
      <c r="T2282" t="s">
        <v>28</v>
      </c>
    </row>
    <row r="2283" spans="1:20" ht="13.95" customHeight="1" x14ac:dyDescent="0.3">
      <c r="A2283" t="s">
        <v>3419</v>
      </c>
      <c r="B2283" s="2">
        <v>1</v>
      </c>
      <c r="C2283" t="s">
        <v>1312</v>
      </c>
      <c r="D2283" t="s">
        <v>22</v>
      </c>
      <c r="E2283" t="s">
        <v>3394</v>
      </c>
      <c r="F2283" t="s">
        <v>543</v>
      </c>
      <c r="G2283" t="s">
        <v>25</v>
      </c>
      <c r="H2283" t="s">
        <v>544</v>
      </c>
      <c r="I2283" s="1">
        <f t="shared" si="124"/>
        <v>42978</v>
      </c>
      <c r="J2283" s="3">
        <v>1813.56</v>
      </c>
      <c r="K2283" s="3">
        <v>944.63</v>
      </c>
      <c r="L2283" s="3">
        <v>868.93</v>
      </c>
      <c r="M2283" s="3">
        <v>182</v>
      </c>
      <c r="N2283" s="2">
        <v>14</v>
      </c>
      <c r="O2283" s="2">
        <v>0</v>
      </c>
      <c r="P2283" s="2">
        <v>5</v>
      </c>
      <c r="Q2283" s="2">
        <v>364</v>
      </c>
      <c r="R2283" s="1">
        <f t="shared" si="125"/>
        <v>45900</v>
      </c>
      <c r="S2283" t="s">
        <v>27</v>
      </c>
      <c r="T2283" t="s">
        <v>28</v>
      </c>
    </row>
    <row r="2284" spans="1:20" ht="13.95" customHeight="1" x14ac:dyDescent="0.3">
      <c r="A2284" t="s">
        <v>3420</v>
      </c>
      <c r="B2284" s="2">
        <v>1</v>
      </c>
      <c r="C2284" t="s">
        <v>1312</v>
      </c>
      <c r="D2284" t="s">
        <v>22</v>
      </c>
      <c r="E2284" t="s">
        <v>3394</v>
      </c>
      <c r="F2284" t="s">
        <v>151</v>
      </c>
      <c r="G2284" t="s">
        <v>152</v>
      </c>
      <c r="H2284" t="s">
        <v>397</v>
      </c>
      <c r="I2284" s="1">
        <f t="shared" si="124"/>
        <v>42978</v>
      </c>
      <c r="J2284" s="3">
        <v>1813.56</v>
      </c>
      <c r="K2284" s="3">
        <v>944.63</v>
      </c>
      <c r="L2284" s="3">
        <v>868.93</v>
      </c>
      <c r="M2284" s="3">
        <v>182</v>
      </c>
      <c r="N2284" s="2">
        <v>14</v>
      </c>
      <c r="O2284" s="2">
        <v>0</v>
      </c>
      <c r="P2284" s="2">
        <v>5</v>
      </c>
      <c r="Q2284" s="2">
        <v>364</v>
      </c>
      <c r="R2284" s="1">
        <f t="shared" si="125"/>
        <v>45900</v>
      </c>
      <c r="S2284" t="s">
        <v>27</v>
      </c>
      <c r="T2284" t="s">
        <v>28</v>
      </c>
    </row>
    <row r="2285" spans="1:20" ht="13.95" customHeight="1" x14ac:dyDescent="0.3">
      <c r="A2285" t="s">
        <v>3421</v>
      </c>
      <c r="B2285" s="2">
        <v>1</v>
      </c>
      <c r="C2285" t="s">
        <v>1312</v>
      </c>
      <c r="D2285" t="s">
        <v>22</v>
      </c>
      <c r="E2285" t="s">
        <v>3394</v>
      </c>
      <c r="F2285" t="s">
        <v>151</v>
      </c>
      <c r="G2285" t="s">
        <v>152</v>
      </c>
      <c r="H2285" t="s">
        <v>206</v>
      </c>
      <c r="I2285" s="1">
        <f t="shared" si="124"/>
        <v>42978</v>
      </c>
      <c r="J2285" s="3">
        <v>1813.56</v>
      </c>
      <c r="K2285" s="3">
        <v>944.63</v>
      </c>
      <c r="L2285" s="3">
        <v>868.93</v>
      </c>
      <c r="M2285" s="3">
        <v>182</v>
      </c>
      <c r="N2285" s="2">
        <v>14</v>
      </c>
      <c r="O2285" s="2">
        <v>0</v>
      </c>
      <c r="P2285" s="2">
        <v>5</v>
      </c>
      <c r="Q2285" s="2">
        <v>364</v>
      </c>
      <c r="R2285" s="1">
        <f t="shared" si="125"/>
        <v>45900</v>
      </c>
      <c r="S2285" t="s">
        <v>27</v>
      </c>
      <c r="T2285" t="s">
        <v>28</v>
      </c>
    </row>
    <row r="2286" spans="1:20" ht="13.95" customHeight="1" x14ac:dyDescent="0.3">
      <c r="A2286" t="s">
        <v>3422</v>
      </c>
      <c r="B2286" s="2">
        <v>1</v>
      </c>
      <c r="C2286" t="s">
        <v>1312</v>
      </c>
      <c r="D2286" t="s">
        <v>22</v>
      </c>
      <c r="E2286" t="s">
        <v>3394</v>
      </c>
      <c r="F2286" t="s">
        <v>151</v>
      </c>
      <c r="G2286" t="s">
        <v>152</v>
      </c>
      <c r="H2286" t="s">
        <v>206</v>
      </c>
      <c r="I2286" s="1">
        <f t="shared" si="124"/>
        <v>42978</v>
      </c>
      <c r="J2286" s="3">
        <v>1813.56</v>
      </c>
      <c r="K2286" s="3">
        <v>944.63</v>
      </c>
      <c r="L2286" s="3">
        <v>868.93</v>
      </c>
      <c r="M2286" s="3">
        <v>182</v>
      </c>
      <c r="N2286" s="2">
        <v>14</v>
      </c>
      <c r="O2286" s="2">
        <v>0</v>
      </c>
      <c r="P2286" s="2">
        <v>5</v>
      </c>
      <c r="Q2286" s="2">
        <v>364</v>
      </c>
      <c r="R2286" s="1">
        <f t="shared" si="125"/>
        <v>45900</v>
      </c>
      <c r="S2286" t="s">
        <v>27</v>
      </c>
      <c r="T2286" t="s">
        <v>28</v>
      </c>
    </row>
    <row r="2287" spans="1:20" ht="13.95" customHeight="1" x14ac:dyDescent="0.3">
      <c r="A2287" t="s">
        <v>3423</v>
      </c>
      <c r="B2287" s="2">
        <v>1</v>
      </c>
      <c r="C2287" t="s">
        <v>1312</v>
      </c>
      <c r="D2287" t="s">
        <v>22</v>
      </c>
      <c r="E2287" t="s">
        <v>3394</v>
      </c>
      <c r="F2287" t="s">
        <v>151</v>
      </c>
      <c r="G2287" t="s">
        <v>152</v>
      </c>
      <c r="H2287" t="s">
        <v>206</v>
      </c>
      <c r="I2287" s="1">
        <f t="shared" si="124"/>
        <v>42978</v>
      </c>
      <c r="J2287" s="3">
        <v>1813.56</v>
      </c>
      <c r="K2287" s="3">
        <v>944.63</v>
      </c>
      <c r="L2287" s="3">
        <v>868.93</v>
      </c>
      <c r="M2287" s="3">
        <v>182</v>
      </c>
      <c r="N2287" s="2">
        <v>14</v>
      </c>
      <c r="O2287" s="2">
        <v>0</v>
      </c>
      <c r="P2287" s="2">
        <v>5</v>
      </c>
      <c r="Q2287" s="2">
        <v>364</v>
      </c>
      <c r="R2287" s="1">
        <f t="shared" si="125"/>
        <v>45900</v>
      </c>
      <c r="S2287" t="s">
        <v>27</v>
      </c>
      <c r="T2287" t="s">
        <v>28</v>
      </c>
    </row>
    <row r="2288" spans="1:20" ht="13.95" customHeight="1" x14ac:dyDescent="0.3">
      <c r="A2288" t="s">
        <v>3424</v>
      </c>
      <c r="B2288" s="2">
        <v>1</v>
      </c>
      <c r="C2288" t="s">
        <v>1312</v>
      </c>
      <c r="D2288" t="s">
        <v>22</v>
      </c>
      <c r="E2288" t="s">
        <v>3394</v>
      </c>
      <c r="F2288" t="s">
        <v>192</v>
      </c>
      <c r="G2288" t="s">
        <v>193</v>
      </c>
      <c r="H2288" t="s">
        <v>194</v>
      </c>
      <c r="I2288" s="1">
        <f t="shared" si="124"/>
        <v>42978</v>
      </c>
      <c r="J2288" s="3">
        <v>1813.56</v>
      </c>
      <c r="K2288" s="3">
        <v>944.63</v>
      </c>
      <c r="L2288" s="3">
        <v>868.93</v>
      </c>
      <c r="M2288" s="3">
        <v>182</v>
      </c>
      <c r="N2288" s="2">
        <v>14</v>
      </c>
      <c r="O2288" s="2">
        <v>0</v>
      </c>
      <c r="P2288" s="2">
        <v>5</v>
      </c>
      <c r="Q2288" s="2">
        <v>364</v>
      </c>
      <c r="R2288" s="1">
        <f t="shared" si="125"/>
        <v>45900</v>
      </c>
      <c r="S2288" t="s">
        <v>27</v>
      </c>
      <c r="T2288" t="s">
        <v>28</v>
      </c>
    </row>
    <row r="2289" spans="1:20" ht="13.95" customHeight="1" x14ac:dyDescent="0.3">
      <c r="A2289" t="s">
        <v>3425</v>
      </c>
      <c r="B2289" s="2">
        <v>1</v>
      </c>
      <c r="C2289" t="s">
        <v>1312</v>
      </c>
      <c r="D2289" t="s">
        <v>22</v>
      </c>
      <c r="E2289" t="s">
        <v>3394</v>
      </c>
      <c r="F2289" t="s">
        <v>216</v>
      </c>
      <c r="G2289" t="s">
        <v>162</v>
      </c>
      <c r="H2289" t="s">
        <v>217</v>
      </c>
      <c r="I2289" s="1">
        <f t="shared" si="124"/>
        <v>42978</v>
      </c>
      <c r="J2289" s="3">
        <v>1813.56</v>
      </c>
      <c r="K2289" s="3">
        <v>944.63</v>
      </c>
      <c r="L2289" s="3">
        <v>868.93</v>
      </c>
      <c r="M2289" s="3">
        <v>182</v>
      </c>
      <c r="N2289" s="2">
        <v>14</v>
      </c>
      <c r="O2289" s="2">
        <v>0</v>
      </c>
      <c r="P2289" s="2">
        <v>5</v>
      </c>
      <c r="Q2289" s="2">
        <v>364</v>
      </c>
      <c r="R2289" s="1">
        <f t="shared" si="125"/>
        <v>45900</v>
      </c>
      <c r="S2289" t="s">
        <v>27</v>
      </c>
      <c r="T2289" t="s">
        <v>28</v>
      </c>
    </row>
    <row r="2290" spans="1:20" ht="13.95" customHeight="1" x14ac:dyDescent="0.3">
      <c r="A2290" t="s">
        <v>3426</v>
      </c>
      <c r="B2290" s="2">
        <v>1</v>
      </c>
      <c r="C2290" t="s">
        <v>1312</v>
      </c>
      <c r="D2290" t="s">
        <v>22</v>
      </c>
      <c r="E2290" t="s">
        <v>3394</v>
      </c>
      <c r="F2290" t="s">
        <v>216</v>
      </c>
      <c r="G2290" t="s">
        <v>162</v>
      </c>
      <c r="H2290" t="s">
        <v>217</v>
      </c>
      <c r="I2290" s="1">
        <f t="shared" si="124"/>
        <v>42978</v>
      </c>
      <c r="J2290" s="3">
        <v>1813.56</v>
      </c>
      <c r="K2290" s="3">
        <v>944.63</v>
      </c>
      <c r="L2290" s="3">
        <v>868.93</v>
      </c>
      <c r="M2290" s="3">
        <v>182</v>
      </c>
      <c r="N2290" s="2">
        <v>14</v>
      </c>
      <c r="O2290" s="2">
        <v>0</v>
      </c>
      <c r="P2290" s="2">
        <v>5</v>
      </c>
      <c r="Q2290" s="2">
        <v>364</v>
      </c>
      <c r="R2290" s="1">
        <f t="shared" si="125"/>
        <v>45900</v>
      </c>
      <c r="S2290" t="s">
        <v>27</v>
      </c>
      <c r="T2290" t="s">
        <v>28</v>
      </c>
    </row>
    <row r="2291" spans="1:20" ht="13.95" customHeight="1" x14ac:dyDescent="0.3">
      <c r="A2291" t="s">
        <v>3427</v>
      </c>
      <c r="B2291" s="2">
        <v>1</v>
      </c>
      <c r="C2291" t="s">
        <v>1312</v>
      </c>
      <c r="D2291" t="s">
        <v>22</v>
      </c>
      <c r="E2291" t="s">
        <v>3394</v>
      </c>
      <c r="F2291" t="s">
        <v>432</v>
      </c>
      <c r="G2291" t="s">
        <v>377</v>
      </c>
      <c r="H2291" t="s">
        <v>433</v>
      </c>
      <c r="I2291" s="1">
        <f t="shared" ref="I2291:I2322" si="126">DATE(2017,8,31)</f>
        <v>42978</v>
      </c>
      <c r="J2291" s="3">
        <v>1813.56</v>
      </c>
      <c r="K2291" s="3">
        <v>944.63</v>
      </c>
      <c r="L2291" s="3">
        <v>868.93</v>
      </c>
      <c r="M2291" s="3">
        <v>182</v>
      </c>
      <c r="N2291" s="2">
        <v>14</v>
      </c>
      <c r="O2291" s="2">
        <v>0</v>
      </c>
      <c r="P2291" s="2">
        <v>5</v>
      </c>
      <c r="Q2291" s="2">
        <v>364</v>
      </c>
      <c r="R2291" s="1">
        <f t="shared" si="125"/>
        <v>45900</v>
      </c>
      <c r="S2291" t="s">
        <v>27</v>
      </c>
      <c r="T2291" t="s">
        <v>28</v>
      </c>
    </row>
    <row r="2292" spans="1:20" ht="13.95" customHeight="1" x14ac:dyDescent="0.3">
      <c r="A2292" t="s">
        <v>3428</v>
      </c>
      <c r="B2292" s="2">
        <v>1</v>
      </c>
      <c r="C2292" t="s">
        <v>1312</v>
      </c>
      <c r="D2292" t="s">
        <v>22</v>
      </c>
      <c r="E2292" t="s">
        <v>3429</v>
      </c>
      <c r="F2292" t="s">
        <v>181</v>
      </c>
      <c r="G2292" t="s">
        <v>182</v>
      </c>
      <c r="H2292" t="s">
        <v>623</v>
      </c>
      <c r="I2292" s="1">
        <f t="shared" si="126"/>
        <v>42978</v>
      </c>
      <c r="J2292" s="3">
        <v>1813.56</v>
      </c>
      <c r="K2292" s="3">
        <v>944.63</v>
      </c>
      <c r="L2292" s="3">
        <v>868.93</v>
      </c>
      <c r="M2292" s="3">
        <v>182</v>
      </c>
      <c r="N2292" s="2">
        <v>14</v>
      </c>
      <c r="O2292" s="2">
        <v>0</v>
      </c>
      <c r="P2292" s="2">
        <v>5</v>
      </c>
      <c r="Q2292" s="2">
        <v>364</v>
      </c>
      <c r="R2292" s="1">
        <f t="shared" si="125"/>
        <v>45900</v>
      </c>
      <c r="S2292" t="s">
        <v>27</v>
      </c>
      <c r="T2292" t="s">
        <v>28</v>
      </c>
    </row>
    <row r="2293" spans="1:20" ht="13.95" customHeight="1" x14ac:dyDescent="0.3">
      <c r="A2293" t="s">
        <v>3430</v>
      </c>
      <c r="B2293" s="2">
        <v>1</v>
      </c>
      <c r="C2293" t="s">
        <v>1312</v>
      </c>
      <c r="D2293" t="s">
        <v>22</v>
      </c>
      <c r="E2293" t="s">
        <v>3429</v>
      </c>
      <c r="F2293" t="s">
        <v>181</v>
      </c>
      <c r="G2293" t="s">
        <v>182</v>
      </c>
      <c r="H2293" t="s">
        <v>212</v>
      </c>
      <c r="I2293" s="1">
        <f t="shared" si="126"/>
        <v>42978</v>
      </c>
      <c r="J2293" s="3">
        <v>1813.56</v>
      </c>
      <c r="K2293" s="3">
        <v>944.63</v>
      </c>
      <c r="L2293" s="3">
        <v>868.93</v>
      </c>
      <c r="M2293" s="3">
        <v>182</v>
      </c>
      <c r="N2293" s="2">
        <v>14</v>
      </c>
      <c r="O2293" s="2">
        <v>0</v>
      </c>
      <c r="P2293" s="2">
        <v>5</v>
      </c>
      <c r="Q2293" s="2">
        <v>364</v>
      </c>
      <c r="R2293" s="1">
        <f t="shared" si="125"/>
        <v>45900</v>
      </c>
      <c r="S2293" t="s">
        <v>27</v>
      </c>
      <c r="T2293" t="s">
        <v>28</v>
      </c>
    </row>
    <row r="2294" spans="1:20" ht="13.95" customHeight="1" x14ac:dyDescent="0.3">
      <c r="A2294" t="s">
        <v>3431</v>
      </c>
      <c r="B2294" s="2">
        <v>1</v>
      </c>
      <c r="C2294" t="s">
        <v>1312</v>
      </c>
      <c r="D2294" t="s">
        <v>22</v>
      </c>
      <c r="E2294" t="s">
        <v>3394</v>
      </c>
      <c r="F2294" t="s">
        <v>399</v>
      </c>
      <c r="G2294" t="s">
        <v>400</v>
      </c>
      <c r="H2294" t="s">
        <v>586</v>
      </c>
      <c r="I2294" s="1">
        <f t="shared" si="126"/>
        <v>42978</v>
      </c>
      <c r="J2294" s="3">
        <v>1813.56</v>
      </c>
      <c r="K2294" s="3">
        <v>944.63</v>
      </c>
      <c r="L2294" s="3">
        <v>868.93</v>
      </c>
      <c r="M2294" s="3">
        <v>182</v>
      </c>
      <c r="N2294" s="2">
        <v>14</v>
      </c>
      <c r="O2294" s="2">
        <v>0</v>
      </c>
      <c r="P2294" s="2">
        <v>5</v>
      </c>
      <c r="Q2294" s="2">
        <v>364</v>
      </c>
      <c r="R2294" s="1">
        <f t="shared" si="125"/>
        <v>45900</v>
      </c>
      <c r="S2294" t="s">
        <v>27</v>
      </c>
      <c r="T2294" t="s">
        <v>28</v>
      </c>
    </row>
    <row r="2295" spans="1:20" ht="13.95" customHeight="1" x14ac:dyDescent="0.3">
      <c r="A2295" t="s">
        <v>3432</v>
      </c>
      <c r="B2295" s="2">
        <v>1</v>
      </c>
      <c r="C2295" t="s">
        <v>1312</v>
      </c>
      <c r="D2295" t="s">
        <v>22</v>
      </c>
      <c r="E2295" t="s">
        <v>3394</v>
      </c>
      <c r="F2295" t="s">
        <v>216</v>
      </c>
      <c r="G2295" t="s">
        <v>162</v>
      </c>
      <c r="H2295" t="s">
        <v>217</v>
      </c>
      <c r="I2295" s="1">
        <f t="shared" si="126"/>
        <v>42978</v>
      </c>
      <c r="J2295" s="3">
        <v>1813.56</v>
      </c>
      <c r="K2295" s="3">
        <v>944.63</v>
      </c>
      <c r="L2295" s="3">
        <v>868.93</v>
      </c>
      <c r="M2295" s="3">
        <v>182</v>
      </c>
      <c r="N2295" s="2">
        <v>14</v>
      </c>
      <c r="O2295" s="2">
        <v>0</v>
      </c>
      <c r="P2295" s="2">
        <v>5</v>
      </c>
      <c r="Q2295" s="2">
        <v>364</v>
      </c>
      <c r="R2295" s="1">
        <f t="shared" si="125"/>
        <v>45900</v>
      </c>
      <c r="S2295" t="s">
        <v>27</v>
      </c>
      <c r="T2295" t="s">
        <v>28</v>
      </c>
    </row>
    <row r="2296" spans="1:20" ht="13.95" customHeight="1" x14ac:dyDescent="0.3">
      <c r="A2296" t="s">
        <v>3433</v>
      </c>
      <c r="B2296" s="2">
        <v>1</v>
      </c>
      <c r="C2296" t="s">
        <v>1312</v>
      </c>
      <c r="D2296" t="s">
        <v>22</v>
      </c>
      <c r="E2296" t="s">
        <v>3394</v>
      </c>
      <c r="F2296" t="s">
        <v>151</v>
      </c>
      <c r="G2296" t="s">
        <v>152</v>
      </c>
      <c r="H2296" t="s">
        <v>206</v>
      </c>
      <c r="I2296" s="1">
        <f t="shared" si="126"/>
        <v>42978</v>
      </c>
      <c r="J2296" s="3">
        <v>1813.56</v>
      </c>
      <c r="K2296" s="3">
        <v>944.63</v>
      </c>
      <c r="L2296" s="3">
        <v>868.93</v>
      </c>
      <c r="M2296" s="3">
        <v>182</v>
      </c>
      <c r="N2296" s="2">
        <v>14</v>
      </c>
      <c r="O2296" s="2">
        <v>0</v>
      </c>
      <c r="P2296" s="2">
        <v>5</v>
      </c>
      <c r="Q2296" s="2">
        <v>364</v>
      </c>
      <c r="R2296" s="1">
        <f t="shared" si="125"/>
        <v>45900</v>
      </c>
      <c r="S2296" t="s">
        <v>27</v>
      </c>
      <c r="T2296" t="s">
        <v>28</v>
      </c>
    </row>
    <row r="2297" spans="1:20" ht="13.95" customHeight="1" x14ac:dyDescent="0.3">
      <c r="A2297" t="s">
        <v>3434</v>
      </c>
      <c r="B2297" s="2">
        <v>1</v>
      </c>
      <c r="C2297" t="s">
        <v>1312</v>
      </c>
      <c r="D2297" t="s">
        <v>22</v>
      </c>
      <c r="E2297" t="s">
        <v>3394</v>
      </c>
      <c r="F2297" t="s">
        <v>151</v>
      </c>
      <c r="G2297" t="s">
        <v>152</v>
      </c>
      <c r="H2297" t="s">
        <v>206</v>
      </c>
      <c r="I2297" s="1">
        <f t="shared" si="126"/>
        <v>42978</v>
      </c>
      <c r="J2297" s="3">
        <v>1813.56</v>
      </c>
      <c r="K2297" s="3">
        <v>944.63</v>
      </c>
      <c r="L2297" s="3">
        <v>868.93</v>
      </c>
      <c r="M2297" s="3">
        <v>182</v>
      </c>
      <c r="N2297" s="2">
        <v>14</v>
      </c>
      <c r="O2297" s="2">
        <v>0</v>
      </c>
      <c r="P2297" s="2">
        <v>5</v>
      </c>
      <c r="Q2297" s="2">
        <v>364</v>
      </c>
      <c r="R2297" s="1">
        <f t="shared" si="125"/>
        <v>45900</v>
      </c>
      <c r="S2297" t="s">
        <v>27</v>
      </c>
      <c r="T2297" t="s">
        <v>28</v>
      </c>
    </row>
    <row r="2298" spans="1:20" ht="13.95" customHeight="1" x14ac:dyDescent="0.3">
      <c r="A2298" t="s">
        <v>3435</v>
      </c>
      <c r="B2298" s="2">
        <v>1</v>
      </c>
      <c r="C2298" t="s">
        <v>1312</v>
      </c>
      <c r="D2298" t="s">
        <v>22</v>
      </c>
      <c r="E2298" t="s">
        <v>3394</v>
      </c>
      <c r="F2298" t="s">
        <v>151</v>
      </c>
      <c r="G2298" t="s">
        <v>152</v>
      </c>
      <c r="H2298" t="s">
        <v>206</v>
      </c>
      <c r="I2298" s="1">
        <f t="shared" si="126"/>
        <v>42978</v>
      </c>
      <c r="J2298" s="3">
        <v>1813.56</v>
      </c>
      <c r="K2298" s="3">
        <v>944.63</v>
      </c>
      <c r="L2298" s="3">
        <v>868.93</v>
      </c>
      <c r="M2298" s="3">
        <v>182</v>
      </c>
      <c r="N2298" s="2">
        <v>14</v>
      </c>
      <c r="O2298" s="2">
        <v>0</v>
      </c>
      <c r="P2298" s="2">
        <v>5</v>
      </c>
      <c r="Q2298" s="2">
        <v>364</v>
      </c>
      <c r="R2298" s="1">
        <f t="shared" si="125"/>
        <v>45900</v>
      </c>
      <c r="S2298" t="s">
        <v>27</v>
      </c>
      <c r="T2298" t="s">
        <v>28</v>
      </c>
    </row>
    <row r="2299" spans="1:20" ht="13.95" customHeight="1" x14ac:dyDescent="0.3">
      <c r="A2299" t="s">
        <v>3436</v>
      </c>
      <c r="B2299" s="2">
        <v>1</v>
      </c>
      <c r="C2299" t="s">
        <v>1312</v>
      </c>
      <c r="D2299" t="s">
        <v>22</v>
      </c>
      <c r="E2299" t="s">
        <v>3394</v>
      </c>
      <c r="F2299" t="s">
        <v>329</v>
      </c>
      <c r="G2299" t="s">
        <v>182</v>
      </c>
      <c r="H2299" t="s">
        <v>426</v>
      </c>
      <c r="I2299" s="1">
        <f t="shared" si="126"/>
        <v>42978</v>
      </c>
      <c r="J2299" s="3">
        <v>1813.56</v>
      </c>
      <c r="K2299" s="3">
        <v>944.63</v>
      </c>
      <c r="L2299" s="3">
        <v>868.93</v>
      </c>
      <c r="M2299" s="3">
        <v>182</v>
      </c>
      <c r="N2299" s="2">
        <v>14</v>
      </c>
      <c r="O2299" s="2">
        <v>0</v>
      </c>
      <c r="P2299" s="2">
        <v>5</v>
      </c>
      <c r="Q2299" s="2">
        <v>364</v>
      </c>
      <c r="R2299" s="1">
        <f t="shared" si="125"/>
        <v>45900</v>
      </c>
      <c r="S2299" t="s">
        <v>27</v>
      </c>
      <c r="T2299" t="s">
        <v>28</v>
      </c>
    </row>
    <row r="2300" spans="1:20" ht="13.95" customHeight="1" x14ac:dyDescent="0.3">
      <c r="A2300" t="s">
        <v>3437</v>
      </c>
      <c r="B2300" s="2">
        <v>1</v>
      </c>
      <c r="C2300" t="s">
        <v>1312</v>
      </c>
      <c r="D2300" t="s">
        <v>22</v>
      </c>
      <c r="E2300" t="s">
        <v>3394</v>
      </c>
      <c r="F2300" t="s">
        <v>151</v>
      </c>
      <c r="G2300" t="s">
        <v>152</v>
      </c>
      <c r="H2300" t="s">
        <v>206</v>
      </c>
      <c r="I2300" s="1">
        <f t="shared" si="126"/>
        <v>42978</v>
      </c>
      <c r="J2300" s="3">
        <v>1813.56</v>
      </c>
      <c r="K2300" s="3">
        <v>944.63</v>
      </c>
      <c r="L2300" s="3">
        <v>868.93</v>
      </c>
      <c r="M2300" s="3">
        <v>182</v>
      </c>
      <c r="N2300" s="2">
        <v>14</v>
      </c>
      <c r="O2300" s="2">
        <v>0</v>
      </c>
      <c r="P2300" s="2">
        <v>5</v>
      </c>
      <c r="Q2300" s="2">
        <v>364</v>
      </c>
      <c r="R2300" s="1">
        <f t="shared" si="125"/>
        <v>45900</v>
      </c>
      <c r="S2300" t="s">
        <v>27</v>
      </c>
      <c r="T2300" t="s">
        <v>28</v>
      </c>
    </row>
    <row r="2301" spans="1:20" ht="13.95" customHeight="1" x14ac:dyDescent="0.3">
      <c r="A2301" t="s">
        <v>3438</v>
      </c>
      <c r="B2301" s="2">
        <v>1</v>
      </c>
      <c r="C2301" t="s">
        <v>1312</v>
      </c>
      <c r="D2301" t="s">
        <v>22</v>
      </c>
      <c r="E2301" t="s">
        <v>3394</v>
      </c>
      <c r="F2301" t="s">
        <v>151</v>
      </c>
      <c r="G2301" t="s">
        <v>152</v>
      </c>
      <c r="H2301" t="s">
        <v>397</v>
      </c>
      <c r="I2301" s="1">
        <f t="shared" si="126"/>
        <v>42978</v>
      </c>
      <c r="J2301" s="3">
        <v>1813.56</v>
      </c>
      <c r="K2301" s="3">
        <v>944.63</v>
      </c>
      <c r="L2301" s="3">
        <v>868.93</v>
      </c>
      <c r="M2301" s="3">
        <v>182</v>
      </c>
      <c r="N2301" s="2">
        <v>14</v>
      </c>
      <c r="O2301" s="2">
        <v>0</v>
      </c>
      <c r="P2301" s="2">
        <v>5</v>
      </c>
      <c r="Q2301" s="2">
        <v>364</v>
      </c>
      <c r="R2301" s="1">
        <f t="shared" si="125"/>
        <v>45900</v>
      </c>
      <c r="S2301" t="s">
        <v>27</v>
      </c>
      <c r="T2301" t="s">
        <v>28</v>
      </c>
    </row>
    <row r="2302" spans="1:20" ht="13.95" customHeight="1" x14ac:dyDescent="0.3">
      <c r="A2302" t="s">
        <v>3439</v>
      </c>
      <c r="B2302" s="2">
        <v>1</v>
      </c>
      <c r="C2302" t="s">
        <v>1312</v>
      </c>
      <c r="D2302" t="s">
        <v>22</v>
      </c>
      <c r="E2302" t="s">
        <v>3394</v>
      </c>
      <c r="F2302" t="s">
        <v>151</v>
      </c>
      <c r="G2302" t="s">
        <v>152</v>
      </c>
      <c r="H2302" t="s">
        <v>397</v>
      </c>
      <c r="I2302" s="1">
        <f t="shared" si="126"/>
        <v>42978</v>
      </c>
      <c r="J2302" s="3">
        <v>1813.56</v>
      </c>
      <c r="K2302" s="3">
        <v>944.63</v>
      </c>
      <c r="L2302" s="3">
        <v>868.93</v>
      </c>
      <c r="M2302" s="3">
        <v>182</v>
      </c>
      <c r="N2302" s="2">
        <v>14</v>
      </c>
      <c r="O2302" s="2">
        <v>0</v>
      </c>
      <c r="P2302" s="2">
        <v>5</v>
      </c>
      <c r="Q2302" s="2">
        <v>364</v>
      </c>
      <c r="R2302" s="1">
        <f t="shared" si="125"/>
        <v>45900</v>
      </c>
      <c r="S2302" t="s">
        <v>27</v>
      </c>
      <c r="T2302" t="s">
        <v>28</v>
      </c>
    </row>
    <row r="2303" spans="1:20" ht="13.95" customHeight="1" x14ac:dyDescent="0.3">
      <c r="A2303" t="s">
        <v>3440</v>
      </c>
      <c r="B2303" s="2">
        <v>1</v>
      </c>
      <c r="C2303" t="s">
        <v>1312</v>
      </c>
      <c r="D2303" t="s">
        <v>22</v>
      </c>
      <c r="E2303" t="s">
        <v>3394</v>
      </c>
      <c r="F2303" t="s">
        <v>1388</v>
      </c>
      <c r="G2303" t="s">
        <v>282</v>
      </c>
      <c r="H2303" t="s">
        <v>338</v>
      </c>
      <c r="I2303" s="1">
        <f t="shared" si="126"/>
        <v>42978</v>
      </c>
      <c r="J2303" s="3">
        <v>1813.56</v>
      </c>
      <c r="K2303" s="3">
        <v>944.63</v>
      </c>
      <c r="L2303" s="3">
        <v>868.93</v>
      </c>
      <c r="M2303" s="3">
        <v>182</v>
      </c>
      <c r="N2303" s="2">
        <v>14</v>
      </c>
      <c r="O2303" s="2">
        <v>0</v>
      </c>
      <c r="P2303" s="2">
        <v>5</v>
      </c>
      <c r="Q2303" s="2">
        <v>364</v>
      </c>
      <c r="R2303" s="1">
        <f t="shared" si="125"/>
        <v>45900</v>
      </c>
      <c r="S2303" t="s">
        <v>27</v>
      </c>
      <c r="T2303" t="s">
        <v>28</v>
      </c>
    </row>
    <row r="2304" spans="1:20" ht="13.95" customHeight="1" x14ac:dyDescent="0.3">
      <c r="A2304" t="s">
        <v>3441</v>
      </c>
      <c r="B2304" s="2">
        <v>1</v>
      </c>
      <c r="C2304" t="s">
        <v>1312</v>
      </c>
      <c r="D2304" t="s">
        <v>22</v>
      </c>
      <c r="E2304" t="s">
        <v>3394</v>
      </c>
      <c r="F2304" t="s">
        <v>181</v>
      </c>
      <c r="G2304" t="s">
        <v>182</v>
      </c>
      <c r="H2304" t="s">
        <v>212</v>
      </c>
      <c r="I2304" s="1">
        <f t="shared" si="126"/>
        <v>42978</v>
      </c>
      <c r="J2304" s="3">
        <v>1813.56</v>
      </c>
      <c r="K2304" s="3">
        <v>944.63</v>
      </c>
      <c r="L2304" s="3">
        <v>868.93</v>
      </c>
      <c r="M2304" s="3">
        <v>182</v>
      </c>
      <c r="N2304" s="2">
        <v>14</v>
      </c>
      <c r="O2304" s="2">
        <v>0</v>
      </c>
      <c r="P2304" s="2">
        <v>5</v>
      </c>
      <c r="Q2304" s="2">
        <v>364</v>
      </c>
      <c r="R2304" s="1">
        <f t="shared" si="125"/>
        <v>45900</v>
      </c>
      <c r="S2304" t="s">
        <v>27</v>
      </c>
      <c r="T2304" t="s">
        <v>28</v>
      </c>
    </row>
    <row r="2305" spans="1:20" ht="13.95" customHeight="1" x14ac:dyDescent="0.3">
      <c r="A2305" t="s">
        <v>3442</v>
      </c>
      <c r="B2305" s="2">
        <v>1</v>
      </c>
      <c r="C2305" t="s">
        <v>1312</v>
      </c>
      <c r="D2305" t="s">
        <v>22</v>
      </c>
      <c r="E2305" t="s">
        <v>3394</v>
      </c>
      <c r="F2305" t="s">
        <v>1388</v>
      </c>
      <c r="G2305" t="s">
        <v>282</v>
      </c>
      <c r="H2305" t="s">
        <v>338</v>
      </c>
      <c r="I2305" s="1">
        <f t="shared" si="126"/>
        <v>42978</v>
      </c>
      <c r="J2305" s="3">
        <v>1813.56</v>
      </c>
      <c r="K2305" s="3">
        <v>944.63</v>
      </c>
      <c r="L2305" s="3">
        <v>868.93</v>
      </c>
      <c r="M2305" s="3">
        <v>182</v>
      </c>
      <c r="N2305" s="2">
        <v>14</v>
      </c>
      <c r="O2305" s="2">
        <v>0</v>
      </c>
      <c r="P2305" s="2">
        <v>5</v>
      </c>
      <c r="Q2305" s="2">
        <v>364</v>
      </c>
      <c r="R2305" s="1">
        <f t="shared" si="125"/>
        <v>45900</v>
      </c>
      <c r="S2305" t="s">
        <v>27</v>
      </c>
      <c r="T2305" t="s">
        <v>28</v>
      </c>
    </row>
    <row r="2306" spans="1:20" ht="13.95" customHeight="1" x14ac:dyDescent="0.3">
      <c r="A2306" t="s">
        <v>3443</v>
      </c>
      <c r="B2306" s="2">
        <v>1</v>
      </c>
      <c r="C2306" t="s">
        <v>1312</v>
      </c>
      <c r="D2306" t="s">
        <v>22</v>
      </c>
      <c r="E2306" t="s">
        <v>3394</v>
      </c>
      <c r="F2306" t="s">
        <v>192</v>
      </c>
      <c r="G2306" t="s">
        <v>193</v>
      </c>
      <c r="H2306" t="s">
        <v>394</v>
      </c>
      <c r="I2306" s="1">
        <f t="shared" si="126"/>
        <v>42978</v>
      </c>
      <c r="J2306" s="3">
        <v>1813.56</v>
      </c>
      <c r="K2306" s="3">
        <v>944.63</v>
      </c>
      <c r="L2306" s="3">
        <v>868.93</v>
      </c>
      <c r="M2306" s="3">
        <v>182</v>
      </c>
      <c r="N2306" s="2">
        <v>14</v>
      </c>
      <c r="O2306" s="2">
        <v>0</v>
      </c>
      <c r="P2306" s="2">
        <v>5</v>
      </c>
      <c r="Q2306" s="2">
        <v>364</v>
      </c>
      <c r="R2306" s="1">
        <f t="shared" si="125"/>
        <v>45900</v>
      </c>
      <c r="S2306" t="s">
        <v>27</v>
      </c>
      <c r="T2306" t="s">
        <v>28</v>
      </c>
    </row>
    <row r="2307" spans="1:20" ht="13.95" customHeight="1" x14ac:dyDescent="0.3">
      <c r="A2307" t="s">
        <v>3444</v>
      </c>
      <c r="B2307" s="2">
        <v>1</v>
      </c>
      <c r="C2307" t="s">
        <v>1312</v>
      </c>
      <c r="D2307" t="s">
        <v>22</v>
      </c>
      <c r="E2307" t="s">
        <v>3394</v>
      </c>
      <c r="F2307" t="s">
        <v>461</v>
      </c>
      <c r="G2307" t="s">
        <v>377</v>
      </c>
      <c r="H2307" t="s">
        <v>687</v>
      </c>
      <c r="I2307" s="1">
        <f t="shared" si="126"/>
        <v>42978</v>
      </c>
      <c r="J2307" s="3">
        <v>1813.56</v>
      </c>
      <c r="K2307" s="3">
        <v>944.63</v>
      </c>
      <c r="L2307" s="3">
        <v>868.93</v>
      </c>
      <c r="M2307" s="3">
        <v>182</v>
      </c>
      <c r="N2307" s="2">
        <v>14</v>
      </c>
      <c r="O2307" s="2">
        <v>0</v>
      </c>
      <c r="P2307" s="2">
        <v>5</v>
      </c>
      <c r="Q2307" s="2">
        <v>364</v>
      </c>
      <c r="R2307" s="1">
        <f t="shared" si="125"/>
        <v>45900</v>
      </c>
      <c r="S2307" t="s">
        <v>27</v>
      </c>
      <c r="T2307" t="s">
        <v>28</v>
      </c>
    </row>
    <row r="2308" spans="1:20" ht="13.95" customHeight="1" x14ac:dyDescent="0.3">
      <c r="A2308" t="s">
        <v>3445</v>
      </c>
      <c r="B2308" s="2">
        <v>1</v>
      </c>
      <c r="C2308" t="s">
        <v>1312</v>
      </c>
      <c r="D2308" t="s">
        <v>22</v>
      </c>
      <c r="E2308" t="s">
        <v>3394</v>
      </c>
      <c r="F2308" t="s">
        <v>192</v>
      </c>
      <c r="G2308" t="s">
        <v>193</v>
      </c>
      <c r="H2308" t="s">
        <v>394</v>
      </c>
      <c r="I2308" s="1">
        <f t="shared" si="126"/>
        <v>42978</v>
      </c>
      <c r="J2308" s="3">
        <v>1813.56</v>
      </c>
      <c r="K2308" s="3">
        <v>944.63</v>
      </c>
      <c r="L2308" s="3">
        <v>868.93</v>
      </c>
      <c r="M2308" s="3">
        <v>182</v>
      </c>
      <c r="N2308" s="2">
        <v>14</v>
      </c>
      <c r="O2308" s="2">
        <v>0</v>
      </c>
      <c r="P2308" s="2">
        <v>5</v>
      </c>
      <c r="Q2308" s="2">
        <v>364</v>
      </c>
      <c r="R2308" s="1">
        <f t="shared" si="125"/>
        <v>45900</v>
      </c>
      <c r="S2308" t="s">
        <v>27</v>
      </c>
      <c r="T2308" t="s">
        <v>28</v>
      </c>
    </row>
    <row r="2309" spans="1:20" ht="13.95" customHeight="1" x14ac:dyDescent="0.3">
      <c r="A2309" t="s">
        <v>3446</v>
      </c>
      <c r="B2309" s="2">
        <v>1</v>
      </c>
      <c r="C2309" t="s">
        <v>1312</v>
      </c>
      <c r="D2309" t="s">
        <v>22</v>
      </c>
      <c r="E2309" t="s">
        <v>3394</v>
      </c>
      <c r="F2309" t="s">
        <v>337</v>
      </c>
      <c r="G2309" t="s">
        <v>282</v>
      </c>
      <c r="H2309" t="s">
        <v>338</v>
      </c>
      <c r="I2309" s="1">
        <f t="shared" si="126"/>
        <v>42978</v>
      </c>
      <c r="J2309" s="3">
        <v>1813.56</v>
      </c>
      <c r="K2309" s="3">
        <v>944.63</v>
      </c>
      <c r="L2309" s="3">
        <v>868.93</v>
      </c>
      <c r="M2309" s="3">
        <v>182</v>
      </c>
      <c r="N2309" s="2">
        <v>14</v>
      </c>
      <c r="O2309" s="2">
        <v>0</v>
      </c>
      <c r="P2309" s="2">
        <v>5</v>
      </c>
      <c r="Q2309" s="2">
        <v>364</v>
      </c>
      <c r="R2309" s="1">
        <f t="shared" si="125"/>
        <v>45900</v>
      </c>
      <c r="S2309" t="s">
        <v>27</v>
      </c>
      <c r="T2309" t="s">
        <v>28</v>
      </c>
    </row>
    <row r="2310" spans="1:20" ht="13.95" customHeight="1" x14ac:dyDescent="0.3">
      <c r="A2310" t="s">
        <v>3447</v>
      </c>
      <c r="B2310" s="2">
        <v>1</v>
      </c>
      <c r="C2310" t="s">
        <v>1312</v>
      </c>
      <c r="D2310" t="s">
        <v>22</v>
      </c>
      <c r="E2310" t="s">
        <v>3394</v>
      </c>
      <c r="F2310" t="s">
        <v>383</v>
      </c>
      <c r="G2310" t="s">
        <v>162</v>
      </c>
      <c r="H2310" t="s">
        <v>384</v>
      </c>
      <c r="I2310" s="1">
        <f t="shared" si="126"/>
        <v>42978</v>
      </c>
      <c r="J2310" s="3">
        <v>1813.56</v>
      </c>
      <c r="K2310" s="3">
        <v>944.63</v>
      </c>
      <c r="L2310" s="3">
        <v>868.93</v>
      </c>
      <c r="M2310" s="3">
        <v>182</v>
      </c>
      <c r="N2310" s="2">
        <v>14</v>
      </c>
      <c r="O2310" s="2">
        <v>0</v>
      </c>
      <c r="P2310" s="2">
        <v>5</v>
      </c>
      <c r="Q2310" s="2">
        <v>364</v>
      </c>
      <c r="R2310" s="1">
        <f t="shared" si="125"/>
        <v>45900</v>
      </c>
      <c r="S2310" t="s">
        <v>27</v>
      </c>
      <c r="T2310" t="s">
        <v>28</v>
      </c>
    </row>
    <row r="2311" spans="1:20" ht="13.95" customHeight="1" x14ac:dyDescent="0.3">
      <c r="A2311" t="s">
        <v>3448</v>
      </c>
      <c r="B2311" s="2">
        <v>1</v>
      </c>
      <c r="C2311" t="s">
        <v>1312</v>
      </c>
      <c r="D2311" t="s">
        <v>22</v>
      </c>
      <c r="E2311" t="s">
        <v>3394</v>
      </c>
      <c r="F2311" t="s">
        <v>399</v>
      </c>
      <c r="G2311" t="s">
        <v>400</v>
      </c>
      <c r="H2311" t="s">
        <v>401</v>
      </c>
      <c r="I2311" s="1">
        <f t="shared" si="126"/>
        <v>42978</v>
      </c>
      <c r="J2311" s="3">
        <v>1813.56</v>
      </c>
      <c r="K2311" s="3">
        <v>944.63</v>
      </c>
      <c r="L2311" s="3">
        <v>868.93</v>
      </c>
      <c r="M2311" s="3">
        <v>182</v>
      </c>
      <c r="N2311" s="2">
        <v>14</v>
      </c>
      <c r="O2311" s="2">
        <v>0</v>
      </c>
      <c r="P2311" s="2">
        <v>5</v>
      </c>
      <c r="Q2311" s="2">
        <v>364</v>
      </c>
      <c r="R2311" s="1">
        <f t="shared" si="125"/>
        <v>45900</v>
      </c>
      <c r="S2311" t="s">
        <v>27</v>
      </c>
      <c r="T2311" t="s">
        <v>28</v>
      </c>
    </row>
    <row r="2312" spans="1:20" ht="13.95" customHeight="1" x14ac:dyDescent="0.3">
      <c r="A2312" t="s">
        <v>3449</v>
      </c>
      <c r="B2312" s="2">
        <v>1</v>
      </c>
      <c r="C2312" t="s">
        <v>1312</v>
      </c>
      <c r="D2312" t="s">
        <v>22</v>
      </c>
      <c r="E2312" t="s">
        <v>3394</v>
      </c>
      <c r="F2312" t="s">
        <v>591</v>
      </c>
      <c r="G2312" t="s">
        <v>592</v>
      </c>
      <c r="H2312" t="s">
        <v>644</v>
      </c>
      <c r="I2312" s="1">
        <f t="shared" si="126"/>
        <v>42978</v>
      </c>
      <c r="J2312" s="3">
        <v>1813.56</v>
      </c>
      <c r="K2312" s="3">
        <v>944.63</v>
      </c>
      <c r="L2312" s="3">
        <v>868.93</v>
      </c>
      <c r="M2312" s="3">
        <v>182</v>
      </c>
      <c r="N2312" s="2">
        <v>14</v>
      </c>
      <c r="O2312" s="2">
        <v>0</v>
      </c>
      <c r="P2312" s="2">
        <v>5</v>
      </c>
      <c r="Q2312" s="2">
        <v>364</v>
      </c>
      <c r="R2312" s="1">
        <f t="shared" si="125"/>
        <v>45900</v>
      </c>
      <c r="S2312" t="s">
        <v>27</v>
      </c>
      <c r="T2312" t="s">
        <v>28</v>
      </c>
    </row>
    <row r="2313" spans="1:20" ht="13.95" customHeight="1" x14ac:dyDescent="0.3">
      <c r="A2313" t="s">
        <v>3450</v>
      </c>
      <c r="B2313" s="2">
        <v>1</v>
      </c>
      <c r="C2313" t="s">
        <v>1312</v>
      </c>
      <c r="D2313" t="s">
        <v>22</v>
      </c>
      <c r="E2313" t="s">
        <v>3394</v>
      </c>
      <c r="F2313" t="s">
        <v>1169</v>
      </c>
      <c r="G2313" t="s">
        <v>197</v>
      </c>
      <c r="H2313" t="s">
        <v>1170</v>
      </c>
      <c r="I2313" s="1">
        <f t="shared" si="126"/>
        <v>42978</v>
      </c>
      <c r="J2313" s="3">
        <v>1813.56</v>
      </c>
      <c r="K2313" s="3">
        <v>944.63</v>
      </c>
      <c r="L2313" s="3">
        <v>868.93</v>
      </c>
      <c r="M2313" s="3">
        <v>182</v>
      </c>
      <c r="N2313" s="2">
        <v>14</v>
      </c>
      <c r="O2313" s="2">
        <v>0</v>
      </c>
      <c r="P2313" s="2">
        <v>5</v>
      </c>
      <c r="Q2313" s="2">
        <v>364</v>
      </c>
      <c r="R2313" s="1">
        <f t="shared" si="125"/>
        <v>45900</v>
      </c>
      <c r="S2313" t="s">
        <v>27</v>
      </c>
      <c r="T2313" t="s">
        <v>28</v>
      </c>
    </row>
    <row r="2314" spans="1:20" ht="13.95" customHeight="1" x14ac:dyDescent="0.3">
      <c r="A2314" t="s">
        <v>3451</v>
      </c>
      <c r="B2314" s="2">
        <v>1</v>
      </c>
      <c r="C2314" t="s">
        <v>1312</v>
      </c>
      <c r="D2314" t="s">
        <v>22</v>
      </c>
      <c r="E2314" t="s">
        <v>3394</v>
      </c>
      <c r="F2314" t="s">
        <v>358</v>
      </c>
      <c r="G2314" t="s">
        <v>25</v>
      </c>
      <c r="H2314" t="s">
        <v>26</v>
      </c>
      <c r="I2314" s="1">
        <f t="shared" si="126"/>
        <v>42978</v>
      </c>
      <c r="J2314" s="3">
        <v>1813.56</v>
      </c>
      <c r="K2314" s="3">
        <v>944.63</v>
      </c>
      <c r="L2314" s="3">
        <v>868.93</v>
      </c>
      <c r="M2314" s="3">
        <v>182</v>
      </c>
      <c r="N2314" s="2">
        <v>14</v>
      </c>
      <c r="O2314" s="2">
        <v>0</v>
      </c>
      <c r="P2314" s="2">
        <v>5</v>
      </c>
      <c r="Q2314" s="2">
        <v>364</v>
      </c>
      <c r="R2314" s="1">
        <f t="shared" si="125"/>
        <v>45900</v>
      </c>
      <c r="S2314" t="s">
        <v>27</v>
      </c>
      <c r="T2314" t="s">
        <v>28</v>
      </c>
    </row>
    <row r="2315" spans="1:20" ht="13.95" customHeight="1" x14ac:dyDescent="0.3">
      <c r="A2315" t="s">
        <v>3452</v>
      </c>
      <c r="B2315" s="2">
        <v>1</v>
      </c>
      <c r="C2315" t="s">
        <v>1312</v>
      </c>
      <c r="D2315" t="s">
        <v>22</v>
      </c>
      <c r="E2315" t="s">
        <v>3394</v>
      </c>
      <c r="F2315" t="s">
        <v>201</v>
      </c>
      <c r="G2315" t="s">
        <v>202</v>
      </c>
      <c r="H2315" t="s">
        <v>203</v>
      </c>
      <c r="I2315" s="1">
        <f t="shared" si="126"/>
        <v>42978</v>
      </c>
      <c r="J2315" s="3">
        <v>1813.56</v>
      </c>
      <c r="K2315" s="3">
        <v>944.63</v>
      </c>
      <c r="L2315" s="3">
        <v>868.93</v>
      </c>
      <c r="M2315" s="3">
        <v>182</v>
      </c>
      <c r="N2315" s="2">
        <v>14</v>
      </c>
      <c r="O2315" s="2">
        <v>0</v>
      </c>
      <c r="P2315" s="2">
        <v>5</v>
      </c>
      <c r="Q2315" s="2">
        <v>364</v>
      </c>
      <c r="R2315" s="1">
        <f t="shared" si="125"/>
        <v>45900</v>
      </c>
      <c r="S2315" t="s">
        <v>27</v>
      </c>
      <c r="T2315" t="s">
        <v>28</v>
      </c>
    </row>
    <row r="2316" spans="1:20" ht="13.95" customHeight="1" x14ac:dyDescent="0.3">
      <c r="A2316" t="s">
        <v>3453</v>
      </c>
      <c r="B2316" s="2">
        <v>1</v>
      </c>
      <c r="C2316" t="s">
        <v>1312</v>
      </c>
      <c r="D2316" t="s">
        <v>22</v>
      </c>
      <c r="E2316" t="s">
        <v>3394</v>
      </c>
      <c r="F2316" t="s">
        <v>1119</v>
      </c>
      <c r="G2316" t="s">
        <v>197</v>
      </c>
      <c r="H2316" t="s">
        <v>1120</v>
      </c>
      <c r="I2316" s="1">
        <f t="shared" si="126"/>
        <v>42978</v>
      </c>
      <c r="J2316" s="3">
        <v>1813.56</v>
      </c>
      <c r="K2316" s="3">
        <v>944.63</v>
      </c>
      <c r="L2316" s="3">
        <v>868.93</v>
      </c>
      <c r="M2316" s="3">
        <v>182</v>
      </c>
      <c r="N2316" s="2">
        <v>14</v>
      </c>
      <c r="O2316" s="2">
        <v>0</v>
      </c>
      <c r="P2316" s="2">
        <v>5</v>
      </c>
      <c r="Q2316" s="2">
        <v>364</v>
      </c>
      <c r="R2316" s="1">
        <f t="shared" si="125"/>
        <v>45900</v>
      </c>
      <c r="S2316" t="s">
        <v>27</v>
      </c>
      <c r="T2316" t="s">
        <v>28</v>
      </c>
    </row>
    <row r="2317" spans="1:20" ht="13.95" customHeight="1" x14ac:dyDescent="0.3">
      <c r="A2317" t="s">
        <v>3454</v>
      </c>
      <c r="B2317" s="2">
        <v>1</v>
      </c>
      <c r="C2317" t="s">
        <v>1312</v>
      </c>
      <c r="D2317" t="s">
        <v>22</v>
      </c>
      <c r="E2317" t="s">
        <v>3394</v>
      </c>
      <c r="F2317" t="s">
        <v>1119</v>
      </c>
      <c r="G2317" t="s">
        <v>197</v>
      </c>
      <c r="H2317" t="s">
        <v>1120</v>
      </c>
      <c r="I2317" s="1">
        <f t="shared" si="126"/>
        <v>42978</v>
      </c>
      <c r="J2317" s="3">
        <v>1813.56</v>
      </c>
      <c r="K2317" s="3">
        <v>944.63</v>
      </c>
      <c r="L2317" s="3">
        <v>868.93</v>
      </c>
      <c r="M2317" s="3">
        <v>182</v>
      </c>
      <c r="N2317" s="2">
        <v>14</v>
      </c>
      <c r="O2317" s="2">
        <v>0</v>
      </c>
      <c r="P2317" s="2">
        <v>5</v>
      </c>
      <c r="Q2317" s="2">
        <v>364</v>
      </c>
      <c r="R2317" s="1">
        <f t="shared" si="125"/>
        <v>45900</v>
      </c>
      <c r="S2317" t="s">
        <v>27</v>
      </c>
      <c r="T2317" t="s">
        <v>28</v>
      </c>
    </row>
    <row r="2318" spans="1:20" ht="13.95" customHeight="1" x14ac:dyDescent="0.3">
      <c r="A2318" t="s">
        <v>3455</v>
      </c>
      <c r="B2318" s="2">
        <v>1</v>
      </c>
      <c r="C2318" t="s">
        <v>1312</v>
      </c>
      <c r="D2318" t="s">
        <v>22</v>
      </c>
      <c r="E2318" t="s">
        <v>3394</v>
      </c>
      <c r="F2318" t="s">
        <v>1388</v>
      </c>
      <c r="G2318" t="s">
        <v>282</v>
      </c>
      <c r="H2318" t="s">
        <v>338</v>
      </c>
      <c r="I2318" s="1">
        <f t="shared" si="126"/>
        <v>42978</v>
      </c>
      <c r="J2318" s="3">
        <v>1813.56</v>
      </c>
      <c r="K2318" s="3">
        <v>944.63</v>
      </c>
      <c r="L2318" s="3">
        <v>868.93</v>
      </c>
      <c r="M2318" s="3">
        <v>182</v>
      </c>
      <c r="N2318" s="2">
        <v>14</v>
      </c>
      <c r="O2318" s="2">
        <v>0</v>
      </c>
      <c r="P2318" s="2">
        <v>5</v>
      </c>
      <c r="Q2318" s="2">
        <v>364</v>
      </c>
      <c r="R2318" s="1">
        <f t="shared" si="125"/>
        <v>45900</v>
      </c>
      <c r="S2318" t="s">
        <v>27</v>
      </c>
      <c r="T2318" t="s">
        <v>28</v>
      </c>
    </row>
    <row r="2319" spans="1:20" ht="13.95" customHeight="1" x14ac:dyDescent="0.3">
      <c r="A2319" t="s">
        <v>3456</v>
      </c>
      <c r="B2319" s="2">
        <v>1</v>
      </c>
      <c r="C2319" t="s">
        <v>1312</v>
      </c>
      <c r="D2319" t="s">
        <v>22</v>
      </c>
      <c r="E2319" t="s">
        <v>3394</v>
      </c>
      <c r="F2319" t="s">
        <v>192</v>
      </c>
      <c r="G2319" t="s">
        <v>193</v>
      </c>
      <c r="H2319" t="s">
        <v>408</v>
      </c>
      <c r="I2319" s="1">
        <f t="shared" si="126"/>
        <v>42978</v>
      </c>
      <c r="J2319" s="3">
        <v>1813.56</v>
      </c>
      <c r="K2319" s="3">
        <v>944.63</v>
      </c>
      <c r="L2319" s="3">
        <v>868.93</v>
      </c>
      <c r="M2319" s="3">
        <v>182</v>
      </c>
      <c r="N2319" s="2">
        <v>14</v>
      </c>
      <c r="O2319" s="2">
        <v>0</v>
      </c>
      <c r="P2319" s="2">
        <v>5</v>
      </c>
      <c r="Q2319" s="2">
        <v>364</v>
      </c>
      <c r="R2319" s="1">
        <f t="shared" si="125"/>
        <v>45900</v>
      </c>
      <c r="S2319" t="s">
        <v>27</v>
      </c>
      <c r="T2319" t="s">
        <v>28</v>
      </c>
    </row>
    <row r="2320" spans="1:20" ht="13.95" customHeight="1" x14ac:dyDescent="0.3">
      <c r="A2320" t="s">
        <v>3457</v>
      </c>
      <c r="B2320" s="2">
        <v>1</v>
      </c>
      <c r="C2320" t="s">
        <v>1312</v>
      </c>
      <c r="D2320" t="s">
        <v>22</v>
      </c>
      <c r="E2320" t="s">
        <v>3394</v>
      </c>
      <c r="F2320" t="s">
        <v>192</v>
      </c>
      <c r="G2320" t="s">
        <v>193</v>
      </c>
      <c r="H2320" t="s">
        <v>408</v>
      </c>
      <c r="I2320" s="1">
        <f t="shared" si="126"/>
        <v>42978</v>
      </c>
      <c r="J2320" s="3">
        <v>1813.56</v>
      </c>
      <c r="K2320" s="3">
        <v>944.63</v>
      </c>
      <c r="L2320" s="3">
        <v>868.93</v>
      </c>
      <c r="M2320" s="3">
        <v>182</v>
      </c>
      <c r="N2320" s="2">
        <v>14</v>
      </c>
      <c r="O2320" s="2">
        <v>0</v>
      </c>
      <c r="P2320" s="2">
        <v>5</v>
      </c>
      <c r="Q2320" s="2">
        <v>364</v>
      </c>
      <c r="R2320" s="1">
        <f t="shared" si="125"/>
        <v>45900</v>
      </c>
      <c r="S2320" t="s">
        <v>27</v>
      </c>
      <c r="T2320" t="s">
        <v>28</v>
      </c>
    </row>
    <row r="2321" spans="1:20" ht="13.95" customHeight="1" x14ac:dyDescent="0.3">
      <c r="A2321" t="s">
        <v>3458</v>
      </c>
      <c r="B2321" s="2">
        <v>1</v>
      </c>
      <c r="C2321" t="s">
        <v>1312</v>
      </c>
      <c r="D2321" t="s">
        <v>22</v>
      </c>
      <c r="E2321" t="s">
        <v>3394</v>
      </c>
      <c r="F2321" t="s">
        <v>216</v>
      </c>
      <c r="G2321" t="s">
        <v>162</v>
      </c>
      <c r="H2321" t="s">
        <v>217</v>
      </c>
      <c r="I2321" s="1">
        <f t="shared" si="126"/>
        <v>42978</v>
      </c>
      <c r="J2321" s="3">
        <v>1813.56</v>
      </c>
      <c r="K2321" s="3">
        <v>944.63</v>
      </c>
      <c r="L2321" s="3">
        <v>868.93</v>
      </c>
      <c r="M2321" s="3">
        <v>182</v>
      </c>
      <c r="N2321" s="2">
        <v>14</v>
      </c>
      <c r="O2321" s="2">
        <v>0</v>
      </c>
      <c r="P2321" s="2">
        <v>5</v>
      </c>
      <c r="Q2321" s="2">
        <v>364</v>
      </c>
      <c r="R2321" s="1">
        <f t="shared" si="125"/>
        <v>45900</v>
      </c>
      <c r="S2321" t="s">
        <v>27</v>
      </c>
      <c r="T2321" t="s">
        <v>28</v>
      </c>
    </row>
    <row r="2322" spans="1:20" ht="13.95" customHeight="1" x14ac:dyDescent="0.3">
      <c r="A2322" t="s">
        <v>3459</v>
      </c>
      <c r="B2322" s="2">
        <v>1</v>
      </c>
      <c r="C2322" t="s">
        <v>1312</v>
      </c>
      <c r="D2322" t="s">
        <v>22</v>
      </c>
      <c r="E2322" t="s">
        <v>3394</v>
      </c>
      <c r="F2322" t="s">
        <v>1388</v>
      </c>
      <c r="G2322" t="s">
        <v>282</v>
      </c>
      <c r="H2322" t="s">
        <v>338</v>
      </c>
      <c r="I2322" s="1">
        <f t="shared" si="126"/>
        <v>42978</v>
      </c>
      <c r="J2322" s="3">
        <v>1813.56</v>
      </c>
      <c r="K2322" s="3">
        <v>944.63</v>
      </c>
      <c r="L2322" s="3">
        <v>868.93</v>
      </c>
      <c r="M2322" s="3">
        <v>182</v>
      </c>
      <c r="N2322" s="2">
        <v>14</v>
      </c>
      <c r="O2322" s="2">
        <v>0</v>
      </c>
      <c r="P2322" s="2">
        <v>5</v>
      </c>
      <c r="Q2322" s="2">
        <v>364</v>
      </c>
      <c r="R2322" s="1">
        <f t="shared" si="125"/>
        <v>45900</v>
      </c>
      <c r="S2322" t="s">
        <v>27</v>
      </c>
      <c r="T2322" t="s">
        <v>28</v>
      </c>
    </row>
    <row r="2323" spans="1:20" ht="13.95" customHeight="1" x14ac:dyDescent="0.3">
      <c r="A2323" t="s">
        <v>3460</v>
      </c>
      <c r="B2323" s="2">
        <v>1</v>
      </c>
      <c r="C2323" t="s">
        <v>1312</v>
      </c>
      <c r="D2323" t="s">
        <v>22</v>
      </c>
      <c r="E2323" t="s">
        <v>3394</v>
      </c>
      <c r="F2323" t="s">
        <v>181</v>
      </c>
      <c r="G2323" t="s">
        <v>182</v>
      </c>
      <c r="H2323" t="s">
        <v>1307</v>
      </c>
      <c r="I2323" s="1">
        <f t="shared" ref="I2323:I2354" si="127">DATE(2017,8,31)</f>
        <v>42978</v>
      </c>
      <c r="J2323" s="3">
        <v>1813.56</v>
      </c>
      <c r="K2323" s="3">
        <v>944.63</v>
      </c>
      <c r="L2323" s="3">
        <v>868.93</v>
      </c>
      <c r="M2323" s="3">
        <v>182</v>
      </c>
      <c r="N2323" s="2">
        <v>14</v>
      </c>
      <c r="O2323" s="2">
        <v>0</v>
      </c>
      <c r="P2323" s="2">
        <v>5</v>
      </c>
      <c r="Q2323" s="2">
        <v>364</v>
      </c>
      <c r="R2323" s="1">
        <f t="shared" si="125"/>
        <v>45900</v>
      </c>
      <c r="S2323" t="s">
        <v>27</v>
      </c>
      <c r="T2323" t="s">
        <v>28</v>
      </c>
    </row>
    <row r="2324" spans="1:20" ht="13.95" customHeight="1" x14ac:dyDescent="0.3">
      <c r="A2324" t="s">
        <v>3461</v>
      </c>
      <c r="B2324" s="2">
        <v>1</v>
      </c>
      <c r="C2324" t="s">
        <v>1312</v>
      </c>
      <c r="D2324" t="s">
        <v>22</v>
      </c>
      <c r="E2324" t="s">
        <v>3394</v>
      </c>
      <c r="F2324" t="s">
        <v>181</v>
      </c>
      <c r="G2324" t="s">
        <v>182</v>
      </c>
      <c r="H2324" t="s">
        <v>623</v>
      </c>
      <c r="I2324" s="1">
        <f t="shared" si="127"/>
        <v>42978</v>
      </c>
      <c r="J2324" s="3">
        <v>1813.56</v>
      </c>
      <c r="K2324" s="3">
        <v>944.63</v>
      </c>
      <c r="L2324" s="3">
        <v>868.93</v>
      </c>
      <c r="M2324" s="3">
        <v>182</v>
      </c>
      <c r="N2324" s="2">
        <v>14</v>
      </c>
      <c r="O2324" s="2">
        <v>0</v>
      </c>
      <c r="P2324" s="2">
        <v>5</v>
      </c>
      <c r="Q2324" s="2">
        <v>364</v>
      </c>
      <c r="R2324" s="1">
        <f t="shared" si="125"/>
        <v>45900</v>
      </c>
      <c r="S2324" t="s">
        <v>27</v>
      </c>
      <c r="T2324" t="s">
        <v>28</v>
      </c>
    </row>
    <row r="2325" spans="1:20" ht="13.95" customHeight="1" x14ac:dyDescent="0.3">
      <c r="A2325" t="s">
        <v>3462</v>
      </c>
      <c r="B2325" s="2">
        <v>1</v>
      </c>
      <c r="C2325" t="s">
        <v>1312</v>
      </c>
      <c r="D2325" t="s">
        <v>22</v>
      </c>
      <c r="E2325" t="s">
        <v>3394</v>
      </c>
      <c r="F2325" t="s">
        <v>370</v>
      </c>
      <c r="G2325" t="s">
        <v>282</v>
      </c>
      <c r="H2325" t="s">
        <v>283</v>
      </c>
      <c r="I2325" s="1">
        <f t="shared" si="127"/>
        <v>42978</v>
      </c>
      <c r="J2325" s="3">
        <v>1813.56</v>
      </c>
      <c r="K2325" s="3">
        <v>944.63</v>
      </c>
      <c r="L2325" s="3">
        <v>868.93</v>
      </c>
      <c r="M2325" s="3">
        <v>182</v>
      </c>
      <c r="N2325" s="2">
        <v>14</v>
      </c>
      <c r="O2325" s="2">
        <v>0</v>
      </c>
      <c r="P2325" s="2">
        <v>5</v>
      </c>
      <c r="Q2325" s="2">
        <v>364</v>
      </c>
      <c r="R2325" s="1">
        <f t="shared" si="125"/>
        <v>45900</v>
      </c>
      <c r="S2325" t="s">
        <v>27</v>
      </c>
      <c r="T2325" t="s">
        <v>28</v>
      </c>
    </row>
    <row r="2326" spans="1:20" ht="13.95" customHeight="1" x14ac:dyDescent="0.3">
      <c r="A2326" t="s">
        <v>3463</v>
      </c>
      <c r="B2326" s="2">
        <v>1</v>
      </c>
      <c r="C2326" t="s">
        <v>1312</v>
      </c>
      <c r="D2326" t="s">
        <v>22</v>
      </c>
      <c r="E2326" t="s">
        <v>3394</v>
      </c>
      <c r="F2326" t="s">
        <v>322</v>
      </c>
      <c r="G2326" t="s">
        <v>323</v>
      </c>
      <c r="H2326" t="s">
        <v>348</v>
      </c>
      <c r="I2326" s="1">
        <f t="shared" si="127"/>
        <v>42978</v>
      </c>
      <c r="J2326" s="3">
        <v>1813.56</v>
      </c>
      <c r="K2326" s="3">
        <v>944.63</v>
      </c>
      <c r="L2326" s="3">
        <v>868.93</v>
      </c>
      <c r="M2326" s="3">
        <v>182</v>
      </c>
      <c r="N2326" s="2">
        <v>14</v>
      </c>
      <c r="O2326" s="2">
        <v>0</v>
      </c>
      <c r="P2326" s="2">
        <v>5</v>
      </c>
      <c r="Q2326" s="2">
        <v>364</v>
      </c>
      <c r="R2326" s="1">
        <f t="shared" si="125"/>
        <v>45900</v>
      </c>
      <c r="S2326" t="s">
        <v>27</v>
      </c>
      <c r="T2326" t="s">
        <v>28</v>
      </c>
    </row>
    <row r="2327" spans="1:20" ht="13.95" customHeight="1" x14ac:dyDescent="0.3">
      <c r="A2327" t="s">
        <v>3464</v>
      </c>
      <c r="B2327" s="2">
        <v>1</v>
      </c>
      <c r="C2327" t="s">
        <v>1312</v>
      </c>
      <c r="D2327" t="s">
        <v>22</v>
      </c>
      <c r="E2327" t="s">
        <v>3394</v>
      </c>
      <c r="F2327" t="s">
        <v>1388</v>
      </c>
      <c r="G2327" t="s">
        <v>282</v>
      </c>
      <c r="H2327" t="s">
        <v>338</v>
      </c>
      <c r="I2327" s="1">
        <f t="shared" si="127"/>
        <v>42978</v>
      </c>
      <c r="J2327" s="3">
        <v>1813.56</v>
      </c>
      <c r="K2327" s="3">
        <v>944.63</v>
      </c>
      <c r="L2327" s="3">
        <v>868.93</v>
      </c>
      <c r="M2327" s="3">
        <v>182</v>
      </c>
      <c r="N2327" s="2">
        <v>14</v>
      </c>
      <c r="O2327" s="2">
        <v>0</v>
      </c>
      <c r="P2327" s="2">
        <v>5</v>
      </c>
      <c r="Q2327" s="2">
        <v>364</v>
      </c>
      <c r="R2327" s="1">
        <f t="shared" si="125"/>
        <v>45900</v>
      </c>
      <c r="S2327" t="s">
        <v>27</v>
      </c>
      <c r="T2327" t="s">
        <v>28</v>
      </c>
    </row>
    <row r="2328" spans="1:20" ht="13.95" customHeight="1" x14ac:dyDescent="0.3">
      <c r="A2328" t="s">
        <v>3465</v>
      </c>
      <c r="B2328" s="2">
        <v>1</v>
      </c>
      <c r="C2328" t="s">
        <v>1312</v>
      </c>
      <c r="D2328" t="s">
        <v>22</v>
      </c>
      <c r="E2328" t="s">
        <v>3394</v>
      </c>
      <c r="F2328" t="s">
        <v>358</v>
      </c>
      <c r="G2328" t="s">
        <v>25</v>
      </c>
      <c r="H2328" t="s">
        <v>26</v>
      </c>
      <c r="I2328" s="1">
        <f t="shared" si="127"/>
        <v>42978</v>
      </c>
      <c r="J2328" s="3">
        <v>1813.56</v>
      </c>
      <c r="K2328" s="3">
        <v>944.63</v>
      </c>
      <c r="L2328" s="3">
        <v>868.93</v>
      </c>
      <c r="M2328" s="3">
        <v>182</v>
      </c>
      <c r="N2328" s="2">
        <v>14</v>
      </c>
      <c r="O2328" s="2">
        <v>0</v>
      </c>
      <c r="P2328" s="2">
        <v>5</v>
      </c>
      <c r="Q2328" s="2">
        <v>364</v>
      </c>
      <c r="R2328" s="1">
        <f t="shared" si="125"/>
        <v>45900</v>
      </c>
      <c r="S2328" t="s">
        <v>27</v>
      </c>
      <c r="T2328" t="s">
        <v>28</v>
      </c>
    </row>
    <row r="2329" spans="1:20" ht="13.95" customHeight="1" x14ac:dyDescent="0.3">
      <c r="A2329" t="s">
        <v>3466</v>
      </c>
      <c r="B2329" s="2">
        <v>1</v>
      </c>
      <c r="C2329" t="s">
        <v>1312</v>
      </c>
      <c r="D2329" t="s">
        <v>22</v>
      </c>
      <c r="E2329" t="s">
        <v>3394</v>
      </c>
      <c r="F2329" t="s">
        <v>201</v>
      </c>
      <c r="G2329" t="s">
        <v>202</v>
      </c>
      <c r="H2329" t="s">
        <v>1003</v>
      </c>
      <c r="I2329" s="1">
        <f t="shared" si="127"/>
        <v>42978</v>
      </c>
      <c r="J2329" s="3">
        <v>1813.56</v>
      </c>
      <c r="K2329" s="3">
        <v>944.63</v>
      </c>
      <c r="L2329" s="3">
        <v>868.93</v>
      </c>
      <c r="M2329" s="3">
        <v>182</v>
      </c>
      <c r="N2329" s="2">
        <v>14</v>
      </c>
      <c r="O2329" s="2">
        <v>0</v>
      </c>
      <c r="P2329" s="2">
        <v>5</v>
      </c>
      <c r="Q2329" s="2">
        <v>364</v>
      </c>
      <c r="R2329" s="1">
        <f t="shared" si="125"/>
        <v>45900</v>
      </c>
      <c r="S2329" t="s">
        <v>27</v>
      </c>
      <c r="T2329" t="s">
        <v>28</v>
      </c>
    </row>
    <row r="2330" spans="1:20" ht="13.95" customHeight="1" x14ac:dyDescent="0.3">
      <c r="A2330" t="s">
        <v>3467</v>
      </c>
      <c r="B2330" s="2">
        <v>1</v>
      </c>
      <c r="C2330" t="s">
        <v>1312</v>
      </c>
      <c r="D2330" t="s">
        <v>22</v>
      </c>
      <c r="E2330" t="s">
        <v>3394</v>
      </c>
      <c r="F2330" t="s">
        <v>358</v>
      </c>
      <c r="G2330" t="s">
        <v>25</v>
      </c>
      <c r="H2330" t="s">
        <v>26</v>
      </c>
      <c r="I2330" s="1">
        <f t="shared" si="127"/>
        <v>42978</v>
      </c>
      <c r="J2330" s="3">
        <v>1813.56</v>
      </c>
      <c r="K2330" s="3">
        <v>944.63</v>
      </c>
      <c r="L2330" s="3">
        <v>868.93</v>
      </c>
      <c r="M2330" s="3">
        <v>182</v>
      </c>
      <c r="N2330" s="2">
        <v>14</v>
      </c>
      <c r="O2330" s="2">
        <v>0</v>
      </c>
      <c r="P2330" s="2">
        <v>5</v>
      </c>
      <c r="Q2330" s="2">
        <v>364</v>
      </c>
      <c r="R2330" s="1">
        <f t="shared" si="125"/>
        <v>45900</v>
      </c>
      <c r="S2330" t="s">
        <v>27</v>
      </c>
      <c r="T2330" t="s">
        <v>28</v>
      </c>
    </row>
    <row r="2331" spans="1:20" ht="13.95" customHeight="1" x14ac:dyDescent="0.3">
      <c r="A2331" t="s">
        <v>3468</v>
      </c>
      <c r="B2331" s="2">
        <v>1</v>
      </c>
      <c r="C2331" t="s">
        <v>1312</v>
      </c>
      <c r="D2331" t="s">
        <v>22</v>
      </c>
      <c r="E2331" t="s">
        <v>3394</v>
      </c>
      <c r="F2331" t="s">
        <v>151</v>
      </c>
      <c r="G2331" t="s">
        <v>152</v>
      </c>
      <c r="H2331" t="s">
        <v>206</v>
      </c>
      <c r="I2331" s="1">
        <f t="shared" si="127"/>
        <v>42978</v>
      </c>
      <c r="J2331" s="3">
        <v>1813.56</v>
      </c>
      <c r="K2331" s="3">
        <v>944.63</v>
      </c>
      <c r="L2331" s="3">
        <v>868.93</v>
      </c>
      <c r="M2331" s="3">
        <v>182</v>
      </c>
      <c r="N2331" s="2">
        <v>14</v>
      </c>
      <c r="O2331" s="2">
        <v>0</v>
      </c>
      <c r="P2331" s="2">
        <v>5</v>
      </c>
      <c r="Q2331" s="2">
        <v>364</v>
      </c>
      <c r="R2331" s="1">
        <f t="shared" si="125"/>
        <v>45900</v>
      </c>
      <c r="S2331" t="s">
        <v>27</v>
      </c>
      <c r="T2331" t="s">
        <v>28</v>
      </c>
    </row>
    <row r="2332" spans="1:20" ht="13.95" customHeight="1" x14ac:dyDescent="0.3">
      <c r="A2332" t="s">
        <v>3469</v>
      </c>
      <c r="B2332" s="2">
        <v>1</v>
      </c>
      <c r="C2332" t="s">
        <v>1312</v>
      </c>
      <c r="D2332" t="s">
        <v>22</v>
      </c>
      <c r="E2332" t="s">
        <v>3394</v>
      </c>
      <c r="F2332" t="s">
        <v>1250</v>
      </c>
      <c r="G2332" t="s">
        <v>565</v>
      </c>
      <c r="H2332" t="s">
        <v>1251</v>
      </c>
      <c r="I2332" s="1">
        <f t="shared" si="127"/>
        <v>42978</v>
      </c>
      <c r="J2332" s="3">
        <v>1813.56</v>
      </c>
      <c r="K2332" s="3">
        <v>944.63</v>
      </c>
      <c r="L2332" s="3">
        <v>868.93</v>
      </c>
      <c r="M2332" s="3">
        <v>182</v>
      </c>
      <c r="N2332" s="2">
        <v>14</v>
      </c>
      <c r="O2332" s="2">
        <v>0</v>
      </c>
      <c r="P2332" s="2">
        <v>5</v>
      </c>
      <c r="Q2332" s="2">
        <v>364</v>
      </c>
      <c r="R2332" s="1">
        <f t="shared" si="125"/>
        <v>45900</v>
      </c>
      <c r="S2332" t="s">
        <v>27</v>
      </c>
      <c r="T2332" t="s">
        <v>28</v>
      </c>
    </row>
    <row r="2333" spans="1:20" ht="13.95" customHeight="1" x14ac:dyDescent="0.3">
      <c r="A2333" t="s">
        <v>3470</v>
      </c>
      <c r="B2333" s="2">
        <v>1</v>
      </c>
      <c r="C2333" t="s">
        <v>1312</v>
      </c>
      <c r="D2333" t="s">
        <v>22</v>
      </c>
      <c r="E2333" t="s">
        <v>3394</v>
      </c>
      <c r="F2333" t="s">
        <v>216</v>
      </c>
      <c r="G2333" t="s">
        <v>162</v>
      </c>
      <c r="H2333" t="s">
        <v>217</v>
      </c>
      <c r="I2333" s="1">
        <f t="shared" si="127"/>
        <v>42978</v>
      </c>
      <c r="J2333" s="3">
        <v>1813.56</v>
      </c>
      <c r="K2333" s="3">
        <v>944.63</v>
      </c>
      <c r="L2333" s="3">
        <v>868.93</v>
      </c>
      <c r="M2333" s="3">
        <v>182</v>
      </c>
      <c r="N2333" s="2">
        <v>14</v>
      </c>
      <c r="O2333" s="2">
        <v>0</v>
      </c>
      <c r="P2333" s="2">
        <v>5</v>
      </c>
      <c r="Q2333" s="2">
        <v>364</v>
      </c>
      <c r="R2333" s="1">
        <f t="shared" si="125"/>
        <v>45900</v>
      </c>
      <c r="S2333" t="s">
        <v>27</v>
      </c>
      <c r="T2333" t="s">
        <v>28</v>
      </c>
    </row>
    <row r="2334" spans="1:20" ht="13.95" customHeight="1" x14ac:dyDescent="0.3">
      <c r="A2334" t="s">
        <v>3471</v>
      </c>
      <c r="B2334" s="2">
        <v>1</v>
      </c>
      <c r="C2334" t="s">
        <v>1312</v>
      </c>
      <c r="D2334" t="s">
        <v>22</v>
      </c>
      <c r="E2334" t="s">
        <v>3394</v>
      </c>
      <c r="F2334" t="s">
        <v>358</v>
      </c>
      <c r="G2334" t="s">
        <v>25</v>
      </c>
      <c r="H2334" t="s">
        <v>26</v>
      </c>
      <c r="I2334" s="1">
        <f t="shared" si="127"/>
        <v>42978</v>
      </c>
      <c r="J2334" s="3">
        <v>1813.56</v>
      </c>
      <c r="K2334" s="3">
        <v>944.63</v>
      </c>
      <c r="L2334" s="3">
        <v>868.93</v>
      </c>
      <c r="M2334" s="3">
        <v>182</v>
      </c>
      <c r="N2334" s="2">
        <v>14</v>
      </c>
      <c r="O2334" s="2">
        <v>0</v>
      </c>
      <c r="P2334" s="2">
        <v>5</v>
      </c>
      <c r="Q2334" s="2">
        <v>364</v>
      </c>
      <c r="R2334" s="1">
        <f t="shared" ref="R2334:R2397" si="128">DATE(2025,8,31)</f>
        <v>45900</v>
      </c>
      <c r="S2334" t="s">
        <v>27</v>
      </c>
      <c r="T2334" t="s">
        <v>28</v>
      </c>
    </row>
    <row r="2335" spans="1:20" ht="13.95" customHeight="1" x14ac:dyDescent="0.3">
      <c r="A2335" t="s">
        <v>3472</v>
      </c>
      <c r="B2335" s="2">
        <v>1</v>
      </c>
      <c r="C2335" t="s">
        <v>1312</v>
      </c>
      <c r="D2335" t="s">
        <v>22</v>
      </c>
      <c r="E2335" t="s">
        <v>3394</v>
      </c>
      <c r="F2335" t="s">
        <v>201</v>
      </c>
      <c r="G2335" t="s">
        <v>202</v>
      </c>
      <c r="H2335" t="s">
        <v>203</v>
      </c>
      <c r="I2335" s="1">
        <f t="shared" si="127"/>
        <v>42978</v>
      </c>
      <c r="J2335" s="3">
        <v>1813.56</v>
      </c>
      <c r="K2335" s="3">
        <v>944.63</v>
      </c>
      <c r="L2335" s="3">
        <v>868.93</v>
      </c>
      <c r="M2335" s="3">
        <v>182</v>
      </c>
      <c r="N2335" s="2">
        <v>14</v>
      </c>
      <c r="O2335" s="2">
        <v>0</v>
      </c>
      <c r="P2335" s="2">
        <v>5</v>
      </c>
      <c r="Q2335" s="2">
        <v>364</v>
      </c>
      <c r="R2335" s="1">
        <f t="shared" si="128"/>
        <v>45900</v>
      </c>
      <c r="S2335" t="s">
        <v>27</v>
      </c>
      <c r="T2335" t="s">
        <v>28</v>
      </c>
    </row>
    <row r="2336" spans="1:20" ht="13.95" customHeight="1" x14ac:dyDescent="0.3">
      <c r="A2336" t="s">
        <v>3473</v>
      </c>
      <c r="B2336" s="2">
        <v>1</v>
      </c>
      <c r="C2336" t="s">
        <v>1312</v>
      </c>
      <c r="D2336" t="s">
        <v>22</v>
      </c>
      <c r="E2336" t="s">
        <v>3394</v>
      </c>
      <c r="F2336" t="s">
        <v>322</v>
      </c>
      <c r="G2336" t="s">
        <v>323</v>
      </c>
      <c r="H2336" t="s">
        <v>348</v>
      </c>
      <c r="I2336" s="1">
        <f t="shared" si="127"/>
        <v>42978</v>
      </c>
      <c r="J2336" s="3">
        <v>1813.56</v>
      </c>
      <c r="K2336" s="3">
        <v>944.63</v>
      </c>
      <c r="L2336" s="3">
        <v>868.93</v>
      </c>
      <c r="M2336" s="3">
        <v>182</v>
      </c>
      <c r="N2336" s="2">
        <v>14</v>
      </c>
      <c r="O2336" s="2">
        <v>0</v>
      </c>
      <c r="P2336" s="2">
        <v>5</v>
      </c>
      <c r="Q2336" s="2">
        <v>364</v>
      </c>
      <c r="R2336" s="1">
        <f t="shared" si="128"/>
        <v>45900</v>
      </c>
      <c r="S2336" t="s">
        <v>27</v>
      </c>
      <c r="T2336" t="s">
        <v>28</v>
      </c>
    </row>
    <row r="2337" spans="1:20" ht="13.95" customHeight="1" x14ac:dyDescent="0.3">
      <c r="A2337" t="s">
        <v>3474</v>
      </c>
      <c r="B2337" s="2">
        <v>1</v>
      </c>
      <c r="C2337" t="s">
        <v>1312</v>
      </c>
      <c r="D2337" t="s">
        <v>22</v>
      </c>
      <c r="E2337" t="s">
        <v>3394</v>
      </c>
      <c r="F2337" t="s">
        <v>201</v>
      </c>
      <c r="G2337" t="s">
        <v>202</v>
      </c>
      <c r="H2337" t="s">
        <v>203</v>
      </c>
      <c r="I2337" s="1">
        <f t="shared" si="127"/>
        <v>42978</v>
      </c>
      <c r="J2337" s="3">
        <v>1813.56</v>
      </c>
      <c r="K2337" s="3">
        <v>944.63</v>
      </c>
      <c r="L2337" s="3">
        <v>868.93</v>
      </c>
      <c r="M2337" s="3">
        <v>182</v>
      </c>
      <c r="N2337" s="2">
        <v>14</v>
      </c>
      <c r="O2337" s="2">
        <v>0</v>
      </c>
      <c r="P2337" s="2">
        <v>5</v>
      </c>
      <c r="Q2337" s="2">
        <v>364</v>
      </c>
      <c r="R2337" s="1">
        <f t="shared" si="128"/>
        <v>45900</v>
      </c>
      <c r="S2337" t="s">
        <v>27</v>
      </c>
      <c r="T2337" t="s">
        <v>28</v>
      </c>
    </row>
    <row r="2338" spans="1:20" ht="13.95" customHeight="1" x14ac:dyDescent="0.3">
      <c r="A2338" t="s">
        <v>3475</v>
      </c>
      <c r="B2338" s="2">
        <v>1</v>
      </c>
      <c r="C2338" t="s">
        <v>1312</v>
      </c>
      <c r="D2338" t="s">
        <v>22</v>
      </c>
      <c r="E2338" t="s">
        <v>3394</v>
      </c>
      <c r="F2338" t="s">
        <v>1169</v>
      </c>
      <c r="G2338" t="s">
        <v>197</v>
      </c>
      <c r="H2338" t="s">
        <v>1425</v>
      </c>
      <c r="I2338" s="1">
        <f t="shared" si="127"/>
        <v>42978</v>
      </c>
      <c r="J2338" s="3">
        <v>1813.56</v>
      </c>
      <c r="K2338" s="3">
        <v>944.63</v>
      </c>
      <c r="L2338" s="3">
        <v>868.93</v>
      </c>
      <c r="M2338" s="3">
        <v>182</v>
      </c>
      <c r="N2338" s="2">
        <v>14</v>
      </c>
      <c r="O2338" s="2">
        <v>0</v>
      </c>
      <c r="P2338" s="2">
        <v>5</v>
      </c>
      <c r="Q2338" s="2">
        <v>364</v>
      </c>
      <c r="R2338" s="1">
        <f t="shared" si="128"/>
        <v>45900</v>
      </c>
      <c r="S2338" t="s">
        <v>27</v>
      </c>
      <c r="T2338" t="s">
        <v>28</v>
      </c>
    </row>
    <row r="2339" spans="1:20" ht="13.95" customHeight="1" x14ac:dyDescent="0.3">
      <c r="A2339" t="s">
        <v>3476</v>
      </c>
      <c r="B2339" s="2">
        <v>1</v>
      </c>
      <c r="C2339" t="s">
        <v>1312</v>
      </c>
      <c r="D2339" t="s">
        <v>22</v>
      </c>
      <c r="E2339" t="s">
        <v>3394</v>
      </c>
      <c r="F2339" t="s">
        <v>201</v>
      </c>
      <c r="G2339" t="s">
        <v>202</v>
      </c>
      <c r="H2339" t="s">
        <v>1003</v>
      </c>
      <c r="I2339" s="1">
        <f t="shared" si="127"/>
        <v>42978</v>
      </c>
      <c r="J2339" s="3">
        <v>1813.56</v>
      </c>
      <c r="K2339" s="3">
        <v>944.63</v>
      </c>
      <c r="L2339" s="3">
        <v>868.93</v>
      </c>
      <c r="M2339" s="3">
        <v>182</v>
      </c>
      <c r="N2339" s="2">
        <v>14</v>
      </c>
      <c r="O2339" s="2">
        <v>0</v>
      </c>
      <c r="P2339" s="2">
        <v>5</v>
      </c>
      <c r="Q2339" s="2">
        <v>364</v>
      </c>
      <c r="R2339" s="1">
        <f t="shared" si="128"/>
        <v>45900</v>
      </c>
      <c r="S2339" t="s">
        <v>27</v>
      </c>
      <c r="T2339" t="s">
        <v>28</v>
      </c>
    </row>
    <row r="2340" spans="1:20" ht="13.95" customHeight="1" x14ac:dyDescent="0.3">
      <c r="A2340" t="s">
        <v>3477</v>
      </c>
      <c r="B2340" s="2">
        <v>1</v>
      </c>
      <c r="C2340" t="s">
        <v>1312</v>
      </c>
      <c r="D2340" t="s">
        <v>22</v>
      </c>
      <c r="E2340" t="s">
        <v>3394</v>
      </c>
      <c r="F2340" t="s">
        <v>399</v>
      </c>
      <c r="G2340" t="s">
        <v>400</v>
      </c>
      <c r="H2340" t="s">
        <v>401</v>
      </c>
      <c r="I2340" s="1">
        <f t="shared" si="127"/>
        <v>42978</v>
      </c>
      <c r="J2340" s="3">
        <v>1813.56</v>
      </c>
      <c r="K2340" s="3">
        <v>944.63</v>
      </c>
      <c r="L2340" s="3">
        <v>868.93</v>
      </c>
      <c r="M2340" s="3">
        <v>182</v>
      </c>
      <c r="N2340" s="2">
        <v>14</v>
      </c>
      <c r="O2340" s="2">
        <v>0</v>
      </c>
      <c r="P2340" s="2">
        <v>5</v>
      </c>
      <c r="Q2340" s="2">
        <v>364</v>
      </c>
      <c r="R2340" s="1">
        <f t="shared" si="128"/>
        <v>45900</v>
      </c>
      <c r="S2340" t="s">
        <v>27</v>
      </c>
      <c r="T2340" t="s">
        <v>28</v>
      </c>
    </row>
    <row r="2341" spans="1:20" ht="13.95" customHeight="1" x14ac:dyDescent="0.3">
      <c r="A2341" t="s">
        <v>3478</v>
      </c>
      <c r="B2341" s="2">
        <v>1</v>
      </c>
      <c r="C2341" t="s">
        <v>1312</v>
      </c>
      <c r="D2341" t="s">
        <v>22</v>
      </c>
      <c r="E2341" t="s">
        <v>3394</v>
      </c>
      <c r="F2341" t="s">
        <v>358</v>
      </c>
      <c r="G2341" t="s">
        <v>25</v>
      </c>
      <c r="H2341" t="s">
        <v>26</v>
      </c>
      <c r="I2341" s="1">
        <f t="shared" si="127"/>
        <v>42978</v>
      </c>
      <c r="J2341" s="3">
        <v>1813.56</v>
      </c>
      <c r="K2341" s="3">
        <v>944.63</v>
      </c>
      <c r="L2341" s="3">
        <v>868.93</v>
      </c>
      <c r="M2341" s="3">
        <v>182</v>
      </c>
      <c r="N2341" s="2">
        <v>14</v>
      </c>
      <c r="O2341" s="2">
        <v>0</v>
      </c>
      <c r="P2341" s="2">
        <v>5</v>
      </c>
      <c r="Q2341" s="2">
        <v>364</v>
      </c>
      <c r="R2341" s="1">
        <f t="shared" si="128"/>
        <v>45900</v>
      </c>
      <c r="S2341" t="s">
        <v>27</v>
      </c>
      <c r="T2341" t="s">
        <v>28</v>
      </c>
    </row>
    <row r="2342" spans="1:20" ht="13.95" customHeight="1" x14ac:dyDescent="0.3">
      <c r="A2342" t="s">
        <v>3479</v>
      </c>
      <c r="B2342" s="2">
        <v>1</v>
      </c>
      <c r="C2342" t="s">
        <v>1312</v>
      </c>
      <c r="D2342" t="s">
        <v>22</v>
      </c>
      <c r="E2342" t="s">
        <v>3394</v>
      </c>
      <c r="F2342" t="s">
        <v>216</v>
      </c>
      <c r="G2342" t="s">
        <v>162</v>
      </c>
      <c r="H2342" t="s">
        <v>217</v>
      </c>
      <c r="I2342" s="1">
        <f t="shared" si="127"/>
        <v>42978</v>
      </c>
      <c r="J2342" s="3">
        <v>1813.56</v>
      </c>
      <c r="K2342" s="3">
        <v>944.63</v>
      </c>
      <c r="L2342" s="3">
        <v>868.93</v>
      </c>
      <c r="M2342" s="3">
        <v>182</v>
      </c>
      <c r="N2342" s="2">
        <v>14</v>
      </c>
      <c r="O2342" s="2">
        <v>0</v>
      </c>
      <c r="P2342" s="2">
        <v>5</v>
      </c>
      <c r="Q2342" s="2">
        <v>364</v>
      </c>
      <c r="R2342" s="1">
        <f t="shared" si="128"/>
        <v>45900</v>
      </c>
      <c r="S2342" t="s">
        <v>27</v>
      </c>
      <c r="T2342" t="s">
        <v>28</v>
      </c>
    </row>
    <row r="2343" spans="1:20" ht="13.95" customHeight="1" x14ac:dyDescent="0.3">
      <c r="A2343" t="s">
        <v>3480</v>
      </c>
      <c r="B2343" s="2">
        <v>1</v>
      </c>
      <c r="C2343" t="s">
        <v>1312</v>
      </c>
      <c r="D2343" t="s">
        <v>22</v>
      </c>
      <c r="E2343" t="s">
        <v>3394</v>
      </c>
      <c r="F2343" t="s">
        <v>453</v>
      </c>
      <c r="G2343" t="s">
        <v>197</v>
      </c>
      <c r="H2343" t="s">
        <v>1385</v>
      </c>
      <c r="I2343" s="1">
        <f t="shared" si="127"/>
        <v>42978</v>
      </c>
      <c r="J2343" s="3">
        <v>1813.56</v>
      </c>
      <c r="K2343" s="3">
        <v>944.63</v>
      </c>
      <c r="L2343" s="3">
        <v>868.93</v>
      </c>
      <c r="M2343" s="3">
        <v>182</v>
      </c>
      <c r="N2343" s="2">
        <v>14</v>
      </c>
      <c r="O2343" s="2">
        <v>0</v>
      </c>
      <c r="P2343" s="2">
        <v>5</v>
      </c>
      <c r="Q2343" s="2">
        <v>364</v>
      </c>
      <c r="R2343" s="1">
        <f t="shared" si="128"/>
        <v>45900</v>
      </c>
      <c r="S2343" t="s">
        <v>27</v>
      </c>
      <c r="T2343" t="s">
        <v>28</v>
      </c>
    </row>
    <row r="2344" spans="1:20" ht="13.95" customHeight="1" x14ac:dyDescent="0.3">
      <c r="A2344" t="s">
        <v>3481</v>
      </c>
      <c r="B2344" s="2">
        <v>1</v>
      </c>
      <c r="C2344" t="s">
        <v>1312</v>
      </c>
      <c r="D2344" t="s">
        <v>22</v>
      </c>
      <c r="E2344" t="s">
        <v>3394</v>
      </c>
      <c r="F2344" t="s">
        <v>383</v>
      </c>
      <c r="G2344" t="s">
        <v>162</v>
      </c>
      <c r="H2344" t="s">
        <v>384</v>
      </c>
      <c r="I2344" s="1">
        <f t="shared" si="127"/>
        <v>42978</v>
      </c>
      <c r="J2344" s="3">
        <v>1813.56</v>
      </c>
      <c r="K2344" s="3">
        <v>944.63</v>
      </c>
      <c r="L2344" s="3">
        <v>868.93</v>
      </c>
      <c r="M2344" s="3">
        <v>182</v>
      </c>
      <c r="N2344" s="2">
        <v>14</v>
      </c>
      <c r="O2344" s="2">
        <v>0</v>
      </c>
      <c r="P2344" s="2">
        <v>5</v>
      </c>
      <c r="Q2344" s="2">
        <v>364</v>
      </c>
      <c r="R2344" s="1">
        <f t="shared" si="128"/>
        <v>45900</v>
      </c>
      <c r="S2344" t="s">
        <v>27</v>
      </c>
      <c r="T2344" t="s">
        <v>28</v>
      </c>
    </row>
    <row r="2345" spans="1:20" ht="13.95" customHeight="1" x14ac:dyDescent="0.3">
      <c r="A2345" t="s">
        <v>3482</v>
      </c>
      <c r="B2345" s="2">
        <v>1</v>
      </c>
      <c r="C2345" t="s">
        <v>1312</v>
      </c>
      <c r="D2345" t="s">
        <v>22</v>
      </c>
      <c r="E2345" t="s">
        <v>3394</v>
      </c>
      <c r="F2345" t="s">
        <v>1169</v>
      </c>
      <c r="G2345" t="s">
        <v>197</v>
      </c>
      <c r="H2345" t="s">
        <v>1666</v>
      </c>
      <c r="I2345" s="1">
        <f t="shared" si="127"/>
        <v>42978</v>
      </c>
      <c r="J2345" s="3">
        <v>1813.56</v>
      </c>
      <c r="K2345" s="3">
        <v>944.63</v>
      </c>
      <c r="L2345" s="3">
        <v>868.93</v>
      </c>
      <c r="M2345" s="3">
        <v>182</v>
      </c>
      <c r="N2345" s="2">
        <v>14</v>
      </c>
      <c r="O2345" s="2">
        <v>0</v>
      </c>
      <c r="P2345" s="2">
        <v>5</v>
      </c>
      <c r="Q2345" s="2">
        <v>364</v>
      </c>
      <c r="R2345" s="1">
        <f t="shared" si="128"/>
        <v>45900</v>
      </c>
      <c r="S2345" t="s">
        <v>27</v>
      </c>
      <c r="T2345" t="s">
        <v>28</v>
      </c>
    </row>
    <row r="2346" spans="1:20" ht="13.95" customHeight="1" x14ac:dyDescent="0.3">
      <c r="A2346" t="s">
        <v>3483</v>
      </c>
      <c r="B2346" s="2">
        <v>1</v>
      </c>
      <c r="C2346" t="s">
        <v>1312</v>
      </c>
      <c r="D2346" t="s">
        <v>22</v>
      </c>
      <c r="E2346" t="s">
        <v>3394</v>
      </c>
      <c r="F2346" t="s">
        <v>181</v>
      </c>
      <c r="G2346" t="s">
        <v>182</v>
      </c>
      <c r="H2346" t="s">
        <v>183</v>
      </c>
      <c r="I2346" s="1">
        <f t="shared" si="127"/>
        <v>42978</v>
      </c>
      <c r="J2346" s="3">
        <v>1813.56</v>
      </c>
      <c r="K2346" s="3">
        <v>944.63</v>
      </c>
      <c r="L2346" s="3">
        <v>868.93</v>
      </c>
      <c r="M2346" s="3">
        <v>182</v>
      </c>
      <c r="N2346" s="2">
        <v>14</v>
      </c>
      <c r="O2346" s="2">
        <v>0</v>
      </c>
      <c r="P2346" s="2">
        <v>5</v>
      </c>
      <c r="Q2346" s="2">
        <v>364</v>
      </c>
      <c r="R2346" s="1">
        <f t="shared" si="128"/>
        <v>45900</v>
      </c>
      <c r="S2346" t="s">
        <v>27</v>
      </c>
      <c r="T2346" t="s">
        <v>28</v>
      </c>
    </row>
    <row r="2347" spans="1:20" ht="13.95" customHeight="1" x14ac:dyDescent="0.3">
      <c r="A2347" t="s">
        <v>3484</v>
      </c>
      <c r="B2347" s="2">
        <v>1</v>
      </c>
      <c r="C2347" t="s">
        <v>1312</v>
      </c>
      <c r="D2347" t="s">
        <v>22</v>
      </c>
      <c r="E2347" t="s">
        <v>3394</v>
      </c>
      <c r="F2347" t="s">
        <v>591</v>
      </c>
      <c r="G2347" t="s">
        <v>592</v>
      </c>
      <c r="H2347" t="s">
        <v>593</v>
      </c>
      <c r="I2347" s="1">
        <f t="shared" si="127"/>
        <v>42978</v>
      </c>
      <c r="J2347" s="3">
        <v>1813.56</v>
      </c>
      <c r="K2347" s="3">
        <v>944.63</v>
      </c>
      <c r="L2347" s="3">
        <v>868.93</v>
      </c>
      <c r="M2347" s="3">
        <v>182</v>
      </c>
      <c r="N2347" s="2">
        <v>14</v>
      </c>
      <c r="O2347" s="2">
        <v>0</v>
      </c>
      <c r="P2347" s="2">
        <v>5</v>
      </c>
      <c r="Q2347" s="2">
        <v>364</v>
      </c>
      <c r="R2347" s="1">
        <f t="shared" si="128"/>
        <v>45900</v>
      </c>
      <c r="S2347" t="s">
        <v>27</v>
      </c>
      <c r="T2347" t="s">
        <v>28</v>
      </c>
    </row>
    <row r="2348" spans="1:20" ht="13.95" customHeight="1" x14ac:dyDescent="0.3">
      <c r="A2348" t="s">
        <v>3485</v>
      </c>
      <c r="B2348" s="2">
        <v>1</v>
      </c>
      <c r="C2348" t="s">
        <v>1312</v>
      </c>
      <c r="D2348" t="s">
        <v>22</v>
      </c>
      <c r="E2348" t="s">
        <v>3394</v>
      </c>
      <c r="F2348" t="s">
        <v>491</v>
      </c>
      <c r="G2348" t="s">
        <v>202</v>
      </c>
      <c r="H2348" t="s">
        <v>492</v>
      </c>
      <c r="I2348" s="1">
        <f t="shared" si="127"/>
        <v>42978</v>
      </c>
      <c r="J2348" s="3">
        <v>1813.56</v>
      </c>
      <c r="K2348" s="3">
        <v>944.63</v>
      </c>
      <c r="L2348" s="3">
        <v>868.93</v>
      </c>
      <c r="M2348" s="3">
        <v>182</v>
      </c>
      <c r="N2348" s="2">
        <v>14</v>
      </c>
      <c r="O2348" s="2">
        <v>0</v>
      </c>
      <c r="P2348" s="2">
        <v>5</v>
      </c>
      <c r="Q2348" s="2">
        <v>364</v>
      </c>
      <c r="R2348" s="1">
        <f t="shared" si="128"/>
        <v>45900</v>
      </c>
      <c r="S2348" t="s">
        <v>27</v>
      </c>
      <c r="T2348" t="s">
        <v>28</v>
      </c>
    </row>
    <row r="2349" spans="1:20" ht="13.95" customHeight="1" x14ac:dyDescent="0.3">
      <c r="A2349" t="s">
        <v>3486</v>
      </c>
      <c r="B2349" s="2">
        <v>1</v>
      </c>
      <c r="C2349" t="s">
        <v>1312</v>
      </c>
      <c r="D2349" t="s">
        <v>22</v>
      </c>
      <c r="E2349" t="s">
        <v>3394</v>
      </c>
      <c r="F2349" t="s">
        <v>632</v>
      </c>
      <c r="G2349" t="s">
        <v>162</v>
      </c>
      <c r="H2349" t="s">
        <v>633</v>
      </c>
      <c r="I2349" s="1">
        <f t="shared" si="127"/>
        <v>42978</v>
      </c>
      <c r="J2349" s="3">
        <v>1813.56</v>
      </c>
      <c r="K2349" s="3">
        <v>944.63</v>
      </c>
      <c r="L2349" s="3">
        <v>868.93</v>
      </c>
      <c r="M2349" s="3">
        <v>182</v>
      </c>
      <c r="N2349" s="2">
        <v>14</v>
      </c>
      <c r="O2349" s="2">
        <v>0</v>
      </c>
      <c r="P2349" s="2">
        <v>5</v>
      </c>
      <c r="Q2349" s="2">
        <v>364</v>
      </c>
      <c r="R2349" s="1">
        <f t="shared" si="128"/>
        <v>45900</v>
      </c>
      <c r="S2349" t="s">
        <v>27</v>
      </c>
      <c r="T2349" t="s">
        <v>28</v>
      </c>
    </row>
    <row r="2350" spans="1:20" ht="13.95" customHeight="1" x14ac:dyDescent="0.3">
      <c r="A2350" t="s">
        <v>3487</v>
      </c>
      <c r="B2350" s="2">
        <v>1</v>
      </c>
      <c r="C2350" t="s">
        <v>1312</v>
      </c>
      <c r="D2350" t="s">
        <v>22</v>
      </c>
      <c r="E2350" t="s">
        <v>3488</v>
      </c>
      <c r="F2350" t="s">
        <v>432</v>
      </c>
      <c r="G2350" t="s">
        <v>377</v>
      </c>
      <c r="H2350" t="s">
        <v>433</v>
      </c>
      <c r="I2350" s="1">
        <f t="shared" si="127"/>
        <v>42978</v>
      </c>
      <c r="J2350" s="3">
        <v>1813.56</v>
      </c>
      <c r="K2350" s="3">
        <v>944.63</v>
      </c>
      <c r="L2350" s="3">
        <v>868.93</v>
      </c>
      <c r="M2350" s="3">
        <v>182</v>
      </c>
      <c r="N2350" s="2">
        <v>14</v>
      </c>
      <c r="O2350" s="2">
        <v>0</v>
      </c>
      <c r="P2350" s="2">
        <v>5</v>
      </c>
      <c r="Q2350" s="2">
        <v>364</v>
      </c>
      <c r="R2350" s="1">
        <f t="shared" si="128"/>
        <v>45900</v>
      </c>
      <c r="S2350" t="s">
        <v>27</v>
      </c>
      <c r="T2350" t="s">
        <v>28</v>
      </c>
    </row>
    <row r="2351" spans="1:20" ht="13.95" customHeight="1" x14ac:dyDescent="0.3">
      <c r="A2351" t="s">
        <v>3489</v>
      </c>
      <c r="B2351" s="2">
        <v>1</v>
      </c>
      <c r="C2351" t="s">
        <v>1312</v>
      </c>
      <c r="D2351" t="s">
        <v>22</v>
      </c>
      <c r="E2351" t="s">
        <v>3394</v>
      </c>
      <c r="F2351" t="s">
        <v>358</v>
      </c>
      <c r="G2351" t="s">
        <v>25</v>
      </c>
      <c r="H2351" t="s">
        <v>26</v>
      </c>
      <c r="I2351" s="1">
        <f t="shared" si="127"/>
        <v>42978</v>
      </c>
      <c r="J2351" s="3">
        <v>1813.56</v>
      </c>
      <c r="K2351" s="3">
        <v>944.63</v>
      </c>
      <c r="L2351" s="3">
        <v>868.93</v>
      </c>
      <c r="M2351" s="3">
        <v>182</v>
      </c>
      <c r="N2351" s="2">
        <v>14</v>
      </c>
      <c r="O2351" s="2">
        <v>0</v>
      </c>
      <c r="P2351" s="2">
        <v>5</v>
      </c>
      <c r="Q2351" s="2">
        <v>364</v>
      </c>
      <c r="R2351" s="1">
        <f t="shared" si="128"/>
        <v>45900</v>
      </c>
      <c r="S2351" t="s">
        <v>27</v>
      </c>
      <c r="T2351" t="s">
        <v>28</v>
      </c>
    </row>
    <row r="2352" spans="1:20" ht="13.95" customHeight="1" x14ac:dyDescent="0.3">
      <c r="A2352" t="s">
        <v>3490</v>
      </c>
      <c r="B2352" s="2">
        <v>1</v>
      </c>
      <c r="C2352" t="s">
        <v>1312</v>
      </c>
      <c r="D2352" t="s">
        <v>22</v>
      </c>
      <c r="E2352" t="s">
        <v>3394</v>
      </c>
      <c r="F2352" t="s">
        <v>358</v>
      </c>
      <c r="G2352" t="s">
        <v>25</v>
      </c>
      <c r="H2352" t="s">
        <v>26</v>
      </c>
      <c r="I2352" s="1">
        <f t="shared" si="127"/>
        <v>42978</v>
      </c>
      <c r="J2352" s="3">
        <v>1813.56</v>
      </c>
      <c r="K2352" s="3">
        <v>944.63</v>
      </c>
      <c r="L2352" s="3">
        <v>868.93</v>
      </c>
      <c r="M2352" s="3">
        <v>182</v>
      </c>
      <c r="N2352" s="2">
        <v>14</v>
      </c>
      <c r="O2352" s="2">
        <v>0</v>
      </c>
      <c r="P2352" s="2">
        <v>5</v>
      </c>
      <c r="Q2352" s="2">
        <v>364</v>
      </c>
      <c r="R2352" s="1">
        <f t="shared" si="128"/>
        <v>45900</v>
      </c>
      <c r="S2352" t="s">
        <v>27</v>
      </c>
      <c r="T2352" t="s">
        <v>28</v>
      </c>
    </row>
    <row r="2353" spans="1:20" ht="13.95" customHeight="1" x14ac:dyDescent="0.3">
      <c r="A2353" t="s">
        <v>3491</v>
      </c>
      <c r="B2353" s="2">
        <v>1</v>
      </c>
      <c r="C2353" t="s">
        <v>1312</v>
      </c>
      <c r="D2353" t="s">
        <v>22</v>
      </c>
      <c r="E2353" t="s">
        <v>3394</v>
      </c>
      <c r="F2353" t="s">
        <v>181</v>
      </c>
      <c r="G2353" t="s">
        <v>182</v>
      </c>
      <c r="H2353" t="s">
        <v>183</v>
      </c>
      <c r="I2353" s="1">
        <f t="shared" si="127"/>
        <v>42978</v>
      </c>
      <c r="J2353" s="3">
        <v>1813.56</v>
      </c>
      <c r="K2353" s="3">
        <v>944.63</v>
      </c>
      <c r="L2353" s="3">
        <v>868.93</v>
      </c>
      <c r="M2353" s="3">
        <v>182</v>
      </c>
      <c r="N2353" s="2">
        <v>14</v>
      </c>
      <c r="O2353" s="2">
        <v>0</v>
      </c>
      <c r="P2353" s="2">
        <v>5</v>
      </c>
      <c r="Q2353" s="2">
        <v>364</v>
      </c>
      <c r="R2353" s="1">
        <f t="shared" si="128"/>
        <v>45900</v>
      </c>
      <c r="S2353" t="s">
        <v>27</v>
      </c>
      <c r="T2353" t="s">
        <v>28</v>
      </c>
    </row>
    <row r="2354" spans="1:20" ht="13.95" customHeight="1" x14ac:dyDescent="0.3">
      <c r="A2354" t="s">
        <v>3492</v>
      </c>
      <c r="B2354" s="2">
        <v>1</v>
      </c>
      <c r="C2354" t="s">
        <v>1312</v>
      </c>
      <c r="D2354" t="s">
        <v>22</v>
      </c>
      <c r="E2354" t="s">
        <v>3394</v>
      </c>
      <c r="F2354" t="s">
        <v>151</v>
      </c>
      <c r="G2354" t="s">
        <v>152</v>
      </c>
      <c r="H2354" t="s">
        <v>206</v>
      </c>
      <c r="I2354" s="1">
        <f t="shared" si="127"/>
        <v>42978</v>
      </c>
      <c r="J2354" s="3">
        <v>1813.56</v>
      </c>
      <c r="K2354" s="3">
        <v>944.63</v>
      </c>
      <c r="L2354" s="3">
        <v>868.93</v>
      </c>
      <c r="M2354" s="3">
        <v>182</v>
      </c>
      <c r="N2354" s="2">
        <v>14</v>
      </c>
      <c r="O2354" s="2">
        <v>0</v>
      </c>
      <c r="P2354" s="2">
        <v>5</v>
      </c>
      <c r="Q2354" s="2">
        <v>364</v>
      </c>
      <c r="R2354" s="1">
        <f t="shared" si="128"/>
        <v>45900</v>
      </c>
      <c r="S2354" t="s">
        <v>27</v>
      </c>
      <c r="T2354" t="s">
        <v>28</v>
      </c>
    </row>
    <row r="2355" spans="1:20" ht="13.95" customHeight="1" x14ac:dyDescent="0.3">
      <c r="A2355" t="s">
        <v>3493</v>
      </c>
      <c r="B2355" s="2">
        <v>1</v>
      </c>
      <c r="C2355" t="s">
        <v>1312</v>
      </c>
      <c r="D2355" t="s">
        <v>22</v>
      </c>
      <c r="E2355" t="s">
        <v>3394</v>
      </c>
      <c r="F2355" t="s">
        <v>370</v>
      </c>
      <c r="G2355" t="s">
        <v>282</v>
      </c>
      <c r="H2355" t="s">
        <v>283</v>
      </c>
      <c r="I2355" s="1">
        <f t="shared" ref="I2355:I2374" si="129">DATE(2017,8,31)</f>
        <v>42978</v>
      </c>
      <c r="J2355" s="3">
        <v>1813.56</v>
      </c>
      <c r="K2355" s="3">
        <v>944.63</v>
      </c>
      <c r="L2355" s="3">
        <v>868.93</v>
      </c>
      <c r="M2355" s="3">
        <v>182</v>
      </c>
      <c r="N2355" s="2">
        <v>14</v>
      </c>
      <c r="O2355" s="2">
        <v>0</v>
      </c>
      <c r="P2355" s="2">
        <v>5</v>
      </c>
      <c r="Q2355" s="2">
        <v>364</v>
      </c>
      <c r="R2355" s="1">
        <f t="shared" si="128"/>
        <v>45900</v>
      </c>
      <c r="S2355" t="s">
        <v>27</v>
      </c>
      <c r="T2355" t="s">
        <v>28</v>
      </c>
    </row>
    <row r="2356" spans="1:20" ht="13.95" customHeight="1" x14ac:dyDescent="0.3">
      <c r="A2356" t="s">
        <v>3494</v>
      </c>
      <c r="B2356" s="2">
        <v>1</v>
      </c>
      <c r="C2356" t="s">
        <v>1312</v>
      </c>
      <c r="D2356" t="s">
        <v>22</v>
      </c>
      <c r="E2356" t="s">
        <v>3394</v>
      </c>
      <c r="F2356" t="s">
        <v>366</v>
      </c>
      <c r="G2356" t="s">
        <v>367</v>
      </c>
      <c r="H2356" t="s">
        <v>368</v>
      </c>
      <c r="I2356" s="1">
        <f t="shared" si="129"/>
        <v>42978</v>
      </c>
      <c r="J2356" s="3">
        <v>1813.56</v>
      </c>
      <c r="K2356" s="3">
        <v>944.63</v>
      </c>
      <c r="L2356" s="3">
        <v>868.93</v>
      </c>
      <c r="M2356" s="3">
        <v>182</v>
      </c>
      <c r="N2356" s="2">
        <v>14</v>
      </c>
      <c r="O2356" s="2">
        <v>0</v>
      </c>
      <c r="P2356" s="2">
        <v>5</v>
      </c>
      <c r="Q2356" s="2">
        <v>364</v>
      </c>
      <c r="R2356" s="1">
        <f t="shared" si="128"/>
        <v>45900</v>
      </c>
      <c r="S2356" t="s">
        <v>27</v>
      </c>
      <c r="T2356" t="s">
        <v>28</v>
      </c>
    </row>
    <row r="2357" spans="1:20" ht="13.95" customHeight="1" x14ac:dyDescent="0.3">
      <c r="A2357" t="s">
        <v>3495</v>
      </c>
      <c r="B2357" s="2">
        <v>1</v>
      </c>
      <c r="C2357" t="s">
        <v>1312</v>
      </c>
      <c r="D2357" t="s">
        <v>22</v>
      </c>
      <c r="E2357" t="s">
        <v>3394</v>
      </c>
      <c r="F2357" t="s">
        <v>151</v>
      </c>
      <c r="G2357" t="s">
        <v>152</v>
      </c>
      <c r="H2357" t="s">
        <v>206</v>
      </c>
      <c r="I2357" s="1">
        <f t="shared" si="129"/>
        <v>42978</v>
      </c>
      <c r="J2357" s="3">
        <v>1813.56</v>
      </c>
      <c r="K2357" s="3">
        <v>944.63</v>
      </c>
      <c r="L2357" s="3">
        <v>868.93</v>
      </c>
      <c r="M2357" s="3">
        <v>182</v>
      </c>
      <c r="N2357" s="2">
        <v>14</v>
      </c>
      <c r="O2357" s="2">
        <v>0</v>
      </c>
      <c r="P2357" s="2">
        <v>5</v>
      </c>
      <c r="Q2357" s="2">
        <v>364</v>
      </c>
      <c r="R2357" s="1">
        <f t="shared" si="128"/>
        <v>45900</v>
      </c>
      <c r="S2357" t="s">
        <v>27</v>
      </c>
      <c r="T2357" t="s">
        <v>28</v>
      </c>
    </row>
    <row r="2358" spans="1:20" ht="13.95" customHeight="1" x14ac:dyDescent="0.3">
      <c r="A2358" t="s">
        <v>3496</v>
      </c>
      <c r="B2358" s="2">
        <v>1</v>
      </c>
      <c r="C2358" t="s">
        <v>1312</v>
      </c>
      <c r="D2358" t="s">
        <v>22</v>
      </c>
      <c r="E2358" t="s">
        <v>3394</v>
      </c>
      <c r="F2358" t="s">
        <v>383</v>
      </c>
      <c r="G2358" t="s">
        <v>162</v>
      </c>
      <c r="H2358" t="s">
        <v>384</v>
      </c>
      <c r="I2358" s="1">
        <f t="shared" si="129"/>
        <v>42978</v>
      </c>
      <c r="J2358" s="3">
        <v>1813.56</v>
      </c>
      <c r="K2358" s="3">
        <v>944.63</v>
      </c>
      <c r="L2358" s="3">
        <v>868.93</v>
      </c>
      <c r="M2358" s="3">
        <v>182</v>
      </c>
      <c r="N2358" s="2">
        <v>14</v>
      </c>
      <c r="O2358" s="2">
        <v>0</v>
      </c>
      <c r="P2358" s="2">
        <v>5</v>
      </c>
      <c r="Q2358" s="2">
        <v>364</v>
      </c>
      <c r="R2358" s="1">
        <f t="shared" si="128"/>
        <v>45900</v>
      </c>
      <c r="S2358" t="s">
        <v>27</v>
      </c>
      <c r="T2358" t="s">
        <v>28</v>
      </c>
    </row>
    <row r="2359" spans="1:20" ht="13.95" customHeight="1" x14ac:dyDescent="0.3">
      <c r="A2359" t="s">
        <v>3497</v>
      </c>
      <c r="B2359" s="2">
        <v>1</v>
      </c>
      <c r="C2359" t="s">
        <v>1312</v>
      </c>
      <c r="D2359" t="s">
        <v>22</v>
      </c>
      <c r="E2359" t="s">
        <v>3488</v>
      </c>
      <c r="F2359" t="s">
        <v>192</v>
      </c>
      <c r="G2359" t="s">
        <v>193</v>
      </c>
      <c r="H2359" t="s">
        <v>194</v>
      </c>
      <c r="I2359" s="1">
        <f t="shared" si="129"/>
        <v>42978</v>
      </c>
      <c r="J2359" s="3">
        <v>1813.56</v>
      </c>
      <c r="K2359" s="3">
        <v>944.63</v>
      </c>
      <c r="L2359" s="3">
        <v>868.93</v>
      </c>
      <c r="M2359" s="3">
        <v>182</v>
      </c>
      <c r="N2359" s="2">
        <v>14</v>
      </c>
      <c r="O2359" s="2">
        <v>0</v>
      </c>
      <c r="P2359" s="2">
        <v>5</v>
      </c>
      <c r="Q2359" s="2">
        <v>364</v>
      </c>
      <c r="R2359" s="1">
        <f t="shared" si="128"/>
        <v>45900</v>
      </c>
      <c r="S2359" t="s">
        <v>27</v>
      </c>
      <c r="T2359" t="s">
        <v>28</v>
      </c>
    </row>
    <row r="2360" spans="1:20" ht="13.95" customHeight="1" x14ac:dyDescent="0.3">
      <c r="A2360" t="s">
        <v>3498</v>
      </c>
      <c r="B2360" s="2">
        <v>1</v>
      </c>
      <c r="C2360" t="s">
        <v>1312</v>
      </c>
      <c r="D2360" t="s">
        <v>22</v>
      </c>
      <c r="E2360" t="s">
        <v>3394</v>
      </c>
      <c r="F2360" t="s">
        <v>1388</v>
      </c>
      <c r="G2360" t="s">
        <v>282</v>
      </c>
      <c r="H2360" t="s">
        <v>338</v>
      </c>
      <c r="I2360" s="1">
        <f t="shared" si="129"/>
        <v>42978</v>
      </c>
      <c r="J2360" s="3">
        <v>1813.56</v>
      </c>
      <c r="K2360" s="3">
        <v>944.63</v>
      </c>
      <c r="L2360" s="3">
        <v>868.93</v>
      </c>
      <c r="M2360" s="3">
        <v>182</v>
      </c>
      <c r="N2360" s="2">
        <v>14</v>
      </c>
      <c r="O2360" s="2">
        <v>0</v>
      </c>
      <c r="P2360" s="2">
        <v>5</v>
      </c>
      <c r="Q2360" s="2">
        <v>364</v>
      </c>
      <c r="R2360" s="1">
        <f t="shared" si="128"/>
        <v>45900</v>
      </c>
      <c r="S2360" t="s">
        <v>27</v>
      </c>
      <c r="T2360" t="s">
        <v>28</v>
      </c>
    </row>
    <row r="2361" spans="1:20" ht="13.95" customHeight="1" x14ac:dyDescent="0.3">
      <c r="A2361" t="s">
        <v>3499</v>
      </c>
      <c r="B2361" s="2">
        <v>1</v>
      </c>
      <c r="C2361" t="s">
        <v>1312</v>
      </c>
      <c r="D2361" t="s">
        <v>22</v>
      </c>
      <c r="E2361" t="s">
        <v>3394</v>
      </c>
      <c r="F2361" t="s">
        <v>358</v>
      </c>
      <c r="G2361" t="s">
        <v>25</v>
      </c>
      <c r="H2361" t="s">
        <v>26</v>
      </c>
      <c r="I2361" s="1">
        <f t="shared" si="129"/>
        <v>42978</v>
      </c>
      <c r="J2361" s="3">
        <v>1813.56</v>
      </c>
      <c r="K2361" s="3">
        <v>944.63</v>
      </c>
      <c r="L2361" s="3">
        <v>868.93</v>
      </c>
      <c r="M2361" s="3">
        <v>182</v>
      </c>
      <c r="N2361" s="2">
        <v>14</v>
      </c>
      <c r="O2361" s="2">
        <v>0</v>
      </c>
      <c r="P2361" s="2">
        <v>5</v>
      </c>
      <c r="Q2361" s="2">
        <v>364</v>
      </c>
      <c r="R2361" s="1">
        <f t="shared" si="128"/>
        <v>45900</v>
      </c>
      <c r="S2361" t="s">
        <v>27</v>
      </c>
      <c r="T2361" t="s">
        <v>28</v>
      </c>
    </row>
    <row r="2362" spans="1:20" ht="13.95" customHeight="1" x14ac:dyDescent="0.3">
      <c r="A2362" t="s">
        <v>3500</v>
      </c>
      <c r="B2362" s="2">
        <v>1</v>
      </c>
      <c r="C2362" t="s">
        <v>1312</v>
      </c>
      <c r="D2362" t="s">
        <v>22</v>
      </c>
      <c r="E2362" t="s">
        <v>3394</v>
      </c>
      <c r="F2362" t="s">
        <v>453</v>
      </c>
      <c r="G2362" t="s">
        <v>197</v>
      </c>
      <c r="H2362" t="s">
        <v>454</v>
      </c>
      <c r="I2362" s="1">
        <f t="shared" si="129"/>
        <v>42978</v>
      </c>
      <c r="J2362" s="3">
        <v>1813.56</v>
      </c>
      <c r="K2362" s="3">
        <v>944.63</v>
      </c>
      <c r="L2362" s="3">
        <v>868.93</v>
      </c>
      <c r="M2362" s="3">
        <v>182</v>
      </c>
      <c r="N2362" s="2">
        <v>14</v>
      </c>
      <c r="O2362" s="2">
        <v>0</v>
      </c>
      <c r="P2362" s="2">
        <v>5</v>
      </c>
      <c r="Q2362" s="2">
        <v>364</v>
      </c>
      <c r="R2362" s="1">
        <f t="shared" si="128"/>
        <v>45900</v>
      </c>
      <c r="S2362" t="s">
        <v>27</v>
      </c>
      <c r="T2362" t="s">
        <v>28</v>
      </c>
    </row>
    <row r="2363" spans="1:20" ht="13.95" customHeight="1" x14ac:dyDescent="0.3">
      <c r="A2363" t="s">
        <v>3501</v>
      </c>
      <c r="B2363" s="2">
        <v>1</v>
      </c>
      <c r="C2363" t="s">
        <v>1312</v>
      </c>
      <c r="D2363" t="s">
        <v>22</v>
      </c>
      <c r="E2363" t="s">
        <v>3488</v>
      </c>
      <c r="F2363" t="s">
        <v>358</v>
      </c>
      <c r="G2363" t="s">
        <v>25</v>
      </c>
      <c r="H2363" t="s">
        <v>26</v>
      </c>
      <c r="I2363" s="1">
        <f t="shared" si="129"/>
        <v>42978</v>
      </c>
      <c r="J2363" s="3">
        <v>1813.56</v>
      </c>
      <c r="K2363" s="3">
        <v>944.63</v>
      </c>
      <c r="L2363" s="3">
        <v>868.93</v>
      </c>
      <c r="M2363" s="3">
        <v>182</v>
      </c>
      <c r="N2363" s="2">
        <v>14</v>
      </c>
      <c r="O2363" s="2">
        <v>0</v>
      </c>
      <c r="P2363" s="2">
        <v>5</v>
      </c>
      <c r="Q2363" s="2">
        <v>364</v>
      </c>
      <c r="R2363" s="1">
        <f t="shared" si="128"/>
        <v>45900</v>
      </c>
      <c r="S2363" t="s">
        <v>27</v>
      </c>
      <c r="T2363" t="s">
        <v>28</v>
      </c>
    </row>
    <row r="2364" spans="1:20" ht="13.95" customHeight="1" x14ac:dyDescent="0.3">
      <c r="A2364" t="s">
        <v>3502</v>
      </c>
      <c r="B2364" s="2">
        <v>1</v>
      </c>
      <c r="C2364" t="s">
        <v>1312</v>
      </c>
      <c r="D2364" t="s">
        <v>22</v>
      </c>
      <c r="E2364" t="s">
        <v>3394</v>
      </c>
      <c r="F2364" t="s">
        <v>151</v>
      </c>
      <c r="G2364" t="s">
        <v>152</v>
      </c>
      <c r="H2364" t="s">
        <v>206</v>
      </c>
      <c r="I2364" s="1">
        <f t="shared" si="129"/>
        <v>42978</v>
      </c>
      <c r="J2364" s="3">
        <v>1813.56</v>
      </c>
      <c r="K2364" s="3">
        <v>944.63</v>
      </c>
      <c r="L2364" s="3">
        <v>868.93</v>
      </c>
      <c r="M2364" s="3">
        <v>182</v>
      </c>
      <c r="N2364" s="2">
        <v>14</v>
      </c>
      <c r="O2364" s="2">
        <v>0</v>
      </c>
      <c r="P2364" s="2">
        <v>5</v>
      </c>
      <c r="Q2364" s="2">
        <v>364</v>
      </c>
      <c r="R2364" s="1">
        <f t="shared" si="128"/>
        <v>45900</v>
      </c>
      <c r="S2364" t="s">
        <v>27</v>
      </c>
      <c r="T2364" t="s">
        <v>28</v>
      </c>
    </row>
    <row r="2365" spans="1:20" ht="13.95" customHeight="1" x14ac:dyDescent="0.3">
      <c r="A2365" t="s">
        <v>3503</v>
      </c>
      <c r="B2365" s="2">
        <v>1</v>
      </c>
      <c r="C2365" t="s">
        <v>1312</v>
      </c>
      <c r="D2365" t="s">
        <v>22</v>
      </c>
      <c r="E2365" t="s">
        <v>3394</v>
      </c>
      <c r="F2365" t="s">
        <v>181</v>
      </c>
      <c r="G2365" t="s">
        <v>182</v>
      </c>
      <c r="H2365" t="s">
        <v>183</v>
      </c>
      <c r="I2365" s="1">
        <f t="shared" si="129"/>
        <v>42978</v>
      </c>
      <c r="J2365" s="3">
        <v>1813.56</v>
      </c>
      <c r="K2365" s="3">
        <v>944.63</v>
      </c>
      <c r="L2365" s="3">
        <v>868.93</v>
      </c>
      <c r="M2365" s="3">
        <v>182</v>
      </c>
      <c r="N2365" s="2">
        <v>14</v>
      </c>
      <c r="O2365" s="2">
        <v>0</v>
      </c>
      <c r="P2365" s="2">
        <v>5</v>
      </c>
      <c r="Q2365" s="2">
        <v>364</v>
      </c>
      <c r="R2365" s="1">
        <f t="shared" si="128"/>
        <v>45900</v>
      </c>
      <c r="S2365" t="s">
        <v>27</v>
      </c>
      <c r="T2365" t="s">
        <v>28</v>
      </c>
    </row>
    <row r="2366" spans="1:20" ht="13.95" customHeight="1" x14ac:dyDescent="0.3">
      <c r="A2366" t="s">
        <v>3504</v>
      </c>
      <c r="B2366" s="2">
        <v>1</v>
      </c>
      <c r="C2366" t="s">
        <v>1312</v>
      </c>
      <c r="D2366" t="s">
        <v>22</v>
      </c>
      <c r="E2366" t="s">
        <v>3394</v>
      </c>
      <c r="F2366" t="s">
        <v>181</v>
      </c>
      <c r="G2366" t="s">
        <v>182</v>
      </c>
      <c r="H2366" t="s">
        <v>183</v>
      </c>
      <c r="I2366" s="1">
        <f t="shared" si="129"/>
        <v>42978</v>
      </c>
      <c r="J2366" s="3">
        <v>1813.56</v>
      </c>
      <c r="K2366" s="3">
        <v>944.63</v>
      </c>
      <c r="L2366" s="3">
        <v>868.93</v>
      </c>
      <c r="M2366" s="3">
        <v>182</v>
      </c>
      <c r="N2366" s="2">
        <v>14</v>
      </c>
      <c r="O2366" s="2">
        <v>0</v>
      </c>
      <c r="P2366" s="2">
        <v>5</v>
      </c>
      <c r="Q2366" s="2">
        <v>364</v>
      </c>
      <c r="R2366" s="1">
        <f t="shared" si="128"/>
        <v>45900</v>
      </c>
      <c r="S2366" t="s">
        <v>27</v>
      </c>
      <c r="T2366" t="s">
        <v>28</v>
      </c>
    </row>
    <row r="2367" spans="1:20" ht="13.95" customHeight="1" x14ac:dyDescent="0.3">
      <c r="A2367" t="s">
        <v>3505</v>
      </c>
      <c r="B2367" s="2">
        <v>1</v>
      </c>
      <c r="C2367" t="s">
        <v>1312</v>
      </c>
      <c r="D2367" t="s">
        <v>22</v>
      </c>
      <c r="E2367" t="s">
        <v>3394</v>
      </c>
      <c r="F2367" t="s">
        <v>1169</v>
      </c>
      <c r="G2367" t="s">
        <v>197</v>
      </c>
      <c r="H2367" t="s">
        <v>1425</v>
      </c>
      <c r="I2367" s="1">
        <f t="shared" si="129"/>
        <v>42978</v>
      </c>
      <c r="J2367" s="3">
        <v>1813.56</v>
      </c>
      <c r="K2367" s="3">
        <v>944.63</v>
      </c>
      <c r="L2367" s="3">
        <v>868.93</v>
      </c>
      <c r="M2367" s="3">
        <v>182</v>
      </c>
      <c r="N2367" s="2">
        <v>14</v>
      </c>
      <c r="O2367" s="2">
        <v>0</v>
      </c>
      <c r="P2367" s="2">
        <v>5</v>
      </c>
      <c r="Q2367" s="2">
        <v>364</v>
      </c>
      <c r="R2367" s="1">
        <f t="shared" si="128"/>
        <v>45900</v>
      </c>
      <c r="S2367" t="s">
        <v>27</v>
      </c>
      <c r="T2367" t="s">
        <v>28</v>
      </c>
    </row>
    <row r="2368" spans="1:20" ht="13.95" customHeight="1" x14ac:dyDescent="0.3">
      <c r="A2368" t="s">
        <v>3506</v>
      </c>
      <c r="B2368" s="2">
        <v>1</v>
      </c>
      <c r="C2368" t="s">
        <v>1312</v>
      </c>
      <c r="D2368" t="s">
        <v>22</v>
      </c>
      <c r="E2368" t="s">
        <v>3394</v>
      </c>
      <c r="F2368" t="s">
        <v>181</v>
      </c>
      <c r="G2368" t="s">
        <v>182</v>
      </c>
      <c r="H2368" t="s">
        <v>183</v>
      </c>
      <c r="I2368" s="1">
        <f t="shared" si="129"/>
        <v>42978</v>
      </c>
      <c r="J2368" s="3">
        <v>1813.56</v>
      </c>
      <c r="K2368" s="3">
        <v>944.63</v>
      </c>
      <c r="L2368" s="3">
        <v>868.93</v>
      </c>
      <c r="M2368" s="3">
        <v>182</v>
      </c>
      <c r="N2368" s="2">
        <v>14</v>
      </c>
      <c r="O2368" s="2">
        <v>0</v>
      </c>
      <c r="P2368" s="2">
        <v>5</v>
      </c>
      <c r="Q2368" s="2">
        <v>364</v>
      </c>
      <c r="R2368" s="1">
        <f t="shared" si="128"/>
        <v>45900</v>
      </c>
      <c r="S2368" t="s">
        <v>27</v>
      </c>
      <c r="T2368" t="s">
        <v>28</v>
      </c>
    </row>
    <row r="2369" spans="1:20" ht="13.95" customHeight="1" x14ac:dyDescent="0.3">
      <c r="A2369" t="s">
        <v>3507</v>
      </c>
      <c r="B2369" s="2">
        <v>1</v>
      </c>
      <c r="C2369" t="s">
        <v>1312</v>
      </c>
      <c r="D2369" t="s">
        <v>22</v>
      </c>
      <c r="E2369" t="s">
        <v>3394</v>
      </c>
      <c r="F2369" t="s">
        <v>181</v>
      </c>
      <c r="G2369" t="s">
        <v>182</v>
      </c>
      <c r="H2369" t="s">
        <v>183</v>
      </c>
      <c r="I2369" s="1">
        <f t="shared" si="129"/>
        <v>42978</v>
      </c>
      <c r="J2369" s="3">
        <v>1813.56</v>
      </c>
      <c r="K2369" s="3">
        <v>944.63</v>
      </c>
      <c r="L2369" s="3">
        <v>868.93</v>
      </c>
      <c r="M2369" s="3">
        <v>182</v>
      </c>
      <c r="N2369" s="2">
        <v>14</v>
      </c>
      <c r="O2369" s="2">
        <v>0</v>
      </c>
      <c r="P2369" s="2">
        <v>5</v>
      </c>
      <c r="Q2369" s="2">
        <v>364</v>
      </c>
      <c r="R2369" s="1">
        <f t="shared" si="128"/>
        <v>45900</v>
      </c>
      <c r="S2369" t="s">
        <v>27</v>
      </c>
      <c r="T2369" t="s">
        <v>28</v>
      </c>
    </row>
    <row r="2370" spans="1:20" ht="13.95" customHeight="1" x14ac:dyDescent="0.3">
      <c r="A2370" t="s">
        <v>3508</v>
      </c>
      <c r="B2370" s="2">
        <v>1</v>
      </c>
      <c r="C2370" t="s">
        <v>1312</v>
      </c>
      <c r="D2370" t="s">
        <v>22</v>
      </c>
      <c r="E2370" t="s">
        <v>3394</v>
      </c>
      <c r="F2370" t="s">
        <v>1169</v>
      </c>
      <c r="G2370" t="s">
        <v>197</v>
      </c>
      <c r="H2370" t="s">
        <v>1425</v>
      </c>
      <c r="I2370" s="1">
        <f t="shared" si="129"/>
        <v>42978</v>
      </c>
      <c r="J2370" s="3">
        <v>1813.56</v>
      </c>
      <c r="K2370" s="3">
        <v>944.63</v>
      </c>
      <c r="L2370" s="3">
        <v>868.93</v>
      </c>
      <c r="M2370" s="3">
        <v>182</v>
      </c>
      <c r="N2370" s="2">
        <v>14</v>
      </c>
      <c r="O2370" s="2">
        <v>0</v>
      </c>
      <c r="P2370" s="2">
        <v>5</v>
      </c>
      <c r="Q2370" s="2">
        <v>364</v>
      </c>
      <c r="R2370" s="1">
        <f t="shared" si="128"/>
        <v>45900</v>
      </c>
      <c r="S2370" t="s">
        <v>27</v>
      </c>
      <c r="T2370" t="s">
        <v>28</v>
      </c>
    </row>
    <row r="2371" spans="1:20" ht="13.95" customHeight="1" x14ac:dyDescent="0.3">
      <c r="A2371" t="s">
        <v>3509</v>
      </c>
      <c r="B2371" s="2">
        <v>1</v>
      </c>
      <c r="C2371" t="s">
        <v>1312</v>
      </c>
      <c r="D2371" t="s">
        <v>22</v>
      </c>
      <c r="E2371" t="s">
        <v>3394</v>
      </c>
      <c r="F2371" t="s">
        <v>192</v>
      </c>
      <c r="G2371" t="s">
        <v>193</v>
      </c>
      <c r="H2371" t="s">
        <v>924</v>
      </c>
      <c r="I2371" s="1">
        <f t="shared" si="129"/>
        <v>42978</v>
      </c>
      <c r="J2371" s="3">
        <v>1813.56</v>
      </c>
      <c r="K2371" s="3">
        <v>944.63</v>
      </c>
      <c r="L2371" s="3">
        <v>868.93</v>
      </c>
      <c r="M2371" s="3">
        <v>182</v>
      </c>
      <c r="N2371" s="2">
        <v>14</v>
      </c>
      <c r="O2371" s="2">
        <v>0</v>
      </c>
      <c r="P2371" s="2">
        <v>5</v>
      </c>
      <c r="Q2371" s="2">
        <v>364</v>
      </c>
      <c r="R2371" s="1">
        <f t="shared" si="128"/>
        <v>45900</v>
      </c>
      <c r="S2371" t="s">
        <v>27</v>
      </c>
      <c r="T2371" t="s">
        <v>28</v>
      </c>
    </row>
    <row r="2372" spans="1:20" ht="13.95" customHeight="1" x14ac:dyDescent="0.3">
      <c r="A2372" t="s">
        <v>3510</v>
      </c>
      <c r="B2372" s="2">
        <v>1</v>
      </c>
      <c r="C2372" t="s">
        <v>1312</v>
      </c>
      <c r="D2372" t="s">
        <v>22</v>
      </c>
      <c r="E2372" t="s">
        <v>3394</v>
      </c>
      <c r="F2372" t="s">
        <v>208</v>
      </c>
      <c r="G2372" t="s">
        <v>209</v>
      </c>
      <c r="H2372" t="s">
        <v>429</v>
      </c>
      <c r="I2372" s="1">
        <f t="shared" si="129"/>
        <v>42978</v>
      </c>
      <c r="J2372" s="3">
        <v>1813.56</v>
      </c>
      <c r="K2372" s="3">
        <v>944.63</v>
      </c>
      <c r="L2372" s="3">
        <v>868.93</v>
      </c>
      <c r="M2372" s="3">
        <v>182</v>
      </c>
      <c r="N2372" s="2">
        <v>14</v>
      </c>
      <c r="O2372" s="2">
        <v>0</v>
      </c>
      <c r="P2372" s="2">
        <v>5</v>
      </c>
      <c r="Q2372" s="2">
        <v>364</v>
      </c>
      <c r="R2372" s="1">
        <f t="shared" si="128"/>
        <v>45900</v>
      </c>
      <c r="S2372" t="s">
        <v>27</v>
      </c>
      <c r="T2372" t="s">
        <v>28</v>
      </c>
    </row>
    <row r="2373" spans="1:20" ht="13.95" customHeight="1" x14ac:dyDescent="0.3">
      <c r="A2373" t="s">
        <v>3511</v>
      </c>
      <c r="B2373" s="2">
        <v>1</v>
      </c>
      <c r="C2373" t="s">
        <v>1312</v>
      </c>
      <c r="D2373" t="s">
        <v>22</v>
      </c>
      <c r="E2373" t="s">
        <v>3394</v>
      </c>
      <c r="F2373" t="s">
        <v>151</v>
      </c>
      <c r="G2373" t="s">
        <v>152</v>
      </c>
      <c r="H2373" t="s">
        <v>206</v>
      </c>
      <c r="I2373" s="1">
        <f t="shared" si="129"/>
        <v>42978</v>
      </c>
      <c r="J2373" s="3">
        <v>1813.56</v>
      </c>
      <c r="K2373" s="3">
        <v>944.63</v>
      </c>
      <c r="L2373" s="3">
        <v>868.93</v>
      </c>
      <c r="M2373" s="3">
        <v>182</v>
      </c>
      <c r="N2373" s="2">
        <v>14</v>
      </c>
      <c r="O2373" s="2">
        <v>0</v>
      </c>
      <c r="P2373" s="2">
        <v>5</v>
      </c>
      <c r="Q2373" s="2">
        <v>364</v>
      </c>
      <c r="R2373" s="1">
        <f t="shared" si="128"/>
        <v>45900</v>
      </c>
      <c r="S2373" t="s">
        <v>27</v>
      </c>
      <c r="T2373" t="s">
        <v>28</v>
      </c>
    </row>
    <row r="2374" spans="1:20" ht="13.95" customHeight="1" x14ac:dyDescent="0.3">
      <c r="A2374" t="s">
        <v>3512</v>
      </c>
      <c r="B2374" s="2">
        <v>1</v>
      </c>
      <c r="C2374" t="s">
        <v>1312</v>
      </c>
      <c r="D2374" t="s">
        <v>22</v>
      </c>
      <c r="E2374" t="s">
        <v>3394</v>
      </c>
      <c r="F2374" t="s">
        <v>358</v>
      </c>
      <c r="G2374" t="s">
        <v>25</v>
      </c>
      <c r="H2374" t="s">
        <v>26</v>
      </c>
      <c r="I2374" s="1">
        <f t="shared" si="129"/>
        <v>42978</v>
      </c>
      <c r="J2374" s="3">
        <v>1813.56</v>
      </c>
      <c r="K2374" s="3">
        <v>944.63</v>
      </c>
      <c r="L2374" s="3">
        <v>868.93</v>
      </c>
      <c r="M2374" s="3">
        <v>182</v>
      </c>
      <c r="N2374" s="2">
        <v>14</v>
      </c>
      <c r="O2374" s="2">
        <v>0</v>
      </c>
      <c r="P2374" s="2">
        <v>5</v>
      </c>
      <c r="Q2374" s="2">
        <v>364</v>
      </c>
      <c r="R2374" s="1">
        <f t="shared" si="128"/>
        <v>45900</v>
      </c>
      <c r="S2374" t="s">
        <v>27</v>
      </c>
      <c r="T2374" t="s">
        <v>28</v>
      </c>
    </row>
    <row r="2375" spans="1:20" ht="13.95" customHeight="1" x14ac:dyDescent="0.3">
      <c r="A2375" t="s">
        <v>3513</v>
      </c>
      <c r="B2375" s="2">
        <v>1</v>
      </c>
      <c r="C2375" t="s">
        <v>3514</v>
      </c>
      <c r="D2375" t="s">
        <v>93</v>
      </c>
      <c r="E2375" t="s">
        <v>3515</v>
      </c>
      <c r="F2375" t="s">
        <v>151</v>
      </c>
      <c r="G2375" t="s">
        <v>152</v>
      </c>
      <c r="H2375" t="s">
        <v>397</v>
      </c>
      <c r="I2375" s="1">
        <f>DATE(2023,4,28)</f>
        <v>45044</v>
      </c>
      <c r="J2375" s="3">
        <v>65909.09</v>
      </c>
      <c r="K2375" s="3">
        <v>19884.18</v>
      </c>
      <c r="L2375" s="3">
        <v>46024.91</v>
      </c>
      <c r="M2375" s="3">
        <v>6500</v>
      </c>
      <c r="N2375" s="2">
        <v>7</v>
      </c>
      <c r="O2375" s="2">
        <v>0</v>
      </c>
      <c r="P2375" s="2">
        <v>4</v>
      </c>
      <c r="Q2375" s="2">
        <v>239</v>
      </c>
      <c r="R2375" s="1">
        <f t="shared" si="128"/>
        <v>45900</v>
      </c>
      <c r="S2375" t="s">
        <v>27</v>
      </c>
      <c r="T2375" t="s">
        <v>28</v>
      </c>
    </row>
    <row r="2376" spans="1:20" ht="13.95" customHeight="1" x14ac:dyDescent="0.3">
      <c r="A2376" t="s">
        <v>3516</v>
      </c>
      <c r="B2376" s="2">
        <v>1</v>
      </c>
      <c r="C2376" t="s">
        <v>1312</v>
      </c>
      <c r="D2376" t="s">
        <v>22</v>
      </c>
      <c r="E2376" t="s">
        <v>3394</v>
      </c>
      <c r="F2376" t="s">
        <v>491</v>
      </c>
      <c r="G2376" t="s">
        <v>202</v>
      </c>
      <c r="H2376" t="s">
        <v>707</v>
      </c>
      <c r="I2376" s="1">
        <f t="shared" ref="I2376:I2418" si="130">DATE(2017,8,31)</f>
        <v>42978</v>
      </c>
      <c r="J2376" s="3">
        <v>1813.56</v>
      </c>
      <c r="K2376" s="3">
        <v>944.63</v>
      </c>
      <c r="L2376" s="3">
        <v>868.93</v>
      </c>
      <c r="M2376" s="3">
        <v>182</v>
      </c>
      <c r="N2376" s="2">
        <v>14</v>
      </c>
      <c r="O2376" s="2">
        <v>0</v>
      </c>
      <c r="P2376" s="2">
        <v>5</v>
      </c>
      <c r="Q2376" s="2">
        <v>364</v>
      </c>
      <c r="R2376" s="1">
        <f t="shared" si="128"/>
        <v>45900</v>
      </c>
      <c r="S2376" t="s">
        <v>27</v>
      </c>
      <c r="T2376" t="s">
        <v>28</v>
      </c>
    </row>
    <row r="2377" spans="1:20" ht="13.95" customHeight="1" x14ac:dyDescent="0.3">
      <c r="A2377" t="s">
        <v>3517</v>
      </c>
      <c r="B2377" s="2">
        <v>1</v>
      </c>
      <c r="C2377" t="s">
        <v>1312</v>
      </c>
      <c r="D2377" t="s">
        <v>22</v>
      </c>
      <c r="E2377" t="s">
        <v>3394</v>
      </c>
      <c r="F2377" t="s">
        <v>151</v>
      </c>
      <c r="G2377" t="s">
        <v>152</v>
      </c>
      <c r="H2377" t="s">
        <v>206</v>
      </c>
      <c r="I2377" s="1">
        <f t="shared" si="130"/>
        <v>42978</v>
      </c>
      <c r="J2377" s="3">
        <v>1813.56</v>
      </c>
      <c r="K2377" s="3">
        <v>944.63</v>
      </c>
      <c r="L2377" s="3">
        <v>868.93</v>
      </c>
      <c r="M2377" s="3">
        <v>182</v>
      </c>
      <c r="N2377" s="2">
        <v>14</v>
      </c>
      <c r="O2377" s="2">
        <v>0</v>
      </c>
      <c r="P2377" s="2">
        <v>5</v>
      </c>
      <c r="Q2377" s="2">
        <v>364</v>
      </c>
      <c r="R2377" s="1">
        <f t="shared" si="128"/>
        <v>45900</v>
      </c>
      <c r="S2377" t="s">
        <v>27</v>
      </c>
      <c r="T2377" t="s">
        <v>28</v>
      </c>
    </row>
    <row r="2378" spans="1:20" ht="13.95" customHeight="1" x14ac:dyDescent="0.3">
      <c r="A2378" t="s">
        <v>3518</v>
      </c>
      <c r="B2378" s="2">
        <v>1</v>
      </c>
      <c r="C2378" t="s">
        <v>1312</v>
      </c>
      <c r="D2378" t="s">
        <v>22</v>
      </c>
      <c r="E2378" t="s">
        <v>3394</v>
      </c>
      <c r="F2378" t="s">
        <v>372</v>
      </c>
      <c r="G2378" t="s">
        <v>162</v>
      </c>
      <c r="H2378" t="s">
        <v>373</v>
      </c>
      <c r="I2378" s="1">
        <f t="shared" si="130"/>
        <v>42978</v>
      </c>
      <c r="J2378" s="3">
        <v>1813.56</v>
      </c>
      <c r="K2378" s="3">
        <v>944.63</v>
      </c>
      <c r="L2378" s="3">
        <v>868.93</v>
      </c>
      <c r="M2378" s="3">
        <v>182</v>
      </c>
      <c r="N2378" s="2">
        <v>14</v>
      </c>
      <c r="O2378" s="2">
        <v>0</v>
      </c>
      <c r="P2378" s="2">
        <v>5</v>
      </c>
      <c r="Q2378" s="2">
        <v>364</v>
      </c>
      <c r="R2378" s="1">
        <f t="shared" si="128"/>
        <v>45900</v>
      </c>
      <c r="S2378" t="s">
        <v>27</v>
      </c>
      <c r="T2378" t="s">
        <v>28</v>
      </c>
    </row>
    <row r="2379" spans="1:20" ht="13.95" customHeight="1" x14ac:dyDescent="0.3">
      <c r="A2379" t="s">
        <v>3519</v>
      </c>
      <c r="B2379" s="2">
        <v>1</v>
      </c>
      <c r="C2379" t="s">
        <v>1312</v>
      </c>
      <c r="D2379" t="s">
        <v>22</v>
      </c>
      <c r="E2379" t="s">
        <v>3394</v>
      </c>
      <c r="F2379" t="s">
        <v>358</v>
      </c>
      <c r="G2379" t="s">
        <v>25</v>
      </c>
      <c r="H2379" t="s">
        <v>26</v>
      </c>
      <c r="I2379" s="1">
        <f t="shared" si="130"/>
        <v>42978</v>
      </c>
      <c r="J2379" s="3">
        <v>1813.56</v>
      </c>
      <c r="K2379" s="3">
        <v>944.63</v>
      </c>
      <c r="L2379" s="3">
        <v>868.93</v>
      </c>
      <c r="M2379" s="3">
        <v>182</v>
      </c>
      <c r="N2379" s="2">
        <v>14</v>
      </c>
      <c r="O2379" s="2">
        <v>0</v>
      </c>
      <c r="P2379" s="2">
        <v>5</v>
      </c>
      <c r="Q2379" s="2">
        <v>364</v>
      </c>
      <c r="R2379" s="1">
        <f t="shared" si="128"/>
        <v>45900</v>
      </c>
      <c r="S2379" t="s">
        <v>27</v>
      </c>
      <c r="T2379" t="s">
        <v>28</v>
      </c>
    </row>
    <row r="2380" spans="1:20" ht="13.95" customHeight="1" x14ac:dyDescent="0.3">
      <c r="A2380" t="s">
        <v>3520</v>
      </c>
      <c r="B2380" s="2">
        <v>1</v>
      </c>
      <c r="C2380" t="s">
        <v>1312</v>
      </c>
      <c r="D2380" t="s">
        <v>22</v>
      </c>
      <c r="E2380" t="s">
        <v>3394</v>
      </c>
      <c r="F2380" t="s">
        <v>192</v>
      </c>
      <c r="G2380" t="s">
        <v>193</v>
      </c>
      <c r="H2380" t="s">
        <v>408</v>
      </c>
      <c r="I2380" s="1">
        <f t="shared" si="130"/>
        <v>42978</v>
      </c>
      <c r="J2380" s="3">
        <v>1813.56</v>
      </c>
      <c r="K2380" s="3">
        <v>944.63</v>
      </c>
      <c r="L2380" s="3">
        <v>868.93</v>
      </c>
      <c r="M2380" s="3">
        <v>182</v>
      </c>
      <c r="N2380" s="2">
        <v>14</v>
      </c>
      <c r="O2380" s="2">
        <v>0</v>
      </c>
      <c r="P2380" s="2">
        <v>5</v>
      </c>
      <c r="Q2380" s="2">
        <v>364</v>
      </c>
      <c r="R2380" s="1">
        <f t="shared" si="128"/>
        <v>45900</v>
      </c>
      <c r="S2380" t="s">
        <v>27</v>
      </c>
      <c r="T2380" t="s">
        <v>28</v>
      </c>
    </row>
    <row r="2381" spans="1:20" ht="13.95" customHeight="1" x14ac:dyDescent="0.3">
      <c r="A2381" t="s">
        <v>3521</v>
      </c>
      <c r="B2381" s="2">
        <v>1</v>
      </c>
      <c r="C2381" t="s">
        <v>1312</v>
      </c>
      <c r="D2381" t="s">
        <v>22</v>
      </c>
      <c r="E2381" t="s">
        <v>3394</v>
      </c>
      <c r="F2381" t="s">
        <v>358</v>
      </c>
      <c r="G2381" t="s">
        <v>25</v>
      </c>
      <c r="H2381" t="s">
        <v>26</v>
      </c>
      <c r="I2381" s="1">
        <f t="shared" si="130"/>
        <v>42978</v>
      </c>
      <c r="J2381" s="3">
        <v>1813.56</v>
      </c>
      <c r="K2381" s="3">
        <v>944.63</v>
      </c>
      <c r="L2381" s="3">
        <v>868.93</v>
      </c>
      <c r="M2381" s="3">
        <v>182</v>
      </c>
      <c r="N2381" s="2">
        <v>14</v>
      </c>
      <c r="O2381" s="2">
        <v>0</v>
      </c>
      <c r="P2381" s="2">
        <v>5</v>
      </c>
      <c r="Q2381" s="2">
        <v>364</v>
      </c>
      <c r="R2381" s="1">
        <f t="shared" si="128"/>
        <v>45900</v>
      </c>
      <c r="S2381" t="s">
        <v>27</v>
      </c>
      <c r="T2381" t="s">
        <v>28</v>
      </c>
    </row>
    <row r="2382" spans="1:20" ht="13.95" customHeight="1" x14ac:dyDescent="0.3">
      <c r="A2382" t="s">
        <v>3522</v>
      </c>
      <c r="B2382" s="2">
        <v>1</v>
      </c>
      <c r="C2382" t="s">
        <v>1312</v>
      </c>
      <c r="D2382" t="s">
        <v>22</v>
      </c>
      <c r="E2382" t="s">
        <v>3394</v>
      </c>
      <c r="F2382" t="s">
        <v>358</v>
      </c>
      <c r="G2382" t="s">
        <v>25</v>
      </c>
      <c r="H2382" t="s">
        <v>26</v>
      </c>
      <c r="I2382" s="1">
        <f t="shared" si="130"/>
        <v>42978</v>
      </c>
      <c r="J2382" s="3">
        <v>1813.56</v>
      </c>
      <c r="K2382" s="3">
        <v>944.63</v>
      </c>
      <c r="L2382" s="3">
        <v>868.93</v>
      </c>
      <c r="M2382" s="3">
        <v>182</v>
      </c>
      <c r="N2382" s="2">
        <v>14</v>
      </c>
      <c r="O2382" s="2">
        <v>0</v>
      </c>
      <c r="P2382" s="2">
        <v>5</v>
      </c>
      <c r="Q2382" s="2">
        <v>364</v>
      </c>
      <c r="R2382" s="1">
        <f t="shared" si="128"/>
        <v>45900</v>
      </c>
      <c r="S2382" t="s">
        <v>27</v>
      </c>
      <c r="T2382" t="s">
        <v>28</v>
      </c>
    </row>
    <row r="2383" spans="1:20" ht="13.95" customHeight="1" x14ac:dyDescent="0.3">
      <c r="A2383" t="s">
        <v>3523</v>
      </c>
      <c r="B2383" s="2">
        <v>1</v>
      </c>
      <c r="C2383" t="s">
        <v>1312</v>
      </c>
      <c r="D2383" t="s">
        <v>22</v>
      </c>
      <c r="E2383" t="s">
        <v>3394</v>
      </c>
      <c r="F2383" t="s">
        <v>201</v>
      </c>
      <c r="G2383" t="s">
        <v>202</v>
      </c>
      <c r="H2383" t="s">
        <v>1003</v>
      </c>
      <c r="I2383" s="1">
        <f t="shared" si="130"/>
        <v>42978</v>
      </c>
      <c r="J2383" s="3">
        <v>1813.56</v>
      </c>
      <c r="K2383" s="3">
        <v>944.63</v>
      </c>
      <c r="L2383" s="3">
        <v>868.93</v>
      </c>
      <c r="M2383" s="3">
        <v>182</v>
      </c>
      <c r="N2383" s="2">
        <v>14</v>
      </c>
      <c r="O2383" s="2">
        <v>0</v>
      </c>
      <c r="P2383" s="2">
        <v>5</v>
      </c>
      <c r="Q2383" s="2">
        <v>364</v>
      </c>
      <c r="R2383" s="1">
        <f t="shared" si="128"/>
        <v>45900</v>
      </c>
      <c r="S2383" t="s">
        <v>27</v>
      </c>
      <c r="T2383" t="s">
        <v>28</v>
      </c>
    </row>
    <row r="2384" spans="1:20" ht="13.95" customHeight="1" x14ac:dyDescent="0.3">
      <c r="A2384" t="s">
        <v>3524</v>
      </c>
      <c r="B2384" s="2">
        <v>1</v>
      </c>
      <c r="C2384" t="s">
        <v>1312</v>
      </c>
      <c r="D2384" t="s">
        <v>22</v>
      </c>
      <c r="E2384" t="s">
        <v>3394</v>
      </c>
      <c r="F2384" t="s">
        <v>372</v>
      </c>
      <c r="G2384" t="s">
        <v>162</v>
      </c>
      <c r="H2384" t="s">
        <v>373</v>
      </c>
      <c r="I2384" s="1">
        <f t="shared" si="130"/>
        <v>42978</v>
      </c>
      <c r="J2384" s="3">
        <v>1813.56</v>
      </c>
      <c r="K2384" s="3">
        <v>944.63</v>
      </c>
      <c r="L2384" s="3">
        <v>868.93</v>
      </c>
      <c r="M2384" s="3">
        <v>182</v>
      </c>
      <c r="N2384" s="2">
        <v>14</v>
      </c>
      <c r="O2384" s="2">
        <v>0</v>
      </c>
      <c r="P2384" s="2">
        <v>5</v>
      </c>
      <c r="Q2384" s="2">
        <v>364</v>
      </c>
      <c r="R2384" s="1">
        <f t="shared" si="128"/>
        <v>45900</v>
      </c>
      <c r="S2384" t="s">
        <v>27</v>
      </c>
      <c r="T2384" t="s">
        <v>28</v>
      </c>
    </row>
    <row r="2385" spans="1:20" ht="13.95" customHeight="1" x14ac:dyDescent="0.3">
      <c r="A2385" t="s">
        <v>3525</v>
      </c>
      <c r="B2385" s="2">
        <v>1</v>
      </c>
      <c r="C2385" t="s">
        <v>1312</v>
      </c>
      <c r="D2385" t="s">
        <v>22</v>
      </c>
      <c r="E2385" t="s">
        <v>3394</v>
      </c>
      <c r="F2385" t="s">
        <v>358</v>
      </c>
      <c r="G2385" t="s">
        <v>25</v>
      </c>
      <c r="H2385" t="s">
        <v>26</v>
      </c>
      <c r="I2385" s="1">
        <f t="shared" si="130"/>
        <v>42978</v>
      </c>
      <c r="J2385" s="3">
        <v>1813.56</v>
      </c>
      <c r="K2385" s="3">
        <v>944.63</v>
      </c>
      <c r="L2385" s="3">
        <v>868.93</v>
      </c>
      <c r="M2385" s="3">
        <v>182</v>
      </c>
      <c r="N2385" s="2">
        <v>14</v>
      </c>
      <c r="O2385" s="2">
        <v>0</v>
      </c>
      <c r="P2385" s="2">
        <v>5</v>
      </c>
      <c r="Q2385" s="2">
        <v>364</v>
      </c>
      <c r="R2385" s="1">
        <f t="shared" si="128"/>
        <v>45900</v>
      </c>
      <c r="S2385" t="s">
        <v>27</v>
      </c>
      <c r="T2385" t="s">
        <v>28</v>
      </c>
    </row>
    <row r="2386" spans="1:20" ht="13.95" customHeight="1" x14ac:dyDescent="0.3">
      <c r="A2386" t="s">
        <v>3526</v>
      </c>
      <c r="B2386" s="2">
        <v>1</v>
      </c>
      <c r="C2386" t="s">
        <v>1312</v>
      </c>
      <c r="D2386" t="s">
        <v>22</v>
      </c>
      <c r="E2386" t="s">
        <v>3394</v>
      </c>
      <c r="F2386" t="s">
        <v>2051</v>
      </c>
      <c r="G2386" t="s">
        <v>282</v>
      </c>
      <c r="H2386" t="s">
        <v>2052</v>
      </c>
      <c r="I2386" s="1">
        <f t="shared" si="130"/>
        <v>42978</v>
      </c>
      <c r="J2386" s="3">
        <v>1813.56</v>
      </c>
      <c r="K2386" s="3">
        <v>944.63</v>
      </c>
      <c r="L2386" s="3">
        <v>868.93</v>
      </c>
      <c r="M2386" s="3">
        <v>182</v>
      </c>
      <c r="N2386" s="2">
        <v>14</v>
      </c>
      <c r="O2386" s="2">
        <v>0</v>
      </c>
      <c r="P2386" s="2">
        <v>5</v>
      </c>
      <c r="Q2386" s="2">
        <v>364</v>
      </c>
      <c r="R2386" s="1">
        <f t="shared" si="128"/>
        <v>45900</v>
      </c>
      <c r="S2386" t="s">
        <v>27</v>
      </c>
      <c r="T2386" t="s">
        <v>28</v>
      </c>
    </row>
    <row r="2387" spans="1:20" ht="13.95" customHeight="1" x14ac:dyDescent="0.3">
      <c r="A2387" t="s">
        <v>3527</v>
      </c>
      <c r="B2387" s="2">
        <v>1</v>
      </c>
      <c r="C2387" t="s">
        <v>1312</v>
      </c>
      <c r="D2387" t="s">
        <v>22</v>
      </c>
      <c r="E2387" t="s">
        <v>3394</v>
      </c>
      <c r="F2387" t="s">
        <v>192</v>
      </c>
      <c r="G2387" t="s">
        <v>193</v>
      </c>
      <c r="H2387" t="s">
        <v>394</v>
      </c>
      <c r="I2387" s="1">
        <f t="shared" si="130"/>
        <v>42978</v>
      </c>
      <c r="J2387" s="3">
        <v>1813.56</v>
      </c>
      <c r="K2387" s="3">
        <v>944.63</v>
      </c>
      <c r="L2387" s="3">
        <v>868.93</v>
      </c>
      <c r="M2387" s="3">
        <v>182</v>
      </c>
      <c r="N2387" s="2">
        <v>14</v>
      </c>
      <c r="O2387" s="2">
        <v>0</v>
      </c>
      <c r="P2387" s="2">
        <v>5</v>
      </c>
      <c r="Q2387" s="2">
        <v>364</v>
      </c>
      <c r="R2387" s="1">
        <f t="shared" si="128"/>
        <v>45900</v>
      </c>
      <c r="S2387" t="s">
        <v>27</v>
      </c>
      <c r="T2387" t="s">
        <v>28</v>
      </c>
    </row>
    <row r="2388" spans="1:20" ht="13.95" customHeight="1" x14ac:dyDescent="0.3">
      <c r="A2388" t="s">
        <v>3528</v>
      </c>
      <c r="B2388" s="2">
        <v>1</v>
      </c>
      <c r="C2388" t="s">
        <v>1312</v>
      </c>
      <c r="D2388" t="s">
        <v>22</v>
      </c>
      <c r="E2388" t="s">
        <v>3394</v>
      </c>
      <c r="F2388" t="s">
        <v>358</v>
      </c>
      <c r="G2388" t="s">
        <v>25</v>
      </c>
      <c r="H2388" t="s">
        <v>26</v>
      </c>
      <c r="I2388" s="1">
        <f t="shared" si="130"/>
        <v>42978</v>
      </c>
      <c r="J2388" s="3">
        <v>1813.56</v>
      </c>
      <c r="K2388" s="3">
        <v>944.63</v>
      </c>
      <c r="L2388" s="3">
        <v>868.93</v>
      </c>
      <c r="M2388" s="3">
        <v>182</v>
      </c>
      <c r="N2388" s="2">
        <v>14</v>
      </c>
      <c r="O2388" s="2">
        <v>0</v>
      </c>
      <c r="P2388" s="2">
        <v>5</v>
      </c>
      <c r="Q2388" s="2">
        <v>364</v>
      </c>
      <c r="R2388" s="1">
        <f t="shared" si="128"/>
        <v>45900</v>
      </c>
      <c r="S2388" t="s">
        <v>27</v>
      </c>
      <c r="T2388" t="s">
        <v>28</v>
      </c>
    </row>
    <row r="2389" spans="1:20" ht="13.95" customHeight="1" x14ac:dyDescent="0.3">
      <c r="A2389" t="s">
        <v>3529</v>
      </c>
      <c r="B2389" s="2">
        <v>1</v>
      </c>
      <c r="C2389" t="s">
        <v>1312</v>
      </c>
      <c r="D2389" t="s">
        <v>22</v>
      </c>
      <c r="E2389" t="s">
        <v>3394</v>
      </c>
      <c r="F2389" t="s">
        <v>192</v>
      </c>
      <c r="G2389" t="s">
        <v>193</v>
      </c>
      <c r="H2389" t="s">
        <v>394</v>
      </c>
      <c r="I2389" s="1">
        <f t="shared" si="130"/>
        <v>42978</v>
      </c>
      <c r="J2389" s="3">
        <v>1813.56</v>
      </c>
      <c r="K2389" s="3">
        <v>944.63</v>
      </c>
      <c r="L2389" s="3">
        <v>868.93</v>
      </c>
      <c r="M2389" s="3">
        <v>182</v>
      </c>
      <c r="N2389" s="2">
        <v>14</v>
      </c>
      <c r="O2389" s="2">
        <v>0</v>
      </c>
      <c r="P2389" s="2">
        <v>5</v>
      </c>
      <c r="Q2389" s="2">
        <v>364</v>
      </c>
      <c r="R2389" s="1">
        <f t="shared" si="128"/>
        <v>45900</v>
      </c>
      <c r="S2389" t="s">
        <v>27</v>
      </c>
      <c r="T2389" t="s">
        <v>28</v>
      </c>
    </row>
    <row r="2390" spans="1:20" ht="13.95" customHeight="1" x14ac:dyDescent="0.3">
      <c r="A2390" t="s">
        <v>3530</v>
      </c>
      <c r="B2390" s="2">
        <v>1</v>
      </c>
      <c r="C2390" t="s">
        <v>1312</v>
      </c>
      <c r="D2390" t="s">
        <v>22</v>
      </c>
      <c r="E2390" t="s">
        <v>3394</v>
      </c>
      <c r="F2390" t="s">
        <v>192</v>
      </c>
      <c r="G2390" t="s">
        <v>193</v>
      </c>
      <c r="H2390" t="s">
        <v>194</v>
      </c>
      <c r="I2390" s="1">
        <f t="shared" si="130"/>
        <v>42978</v>
      </c>
      <c r="J2390" s="3">
        <v>1813.56</v>
      </c>
      <c r="K2390" s="3">
        <v>944.63</v>
      </c>
      <c r="L2390" s="3">
        <v>868.93</v>
      </c>
      <c r="M2390" s="3">
        <v>182</v>
      </c>
      <c r="N2390" s="2">
        <v>14</v>
      </c>
      <c r="O2390" s="2">
        <v>0</v>
      </c>
      <c r="P2390" s="2">
        <v>5</v>
      </c>
      <c r="Q2390" s="2">
        <v>364</v>
      </c>
      <c r="R2390" s="1">
        <f t="shared" si="128"/>
        <v>45900</v>
      </c>
      <c r="S2390" t="s">
        <v>27</v>
      </c>
      <c r="T2390" t="s">
        <v>28</v>
      </c>
    </row>
    <row r="2391" spans="1:20" ht="13.95" customHeight="1" x14ac:dyDescent="0.3">
      <c r="A2391" t="s">
        <v>3531</v>
      </c>
      <c r="B2391" s="2">
        <v>1</v>
      </c>
      <c r="C2391" t="s">
        <v>1312</v>
      </c>
      <c r="D2391" t="s">
        <v>22</v>
      </c>
      <c r="E2391" t="s">
        <v>3394</v>
      </c>
      <c r="F2391" t="s">
        <v>192</v>
      </c>
      <c r="G2391" t="s">
        <v>193</v>
      </c>
      <c r="H2391" t="s">
        <v>394</v>
      </c>
      <c r="I2391" s="1">
        <f t="shared" si="130"/>
        <v>42978</v>
      </c>
      <c r="J2391" s="3">
        <v>1813.56</v>
      </c>
      <c r="K2391" s="3">
        <v>944.63</v>
      </c>
      <c r="L2391" s="3">
        <v>868.93</v>
      </c>
      <c r="M2391" s="3">
        <v>182</v>
      </c>
      <c r="N2391" s="2">
        <v>14</v>
      </c>
      <c r="O2391" s="2">
        <v>0</v>
      </c>
      <c r="P2391" s="2">
        <v>5</v>
      </c>
      <c r="Q2391" s="2">
        <v>364</v>
      </c>
      <c r="R2391" s="1">
        <f t="shared" si="128"/>
        <v>45900</v>
      </c>
      <c r="S2391" t="s">
        <v>27</v>
      </c>
      <c r="T2391" t="s">
        <v>28</v>
      </c>
    </row>
    <row r="2392" spans="1:20" ht="13.95" customHeight="1" x14ac:dyDescent="0.3">
      <c r="A2392" t="s">
        <v>3532</v>
      </c>
      <c r="B2392" s="2">
        <v>1</v>
      </c>
      <c r="C2392" t="s">
        <v>1312</v>
      </c>
      <c r="D2392" t="s">
        <v>22</v>
      </c>
      <c r="E2392" t="s">
        <v>3394</v>
      </c>
      <c r="F2392" t="s">
        <v>192</v>
      </c>
      <c r="G2392" t="s">
        <v>193</v>
      </c>
      <c r="H2392" t="s">
        <v>394</v>
      </c>
      <c r="I2392" s="1">
        <f t="shared" si="130"/>
        <v>42978</v>
      </c>
      <c r="J2392" s="3">
        <v>1813.56</v>
      </c>
      <c r="K2392" s="3">
        <v>944.63</v>
      </c>
      <c r="L2392" s="3">
        <v>868.93</v>
      </c>
      <c r="M2392" s="3">
        <v>182</v>
      </c>
      <c r="N2392" s="2">
        <v>14</v>
      </c>
      <c r="O2392" s="2">
        <v>0</v>
      </c>
      <c r="P2392" s="2">
        <v>5</v>
      </c>
      <c r="Q2392" s="2">
        <v>364</v>
      </c>
      <c r="R2392" s="1">
        <f t="shared" si="128"/>
        <v>45900</v>
      </c>
      <c r="S2392" t="s">
        <v>27</v>
      </c>
      <c r="T2392" t="s">
        <v>28</v>
      </c>
    </row>
    <row r="2393" spans="1:20" ht="13.95" customHeight="1" x14ac:dyDescent="0.3">
      <c r="A2393" t="s">
        <v>3533</v>
      </c>
      <c r="B2393" s="2">
        <v>1</v>
      </c>
      <c r="C2393" t="s">
        <v>1312</v>
      </c>
      <c r="D2393" t="s">
        <v>22</v>
      </c>
      <c r="E2393" t="s">
        <v>3394</v>
      </c>
      <c r="F2393" t="s">
        <v>216</v>
      </c>
      <c r="G2393" t="s">
        <v>162</v>
      </c>
      <c r="H2393" t="s">
        <v>217</v>
      </c>
      <c r="I2393" s="1">
        <f t="shared" si="130"/>
        <v>42978</v>
      </c>
      <c r="J2393" s="3">
        <v>1813.56</v>
      </c>
      <c r="K2393" s="3">
        <v>944.63</v>
      </c>
      <c r="L2393" s="3">
        <v>868.93</v>
      </c>
      <c r="M2393" s="3">
        <v>182</v>
      </c>
      <c r="N2393" s="2">
        <v>14</v>
      </c>
      <c r="O2393" s="2">
        <v>0</v>
      </c>
      <c r="P2393" s="2">
        <v>5</v>
      </c>
      <c r="Q2393" s="2">
        <v>364</v>
      </c>
      <c r="R2393" s="1">
        <f t="shared" si="128"/>
        <v>45900</v>
      </c>
      <c r="S2393" t="s">
        <v>27</v>
      </c>
      <c r="T2393" t="s">
        <v>28</v>
      </c>
    </row>
    <row r="2394" spans="1:20" ht="13.95" customHeight="1" x14ac:dyDescent="0.3">
      <c r="A2394" t="s">
        <v>3534</v>
      </c>
      <c r="B2394" s="2">
        <v>1</v>
      </c>
      <c r="C2394" t="s">
        <v>1312</v>
      </c>
      <c r="D2394" t="s">
        <v>22</v>
      </c>
      <c r="E2394" t="s">
        <v>3394</v>
      </c>
      <c r="F2394" t="s">
        <v>192</v>
      </c>
      <c r="G2394" t="s">
        <v>193</v>
      </c>
      <c r="H2394" t="s">
        <v>194</v>
      </c>
      <c r="I2394" s="1">
        <f t="shared" si="130"/>
        <v>42978</v>
      </c>
      <c r="J2394" s="3">
        <v>1813.56</v>
      </c>
      <c r="K2394" s="3">
        <v>944.63</v>
      </c>
      <c r="L2394" s="3">
        <v>868.93</v>
      </c>
      <c r="M2394" s="3">
        <v>182</v>
      </c>
      <c r="N2394" s="2">
        <v>14</v>
      </c>
      <c r="O2394" s="2">
        <v>0</v>
      </c>
      <c r="P2394" s="2">
        <v>5</v>
      </c>
      <c r="Q2394" s="2">
        <v>364</v>
      </c>
      <c r="R2394" s="1">
        <f t="shared" si="128"/>
        <v>45900</v>
      </c>
      <c r="S2394" t="s">
        <v>27</v>
      </c>
      <c r="T2394" t="s">
        <v>28</v>
      </c>
    </row>
    <row r="2395" spans="1:20" ht="13.95" customHeight="1" x14ac:dyDescent="0.3">
      <c r="A2395" t="s">
        <v>3535</v>
      </c>
      <c r="B2395" s="2">
        <v>1</v>
      </c>
      <c r="C2395" t="s">
        <v>1312</v>
      </c>
      <c r="D2395" t="s">
        <v>22</v>
      </c>
      <c r="E2395" t="s">
        <v>3394</v>
      </c>
      <c r="F2395" t="s">
        <v>358</v>
      </c>
      <c r="G2395" t="s">
        <v>25</v>
      </c>
      <c r="H2395" t="s">
        <v>26</v>
      </c>
      <c r="I2395" s="1">
        <f t="shared" si="130"/>
        <v>42978</v>
      </c>
      <c r="J2395" s="3">
        <v>1813.56</v>
      </c>
      <c r="K2395" s="3">
        <v>944.63</v>
      </c>
      <c r="L2395" s="3">
        <v>868.93</v>
      </c>
      <c r="M2395" s="3">
        <v>182</v>
      </c>
      <c r="N2395" s="2">
        <v>14</v>
      </c>
      <c r="O2395" s="2">
        <v>0</v>
      </c>
      <c r="P2395" s="2">
        <v>5</v>
      </c>
      <c r="Q2395" s="2">
        <v>364</v>
      </c>
      <c r="R2395" s="1">
        <f t="shared" si="128"/>
        <v>45900</v>
      </c>
      <c r="S2395" t="s">
        <v>27</v>
      </c>
      <c r="T2395" t="s">
        <v>28</v>
      </c>
    </row>
    <row r="2396" spans="1:20" ht="13.95" customHeight="1" x14ac:dyDescent="0.3">
      <c r="A2396" t="s">
        <v>3536</v>
      </c>
      <c r="B2396" s="2">
        <v>1</v>
      </c>
      <c r="C2396" t="s">
        <v>1312</v>
      </c>
      <c r="D2396" t="s">
        <v>22</v>
      </c>
      <c r="E2396" t="s">
        <v>3394</v>
      </c>
      <c r="F2396" t="s">
        <v>1169</v>
      </c>
      <c r="G2396" t="s">
        <v>197</v>
      </c>
      <c r="H2396" t="s">
        <v>1425</v>
      </c>
      <c r="I2396" s="1">
        <f t="shared" si="130"/>
        <v>42978</v>
      </c>
      <c r="J2396" s="3">
        <v>1813.56</v>
      </c>
      <c r="K2396" s="3">
        <v>944.63</v>
      </c>
      <c r="L2396" s="3">
        <v>868.93</v>
      </c>
      <c r="M2396" s="3">
        <v>182</v>
      </c>
      <c r="N2396" s="2">
        <v>14</v>
      </c>
      <c r="O2396" s="2">
        <v>0</v>
      </c>
      <c r="P2396" s="2">
        <v>5</v>
      </c>
      <c r="Q2396" s="2">
        <v>364</v>
      </c>
      <c r="R2396" s="1">
        <f t="shared" si="128"/>
        <v>45900</v>
      </c>
      <c r="S2396" t="s">
        <v>27</v>
      </c>
      <c r="T2396" t="s">
        <v>28</v>
      </c>
    </row>
    <row r="2397" spans="1:20" ht="13.95" customHeight="1" x14ac:dyDescent="0.3">
      <c r="A2397" t="s">
        <v>3537</v>
      </c>
      <c r="B2397" s="2">
        <v>1</v>
      </c>
      <c r="C2397" t="s">
        <v>3538</v>
      </c>
      <c r="D2397" t="s">
        <v>22</v>
      </c>
      <c r="E2397" t="s">
        <v>3394</v>
      </c>
      <c r="F2397" t="s">
        <v>591</v>
      </c>
      <c r="G2397" t="s">
        <v>592</v>
      </c>
      <c r="H2397" t="s">
        <v>644</v>
      </c>
      <c r="I2397" s="1">
        <f t="shared" si="130"/>
        <v>42978</v>
      </c>
      <c r="J2397" s="3">
        <v>1813.56</v>
      </c>
      <c r="K2397" s="3">
        <v>944.63</v>
      </c>
      <c r="L2397" s="3">
        <v>868.93</v>
      </c>
      <c r="M2397" s="3">
        <v>182</v>
      </c>
      <c r="N2397" s="2">
        <v>14</v>
      </c>
      <c r="O2397" s="2">
        <v>0</v>
      </c>
      <c r="P2397" s="2">
        <v>5</v>
      </c>
      <c r="Q2397" s="2">
        <v>364</v>
      </c>
      <c r="R2397" s="1">
        <f t="shared" si="128"/>
        <v>45900</v>
      </c>
      <c r="S2397" t="s">
        <v>27</v>
      </c>
      <c r="T2397" t="s">
        <v>28</v>
      </c>
    </row>
    <row r="2398" spans="1:20" ht="13.95" customHeight="1" x14ac:dyDescent="0.3">
      <c r="A2398" t="s">
        <v>3539</v>
      </c>
      <c r="B2398" s="2">
        <v>1</v>
      </c>
      <c r="C2398" t="s">
        <v>3538</v>
      </c>
      <c r="D2398" t="s">
        <v>22</v>
      </c>
      <c r="E2398" t="s">
        <v>3394</v>
      </c>
      <c r="F2398" t="s">
        <v>448</v>
      </c>
      <c r="G2398" t="s">
        <v>197</v>
      </c>
      <c r="H2398" t="s">
        <v>449</v>
      </c>
      <c r="I2398" s="1">
        <f t="shared" si="130"/>
        <v>42978</v>
      </c>
      <c r="J2398" s="3">
        <v>1813.56</v>
      </c>
      <c r="K2398" s="3">
        <v>944.63</v>
      </c>
      <c r="L2398" s="3">
        <v>868.93</v>
      </c>
      <c r="M2398" s="3">
        <v>182</v>
      </c>
      <c r="N2398" s="2">
        <v>14</v>
      </c>
      <c r="O2398" s="2">
        <v>0</v>
      </c>
      <c r="P2398" s="2">
        <v>5</v>
      </c>
      <c r="Q2398" s="2">
        <v>364</v>
      </c>
      <c r="R2398" s="1">
        <f t="shared" ref="R2398:R2461" si="131">DATE(2025,8,31)</f>
        <v>45900</v>
      </c>
      <c r="S2398" t="s">
        <v>27</v>
      </c>
      <c r="T2398" t="s">
        <v>28</v>
      </c>
    </row>
    <row r="2399" spans="1:20" ht="13.95" customHeight="1" x14ac:dyDescent="0.3">
      <c r="A2399" t="s">
        <v>3540</v>
      </c>
      <c r="B2399" s="2">
        <v>1</v>
      </c>
      <c r="C2399" t="s">
        <v>3538</v>
      </c>
      <c r="D2399" t="s">
        <v>22</v>
      </c>
      <c r="E2399" t="s">
        <v>3394</v>
      </c>
      <c r="F2399" t="s">
        <v>151</v>
      </c>
      <c r="G2399" t="s">
        <v>152</v>
      </c>
      <c r="H2399" t="s">
        <v>206</v>
      </c>
      <c r="I2399" s="1">
        <f t="shared" si="130"/>
        <v>42978</v>
      </c>
      <c r="J2399" s="3">
        <v>1813.56</v>
      </c>
      <c r="K2399" s="3">
        <v>944.63</v>
      </c>
      <c r="L2399" s="3">
        <v>868.93</v>
      </c>
      <c r="M2399" s="3">
        <v>182</v>
      </c>
      <c r="N2399" s="2">
        <v>14</v>
      </c>
      <c r="O2399" s="2">
        <v>0</v>
      </c>
      <c r="P2399" s="2">
        <v>5</v>
      </c>
      <c r="Q2399" s="2">
        <v>364</v>
      </c>
      <c r="R2399" s="1">
        <f t="shared" si="131"/>
        <v>45900</v>
      </c>
      <c r="S2399" t="s">
        <v>27</v>
      </c>
      <c r="T2399" t="s">
        <v>28</v>
      </c>
    </row>
    <row r="2400" spans="1:20" ht="13.95" customHeight="1" x14ac:dyDescent="0.3">
      <c r="A2400" t="s">
        <v>3541</v>
      </c>
      <c r="B2400" s="2">
        <v>1</v>
      </c>
      <c r="C2400" t="s">
        <v>3538</v>
      </c>
      <c r="D2400" t="s">
        <v>22</v>
      </c>
      <c r="E2400" t="s">
        <v>3394</v>
      </c>
      <c r="F2400" t="s">
        <v>151</v>
      </c>
      <c r="G2400" t="s">
        <v>152</v>
      </c>
      <c r="H2400" t="s">
        <v>206</v>
      </c>
      <c r="I2400" s="1">
        <f t="shared" si="130"/>
        <v>42978</v>
      </c>
      <c r="J2400" s="3">
        <v>1813.56</v>
      </c>
      <c r="K2400" s="3">
        <v>944.63</v>
      </c>
      <c r="L2400" s="3">
        <v>868.93</v>
      </c>
      <c r="M2400" s="3">
        <v>182</v>
      </c>
      <c r="N2400" s="2">
        <v>14</v>
      </c>
      <c r="O2400" s="2">
        <v>0</v>
      </c>
      <c r="P2400" s="2">
        <v>5</v>
      </c>
      <c r="Q2400" s="2">
        <v>364</v>
      </c>
      <c r="R2400" s="1">
        <f t="shared" si="131"/>
        <v>45900</v>
      </c>
      <c r="S2400" t="s">
        <v>27</v>
      </c>
      <c r="T2400" t="s">
        <v>28</v>
      </c>
    </row>
    <row r="2401" spans="1:20" ht="13.95" customHeight="1" x14ac:dyDescent="0.3">
      <c r="A2401" t="s">
        <v>3542</v>
      </c>
      <c r="B2401" s="2">
        <v>1</v>
      </c>
      <c r="C2401" t="s">
        <v>3538</v>
      </c>
      <c r="D2401" t="s">
        <v>22</v>
      </c>
      <c r="E2401" t="s">
        <v>3394</v>
      </c>
      <c r="F2401" t="s">
        <v>192</v>
      </c>
      <c r="G2401" t="s">
        <v>193</v>
      </c>
      <c r="H2401" t="s">
        <v>394</v>
      </c>
      <c r="I2401" s="1">
        <f t="shared" si="130"/>
        <v>42978</v>
      </c>
      <c r="J2401" s="3">
        <v>1813.56</v>
      </c>
      <c r="K2401" s="3">
        <v>944.63</v>
      </c>
      <c r="L2401" s="3">
        <v>868.93</v>
      </c>
      <c r="M2401" s="3">
        <v>182</v>
      </c>
      <c r="N2401" s="2">
        <v>14</v>
      </c>
      <c r="O2401" s="2">
        <v>0</v>
      </c>
      <c r="P2401" s="2">
        <v>5</v>
      </c>
      <c r="Q2401" s="2">
        <v>364</v>
      </c>
      <c r="R2401" s="1">
        <f t="shared" si="131"/>
        <v>45900</v>
      </c>
      <c r="S2401" t="s">
        <v>27</v>
      </c>
      <c r="T2401" t="s">
        <v>28</v>
      </c>
    </row>
    <row r="2402" spans="1:20" ht="13.95" customHeight="1" x14ac:dyDescent="0.3">
      <c r="A2402" t="s">
        <v>3543</v>
      </c>
      <c r="B2402" s="2">
        <v>1</v>
      </c>
      <c r="C2402" t="s">
        <v>3538</v>
      </c>
      <c r="D2402" t="s">
        <v>22</v>
      </c>
      <c r="E2402" t="s">
        <v>3394</v>
      </c>
      <c r="F2402" t="s">
        <v>192</v>
      </c>
      <c r="G2402" t="s">
        <v>193</v>
      </c>
      <c r="H2402" t="s">
        <v>194</v>
      </c>
      <c r="I2402" s="1">
        <f t="shared" si="130"/>
        <v>42978</v>
      </c>
      <c r="J2402" s="3">
        <v>1813.56</v>
      </c>
      <c r="K2402" s="3">
        <v>944.63</v>
      </c>
      <c r="L2402" s="3">
        <v>868.93</v>
      </c>
      <c r="M2402" s="3">
        <v>182</v>
      </c>
      <c r="N2402" s="2">
        <v>14</v>
      </c>
      <c r="O2402" s="2">
        <v>0</v>
      </c>
      <c r="P2402" s="2">
        <v>5</v>
      </c>
      <c r="Q2402" s="2">
        <v>364</v>
      </c>
      <c r="R2402" s="1">
        <f t="shared" si="131"/>
        <v>45900</v>
      </c>
      <c r="S2402" t="s">
        <v>27</v>
      </c>
      <c r="T2402" t="s">
        <v>28</v>
      </c>
    </row>
    <row r="2403" spans="1:20" ht="13.95" customHeight="1" x14ac:dyDescent="0.3">
      <c r="A2403" t="s">
        <v>3544</v>
      </c>
      <c r="B2403" s="2">
        <v>1</v>
      </c>
      <c r="C2403" t="s">
        <v>3538</v>
      </c>
      <c r="D2403" t="s">
        <v>22</v>
      </c>
      <c r="E2403" t="s">
        <v>3394</v>
      </c>
      <c r="F2403" t="s">
        <v>2577</v>
      </c>
      <c r="G2403" t="s">
        <v>197</v>
      </c>
      <c r="H2403" t="s">
        <v>2646</v>
      </c>
      <c r="I2403" s="1">
        <f t="shared" si="130"/>
        <v>42978</v>
      </c>
      <c r="J2403" s="3">
        <v>1813.56</v>
      </c>
      <c r="K2403" s="3">
        <v>944.63</v>
      </c>
      <c r="L2403" s="3">
        <v>868.93</v>
      </c>
      <c r="M2403" s="3">
        <v>182</v>
      </c>
      <c r="N2403" s="2">
        <v>14</v>
      </c>
      <c r="O2403" s="2">
        <v>0</v>
      </c>
      <c r="P2403" s="2">
        <v>5</v>
      </c>
      <c r="Q2403" s="2">
        <v>364</v>
      </c>
      <c r="R2403" s="1">
        <f t="shared" si="131"/>
        <v>45900</v>
      </c>
      <c r="S2403" t="s">
        <v>27</v>
      </c>
      <c r="T2403" t="s">
        <v>28</v>
      </c>
    </row>
    <row r="2404" spans="1:20" ht="13.95" customHeight="1" x14ac:dyDescent="0.3">
      <c r="A2404" t="s">
        <v>3545</v>
      </c>
      <c r="B2404" s="2">
        <v>1</v>
      </c>
      <c r="C2404" t="s">
        <v>3538</v>
      </c>
      <c r="D2404" t="s">
        <v>22</v>
      </c>
      <c r="E2404" t="s">
        <v>3394</v>
      </c>
      <c r="F2404" t="s">
        <v>370</v>
      </c>
      <c r="G2404" t="s">
        <v>282</v>
      </c>
      <c r="H2404" t="s">
        <v>283</v>
      </c>
      <c r="I2404" s="1">
        <f t="shared" si="130"/>
        <v>42978</v>
      </c>
      <c r="J2404" s="3">
        <v>1813.56</v>
      </c>
      <c r="K2404" s="3">
        <v>944.63</v>
      </c>
      <c r="L2404" s="3">
        <v>868.93</v>
      </c>
      <c r="M2404" s="3">
        <v>182</v>
      </c>
      <c r="N2404" s="2">
        <v>14</v>
      </c>
      <c r="O2404" s="2">
        <v>0</v>
      </c>
      <c r="P2404" s="2">
        <v>5</v>
      </c>
      <c r="Q2404" s="2">
        <v>364</v>
      </c>
      <c r="R2404" s="1">
        <f t="shared" si="131"/>
        <v>45900</v>
      </c>
      <c r="S2404" t="s">
        <v>27</v>
      </c>
      <c r="T2404" t="s">
        <v>28</v>
      </c>
    </row>
    <row r="2405" spans="1:20" ht="13.95" customHeight="1" x14ac:dyDescent="0.3">
      <c r="A2405" t="s">
        <v>3546</v>
      </c>
      <c r="B2405" s="2">
        <v>1</v>
      </c>
      <c r="C2405" t="s">
        <v>3538</v>
      </c>
      <c r="D2405" t="s">
        <v>22</v>
      </c>
      <c r="E2405" t="s">
        <v>3394</v>
      </c>
      <c r="F2405" t="s">
        <v>151</v>
      </c>
      <c r="G2405" t="s">
        <v>152</v>
      </c>
      <c r="H2405" t="s">
        <v>206</v>
      </c>
      <c r="I2405" s="1">
        <f t="shared" si="130"/>
        <v>42978</v>
      </c>
      <c r="J2405" s="3">
        <v>1813.56</v>
      </c>
      <c r="K2405" s="3">
        <v>944.63</v>
      </c>
      <c r="L2405" s="3">
        <v>868.93</v>
      </c>
      <c r="M2405" s="3">
        <v>182</v>
      </c>
      <c r="N2405" s="2">
        <v>14</v>
      </c>
      <c r="O2405" s="2">
        <v>0</v>
      </c>
      <c r="P2405" s="2">
        <v>5</v>
      </c>
      <c r="Q2405" s="2">
        <v>364</v>
      </c>
      <c r="R2405" s="1">
        <f t="shared" si="131"/>
        <v>45900</v>
      </c>
      <c r="S2405" t="s">
        <v>27</v>
      </c>
      <c r="T2405" t="s">
        <v>28</v>
      </c>
    </row>
    <row r="2406" spans="1:20" ht="13.95" customHeight="1" x14ac:dyDescent="0.3">
      <c r="A2406" t="s">
        <v>3547</v>
      </c>
      <c r="B2406" s="2">
        <v>1</v>
      </c>
      <c r="C2406" t="s">
        <v>3538</v>
      </c>
      <c r="D2406" t="s">
        <v>22</v>
      </c>
      <c r="E2406" t="s">
        <v>3394</v>
      </c>
      <c r="F2406" t="s">
        <v>216</v>
      </c>
      <c r="G2406" t="s">
        <v>162</v>
      </c>
      <c r="H2406" t="s">
        <v>217</v>
      </c>
      <c r="I2406" s="1">
        <f t="shared" si="130"/>
        <v>42978</v>
      </c>
      <c r="J2406" s="3">
        <v>1813.56</v>
      </c>
      <c r="K2406" s="3">
        <v>944.63</v>
      </c>
      <c r="L2406" s="3">
        <v>868.93</v>
      </c>
      <c r="M2406" s="3">
        <v>182</v>
      </c>
      <c r="N2406" s="2">
        <v>14</v>
      </c>
      <c r="O2406" s="2">
        <v>0</v>
      </c>
      <c r="P2406" s="2">
        <v>5</v>
      </c>
      <c r="Q2406" s="2">
        <v>364</v>
      </c>
      <c r="R2406" s="1">
        <f t="shared" si="131"/>
        <v>45900</v>
      </c>
      <c r="S2406" t="s">
        <v>27</v>
      </c>
      <c r="T2406" t="s">
        <v>28</v>
      </c>
    </row>
    <row r="2407" spans="1:20" ht="13.95" customHeight="1" x14ac:dyDescent="0.3">
      <c r="A2407" t="s">
        <v>3548</v>
      </c>
      <c r="B2407" s="2">
        <v>1</v>
      </c>
      <c r="C2407" t="s">
        <v>3538</v>
      </c>
      <c r="D2407" t="s">
        <v>22</v>
      </c>
      <c r="E2407" t="s">
        <v>3394</v>
      </c>
      <c r="F2407" t="s">
        <v>201</v>
      </c>
      <c r="G2407" t="s">
        <v>202</v>
      </c>
      <c r="H2407" t="s">
        <v>1003</v>
      </c>
      <c r="I2407" s="1">
        <f t="shared" si="130"/>
        <v>42978</v>
      </c>
      <c r="J2407" s="3">
        <v>1813.56</v>
      </c>
      <c r="K2407" s="3">
        <v>944.63</v>
      </c>
      <c r="L2407" s="3">
        <v>868.93</v>
      </c>
      <c r="M2407" s="3">
        <v>182</v>
      </c>
      <c r="N2407" s="2">
        <v>14</v>
      </c>
      <c r="O2407" s="2">
        <v>0</v>
      </c>
      <c r="P2407" s="2">
        <v>5</v>
      </c>
      <c r="Q2407" s="2">
        <v>364</v>
      </c>
      <c r="R2407" s="1">
        <f t="shared" si="131"/>
        <v>45900</v>
      </c>
      <c r="S2407" t="s">
        <v>27</v>
      </c>
      <c r="T2407" t="s">
        <v>28</v>
      </c>
    </row>
    <row r="2408" spans="1:20" ht="13.95" customHeight="1" x14ac:dyDescent="0.3">
      <c r="A2408" t="s">
        <v>3549</v>
      </c>
      <c r="B2408" s="2">
        <v>1</v>
      </c>
      <c r="C2408" t="s">
        <v>3538</v>
      </c>
      <c r="D2408" t="s">
        <v>22</v>
      </c>
      <c r="E2408" t="s">
        <v>3394</v>
      </c>
      <c r="F2408" t="s">
        <v>151</v>
      </c>
      <c r="G2408" t="s">
        <v>152</v>
      </c>
      <c r="H2408" t="s">
        <v>397</v>
      </c>
      <c r="I2408" s="1">
        <f t="shared" si="130"/>
        <v>42978</v>
      </c>
      <c r="J2408" s="3">
        <v>1813.56</v>
      </c>
      <c r="K2408" s="3">
        <v>944.63</v>
      </c>
      <c r="L2408" s="3">
        <v>868.93</v>
      </c>
      <c r="M2408" s="3">
        <v>182</v>
      </c>
      <c r="N2408" s="2">
        <v>14</v>
      </c>
      <c r="O2408" s="2">
        <v>0</v>
      </c>
      <c r="P2408" s="2">
        <v>5</v>
      </c>
      <c r="Q2408" s="2">
        <v>364</v>
      </c>
      <c r="R2408" s="1">
        <f t="shared" si="131"/>
        <v>45900</v>
      </c>
      <c r="S2408" t="s">
        <v>27</v>
      </c>
      <c r="T2408" t="s">
        <v>28</v>
      </c>
    </row>
    <row r="2409" spans="1:20" ht="13.95" customHeight="1" x14ac:dyDescent="0.3">
      <c r="A2409" t="s">
        <v>3550</v>
      </c>
      <c r="B2409" s="2">
        <v>1</v>
      </c>
      <c r="C2409" t="s">
        <v>3538</v>
      </c>
      <c r="D2409" t="s">
        <v>22</v>
      </c>
      <c r="E2409" t="s">
        <v>3394</v>
      </c>
      <c r="F2409" t="s">
        <v>201</v>
      </c>
      <c r="G2409" t="s">
        <v>202</v>
      </c>
      <c r="H2409" t="s">
        <v>203</v>
      </c>
      <c r="I2409" s="1">
        <f t="shared" si="130"/>
        <v>42978</v>
      </c>
      <c r="J2409" s="3">
        <v>1813.56</v>
      </c>
      <c r="K2409" s="3">
        <v>944.63</v>
      </c>
      <c r="L2409" s="3">
        <v>868.93</v>
      </c>
      <c r="M2409" s="3">
        <v>182</v>
      </c>
      <c r="N2409" s="2">
        <v>14</v>
      </c>
      <c r="O2409" s="2">
        <v>0</v>
      </c>
      <c r="P2409" s="2">
        <v>5</v>
      </c>
      <c r="Q2409" s="2">
        <v>364</v>
      </c>
      <c r="R2409" s="1">
        <f t="shared" si="131"/>
        <v>45900</v>
      </c>
      <c r="S2409" t="s">
        <v>27</v>
      </c>
      <c r="T2409" t="s">
        <v>28</v>
      </c>
    </row>
    <row r="2410" spans="1:20" ht="13.95" customHeight="1" x14ac:dyDescent="0.3">
      <c r="A2410" t="s">
        <v>3551</v>
      </c>
      <c r="B2410" s="2">
        <v>1</v>
      </c>
      <c r="C2410" t="s">
        <v>3538</v>
      </c>
      <c r="D2410" t="s">
        <v>22</v>
      </c>
      <c r="E2410" t="s">
        <v>3394</v>
      </c>
      <c r="F2410" t="s">
        <v>453</v>
      </c>
      <c r="G2410" t="s">
        <v>197</v>
      </c>
      <c r="H2410" t="s">
        <v>454</v>
      </c>
      <c r="I2410" s="1">
        <f t="shared" si="130"/>
        <v>42978</v>
      </c>
      <c r="J2410" s="3">
        <v>1813.56</v>
      </c>
      <c r="K2410" s="3">
        <v>944.63</v>
      </c>
      <c r="L2410" s="3">
        <v>868.93</v>
      </c>
      <c r="M2410" s="3">
        <v>182</v>
      </c>
      <c r="N2410" s="2">
        <v>14</v>
      </c>
      <c r="O2410" s="2">
        <v>0</v>
      </c>
      <c r="P2410" s="2">
        <v>5</v>
      </c>
      <c r="Q2410" s="2">
        <v>364</v>
      </c>
      <c r="R2410" s="1">
        <f t="shared" si="131"/>
        <v>45900</v>
      </c>
      <c r="S2410" t="s">
        <v>27</v>
      </c>
      <c r="T2410" t="s">
        <v>28</v>
      </c>
    </row>
    <row r="2411" spans="1:20" ht="13.95" customHeight="1" x14ac:dyDescent="0.3">
      <c r="A2411" t="s">
        <v>3552</v>
      </c>
      <c r="B2411" s="2">
        <v>1</v>
      </c>
      <c r="C2411" t="s">
        <v>3538</v>
      </c>
      <c r="D2411" t="s">
        <v>22</v>
      </c>
      <c r="E2411" t="s">
        <v>3394</v>
      </c>
      <c r="F2411" t="s">
        <v>151</v>
      </c>
      <c r="G2411" t="s">
        <v>152</v>
      </c>
      <c r="H2411" t="s">
        <v>206</v>
      </c>
      <c r="I2411" s="1">
        <f t="shared" si="130"/>
        <v>42978</v>
      </c>
      <c r="J2411" s="3">
        <v>1813.56</v>
      </c>
      <c r="K2411" s="3">
        <v>944.63</v>
      </c>
      <c r="L2411" s="3">
        <v>868.93</v>
      </c>
      <c r="M2411" s="3">
        <v>182</v>
      </c>
      <c r="N2411" s="2">
        <v>14</v>
      </c>
      <c r="O2411" s="2">
        <v>0</v>
      </c>
      <c r="P2411" s="2">
        <v>5</v>
      </c>
      <c r="Q2411" s="2">
        <v>364</v>
      </c>
      <c r="R2411" s="1">
        <f t="shared" si="131"/>
        <v>45900</v>
      </c>
      <c r="S2411" t="s">
        <v>27</v>
      </c>
      <c r="T2411" t="s">
        <v>28</v>
      </c>
    </row>
    <row r="2412" spans="1:20" ht="13.95" customHeight="1" x14ac:dyDescent="0.3">
      <c r="A2412" t="s">
        <v>3553</v>
      </c>
      <c r="B2412" s="2">
        <v>1</v>
      </c>
      <c r="C2412" t="s">
        <v>3538</v>
      </c>
      <c r="D2412" t="s">
        <v>22</v>
      </c>
      <c r="E2412" t="s">
        <v>3394</v>
      </c>
      <c r="F2412" t="s">
        <v>358</v>
      </c>
      <c r="G2412" t="s">
        <v>25</v>
      </c>
      <c r="H2412" t="s">
        <v>26</v>
      </c>
      <c r="I2412" s="1">
        <f t="shared" si="130"/>
        <v>42978</v>
      </c>
      <c r="J2412" s="3">
        <v>1813.56</v>
      </c>
      <c r="K2412" s="3">
        <v>944.63</v>
      </c>
      <c r="L2412" s="3">
        <v>868.93</v>
      </c>
      <c r="M2412" s="3">
        <v>182</v>
      </c>
      <c r="N2412" s="2">
        <v>14</v>
      </c>
      <c r="O2412" s="2">
        <v>0</v>
      </c>
      <c r="P2412" s="2">
        <v>5</v>
      </c>
      <c r="Q2412" s="2">
        <v>364</v>
      </c>
      <c r="R2412" s="1">
        <f t="shared" si="131"/>
        <v>45900</v>
      </c>
      <c r="S2412" t="s">
        <v>27</v>
      </c>
      <c r="T2412" t="s">
        <v>28</v>
      </c>
    </row>
    <row r="2413" spans="1:20" ht="13.95" customHeight="1" x14ac:dyDescent="0.3">
      <c r="A2413" t="s">
        <v>3554</v>
      </c>
      <c r="B2413" s="2">
        <v>1</v>
      </c>
      <c r="C2413" t="s">
        <v>3538</v>
      </c>
      <c r="D2413" t="s">
        <v>22</v>
      </c>
      <c r="E2413" t="s">
        <v>3394</v>
      </c>
      <c r="F2413" t="s">
        <v>192</v>
      </c>
      <c r="G2413" t="s">
        <v>193</v>
      </c>
      <c r="H2413" t="s">
        <v>408</v>
      </c>
      <c r="I2413" s="1">
        <f t="shared" si="130"/>
        <v>42978</v>
      </c>
      <c r="J2413" s="3">
        <v>1813.56</v>
      </c>
      <c r="K2413" s="3">
        <v>944.63</v>
      </c>
      <c r="L2413" s="3">
        <v>868.93</v>
      </c>
      <c r="M2413" s="3">
        <v>182</v>
      </c>
      <c r="N2413" s="2">
        <v>14</v>
      </c>
      <c r="O2413" s="2">
        <v>0</v>
      </c>
      <c r="P2413" s="2">
        <v>5</v>
      </c>
      <c r="Q2413" s="2">
        <v>364</v>
      </c>
      <c r="R2413" s="1">
        <f t="shared" si="131"/>
        <v>45900</v>
      </c>
      <c r="S2413" t="s">
        <v>27</v>
      </c>
      <c r="T2413" t="s">
        <v>28</v>
      </c>
    </row>
    <row r="2414" spans="1:20" ht="13.95" customHeight="1" x14ac:dyDescent="0.3">
      <c r="A2414" t="s">
        <v>3555</v>
      </c>
      <c r="B2414" s="2">
        <v>1</v>
      </c>
      <c r="C2414" t="s">
        <v>3538</v>
      </c>
      <c r="D2414" t="s">
        <v>22</v>
      </c>
      <c r="E2414" t="s">
        <v>3394</v>
      </c>
      <c r="F2414" t="s">
        <v>358</v>
      </c>
      <c r="G2414" t="s">
        <v>25</v>
      </c>
      <c r="H2414" t="s">
        <v>26</v>
      </c>
      <c r="I2414" s="1">
        <f t="shared" si="130"/>
        <v>42978</v>
      </c>
      <c r="J2414" s="3">
        <v>1813.56</v>
      </c>
      <c r="K2414" s="3">
        <v>944.63</v>
      </c>
      <c r="L2414" s="3">
        <v>868.93</v>
      </c>
      <c r="M2414" s="3">
        <v>182</v>
      </c>
      <c r="N2414" s="2">
        <v>14</v>
      </c>
      <c r="O2414" s="2">
        <v>0</v>
      </c>
      <c r="P2414" s="2">
        <v>5</v>
      </c>
      <c r="Q2414" s="2">
        <v>364</v>
      </c>
      <c r="R2414" s="1">
        <f t="shared" si="131"/>
        <v>45900</v>
      </c>
      <c r="S2414" t="s">
        <v>27</v>
      </c>
      <c r="T2414" t="s">
        <v>28</v>
      </c>
    </row>
    <row r="2415" spans="1:20" ht="13.95" customHeight="1" x14ac:dyDescent="0.3">
      <c r="A2415" t="s">
        <v>3556</v>
      </c>
      <c r="B2415" s="2">
        <v>1</v>
      </c>
      <c r="C2415" t="s">
        <v>3538</v>
      </c>
      <c r="D2415" t="s">
        <v>22</v>
      </c>
      <c r="E2415" t="s">
        <v>3394</v>
      </c>
      <c r="F2415" t="s">
        <v>358</v>
      </c>
      <c r="G2415" t="s">
        <v>25</v>
      </c>
      <c r="H2415" t="s">
        <v>26</v>
      </c>
      <c r="I2415" s="1">
        <f t="shared" si="130"/>
        <v>42978</v>
      </c>
      <c r="J2415" s="3">
        <v>1813.56</v>
      </c>
      <c r="K2415" s="3">
        <v>944.63</v>
      </c>
      <c r="L2415" s="3">
        <v>868.93</v>
      </c>
      <c r="M2415" s="3">
        <v>182</v>
      </c>
      <c r="N2415" s="2">
        <v>14</v>
      </c>
      <c r="O2415" s="2">
        <v>0</v>
      </c>
      <c r="P2415" s="2">
        <v>5</v>
      </c>
      <c r="Q2415" s="2">
        <v>364</v>
      </c>
      <c r="R2415" s="1">
        <f t="shared" si="131"/>
        <v>45900</v>
      </c>
      <c r="S2415" t="s">
        <v>27</v>
      </c>
      <c r="T2415" t="s">
        <v>28</v>
      </c>
    </row>
    <row r="2416" spans="1:20" ht="13.95" customHeight="1" x14ac:dyDescent="0.3">
      <c r="A2416" t="s">
        <v>3557</v>
      </c>
      <c r="B2416" s="2">
        <v>1</v>
      </c>
      <c r="C2416" t="s">
        <v>3538</v>
      </c>
      <c r="D2416" t="s">
        <v>22</v>
      </c>
      <c r="E2416" t="s">
        <v>3394</v>
      </c>
      <c r="F2416" t="s">
        <v>358</v>
      </c>
      <c r="G2416" t="s">
        <v>25</v>
      </c>
      <c r="H2416" t="s">
        <v>26</v>
      </c>
      <c r="I2416" s="1">
        <f t="shared" si="130"/>
        <v>42978</v>
      </c>
      <c r="J2416" s="3">
        <v>1813.56</v>
      </c>
      <c r="K2416" s="3">
        <v>944.63</v>
      </c>
      <c r="L2416" s="3">
        <v>868.93</v>
      </c>
      <c r="M2416" s="3">
        <v>182</v>
      </c>
      <c r="N2416" s="2">
        <v>14</v>
      </c>
      <c r="O2416" s="2">
        <v>0</v>
      </c>
      <c r="P2416" s="2">
        <v>5</v>
      </c>
      <c r="Q2416" s="2">
        <v>364</v>
      </c>
      <c r="R2416" s="1">
        <f t="shared" si="131"/>
        <v>45900</v>
      </c>
      <c r="S2416" t="s">
        <v>27</v>
      </c>
      <c r="T2416" t="s">
        <v>28</v>
      </c>
    </row>
    <row r="2417" spans="1:20" ht="13.95" customHeight="1" x14ac:dyDescent="0.3">
      <c r="A2417" t="s">
        <v>3558</v>
      </c>
      <c r="B2417" s="2">
        <v>1</v>
      </c>
      <c r="C2417" t="s">
        <v>3538</v>
      </c>
      <c r="D2417" t="s">
        <v>22</v>
      </c>
      <c r="E2417" t="s">
        <v>3394</v>
      </c>
      <c r="F2417" t="s">
        <v>350</v>
      </c>
      <c r="G2417" t="s">
        <v>152</v>
      </c>
      <c r="H2417" t="s">
        <v>351</v>
      </c>
      <c r="I2417" s="1">
        <f t="shared" si="130"/>
        <v>42978</v>
      </c>
      <c r="J2417" s="3">
        <v>1813.56</v>
      </c>
      <c r="K2417" s="3">
        <v>944.63</v>
      </c>
      <c r="L2417" s="3">
        <v>868.93</v>
      </c>
      <c r="M2417" s="3">
        <v>182</v>
      </c>
      <c r="N2417" s="2">
        <v>14</v>
      </c>
      <c r="O2417" s="2">
        <v>0</v>
      </c>
      <c r="P2417" s="2">
        <v>5</v>
      </c>
      <c r="Q2417" s="2">
        <v>364</v>
      </c>
      <c r="R2417" s="1">
        <f t="shared" si="131"/>
        <v>45900</v>
      </c>
      <c r="S2417" t="s">
        <v>27</v>
      </c>
      <c r="T2417" t="s">
        <v>28</v>
      </c>
    </row>
    <row r="2418" spans="1:20" ht="13.95" customHeight="1" x14ac:dyDescent="0.3">
      <c r="A2418" t="s">
        <v>3559</v>
      </c>
      <c r="B2418" s="2">
        <v>1</v>
      </c>
      <c r="C2418" t="s">
        <v>3538</v>
      </c>
      <c r="D2418" t="s">
        <v>22</v>
      </c>
      <c r="E2418" t="s">
        <v>3394</v>
      </c>
      <c r="F2418" t="s">
        <v>192</v>
      </c>
      <c r="G2418" t="s">
        <v>193</v>
      </c>
      <c r="H2418" t="s">
        <v>408</v>
      </c>
      <c r="I2418" s="1">
        <f t="shared" si="130"/>
        <v>42978</v>
      </c>
      <c r="J2418" s="3">
        <v>2080.1</v>
      </c>
      <c r="K2418" s="3">
        <v>1098.92</v>
      </c>
      <c r="L2418" s="3">
        <v>981.18</v>
      </c>
      <c r="M2418" s="3">
        <v>182</v>
      </c>
      <c r="N2418" s="2">
        <v>14</v>
      </c>
      <c r="O2418" s="2">
        <v>0</v>
      </c>
      <c r="P2418" s="2">
        <v>5</v>
      </c>
      <c r="Q2418" s="2">
        <v>364</v>
      </c>
      <c r="R2418" s="1">
        <f t="shared" si="131"/>
        <v>45900</v>
      </c>
      <c r="S2418" t="s">
        <v>27</v>
      </c>
      <c r="T2418" t="s">
        <v>28</v>
      </c>
    </row>
    <row r="2419" spans="1:20" ht="13.95" customHeight="1" x14ac:dyDescent="0.3">
      <c r="A2419" t="s">
        <v>3560</v>
      </c>
      <c r="B2419" s="2">
        <v>1</v>
      </c>
      <c r="C2419" t="s">
        <v>3561</v>
      </c>
      <c r="D2419" t="s">
        <v>22</v>
      </c>
      <c r="E2419" t="s">
        <v>1769</v>
      </c>
      <c r="F2419" t="s">
        <v>32</v>
      </c>
      <c r="G2419" t="s">
        <v>33</v>
      </c>
      <c r="H2419" t="s">
        <v>1770</v>
      </c>
      <c r="I2419" s="1">
        <f>DATE(2025,3,31)</f>
        <v>45747</v>
      </c>
      <c r="J2419" s="3">
        <v>29187</v>
      </c>
      <c r="K2419" s="3">
        <v>787.49</v>
      </c>
      <c r="L2419" s="3">
        <v>28399.51</v>
      </c>
      <c r="M2419" s="3">
        <v>2900</v>
      </c>
      <c r="N2419" s="2">
        <v>14</v>
      </c>
      <c r="O2419" s="2">
        <v>0</v>
      </c>
      <c r="P2419" s="2">
        <v>13</v>
      </c>
      <c r="Q2419" s="2">
        <v>211</v>
      </c>
      <c r="R2419" s="1">
        <f t="shared" si="131"/>
        <v>45900</v>
      </c>
      <c r="S2419" t="s">
        <v>27</v>
      </c>
      <c r="T2419" t="s">
        <v>28</v>
      </c>
    </row>
    <row r="2420" spans="1:20" ht="13.95" customHeight="1" x14ac:dyDescent="0.3">
      <c r="A2420" t="s">
        <v>3562</v>
      </c>
      <c r="B2420" s="2">
        <v>1</v>
      </c>
      <c r="C2420" t="s">
        <v>3563</v>
      </c>
      <c r="D2420" t="s">
        <v>22</v>
      </c>
      <c r="E2420" t="s">
        <v>1769</v>
      </c>
      <c r="F2420" t="s">
        <v>32</v>
      </c>
      <c r="G2420" t="s">
        <v>33</v>
      </c>
      <c r="H2420" t="s">
        <v>1770</v>
      </c>
      <c r="I2420" s="1">
        <f>DATE(2025,3,31)</f>
        <v>45747</v>
      </c>
      <c r="J2420" s="3">
        <v>12684.5</v>
      </c>
      <c r="K2420" s="3">
        <v>342.54</v>
      </c>
      <c r="L2420" s="3">
        <v>12341.96</v>
      </c>
      <c r="M2420" s="3">
        <v>1250</v>
      </c>
      <c r="N2420" s="2">
        <v>14</v>
      </c>
      <c r="O2420" s="2">
        <v>0</v>
      </c>
      <c r="P2420" s="2">
        <v>13</v>
      </c>
      <c r="Q2420" s="2">
        <v>211</v>
      </c>
      <c r="R2420" s="1">
        <f t="shared" si="131"/>
        <v>45900</v>
      </c>
      <c r="S2420" t="s">
        <v>27</v>
      </c>
      <c r="T2420" t="s">
        <v>28</v>
      </c>
    </row>
    <row r="2421" spans="1:20" ht="13.95" customHeight="1" x14ac:dyDescent="0.3">
      <c r="A2421" t="s">
        <v>3564</v>
      </c>
      <c r="B2421" s="2">
        <v>1</v>
      </c>
      <c r="C2421" t="s">
        <v>3565</v>
      </c>
      <c r="D2421" t="s">
        <v>93</v>
      </c>
      <c r="E2421" t="s">
        <v>3566</v>
      </c>
      <c r="F2421" t="s">
        <v>151</v>
      </c>
      <c r="G2421" t="s">
        <v>152</v>
      </c>
      <c r="H2421" t="s">
        <v>397</v>
      </c>
      <c r="I2421" s="1">
        <f t="shared" ref="I2421:I2426" si="132">DATE(2017,8,17)</f>
        <v>42964</v>
      </c>
      <c r="J2421" s="3">
        <v>1500.48</v>
      </c>
      <c r="K2421" s="3">
        <v>1085.5899999999999</v>
      </c>
      <c r="L2421" s="3">
        <v>414.89</v>
      </c>
      <c r="M2421" s="3">
        <v>150</v>
      </c>
      <c r="N2421" s="2">
        <v>10</v>
      </c>
      <c r="O2421" s="2">
        <v>0</v>
      </c>
      <c r="P2421" s="2">
        <v>1</v>
      </c>
      <c r="Q2421" s="2">
        <v>350</v>
      </c>
      <c r="R2421" s="1">
        <f t="shared" si="131"/>
        <v>45900</v>
      </c>
      <c r="S2421" t="s">
        <v>27</v>
      </c>
      <c r="T2421" t="s">
        <v>28</v>
      </c>
    </row>
    <row r="2422" spans="1:20" ht="13.95" customHeight="1" x14ac:dyDescent="0.3">
      <c r="A2422" t="s">
        <v>3567</v>
      </c>
      <c r="B2422" s="2">
        <v>1</v>
      </c>
      <c r="C2422" t="s">
        <v>3565</v>
      </c>
      <c r="D2422" t="s">
        <v>93</v>
      </c>
      <c r="E2422" t="s">
        <v>3566</v>
      </c>
      <c r="F2422" t="s">
        <v>151</v>
      </c>
      <c r="G2422" t="s">
        <v>152</v>
      </c>
      <c r="H2422" t="s">
        <v>397</v>
      </c>
      <c r="I2422" s="1">
        <f t="shared" si="132"/>
        <v>42964</v>
      </c>
      <c r="J2422" s="3">
        <v>1500.48</v>
      </c>
      <c r="K2422" s="3">
        <v>1085.5899999999999</v>
      </c>
      <c r="L2422" s="3">
        <v>414.89</v>
      </c>
      <c r="M2422" s="3">
        <v>150</v>
      </c>
      <c r="N2422" s="2">
        <v>10</v>
      </c>
      <c r="O2422" s="2">
        <v>0</v>
      </c>
      <c r="P2422" s="2">
        <v>1</v>
      </c>
      <c r="Q2422" s="2">
        <v>350</v>
      </c>
      <c r="R2422" s="1">
        <f t="shared" si="131"/>
        <v>45900</v>
      </c>
      <c r="S2422" t="s">
        <v>27</v>
      </c>
      <c r="T2422" t="s">
        <v>28</v>
      </c>
    </row>
    <row r="2423" spans="1:20" ht="13.95" customHeight="1" x14ac:dyDescent="0.3">
      <c r="A2423" t="s">
        <v>3568</v>
      </c>
      <c r="B2423" s="2">
        <v>1</v>
      </c>
      <c r="C2423" t="s">
        <v>3565</v>
      </c>
      <c r="D2423" t="s">
        <v>93</v>
      </c>
      <c r="E2423" t="s">
        <v>3566</v>
      </c>
      <c r="F2423" t="s">
        <v>151</v>
      </c>
      <c r="G2423" t="s">
        <v>152</v>
      </c>
      <c r="H2423" t="s">
        <v>397</v>
      </c>
      <c r="I2423" s="1">
        <f t="shared" si="132"/>
        <v>42964</v>
      </c>
      <c r="J2423" s="3">
        <v>1500.48</v>
      </c>
      <c r="K2423" s="3">
        <v>1085.5899999999999</v>
      </c>
      <c r="L2423" s="3">
        <v>414.89</v>
      </c>
      <c r="M2423" s="3">
        <v>150</v>
      </c>
      <c r="N2423" s="2">
        <v>10</v>
      </c>
      <c r="O2423" s="2">
        <v>0</v>
      </c>
      <c r="P2423" s="2">
        <v>1</v>
      </c>
      <c r="Q2423" s="2">
        <v>350</v>
      </c>
      <c r="R2423" s="1">
        <f t="shared" si="131"/>
        <v>45900</v>
      </c>
      <c r="S2423" t="s">
        <v>27</v>
      </c>
      <c r="T2423" t="s">
        <v>28</v>
      </c>
    </row>
    <row r="2424" spans="1:20" ht="13.95" customHeight="1" x14ac:dyDescent="0.3">
      <c r="A2424" t="s">
        <v>3569</v>
      </c>
      <c r="B2424" s="2">
        <v>1</v>
      </c>
      <c r="C2424" t="s">
        <v>3570</v>
      </c>
      <c r="D2424" t="s">
        <v>93</v>
      </c>
      <c r="E2424" t="s">
        <v>3566</v>
      </c>
      <c r="F2424" t="s">
        <v>151</v>
      </c>
      <c r="G2424" t="s">
        <v>152</v>
      </c>
      <c r="H2424" t="s">
        <v>397</v>
      </c>
      <c r="I2424" s="1">
        <f t="shared" si="132"/>
        <v>42964</v>
      </c>
      <c r="J2424" s="3">
        <v>6363.77</v>
      </c>
      <c r="K2424" s="3">
        <v>4604.33</v>
      </c>
      <c r="L2424" s="3">
        <v>1759.44</v>
      </c>
      <c r="M2424" s="3">
        <v>636</v>
      </c>
      <c r="N2424" s="2">
        <v>10</v>
      </c>
      <c r="O2424" s="2">
        <v>0</v>
      </c>
      <c r="P2424" s="2">
        <v>1</v>
      </c>
      <c r="Q2424" s="2">
        <v>350</v>
      </c>
      <c r="R2424" s="1">
        <f t="shared" si="131"/>
        <v>45900</v>
      </c>
      <c r="S2424" t="s">
        <v>27</v>
      </c>
      <c r="T2424" t="s">
        <v>28</v>
      </c>
    </row>
    <row r="2425" spans="1:20" ht="13.95" customHeight="1" x14ac:dyDescent="0.3">
      <c r="A2425" t="s">
        <v>3571</v>
      </c>
      <c r="B2425" s="2">
        <v>1</v>
      </c>
      <c r="C2425" t="s">
        <v>3570</v>
      </c>
      <c r="D2425" t="s">
        <v>93</v>
      </c>
      <c r="E2425" t="s">
        <v>3566</v>
      </c>
      <c r="F2425" t="s">
        <v>151</v>
      </c>
      <c r="G2425" t="s">
        <v>152</v>
      </c>
      <c r="H2425" t="s">
        <v>397</v>
      </c>
      <c r="I2425" s="1">
        <f t="shared" si="132"/>
        <v>42964</v>
      </c>
      <c r="J2425" s="3">
        <v>6363.76</v>
      </c>
      <c r="K2425" s="3">
        <v>4604.33</v>
      </c>
      <c r="L2425" s="3">
        <v>1759.43</v>
      </c>
      <c r="M2425" s="3">
        <v>636</v>
      </c>
      <c r="N2425" s="2">
        <v>10</v>
      </c>
      <c r="O2425" s="2">
        <v>0</v>
      </c>
      <c r="P2425" s="2">
        <v>1</v>
      </c>
      <c r="Q2425" s="2">
        <v>350</v>
      </c>
      <c r="R2425" s="1">
        <f t="shared" si="131"/>
        <v>45900</v>
      </c>
      <c r="S2425" t="s">
        <v>27</v>
      </c>
      <c r="T2425" t="s">
        <v>28</v>
      </c>
    </row>
    <row r="2426" spans="1:20" ht="13.95" customHeight="1" x14ac:dyDescent="0.3">
      <c r="A2426" t="s">
        <v>3572</v>
      </c>
      <c r="B2426" s="2">
        <v>1</v>
      </c>
      <c r="C2426" t="s">
        <v>3570</v>
      </c>
      <c r="D2426" t="s">
        <v>93</v>
      </c>
      <c r="E2426" t="s">
        <v>3566</v>
      </c>
      <c r="F2426" t="s">
        <v>151</v>
      </c>
      <c r="G2426" t="s">
        <v>152</v>
      </c>
      <c r="H2426" t="s">
        <v>397</v>
      </c>
      <c r="I2426" s="1">
        <f t="shared" si="132"/>
        <v>42964</v>
      </c>
      <c r="J2426" s="3">
        <v>6363.76</v>
      </c>
      <c r="K2426" s="3">
        <v>4604.33</v>
      </c>
      <c r="L2426" s="3">
        <v>1759.43</v>
      </c>
      <c r="M2426" s="3">
        <v>636</v>
      </c>
      <c r="N2426" s="2">
        <v>10</v>
      </c>
      <c r="O2426" s="2">
        <v>0</v>
      </c>
      <c r="P2426" s="2">
        <v>1</v>
      </c>
      <c r="Q2426" s="2">
        <v>350</v>
      </c>
      <c r="R2426" s="1">
        <f t="shared" si="131"/>
        <v>45900</v>
      </c>
      <c r="S2426" t="s">
        <v>27</v>
      </c>
      <c r="T2426" t="s">
        <v>28</v>
      </c>
    </row>
    <row r="2427" spans="1:20" ht="13.95" customHeight="1" x14ac:dyDescent="0.3">
      <c r="A2427" t="s">
        <v>3573</v>
      </c>
      <c r="B2427" s="2">
        <v>1</v>
      </c>
      <c r="C2427" t="s">
        <v>1383</v>
      </c>
      <c r="D2427" t="s">
        <v>22</v>
      </c>
      <c r="E2427" t="s">
        <v>3574</v>
      </c>
      <c r="F2427" t="s">
        <v>55</v>
      </c>
      <c r="G2427" t="s">
        <v>56</v>
      </c>
      <c r="H2427" t="s">
        <v>57</v>
      </c>
      <c r="I2427" s="1">
        <f t="shared" ref="I2427:I2435" si="133">DATE(2017,7,12)</f>
        <v>42928</v>
      </c>
      <c r="J2427" s="3">
        <v>8733.34</v>
      </c>
      <c r="K2427" s="3">
        <v>4640.0200000000004</v>
      </c>
      <c r="L2427" s="3">
        <v>4093.32</v>
      </c>
      <c r="M2427" s="3">
        <v>874</v>
      </c>
      <c r="N2427" s="2">
        <v>14</v>
      </c>
      <c r="O2427" s="2">
        <v>0</v>
      </c>
      <c r="P2427" s="2">
        <v>5</v>
      </c>
      <c r="Q2427" s="2">
        <v>314</v>
      </c>
      <c r="R2427" s="1">
        <f t="shared" si="131"/>
        <v>45900</v>
      </c>
      <c r="S2427" t="s">
        <v>27</v>
      </c>
      <c r="T2427" t="s">
        <v>28</v>
      </c>
    </row>
    <row r="2428" spans="1:20" ht="13.95" customHeight="1" x14ac:dyDescent="0.3">
      <c r="A2428" t="s">
        <v>3575</v>
      </c>
      <c r="B2428" s="2">
        <v>1</v>
      </c>
      <c r="C2428" t="s">
        <v>629</v>
      </c>
      <c r="D2428" t="s">
        <v>22</v>
      </c>
      <c r="E2428" t="s">
        <v>3574</v>
      </c>
      <c r="F2428" t="s">
        <v>366</v>
      </c>
      <c r="G2428" t="s">
        <v>367</v>
      </c>
      <c r="H2428" t="s">
        <v>368</v>
      </c>
      <c r="I2428" s="1">
        <f t="shared" si="133"/>
        <v>42928</v>
      </c>
      <c r="J2428" s="3">
        <v>7423.33</v>
      </c>
      <c r="K2428" s="3">
        <v>3942.78</v>
      </c>
      <c r="L2428" s="3">
        <v>3480.55</v>
      </c>
      <c r="M2428" s="3">
        <v>745</v>
      </c>
      <c r="N2428" s="2">
        <v>14</v>
      </c>
      <c r="O2428" s="2">
        <v>0</v>
      </c>
      <c r="P2428" s="2">
        <v>5</v>
      </c>
      <c r="Q2428" s="2">
        <v>314</v>
      </c>
      <c r="R2428" s="1">
        <f t="shared" si="131"/>
        <v>45900</v>
      </c>
      <c r="S2428" t="s">
        <v>27</v>
      </c>
      <c r="T2428" t="s">
        <v>28</v>
      </c>
    </row>
    <row r="2429" spans="1:20" ht="13.95" customHeight="1" x14ac:dyDescent="0.3">
      <c r="A2429" t="s">
        <v>3576</v>
      </c>
      <c r="B2429" s="2">
        <v>1</v>
      </c>
      <c r="C2429" t="s">
        <v>629</v>
      </c>
      <c r="D2429" t="s">
        <v>22</v>
      </c>
      <c r="E2429" t="s">
        <v>3574</v>
      </c>
      <c r="F2429" t="s">
        <v>366</v>
      </c>
      <c r="G2429" t="s">
        <v>367</v>
      </c>
      <c r="H2429" t="s">
        <v>368</v>
      </c>
      <c r="I2429" s="1">
        <f t="shared" si="133"/>
        <v>42928</v>
      </c>
      <c r="J2429" s="3">
        <v>7423.33</v>
      </c>
      <c r="K2429" s="3">
        <v>3942.78</v>
      </c>
      <c r="L2429" s="3">
        <v>3480.55</v>
      </c>
      <c r="M2429" s="3">
        <v>745</v>
      </c>
      <c r="N2429" s="2">
        <v>14</v>
      </c>
      <c r="O2429" s="2">
        <v>0</v>
      </c>
      <c r="P2429" s="2">
        <v>5</v>
      </c>
      <c r="Q2429" s="2">
        <v>314</v>
      </c>
      <c r="R2429" s="1">
        <f t="shared" si="131"/>
        <v>45900</v>
      </c>
      <c r="S2429" t="s">
        <v>27</v>
      </c>
      <c r="T2429" t="s">
        <v>28</v>
      </c>
    </row>
    <row r="2430" spans="1:20" ht="13.95" customHeight="1" x14ac:dyDescent="0.3">
      <c r="A2430" t="s">
        <v>3577</v>
      </c>
      <c r="B2430" s="2">
        <v>1</v>
      </c>
      <c r="C2430" t="s">
        <v>629</v>
      </c>
      <c r="D2430" t="s">
        <v>22</v>
      </c>
      <c r="E2430" t="s">
        <v>3574</v>
      </c>
      <c r="F2430" t="s">
        <v>366</v>
      </c>
      <c r="G2430" t="s">
        <v>367</v>
      </c>
      <c r="H2430" t="s">
        <v>368</v>
      </c>
      <c r="I2430" s="1">
        <f t="shared" si="133"/>
        <v>42928</v>
      </c>
      <c r="J2430" s="3">
        <v>7423.33</v>
      </c>
      <c r="K2430" s="3">
        <v>3942.78</v>
      </c>
      <c r="L2430" s="3">
        <v>3480.55</v>
      </c>
      <c r="M2430" s="3">
        <v>745</v>
      </c>
      <c r="N2430" s="2">
        <v>14</v>
      </c>
      <c r="O2430" s="2">
        <v>0</v>
      </c>
      <c r="P2430" s="2">
        <v>5</v>
      </c>
      <c r="Q2430" s="2">
        <v>314</v>
      </c>
      <c r="R2430" s="1">
        <f t="shared" si="131"/>
        <v>45900</v>
      </c>
      <c r="S2430" t="s">
        <v>27</v>
      </c>
      <c r="T2430" t="s">
        <v>28</v>
      </c>
    </row>
    <row r="2431" spans="1:20" ht="13.95" customHeight="1" x14ac:dyDescent="0.3">
      <c r="A2431" t="s">
        <v>3578</v>
      </c>
      <c r="B2431" s="2">
        <v>1</v>
      </c>
      <c r="C2431" t="s">
        <v>629</v>
      </c>
      <c r="D2431" t="s">
        <v>22</v>
      </c>
      <c r="E2431" t="s">
        <v>3574</v>
      </c>
      <c r="F2431" t="s">
        <v>366</v>
      </c>
      <c r="G2431" t="s">
        <v>367</v>
      </c>
      <c r="H2431" t="s">
        <v>368</v>
      </c>
      <c r="I2431" s="1">
        <f t="shared" si="133"/>
        <v>42928</v>
      </c>
      <c r="J2431" s="3">
        <v>7423.33</v>
      </c>
      <c r="K2431" s="3">
        <v>3942.78</v>
      </c>
      <c r="L2431" s="3">
        <v>3480.55</v>
      </c>
      <c r="M2431" s="3">
        <v>745</v>
      </c>
      <c r="N2431" s="2">
        <v>14</v>
      </c>
      <c r="O2431" s="2">
        <v>0</v>
      </c>
      <c r="P2431" s="2">
        <v>5</v>
      </c>
      <c r="Q2431" s="2">
        <v>314</v>
      </c>
      <c r="R2431" s="1">
        <f t="shared" si="131"/>
        <v>45900</v>
      </c>
      <c r="S2431" t="s">
        <v>27</v>
      </c>
      <c r="T2431" t="s">
        <v>28</v>
      </c>
    </row>
    <row r="2432" spans="1:20" ht="13.95" customHeight="1" x14ac:dyDescent="0.3">
      <c r="A2432" t="s">
        <v>3579</v>
      </c>
      <c r="B2432" s="2">
        <v>1</v>
      </c>
      <c r="C2432" t="s">
        <v>629</v>
      </c>
      <c r="D2432" t="s">
        <v>22</v>
      </c>
      <c r="E2432" t="s">
        <v>3574</v>
      </c>
      <c r="F2432" t="s">
        <v>366</v>
      </c>
      <c r="G2432" t="s">
        <v>367</v>
      </c>
      <c r="H2432" t="s">
        <v>368</v>
      </c>
      <c r="I2432" s="1">
        <f t="shared" si="133"/>
        <v>42928</v>
      </c>
      <c r="J2432" s="3">
        <v>7423.33</v>
      </c>
      <c r="K2432" s="3">
        <v>3942.78</v>
      </c>
      <c r="L2432" s="3">
        <v>3480.55</v>
      </c>
      <c r="M2432" s="3">
        <v>745</v>
      </c>
      <c r="N2432" s="2">
        <v>14</v>
      </c>
      <c r="O2432" s="2">
        <v>0</v>
      </c>
      <c r="P2432" s="2">
        <v>5</v>
      </c>
      <c r="Q2432" s="2">
        <v>314</v>
      </c>
      <c r="R2432" s="1">
        <f t="shared" si="131"/>
        <v>45900</v>
      </c>
      <c r="S2432" t="s">
        <v>27</v>
      </c>
      <c r="T2432" t="s">
        <v>28</v>
      </c>
    </row>
    <row r="2433" spans="1:20" ht="13.95" customHeight="1" x14ac:dyDescent="0.3">
      <c r="A2433" t="s">
        <v>3580</v>
      </c>
      <c r="B2433" s="2">
        <v>1</v>
      </c>
      <c r="C2433" t="s">
        <v>629</v>
      </c>
      <c r="D2433" t="s">
        <v>22</v>
      </c>
      <c r="E2433" t="s">
        <v>3574</v>
      </c>
      <c r="F2433" t="s">
        <v>366</v>
      </c>
      <c r="G2433" t="s">
        <v>367</v>
      </c>
      <c r="H2433" t="s">
        <v>368</v>
      </c>
      <c r="I2433" s="1">
        <f t="shared" si="133"/>
        <v>42928</v>
      </c>
      <c r="J2433" s="3">
        <v>7423.33</v>
      </c>
      <c r="K2433" s="3">
        <v>3942.78</v>
      </c>
      <c r="L2433" s="3">
        <v>3480.55</v>
      </c>
      <c r="M2433" s="3">
        <v>745</v>
      </c>
      <c r="N2433" s="2">
        <v>14</v>
      </c>
      <c r="O2433" s="2">
        <v>0</v>
      </c>
      <c r="P2433" s="2">
        <v>5</v>
      </c>
      <c r="Q2433" s="2">
        <v>314</v>
      </c>
      <c r="R2433" s="1">
        <f t="shared" si="131"/>
        <v>45900</v>
      </c>
      <c r="S2433" t="s">
        <v>27</v>
      </c>
      <c r="T2433" t="s">
        <v>28</v>
      </c>
    </row>
    <row r="2434" spans="1:20" ht="13.95" customHeight="1" x14ac:dyDescent="0.3">
      <c r="A2434" t="s">
        <v>3581</v>
      </c>
      <c r="B2434" s="2">
        <v>1</v>
      </c>
      <c r="C2434" t="s">
        <v>3582</v>
      </c>
      <c r="D2434" t="s">
        <v>22</v>
      </c>
      <c r="E2434" t="s">
        <v>3574</v>
      </c>
      <c r="F2434" t="s">
        <v>502</v>
      </c>
      <c r="G2434" t="s">
        <v>465</v>
      </c>
      <c r="H2434" t="s">
        <v>429</v>
      </c>
      <c r="I2434" s="1">
        <f t="shared" si="133"/>
        <v>42928</v>
      </c>
      <c r="J2434" s="3">
        <v>8253.34</v>
      </c>
      <c r="K2434" s="3">
        <v>4384.95</v>
      </c>
      <c r="L2434" s="3">
        <v>3868.39</v>
      </c>
      <c r="M2434" s="3">
        <v>826</v>
      </c>
      <c r="N2434" s="2">
        <v>14</v>
      </c>
      <c r="O2434" s="2">
        <v>0</v>
      </c>
      <c r="P2434" s="2">
        <v>5</v>
      </c>
      <c r="Q2434" s="2">
        <v>314</v>
      </c>
      <c r="R2434" s="1">
        <f t="shared" si="131"/>
        <v>45900</v>
      </c>
      <c r="S2434" t="s">
        <v>27</v>
      </c>
      <c r="T2434" t="s">
        <v>28</v>
      </c>
    </row>
    <row r="2435" spans="1:20" ht="13.95" customHeight="1" x14ac:dyDescent="0.3">
      <c r="A2435" t="s">
        <v>3583</v>
      </c>
      <c r="B2435" s="2">
        <v>1</v>
      </c>
      <c r="C2435" t="s">
        <v>3272</v>
      </c>
      <c r="D2435" t="s">
        <v>22</v>
      </c>
      <c r="E2435" t="s">
        <v>3584</v>
      </c>
      <c r="F2435" t="s">
        <v>2557</v>
      </c>
      <c r="G2435" t="s">
        <v>323</v>
      </c>
      <c r="H2435" t="s">
        <v>363</v>
      </c>
      <c r="I2435" s="1">
        <f t="shared" si="133"/>
        <v>42928</v>
      </c>
      <c r="J2435" s="3">
        <v>24183.34</v>
      </c>
      <c r="K2435" s="3">
        <v>12849.85</v>
      </c>
      <c r="L2435" s="3">
        <v>11333.49</v>
      </c>
      <c r="M2435" s="3">
        <v>2418</v>
      </c>
      <c r="N2435" s="2">
        <v>14</v>
      </c>
      <c r="O2435" s="2">
        <v>0</v>
      </c>
      <c r="P2435" s="2">
        <v>5</v>
      </c>
      <c r="Q2435" s="2">
        <v>314</v>
      </c>
      <c r="R2435" s="1">
        <f t="shared" si="131"/>
        <v>45900</v>
      </c>
      <c r="S2435" t="s">
        <v>27</v>
      </c>
      <c r="T2435" t="s">
        <v>28</v>
      </c>
    </row>
    <row r="2436" spans="1:20" ht="13.95" customHeight="1" x14ac:dyDescent="0.3">
      <c r="A2436" t="s">
        <v>3585</v>
      </c>
      <c r="B2436" s="2">
        <v>1</v>
      </c>
      <c r="C2436" t="s">
        <v>3392</v>
      </c>
      <c r="D2436" t="s">
        <v>22</v>
      </c>
      <c r="E2436" t="s">
        <v>1769</v>
      </c>
      <c r="F2436" t="s">
        <v>32</v>
      </c>
      <c r="G2436" t="s">
        <v>33</v>
      </c>
      <c r="H2436" t="s">
        <v>1770</v>
      </c>
      <c r="I2436" s="1">
        <f>DATE(2025,3,31)</f>
        <v>45747</v>
      </c>
      <c r="J2436" s="3">
        <v>2955.5</v>
      </c>
      <c r="K2436" s="3">
        <v>79.569999999999993</v>
      </c>
      <c r="L2436" s="3">
        <v>2875.93</v>
      </c>
      <c r="M2436" s="3">
        <v>300</v>
      </c>
      <c r="N2436" s="2">
        <v>14</v>
      </c>
      <c r="O2436" s="2">
        <v>0</v>
      </c>
      <c r="P2436" s="2">
        <v>13</v>
      </c>
      <c r="Q2436" s="2">
        <v>211</v>
      </c>
      <c r="R2436" s="1">
        <f t="shared" si="131"/>
        <v>45900</v>
      </c>
      <c r="S2436" t="s">
        <v>27</v>
      </c>
      <c r="T2436" t="s">
        <v>28</v>
      </c>
    </row>
    <row r="2437" spans="1:20" ht="13.95" customHeight="1" x14ac:dyDescent="0.3">
      <c r="A2437" t="s">
        <v>3586</v>
      </c>
      <c r="B2437" s="2">
        <v>1</v>
      </c>
      <c r="C2437" t="s">
        <v>3587</v>
      </c>
      <c r="D2437" t="s">
        <v>1787</v>
      </c>
      <c r="E2437" t="s">
        <v>31</v>
      </c>
      <c r="F2437" t="s">
        <v>281</v>
      </c>
      <c r="G2437" t="s">
        <v>282</v>
      </c>
      <c r="H2437" t="s">
        <v>1845</v>
      </c>
      <c r="I2437" s="1">
        <f>DATE(2024,11,25)</f>
        <v>45621</v>
      </c>
      <c r="J2437" s="3">
        <v>45996.55</v>
      </c>
      <c r="K2437" s="3">
        <v>5275.37</v>
      </c>
      <c r="L2437" s="3">
        <v>40721.18</v>
      </c>
      <c r="M2437" s="3">
        <v>4600</v>
      </c>
      <c r="N2437" s="2">
        <v>6</v>
      </c>
      <c r="O2437" s="2">
        <v>0</v>
      </c>
      <c r="P2437" s="2">
        <v>5</v>
      </c>
      <c r="Q2437" s="2">
        <v>85</v>
      </c>
      <c r="R2437" s="1">
        <f t="shared" si="131"/>
        <v>45900</v>
      </c>
      <c r="S2437" t="s">
        <v>27</v>
      </c>
      <c r="T2437" t="s">
        <v>28</v>
      </c>
    </row>
    <row r="2438" spans="1:20" ht="13.95" customHeight="1" x14ac:dyDescent="0.3">
      <c r="A2438" t="s">
        <v>3588</v>
      </c>
      <c r="B2438" s="2">
        <v>1</v>
      </c>
      <c r="C2438" t="s">
        <v>3589</v>
      </c>
      <c r="D2438" t="s">
        <v>22</v>
      </c>
      <c r="E2438" t="s">
        <v>1769</v>
      </c>
      <c r="F2438" t="s">
        <v>32</v>
      </c>
      <c r="G2438" t="s">
        <v>33</v>
      </c>
      <c r="H2438" t="s">
        <v>1770</v>
      </c>
      <c r="I2438" s="1">
        <f>DATE(2025,3,31)</f>
        <v>45747</v>
      </c>
      <c r="J2438" s="3">
        <v>7280.29</v>
      </c>
      <c r="K2438" s="3">
        <v>197.14</v>
      </c>
      <c r="L2438" s="3">
        <v>7083.15</v>
      </c>
      <c r="M2438" s="3">
        <v>700</v>
      </c>
      <c r="N2438" s="2">
        <v>14</v>
      </c>
      <c r="O2438" s="2">
        <v>0</v>
      </c>
      <c r="P2438" s="2">
        <v>13</v>
      </c>
      <c r="Q2438" s="2">
        <v>211</v>
      </c>
      <c r="R2438" s="1">
        <f t="shared" si="131"/>
        <v>45900</v>
      </c>
      <c r="S2438" t="s">
        <v>27</v>
      </c>
      <c r="T2438" t="s">
        <v>28</v>
      </c>
    </row>
    <row r="2439" spans="1:20" ht="13.95" customHeight="1" x14ac:dyDescent="0.3">
      <c r="A2439" t="s">
        <v>3590</v>
      </c>
      <c r="B2439" s="2">
        <v>1</v>
      </c>
      <c r="C2439" t="s">
        <v>3591</v>
      </c>
      <c r="D2439" t="s">
        <v>1787</v>
      </c>
      <c r="E2439" t="s">
        <v>267</v>
      </c>
      <c r="F2439" t="s">
        <v>281</v>
      </c>
      <c r="G2439" t="s">
        <v>282</v>
      </c>
      <c r="H2439" t="s">
        <v>283</v>
      </c>
      <c r="I2439" s="1">
        <f t="shared" ref="I2439:I2449" si="134">DATE(2020,3,26)</f>
        <v>43916</v>
      </c>
      <c r="J2439" s="3">
        <v>9245.7999999999993</v>
      </c>
      <c r="K2439" s="3">
        <v>6567.23</v>
      </c>
      <c r="L2439" s="3">
        <v>2678.57</v>
      </c>
      <c r="M2439" s="3">
        <v>900</v>
      </c>
      <c r="N2439" s="2">
        <v>8</v>
      </c>
      <c r="O2439" s="2">
        <v>0</v>
      </c>
      <c r="P2439" s="2">
        <v>2</v>
      </c>
      <c r="Q2439" s="2">
        <v>207</v>
      </c>
      <c r="R2439" s="1">
        <f t="shared" si="131"/>
        <v>45900</v>
      </c>
      <c r="S2439" t="s">
        <v>27</v>
      </c>
      <c r="T2439" t="s">
        <v>28</v>
      </c>
    </row>
    <row r="2440" spans="1:20" ht="13.95" customHeight="1" x14ac:dyDescent="0.3">
      <c r="A2440" t="s">
        <v>3592</v>
      </c>
      <c r="B2440" s="2">
        <v>1</v>
      </c>
      <c r="C2440" t="s">
        <v>3591</v>
      </c>
      <c r="D2440" t="s">
        <v>1787</v>
      </c>
      <c r="E2440" t="s">
        <v>267</v>
      </c>
      <c r="F2440" t="s">
        <v>281</v>
      </c>
      <c r="G2440" t="s">
        <v>282</v>
      </c>
      <c r="H2440" t="s">
        <v>283</v>
      </c>
      <c r="I2440" s="1">
        <f t="shared" si="134"/>
        <v>43916</v>
      </c>
      <c r="J2440" s="3">
        <v>9245.7999999999993</v>
      </c>
      <c r="K2440" s="3">
        <v>6567.23</v>
      </c>
      <c r="L2440" s="3">
        <v>2678.57</v>
      </c>
      <c r="M2440" s="3">
        <v>900</v>
      </c>
      <c r="N2440" s="2">
        <v>8</v>
      </c>
      <c r="O2440" s="2">
        <v>0</v>
      </c>
      <c r="P2440" s="2">
        <v>2</v>
      </c>
      <c r="Q2440" s="2">
        <v>207</v>
      </c>
      <c r="R2440" s="1">
        <f t="shared" si="131"/>
        <v>45900</v>
      </c>
      <c r="S2440" t="s">
        <v>27</v>
      </c>
      <c r="T2440" t="s">
        <v>28</v>
      </c>
    </row>
    <row r="2441" spans="1:20" ht="13.95" customHeight="1" x14ac:dyDescent="0.3">
      <c r="A2441" t="s">
        <v>3593</v>
      </c>
      <c r="B2441" s="2">
        <v>1</v>
      </c>
      <c r="C2441" t="s">
        <v>3591</v>
      </c>
      <c r="D2441" t="s">
        <v>1787</v>
      </c>
      <c r="E2441" t="s">
        <v>267</v>
      </c>
      <c r="F2441" t="s">
        <v>281</v>
      </c>
      <c r="G2441" t="s">
        <v>282</v>
      </c>
      <c r="H2441" t="s">
        <v>283</v>
      </c>
      <c r="I2441" s="1">
        <f t="shared" si="134"/>
        <v>43916</v>
      </c>
      <c r="J2441" s="3">
        <v>9245.7999999999993</v>
      </c>
      <c r="K2441" s="3">
        <v>6567.23</v>
      </c>
      <c r="L2441" s="3">
        <v>2678.57</v>
      </c>
      <c r="M2441" s="3">
        <v>900</v>
      </c>
      <c r="N2441" s="2">
        <v>8</v>
      </c>
      <c r="O2441" s="2">
        <v>0</v>
      </c>
      <c r="P2441" s="2">
        <v>2</v>
      </c>
      <c r="Q2441" s="2">
        <v>207</v>
      </c>
      <c r="R2441" s="1">
        <f t="shared" si="131"/>
        <v>45900</v>
      </c>
      <c r="S2441" t="s">
        <v>27</v>
      </c>
      <c r="T2441" t="s">
        <v>28</v>
      </c>
    </row>
    <row r="2442" spans="1:20" ht="13.95" customHeight="1" x14ac:dyDescent="0.3">
      <c r="A2442" t="s">
        <v>3594</v>
      </c>
      <c r="B2442" s="2">
        <v>1</v>
      </c>
      <c r="C2442" t="s">
        <v>3591</v>
      </c>
      <c r="D2442" t="s">
        <v>1787</v>
      </c>
      <c r="E2442" t="s">
        <v>267</v>
      </c>
      <c r="F2442" t="s">
        <v>281</v>
      </c>
      <c r="G2442" t="s">
        <v>282</v>
      </c>
      <c r="H2442" t="s">
        <v>283</v>
      </c>
      <c r="I2442" s="1">
        <f t="shared" si="134"/>
        <v>43916</v>
      </c>
      <c r="J2442" s="3">
        <v>9245.7999999999993</v>
      </c>
      <c r="K2442" s="3">
        <v>6567.23</v>
      </c>
      <c r="L2442" s="3">
        <v>2678.57</v>
      </c>
      <c r="M2442" s="3">
        <v>900</v>
      </c>
      <c r="N2442" s="2">
        <v>8</v>
      </c>
      <c r="O2442" s="2">
        <v>0</v>
      </c>
      <c r="P2442" s="2">
        <v>2</v>
      </c>
      <c r="Q2442" s="2">
        <v>207</v>
      </c>
      <c r="R2442" s="1">
        <f t="shared" si="131"/>
        <v>45900</v>
      </c>
      <c r="S2442" t="s">
        <v>27</v>
      </c>
      <c r="T2442" t="s">
        <v>28</v>
      </c>
    </row>
    <row r="2443" spans="1:20" ht="13.95" customHeight="1" x14ac:dyDescent="0.3">
      <c r="A2443" t="s">
        <v>3595</v>
      </c>
      <c r="B2443" s="2">
        <v>1</v>
      </c>
      <c r="C2443" t="s">
        <v>3591</v>
      </c>
      <c r="D2443" t="s">
        <v>1787</v>
      </c>
      <c r="E2443" t="s">
        <v>267</v>
      </c>
      <c r="F2443" t="s">
        <v>281</v>
      </c>
      <c r="G2443" t="s">
        <v>282</v>
      </c>
      <c r="H2443" t="s">
        <v>283</v>
      </c>
      <c r="I2443" s="1">
        <f t="shared" si="134"/>
        <v>43916</v>
      </c>
      <c r="J2443" s="3">
        <v>9245.7999999999993</v>
      </c>
      <c r="K2443" s="3">
        <v>6567.23</v>
      </c>
      <c r="L2443" s="3">
        <v>2678.57</v>
      </c>
      <c r="M2443" s="3">
        <v>900</v>
      </c>
      <c r="N2443" s="2">
        <v>8</v>
      </c>
      <c r="O2443" s="2">
        <v>0</v>
      </c>
      <c r="P2443" s="2">
        <v>2</v>
      </c>
      <c r="Q2443" s="2">
        <v>207</v>
      </c>
      <c r="R2443" s="1">
        <f t="shared" si="131"/>
        <v>45900</v>
      </c>
      <c r="S2443" t="s">
        <v>27</v>
      </c>
      <c r="T2443" t="s">
        <v>28</v>
      </c>
    </row>
    <row r="2444" spans="1:20" ht="13.95" customHeight="1" x14ac:dyDescent="0.3">
      <c r="A2444" t="s">
        <v>3596</v>
      </c>
      <c r="B2444" s="2">
        <v>1</v>
      </c>
      <c r="C2444" t="s">
        <v>3597</v>
      </c>
      <c r="D2444" t="s">
        <v>1787</v>
      </c>
      <c r="E2444" t="s">
        <v>267</v>
      </c>
      <c r="F2444" t="s">
        <v>281</v>
      </c>
      <c r="G2444" t="s">
        <v>282</v>
      </c>
      <c r="H2444" t="s">
        <v>283</v>
      </c>
      <c r="I2444" s="1">
        <f t="shared" si="134"/>
        <v>43916</v>
      </c>
      <c r="J2444" s="3">
        <v>6995.91</v>
      </c>
      <c r="K2444" s="3">
        <v>4954.18</v>
      </c>
      <c r="L2444" s="3">
        <v>2041.73</v>
      </c>
      <c r="M2444" s="3">
        <v>700</v>
      </c>
      <c r="N2444" s="2">
        <v>8</v>
      </c>
      <c r="O2444" s="2">
        <v>0</v>
      </c>
      <c r="P2444" s="2">
        <v>2</v>
      </c>
      <c r="Q2444" s="2">
        <v>207</v>
      </c>
      <c r="R2444" s="1">
        <f t="shared" si="131"/>
        <v>45900</v>
      </c>
      <c r="S2444" t="s">
        <v>27</v>
      </c>
      <c r="T2444" t="s">
        <v>28</v>
      </c>
    </row>
    <row r="2445" spans="1:20" ht="13.95" customHeight="1" x14ac:dyDescent="0.3">
      <c r="A2445" t="s">
        <v>3598</v>
      </c>
      <c r="B2445" s="2">
        <v>1</v>
      </c>
      <c r="C2445" t="s">
        <v>3597</v>
      </c>
      <c r="D2445" t="s">
        <v>1787</v>
      </c>
      <c r="E2445" t="s">
        <v>267</v>
      </c>
      <c r="F2445" t="s">
        <v>281</v>
      </c>
      <c r="G2445" t="s">
        <v>282</v>
      </c>
      <c r="H2445" t="s">
        <v>283</v>
      </c>
      <c r="I2445" s="1">
        <f t="shared" si="134"/>
        <v>43916</v>
      </c>
      <c r="J2445" s="3">
        <v>6995.91</v>
      </c>
      <c r="K2445" s="3">
        <v>4954.18</v>
      </c>
      <c r="L2445" s="3">
        <v>2041.73</v>
      </c>
      <c r="M2445" s="3">
        <v>700</v>
      </c>
      <c r="N2445" s="2">
        <v>8</v>
      </c>
      <c r="O2445" s="2">
        <v>0</v>
      </c>
      <c r="P2445" s="2">
        <v>2</v>
      </c>
      <c r="Q2445" s="2">
        <v>207</v>
      </c>
      <c r="R2445" s="1">
        <f t="shared" si="131"/>
        <v>45900</v>
      </c>
      <c r="S2445" t="s">
        <v>27</v>
      </c>
      <c r="T2445" t="s">
        <v>28</v>
      </c>
    </row>
    <row r="2446" spans="1:20" ht="13.95" customHeight="1" x14ac:dyDescent="0.3">
      <c r="A2446" t="s">
        <v>3599</v>
      </c>
      <c r="B2446" s="2">
        <v>1</v>
      </c>
      <c r="C2446" t="s">
        <v>3597</v>
      </c>
      <c r="D2446" t="s">
        <v>1787</v>
      </c>
      <c r="E2446" t="s">
        <v>267</v>
      </c>
      <c r="F2446" t="s">
        <v>281</v>
      </c>
      <c r="G2446" t="s">
        <v>282</v>
      </c>
      <c r="H2446" t="s">
        <v>283</v>
      </c>
      <c r="I2446" s="1">
        <f t="shared" si="134"/>
        <v>43916</v>
      </c>
      <c r="J2446" s="3">
        <v>6995.91</v>
      </c>
      <c r="K2446" s="3">
        <v>4954.18</v>
      </c>
      <c r="L2446" s="3">
        <v>2041.73</v>
      </c>
      <c r="M2446" s="3">
        <v>700</v>
      </c>
      <c r="N2446" s="2">
        <v>8</v>
      </c>
      <c r="O2446" s="2">
        <v>0</v>
      </c>
      <c r="P2446" s="2">
        <v>2</v>
      </c>
      <c r="Q2446" s="2">
        <v>207</v>
      </c>
      <c r="R2446" s="1">
        <f t="shared" si="131"/>
        <v>45900</v>
      </c>
      <c r="S2446" t="s">
        <v>27</v>
      </c>
      <c r="T2446" t="s">
        <v>28</v>
      </c>
    </row>
    <row r="2447" spans="1:20" ht="13.95" customHeight="1" x14ac:dyDescent="0.3">
      <c r="A2447" t="s">
        <v>3600</v>
      </c>
      <c r="B2447" s="2">
        <v>1</v>
      </c>
      <c r="C2447" t="s">
        <v>3597</v>
      </c>
      <c r="D2447" t="s">
        <v>1787</v>
      </c>
      <c r="E2447" t="s">
        <v>267</v>
      </c>
      <c r="F2447" t="s">
        <v>281</v>
      </c>
      <c r="G2447" t="s">
        <v>282</v>
      </c>
      <c r="H2447" t="s">
        <v>283</v>
      </c>
      <c r="I2447" s="1">
        <f t="shared" si="134"/>
        <v>43916</v>
      </c>
      <c r="J2447" s="3">
        <v>6995.91</v>
      </c>
      <c r="K2447" s="3">
        <v>4954.18</v>
      </c>
      <c r="L2447" s="3">
        <v>2041.73</v>
      </c>
      <c r="M2447" s="3">
        <v>700</v>
      </c>
      <c r="N2447" s="2">
        <v>8</v>
      </c>
      <c r="O2447" s="2">
        <v>0</v>
      </c>
      <c r="P2447" s="2">
        <v>2</v>
      </c>
      <c r="Q2447" s="2">
        <v>207</v>
      </c>
      <c r="R2447" s="1">
        <f t="shared" si="131"/>
        <v>45900</v>
      </c>
      <c r="S2447" t="s">
        <v>27</v>
      </c>
      <c r="T2447" t="s">
        <v>28</v>
      </c>
    </row>
    <row r="2448" spans="1:20" ht="13.95" customHeight="1" x14ac:dyDescent="0.3">
      <c r="A2448" t="s">
        <v>3601</v>
      </c>
      <c r="B2448" s="2">
        <v>1</v>
      </c>
      <c r="C2448" t="s">
        <v>3597</v>
      </c>
      <c r="D2448" t="s">
        <v>1787</v>
      </c>
      <c r="E2448" t="s">
        <v>267</v>
      </c>
      <c r="F2448" t="s">
        <v>281</v>
      </c>
      <c r="G2448" t="s">
        <v>282</v>
      </c>
      <c r="H2448" t="s">
        <v>283</v>
      </c>
      <c r="I2448" s="1">
        <f t="shared" si="134"/>
        <v>43916</v>
      </c>
      <c r="J2448" s="3">
        <v>6995.91</v>
      </c>
      <c r="K2448" s="3">
        <v>4954.18</v>
      </c>
      <c r="L2448" s="3">
        <v>2041.73</v>
      </c>
      <c r="M2448" s="3">
        <v>700</v>
      </c>
      <c r="N2448" s="2">
        <v>8</v>
      </c>
      <c r="O2448" s="2">
        <v>0</v>
      </c>
      <c r="P2448" s="2">
        <v>2</v>
      </c>
      <c r="Q2448" s="2">
        <v>207</v>
      </c>
      <c r="R2448" s="1">
        <f t="shared" si="131"/>
        <v>45900</v>
      </c>
      <c r="S2448" t="s">
        <v>27</v>
      </c>
      <c r="T2448" t="s">
        <v>28</v>
      </c>
    </row>
    <row r="2449" spans="1:20" ht="13.95" customHeight="1" x14ac:dyDescent="0.3">
      <c r="A2449" t="s">
        <v>3602</v>
      </c>
      <c r="B2449" s="2">
        <v>1</v>
      </c>
      <c r="C2449" t="s">
        <v>3591</v>
      </c>
      <c r="D2449" t="s">
        <v>1787</v>
      </c>
      <c r="E2449" t="s">
        <v>267</v>
      </c>
      <c r="F2449" t="s">
        <v>281</v>
      </c>
      <c r="G2449" t="s">
        <v>282</v>
      </c>
      <c r="H2449" t="s">
        <v>283</v>
      </c>
      <c r="I2449" s="1">
        <f t="shared" si="134"/>
        <v>43916</v>
      </c>
      <c r="J2449" s="3">
        <v>9245.7999999999993</v>
      </c>
      <c r="K2449" s="3">
        <v>6567.23</v>
      </c>
      <c r="L2449" s="3">
        <v>2678.57</v>
      </c>
      <c r="M2449" s="3">
        <v>900</v>
      </c>
      <c r="N2449" s="2">
        <v>8</v>
      </c>
      <c r="O2449" s="2">
        <v>0</v>
      </c>
      <c r="P2449" s="2">
        <v>2</v>
      </c>
      <c r="Q2449" s="2">
        <v>207</v>
      </c>
      <c r="R2449" s="1">
        <f t="shared" si="131"/>
        <v>45900</v>
      </c>
      <c r="S2449" t="s">
        <v>27</v>
      </c>
      <c r="T2449" t="s">
        <v>28</v>
      </c>
    </row>
    <row r="2450" spans="1:20" ht="13.95" customHeight="1" x14ac:dyDescent="0.3">
      <c r="A2450" t="s">
        <v>3603</v>
      </c>
      <c r="B2450" s="2">
        <v>1</v>
      </c>
      <c r="C2450" t="s">
        <v>3587</v>
      </c>
      <c r="D2450" t="s">
        <v>1787</v>
      </c>
      <c r="E2450" t="s">
        <v>31</v>
      </c>
      <c r="F2450" t="s">
        <v>281</v>
      </c>
      <c r="G2450" t="s">
        <v>282</v>
      </c>
      <c r="H2450" t="s">
        <v>1845</v>
      </c>
      <c r="I2450" s="1">
        <f>DATE(2024,11,25)</f>
        <v>45621</v>
      </c>
      <c r="J2450" s="3">
        <v>45996.55</v>
      </c>
      <c r="K2450" s="3">
        <v>5275.37</v>
      </c>
      <c r="L2450" s="3">
        <v>40721.18</v>
      </c>
      <c r="M2450" s="3">
        <v>4600</v>
      </c>
      <c r="N2450" s="2">
        <v>6</v>
      </c>
      <c r="O2450" s="2">
        <v>0</v>
      </c>
      <c r="P2450" s="2">
        <v>5</v>
      </c>
      <c r="Q2450" s="2">
        <v>85</v>
      </c>
      <c r="R2450" s="1">
        <f t="shared" si="131"/>
        <v>45900</v>
      </c>
      <c r="S2450" t="s">
        <v>27</v>
      </c>
      <c r="T2450" t="s">
        <v>28</v>
      </c>
    </row>
    <row r="2451" spans="1:20" ht="13.95" customHeight="1" x14ac:dyDescent="0.3">
      <c r="A2451" t="s">
        <v>3604</v>
      </c>
      <c r="B2451" s="2">
        <v>1</v>
      </c>
      <c r="C2451" t="s">
        <v>3591</v>
      </c>
      <c r="D2451" t="s">
        <v>1787</v>
      </c>
      <c r="E2451" t="s">
        <v>267</v>
      </c>
      <c r="F2451" t="s">
        <v>116</v>
      </c>
      <c r="G2451" t="s">
        <v>112</v>
      </c>
      <c r="H2451" t="s">
        <v>117</v>
      </c>
      <c r="I2451" s="1">
        <f t="shared" ref="I2451:I2457" si="135">DATE(2020,3,26)</f>
        <v>43916</v>
      </c>
      <c r="J2451" s="3">
        <v>9245.7999999999993</v>
      </c>
      <c r="K2451" s="3">
        <v>6567.23</v>
      </c>
      <c r="L2451" s="3">
        <v>2678.57</v>
      </c>
      <c r="M2451" s="3">
        <v>900</v>
      </c>
      <c r="N2451" s="2">
        <v>8</v>
      </c>
      <c r="O2451" s="2">
        <v>0</v>
      </c>
      <c r="P2451" s="2">
        <v>2</v>
      </c>
      <c r="Q2451" s="2">
        <v>207</v>
      </c>
      <c r="R2451" s="1">
        <f t="shared" si="131"/>
        <v>45900</v>
      </c>
      <c r="S2451" t="s">
        <v>27</v>
      </c>
      <c r="T2451" t="s">
        <v>28</v>
      </c>
    </row>
    <row r="2452" spans="1:20" ht="13.95" customHeight="1" x14ac:dyDescent="0.3">
      <c r="A2452" t="s">
        <v>3605</v>
      </c>
      <c r="B2452" s="2">
        <v>1</v>
      </c>
      <c r="C2452" t="s">
        <v>3591</v>
      </c>
      <c r="D2452" t="s">
        <v>1787</v>
      </c>
      <c r="E2452" t="s">
        <v>267</v>
      </c>
      <c r="F2452" t="s">
        <v>111</v>
      </c>
      <c r="G2452" t="s">
        <v>112</v>
      </c>
      <c r="H2452" t="s">
        <v>2018</v>
      </c>
      <c r="I2452" s="1">
        <f t="shared" si="135"/>
        <v>43916</v>
      </c>
      <c r="J2452" s="3">
        <v>9245.7999999999993</v>
      </c>
      <c r="K2452" s="3">
        <v>6567.23</v>
      </c>
      <c r="L2452" s="3">
        <v>2678.57</v>
      </c>
      <c r="M2452" s="3">
        <v>900</v>
      </c>
      <c r="N2452" s="2">
        <v>8</v>
      </c>
      <c r="O2452" s="2">
        <v>0</v>
      </c>
      <c r="P2452" s="2">
        <v>2</v>
      </c>
      <c r="Q2452" s="2">
        <v>207</v>
      </c>
      <c r="R2452" s="1">
        <f t="shared" si="131"/>
        <v>45900</v>
      </c>
      <c r="S2452" t="s">
        <v>27</v>
      </c>
      <c r="T2452" t="s">
        <v>28</v>
      </c>
    </row>
    <row r="2453" spans="1:20" ht="13.95" customHeight="1" x14ac:dyDescent="0.3">
      <c r="A2453" t="s">
        <v>3606</v>
      </c>
      <c r="B2453" s="2">
        <v>1</v>
      </c>
      <c r="C2453" t="s">
        <v>3591</v>
      </c>
      <c r="D2453" t="s">
        <v>1787</v>
      </c>
      <c r="E2453" t="s">
        <v>267</v>
      </c>
      <c r="F2453" t="s">
        <v>281</v>
      </c>
      <c r="G2453" t="s">
        <v>282</v>
      </c>
      <c r="H2453" t="s">
        <v>283</v>
      </c>
      <c r="I2453" s="1">
        <f t="shared" si="135"/>
        <v>43916</v>
      </c>
      <c r="J2453" s="3">
        <v>9245.7999999999993</v>
      </c>
      <c r="K2453" s="3">
        <v>6567.23</v>
      </c>
      <c r="L2453" s="3">
        <v>2678.57</v>
      </c>
      <c r="M2453" s="3">
        <v>900</v>
      </c>
      <c r="N2453" s="2">
        <v>8</v>
      </c>
      <c r="O2453" s="2">
        <v>0</v>
      </c>
      <c r="P2453" s="2">
        <v>2</v>
      </c>
      <c r="Q2453" s="2">
        <v>207</v>
      </c>
      <c r="R2453" s="1">
        <f t="shared" si="131"/>
        <v>45900</v>
      </c>
      <c r="S2453" t="s">
        <v>27</v>
      </c>
      <c r="T2453" t="s">
        <v>28</v>
      </c>
    </row>
    <row r="2454" spans="1:20" ht="13.95" customHeight="1" x14ac:dyDescent="0.3">
      <c r="A2454" t="s">
        <v>3607</v>
      </c>
      <c r="B2454" s="2">
        <v>1</v>
      </c>
      <c r="C2454" t="s">
        <v>3591</v>
      </c>
      <c r="D2454" t="s">
        <v>1787</v>
      </c>
      <c r="E2454" t="s">
        <v>267</v>
      </c>
      <c r="F2454" t="s">
        <v>281</v>
      </c>
      <c r="G2454" t="s">
        <v>282</v>
      </c>
      <c r="H2454" t="s">
        <v>283</v>
      </c>
      <c r="I2454" s="1">
        <f t="shared" si="135"/>
        <v>43916</v>
      </c>
      <c r="J2454" s="3">
        <v>9245.7999999999993</v>
      </c>
      <c r="K2454" s="3">
        <v>6567.23</v>
      </c>
      <c r="L2454" s="3">
        <v>2678.57</v>
      </c>
      <c r="M2454" s="3">
        <v>900</v>
      </c>
      <c r="N2454" s="2">
        <v>8</v>
      </c>
      <c r="O2454" s="2">
        <v>0</v>
      </c>
      <c r="P2454" s="2">
        <v>2</v>
      </c>
      <c r="Q2454" s="2">
        <v>207</v>
      </c>
      <c r="R2454" s="1">
        <f t="shared" si="131"/>
        <v>45900</v>
      </c>
      <c r="S2454" t="s">
        <v>27</v>
      </c>
      <c r="T2454" t="s">
        <v>28</v>
      </c>
    </row>
    <row r="2455" spans="1:20" ht="13.95" customHeight="1" x14ac:dyDescent="0.3">
      <c r="A2455" t="s">
        <v>3608</v>
      </c>
      <c r="B2455" s="2">
        <v>1</v>
      </c>
      <c r="C2455" t="s">
        <v>3591</v>
      </c>
      <c r="D2455" t="s">
        <v>1787</v>
      </c>
      <c r="E2455" t="s">
        <v>267</v>
      </c>
      <c r="F2455" t="s">
        <v>281</v>
      </c>
      <c r="G2455" t="s">
        <v>282</v>
      </c>
      <c r="H2455" t="s">
        <v>283</v>
      </c>
      <c r="I2455" s="1">
        <f t="shared" si="135"/>
        <v>43916</v>
      </c>
      <c r="J2455" s="3">
        <v>9245.7999999999993</v>
      </c>
      <c r="K2455" s="3">
        <v>6567.23</v>
      </c>
      <c r="L2455" s="3">
        <v>2678.57</v>
      </c>
      <c r="M2455" s="3">
        <v>900</v>
      </c>
      <c r="N2455" s="2">
        <v>8</v>
      </c>
      <c r="O2455" s="2">
        <v>0</v>
      </c>
      <c r="P2455" s="2">
        <v>2</v>
      </c>
      <c r="Q2455" s="2">
        <v>207</v>
      </c>
      <c r="R2455" s="1">
        <f t="shared" si="131"/>
        <v>45900</v>
      </c>
      <c r="S2455" t="s">
        <v>27</v>
      </c>
      <c r="T2455" t="s">
        <v>28</v>
      </c>
    </row>
    <row r="2456" spans="1:20" ht="13.95" customHeight="1" x14ac:dyDescent="0.3">
      <c r="A2456" t="s">
        <v>3609</v>
      </c>
      <c r="B2456" s="2">
        <v>1</v>
      </c>
      <c r="C2456" t="s">
        <v>3591</v>
      </c>
      <c r="D2456" t="s">
        <v>1787</v>
      </c>
      <c r="E2456" t="s">
        <v>267</v>
      </c>
      <c r="F2456" t="s">
        <v>281</v>
      </c>
      <c r="G2456" t="s">
        <v>282</v>
      </c>
      <c r="H2456" t="s">
        <v>283</v>
      </c>
      <c r="I2456" s="1">
        <f t="shared" si="135"/>
        <v>43916</v>
      </c>
      <c r="J2456" s="3">
        <v>9245.7999999999993</v>
      </c>
      <c r="K2456" s="3">
        <v>6567.23</v>
      </c>
      <c r="L2456" s="3">
        <v>2678.57</v>
      </c>
      <c r="M2456" s="3">
        <v>900</v>
      </c>
      <c r="N2456" s="2">
        <v>8</v>
      </c>
      <c r="O2456" s="2">
        <v>0</v>
      </c>
      <c r="P2456" s="2">
        <v>2</v>
      </c>
      <c r="Q2456" s="2">
        <v>207</v>
      </c>
      <c r="R2456" s="1">
        <f t="shared" si="131"/>
        <v>45900</v>
      </c>
      <c r="S2456" t="s">
        <v>27</v>
      </c>
      <c r="T2456" t="s">
        <v>28</v>
      </c>
    </row>
    <row r="2457" spans="1:20" ht="13.95" customHeight="1" x14ac:dyDescent="0.3">
      <c r="A2457" t="s">
        <v>3610</v>
      </c>
      <c r="B2457" s="2">
        <v>1</v>
      </c>
      <c r="C2457" t="s">
        <v>3591</v>
      </c>
      <c r="D2457" t="s">
        <v>1787</v>
      </c>
      <c r="E2457" t="s">
        <v>267</v>
      </c>
      <c r="F2457" t="s">
        <v>281</v>
      </c>
      <c r="G2457" t="s">
        <v>282</v>
      </c>
      <c r="H2457" t="s">
        <v>283</v>
      </c>
      <c r="I2457" s="1">
        <f t="shared" si="135"/>
        <v>43916</v>
      </c>
      <c r="J2457" s="3">
        <v>9245.7999999999993</v>
      </c>
      <c r="K2457" s="3">
        <v>6567.23</v>
      </c>
      <c r="L2457" s="3">
        <v>2678.57</v>
      </c>
      <c r="M2457" s="3">
        <v>900</v>
      </c>
      <c r="N2457" s="2">
        <v>8</v>
      </c>
      <c r="O2457" s="2">
        <v>0</v>
      </c>
      <c r="P2457" s="2">
        <v>2</v>
      </c>
      <c r="Q2457" s="2">
        <v>207</v>
      </c>
      <c r="R2457" s="1">
        <f t="shared" si="131"/>
        <v>45900</v>
      </c>
      <c r="S2457" t="s">
        <v>27</v>
      </c>
      <c r="T2457" t="s">
        <v>28</v>
      </c>
    </row>
    <row r="2458" spans="1:20" ht="13.95" customHeight="1" x14ac:dyDescent="0.3">
      <c r="A2458" t="s">
        <v>3611</v>
      </c>
      <c r="B2458" s="2">
        <v>1</v>
      </c>
      <c r="C2458" t="s">
        <v>1864</v>
      </c>
      <c r="D2458" t="s">
        <v>1787</v>
      </c>
      <c r="E2458" t="s">
        <v>31</v>
      </c>
      <c r="F2458" t="s">
        <v>281</v>
      </c>
      <c r="G2458" t="s">
        <v>282</v>
      </c>
      <c r="H2458" t="s">
        <v>1845</v>
      </c>
      <c r="I2458" s="1">
        <f>DATE(2024,11,25)</f>
        <v>45621</v>
      </c>
      <c r="J2458" s="3">
        <v>31046.55</v>
      </c>
      <c r="K2458" s="3">
        <v>3560.75</v>
      </c>
      <c r="L2458" s="3">
        <v>27485.8</v>
      </c>
      <c r="M2458" s="3">
        <v>3105</v>
      </c>
      <c r="N2458" s="2">
        <v>6</v>
      </c>
      <c r="O2458" s="2">
        <v>0</v>
      </c>
      <c r="P2458" s="2">
        <v>5</v>
      </c>
      <c r="Q2458" s="2">
        <v>85</v>
      </c>
      <c r="R2458" s="1">
        <f t="shared" si="131"/>
        <v>45900</v>
      </c>
      <c r="S2458" t="s">
        <v>27</v>
      </c>
      <c r="T2458" t="s">
        <v>28</v>
      </c>
    </row>
    <row r="2459" spans="1:20" ht="13.95" customHeight="1" x14ac:dyDescent="0.3">
      <c r="A2459" t="s">
        <v>3612</v>
      </c>
      <c r="B2459" s="2">
        <v>1</v>
      </c>
      <c r="C2459" t="s">
        <v>3589</v>
      </c>
      <c r="D2459" t="s">
        <v>22</v>
      </c>
      <c r="E2459" t="s">
        <v>1769</v>
      </c>
      <c r="F2459" t="s">
        <v>32</v>
      </c>
      <c r="G2459" t="s">
        <v>33</v>
      </c>
      <c r="H2459" t="s">
        <v>1770</v>
      </c>
      <c r="I2459" s="1">
        <f>DATE(2025,3,31)</f>
        <v>45747</v>
      </c>
      <c r="J2459" s="3">
        <v>7280.29</v>
      </c>
      <c r="K2459" s="3">
        <v>197.14</v>
      </c>
      <c r="L2459" s="3">
        <v>7083.15</v>
      </c>
      <c r="M2459" s="3">
        <v>700</v>
      </c>
      <c r="N2459" s="2">
        <v>14</v>
      </c>
      <c r="O2459" s="2">
        <v>0</v>
      </c>
      <c r="P2459" s="2">
        <v>13</v>
      </c>
      <c r="Q2459" s="2">
        <v>211</v>
      </c>
      <c r="R2459" s="1">
        <f t="shared" si="131"/>
        <v>45900</v>
      </c>
      <c r="S2459" t="s">
        <v>27</v>
      </c>
      <c r="T2459" t="s">
        <v>28</v>
      </c>
    </row>
    <row r="2460" spans="1:20" ht="13.95" customHeight="1" x14ac:dyDescent="0.3">
      <c r="A2460" t="s">
        <v>3613</v>
      </c>
      <c r="B2460" s="2">
        <v>1</v>
      </c>
      <c r="C2460" t="s">
        <v>1864</v>
      </c>
      <c r="D2460" t="s">
        <v>1787</v>
      </c>
      <c r="E2460" t="s">
        <v>31</v>
      </c>
      <c r="F2460" t="s">
        <v>281</v>
      </c>
      <c r="G2460" t="s">
        <v>282</v>
      </c>
      <c r="H2460" t="s">
        <v>1845</v>
      </c>
      <c r="I2460" s="1">
        <f t="shared" ref="I2460:I2467" si="136">DATE(2024,11,25)</f>
        <v>45621</v>
      </c>
      <c r="J2460" s="3">
        <v>31046.55</v>
      </c>
      <c r="K2460" s="3">
        <v>3560.75</v>
      </c>
      <c r="L2460" s="3">
        <v>27485.8</v>
      </c>
      <c r="M2460" s="3">
        <v>3105</v>
      </c>
      <c r="N2460" s="2">
        <v>6</v>
      </c>
      <c r="O2460" s="2">
        <v>0</v>
      </c>
      <c r="P2460" s="2">
        <v>5</v>
      </c>
      <c r="Q2460" s="2">
        <v>85</v>
      </c>
      <c r="R2460" s="1">
        <f t="shared" si="131"/>
        <v>45900</v>
      </c>
      <c r="S2460" t="s">
        <v>27</v>
      </c>
      <c r="T2460" t="s">
        <v>28</v>
      </c>
    </row>
    <row r="2461" spans="1:20" ht="13.95" customHeight="1" x14ac:dyDescent="0.3">
      <c r="A2461" t="s">
        <v>3614</v>
      </c>
      <c r="B2461" s="2">
        <v>1</v>
      </c>
      <c r="C2461" t="s">
        <v>1864</v>
      </c>
      <c r="D2461" t="s">
        <v>1787</v>
      </c>
      <c r="E2461" t="s">
        <v>31</v>
      </c>
      <c r="F2461" t="s">
        <v>281</v>
      </c>
      <c r="G2461" t="s">
        <v>282</v>
      </c>
      <c r="H2461" t="s">
        <v>1845</v>
      </c>
      <c r="I2461" s="1">
        <f t="shared" si="136"/>
        <v>45621</v>
      </c>
      <c r="J2461" s="3">
        <v>31046.55</v>
      </c>
      <c r="K2461" s="3">
        <v>3560.75</v>
      </c>
      <c r="L2461" s="3">
        <v>27485.8</v>
      </c>
      <c r="M2461" s="3">
        <v>3105</v>
      </c>
      <c r="N2461" s="2">
        <v>6</v>
      </c>
      <c r="O2461" s="2">
        <v>0</v>
      </c>
      <c r="P2461" s="2">
        <v>5</v>
      </c>
      <c r="Q2461" s="2">
        <v>85</v>
      </c>
      <c r="R2461" s="1">
        <f t="shared" si="131"/>
        <v>45900</v>
      </c>
      <c r="S2461" t="s">
        <v>27</v>
      </c>
      <c r="T2461" t="s">
        <v>28</v>
      </c>
    </row>
    <row r="2462" spans="1:20" ht="13.95" customHeight="1" x14ac:dyDescent="0.3">
      <c r="A2462" t="s">
        <v>3615</v>
      </c>
      <c r="B2462" s="2">
        <v>1</v>
      </c>
      <c r="C2462" t="s">
        <v>1864</v>
      </c>
      <c r="D2462" t="s">
        <v>1787</v>
      </c>
      <c r="E2462" t="s">
        <v>31</v>
      </c>
      <c r="F2462" t="s">
        <v>281</v>
      </c>
      <c r="G2462" t="s">
        <v>282</v>
      </c>
      <c r="H2462" t="s">
        <v>2821</v>
      </c>
      <c r="I2462" s="1">
        <f t="shared" si="136"/>
        <v>45621</v>
      </c>
      <c r="J2462" s="3">
        <v>31046.55</v>
      </c>
      <c r="K2462" s="3">
        <v>3560.75</v>
      </c>
      <c r="L2462" s="3">
        <v>27485.8</v>
      </c>
      <c r="M2462" s="3">
        <v>3105</v>
      </c>
      <c r="N2462" s="2">
        <v>6</v>
      </c>
      <c r="O2462" s="2">
        <v>0</v>
      </c>
      <c r="P2462" s="2">
        <v>5</v>
      </c>
      <c r="Q2462" s="2">
        <v>85</v>
      </c>
      <c r="R2462" s="1">
        <f t="shared" ref="R2462:R2525" si="137">DATE(2025,8,31)</f>
        <v>45900</v>
      </c>
      <c r="S2462" t="s">
        <v>27</v>
      </c>
      <c r="T2462" t="s">
        <v>28</v>
      </c>
    </row>
    <row r="2463" spans="1:20" ht="13.95" customHeight="1" x14ac:dyDescent="0.3">
      <c r="A2463" t="s">
        <v>3616</v>
      </c>
      <c r="B2463" s="2">
        <v>1</v>
      </c>
      <c r="C2463" t="s">
        <v>1864</v>
      </c>
      <c r="D2463" t="s">
        <v>1787</v>
      </c>
      <c r="E2463" t="s">
        <v>31</v>
      </c>
      <c r="F2463" t="s">
        <v>281</v>
      </c>
      <c r="G2463" t="s">
        <v>282</v>
      </c>
      <c r="H2463" t="s">
        <v>3617</v>
      </c>
      <c r="I2463" s="1">
        <f t="shared" si="136"/>
        <v>45621</v>
      </c>
      <c r="J2463" s="3">
        <v>31046.55</v>
      </c>
      <c r="K2463" s="3">
        <v>3560.75</v>
      </c>
      <c r="L2463" s="3">
        <v>27485.8</v>
      </c>
      <c r="M2463" s="3">
        <v>3105</v>
      </c>
      <c r="N2463" s="2">
        <v>6</v>
      </c>
      <c r="O2463" s="2">
        <v>0</v>
      </c>
      <c r="P2463" s="2">
        <v>5</v>
      </c>
      <c r="Q2463" s="2">
        <v>85</v>
      </c>
      <c r="R2463" s="1">
        <f t="shared" si="137"/>
        <v>45900</v>
      </c>
      <c r="S2463" t="s">
        <v>27</v>
      </c>
      <c r="T2463" t="s">
        <v>28</v>
      </c>
    </row>
    <row r="2464" spans="1:20" ht="13.95" customHeight="1" x14ac:dyDescent="0.3">
      <c r="A2464" t="s">
        <v>3618</v>
      </c>
      <c r="B2464" s="2">
        <v>1</v>
      </c>
      <c r="C2464" t="s">
        <v>1864</v>
      </c>
      <c r="D2464" t="s">
        <v>1787</v>
      </c>
      <c r="E2464" t="s">
        <v>31</v>
      </c>
      <c r="F2464" t="s">
        <v>281</v>
      </c>
      <c r="G2464" t="s">
        <v>282</v>
      </c>
      <c r="H2464" t="s">
        <v>1845</v>
      </c>
      <c r="I2464" s="1">
        <f t="shared" si="136"/>
        <v>45621</v>
      </c>
      <c r="J2464" s="3">
        <v>31046.55</v>
      </c>
      <c r="K2464" s="3">
        <v>3560.75</v>
      </c>
      <c r="L2464" s="3">
        <v>27485.8</v>
      </c>
      <c r="M2464" s="3">
        <v>3105</v>
      </c>
      <c r="N2464" s="2">
        <v>6</v>
      </c>
      <c r="O2464" s="2">
        <v>0</v>
      </c>
      <c r="P2464" s="2">
        <v>5</v>
      </c>
      <c r="Q2464" s="2">
        <v>85</v>
      </c>
      <c r="R2464" s="1">
        <f t="shared" si="137"/>
        <v>45900</v>
      </c>
      <c r="S2464" t="s">
        <v>27</v>
      </c>
      <c r="T2464" t="s">
        <v>28</v>
      </c>
    </row>
    <row r="2465" spans="1:20" ht="13.95" customHeight="1" x14ac:dyDescent="0.3">
      <c r="A2465" t="s">
        <v>3619</v>
      </c>
      <c r="B2465" s="2">
        <v>1</v>
      </c>
      <c r="C2465" t="s">
        <v>3620</v>
      </c>
      <c r="D2465" t="s">
        <v>1787</v>
      </c>
      <c r="E2465" t="s">
        <v>31</v>
      </c>
      <c r="F2465" t="s">
        <v>281</v>
      </c>
      <c r="G2465" t="s">
        <v>282</v>
      </c>
      <c r="H2465" t="s">
        <v>1845</v>
      </c>
      <c r="I2465" s="1">
        <f t="shared" si="136"/>
        <v>45621</v>
      </c>
      <c r="J2465" s="3">
        <v>24146.55</v>
      </c>
      <c r="K2465" s="3">
        <v>2769.38</v>
      </c>
      <c r="L2465" s="3">
        <v>21377.17</v>
      </c>
      <c r="M2465" s="3">
        <v>2415</v>
      </c>
      <c r="N2465" s="2">
        <v>6</v>
      </c>
      <c r="O2465" s="2">
        <v>0</v>
      </c>
      <c r="P2465" s="2">
        <v>5</v>
      </c>
      <c r="Q2465" s="2">
        <v>85</v>
      </c>
      <c r="R2465" s="1">
        <f t="shared" si="137"/>
        <v>45900</v>
      </c>
      <c r="S2465" t="s">
        <v>27</v>
      </c>
      <c r="T2465" t="s">
        <v>28</v>
      </c>
    </row>
    <row r="2466" spans="1:20" ht="13.95" customHeight="1" x14ac:dyDescent="0.3">
      <c r="A2466" t="s">
        <v>3621</v>
      </c>
      <c r="B2466" s="2">
        <v>1</v>
      </c>
      <c r="C2466" t="s">
        <v>3620</v>
      </c>
      <c r="D2466" t="s">
        <v>1787</v>
      </c>
      <c r="E2466" t="s">
        <v>31</v>
      </c>
      <c r="F2466" t="s">
        <v>281</v>
      </c>
      <c r="G2466" t="s">
        <v>282</v>
      </c>
      <c r="H2466" t="s">
        <v>1845</v>
      </c>
      <c r="I2466" s="1">
        <f t="shared" si="136"/>
        <v>45621</v>
      </c>
      <c r="J2466" s="3">
        <v>24146.55</v>
      </c>
      <c r="K2466" s="3">
        <v>2769.38</v>
      </c>
      <c r="L2466" s="3">
        <v>21377.17</v>
      </c>
      <c r="M2466" s="3">
        <v>2415</v>
      </c>
      <c r="N2466" s="2">
        <v>6</v>
      </c>
      <c r="O2466" s="2">
        <v>0</v>
      </c>
      <c r="P2466" s="2">
        <v>5</v>
      </c>
      <c r="Q2466" s="2">
        <v>85</v>
      </c>
      <c r="R2466" s="1">
        <f t="shared" si="137"/>
        <v>45900</v>
      </c>
      <c r="S2466" t="s">
        <v>27</v>
      </c>
      <c r="T2466" t="s">
        <v>28</v>
      </c>
    </row>
    <row r="2467" spans="1:20" ht="13.95" customHeight="1" x14ac:dyDescent="0.3">
      <c r="A2467" t="s">
        <v>3622</v>
      </c>
      <c r="B2467" s="2">
        <v>1</v>
      </c>
      <c r="C2467" t="s">
        <v>3620</v>
      </c>
      <c r="D2467" t="s">
        <v>1787</v>
      </c>
      <c r="E2467" t="s">
        <v>31</v>
      </c>
      <c r="F2467" t="s">
        <v>350</v>
      </c>
      <c r="G2467" t="s">
        <v>565</v>
      </c>
      <c r="H2467" t="s">
        <v>3623</v>
      </c>
      <c r="I2467" s="1">
        <f t="shared" si="136"/>
        <v>45621</v>
      </c>
      <c r="J2467" s="3">
        <v>24146.55</v>
      </c>
      <c r="K2467" s="3">
        <v>2769.38</v>
      </c>
      <c r="L2467" s="3">
        <v>21377.17</v>
      </c>
      <c r="M2467" s="3">
        <v>2415</v>
      </c>
      <c r="N2467" s="2">
        <v>6</v>
      </c>
      <c r="O2467" s="2">
        <v>0</v>
      </c>
      <c r="P2467" s="2">
        <v>5</v>
      </c>
      <c r="Q2467" s="2">
        <v>85</v>
      </c>
      <c r="R2467" s="1">
        <f t="shared" si="137"/>
        <v>45900</v>
      </c>
      <c r="S2467" t="s">
        <v>27</v>
      </c>
      <c r="T2467" t="s">
        <v>28</v>
      </c>
    </row>
    <row r="2468" spans="1:20" ht="13.95" customHeight="1" x14ac:dyDescent="0.3">
      <c r="A2468" t="s">
        <v>3624</v>
      </c>
      <c r="B2468" s="2">
        <v>1</v>
      </c>
      <c r="C2468" t="s">
        <v>3625</v>
      </c>
      <c r="D2468" t="s">
        <v>93</v>
      </c>
      <c r="E2468" t="s">
        <v>3626</v>
      </c>
      <c r="F2468" t="s">
        <v>2557</v>
      </c>
      <c r="G2468" t="s">
        <v>323</v>
      </c>
      <c r="H2468" t="s">
        <v>363</v>
      </c>
      <c r="I2468" s="1">
        <f t="shared" ref="I2468:I2474" si="138">DATE(2021,3,19)</f>
        <v>44274</v>
      </c>
      <c r="J2468" s="3">
        <v>6420</v>
      </c>
      <c r="K2468" s="3">
        <v>3669.97</v>
      </c>
      <c r="L2468" s="3">
        <v>2750.03</v>
      </c>
      <c r="M2468" s="3">
        <v>650</v>
      </c>
      <c r="N2468" s="2">
        <v>7</v>
      </c>
      <c r="O2468" s="2">
        <v>0</v>
      </c>
      <c r="P2468" s="2">
        <v>2</v>
      </c>
      <c r="Q2468" s="2">
        <v>200</v>
      </c>
      <c r="R2468" s="1">
        <f t="shared" si="137"/>
        <v>45900</v>
      </c>
      <c r="S2468" t="s">
        <v>27</v>
      </c>
      <c r="T2468" t="s">
        <v>28</v>
      </c>
    </row>
    <row r="2469" spans="1:20" ht="13.95" customHeight="1" x14ac:dyDescent="0.3">
      <c r="A2469" t="s">
        <v>3627</v>
      </c>
      <c r="B2469" s="2">
        <v>1</v>
      </c>
      <c r="C2469" t="s">
        <v>3625</v>
      </c>
      <c r="D2469" t="s">
        <v>93</v>
      </c>
      <c r="E2469" t="s">
        <v>3626</v>
      </c>
      <c r="F2469" t="s">
        <v>281</v>
      </c>
      <c r="G2469" t="s">
        <v>282</v>
      </c>
      <c r="H2469" t="s">
        <v>283</v>
      </c>
      <c r="I2469" s="1">
        <f t="shared" si="138"/>
        <v>44274</v>
      </c>
      <c r="J2469" s="3">
        <v>6420</v>
      </c>
      <c r="K2469" s="3">
        <v>3669.97</v>
      </c>
      <c r="L2469" s="3">
        <v>2750.03</v>
      </c>
      <c r="M2469" s="3">
        <v>650</v>
      </c>
      <c r="N2469" s="2">
        <v>7</v>
      </c>
      <c r="O2469" s="2">
        <v>0</v>
      </c>
      <c r="P2469" s="2">
        <v>2</v>
      </c>
      <c r="Q2469" s="2">
        <v>200</v>
      </c>
      <c r="R2469" s="1">
        <f t="shared" si="137"/>
        <v>45900</v>
      </c>
      <c r="S2469" t="s">
        <v>27</v>
      </c>
      <c r="T2469" t="s">
        <v>28</v>
      </c>
    </row>
    <row r="2470" spans="1:20" ht="13.95" customHeight="1" x14ac:dyDescent="0.3">
      <c r="A2470" t="s">
        <v>3628</v>
      </c>
      <c r="B2470" s="2">
        <v>1</v>
      </c>
      <c r="C2470" t="s">
        <v>3625</v>
      </c>
      <c r="D2470" t="s">
        <v>93</v>
      </c>
      <c r="E2470" t="s">
        <v>3626</v>
      </c>
      <c r="F2470" t="s">
        <v>170</v>
      </c>
      <c r="G2470" t="s">
        <v>40</v>
      </c>
      <c r="H2470" t="s">
        <v>171</v>
      </c>
      <c r="I2470" s="1">
        <f t="shared" si="138"/>
        <v>44274</v>
      </c>
      <c r="J2470" s="3">
        <v>6420</v>
      </c>
      <c r="K2470" s="3">
        <v>3669.97</v>
      </c>
      <c r="L2470" s="3">
        <v>2750.03</v>
      </c>
      <c r="M2470" s="3">
        <v>650</v>
      </c>
      <c r="N2470" s="2">
        <v>7</v>
      </c>
      <c r="O2470" s="2">
        <v>0</v>
      </c>
      <c r="P2470" s="2">
        <v>2</v>
      </c>
      <c r="Q2470" s="2">
        <v>200</v>
      </c>
      <c r="R2470" s="1">
        <f t="shared" si="137"/>
        <v>45900</v>
      </c>
      <c r="S2470" t="s">
        <v>27</v>
      </c>
      <c r="T2470" t="s">
        <v>28</v>
      </c>
    </row>
    <row r="2471" spans="1:20" ht="13.95" customHeight="1" x14ac:dyDescent="0.3">
      <c r="A2471" t="s">
        <v>3629</v>
      </c>
      <c r="B2471" s="2">
        <v>1</v>
      </c>
      <c r="C2471" t="s">
        <v>3625</v>
      </c>
      <c r="D2471" t="s">
        <v>93</v>
      </c>
      <c r="E2471" t="s">
        <v>3626</v>
      </c>
      <c r="F2471" t="s">
        <v>744</v>
      </c>
      <c r="G2471" t="s">
        <v>233</v>
      </c>
      <c r="H2471" t="s">
        <v>239</v>
      </c>
      <c r="I2471" s="1">
        <f t="shared" si="138"/>
        <v>44274</v>
      </c>
      <c r="J2471" s="3">
        <v>6420</v>
      </c>
      <c r="K2471" s="3">
        <v>3669.97</v>
      </c>
      <c r="L2471" s="3">
        <v>2750.03</v>
      </c>
      <c r="M2471" s="3">
        <v>650</v>
      </c>
      <c r="N2471" s="2">
        <v>7</v>
      </c>
      <c r="O2471" s="2">
        <v>0</v>
      </c>
      <c r="P2471" s="2">
        <v>2</v>
      </c>
      <c r="Q2471" s="2">
        <v>200</v>
      </c>
      <c r="R2471" s="1">
        <f t="shared" si="137"/>
        <v>45900</v>
      </c>
      <c r="S2471" t="s">
        <v>27</v>
      </c>
      <c r="T2471" t="s">
        <v>28</v>
      </c>
    </row>
    <row r="2472" spans="1:20" ht="13.95" customHeight="1" x14ac:dyDescent="0.3">
      <c r="A2472" t="s">
        <v>3630</v>
      </c>
      <c r="B2472" s="2">
        <v>1</v>
      </c>
      <c r="C2472" t="s">
        <v>3625</v>
      </c>
      <c r="D2472" t="s">
        <v>93</v>
      </c>
      <c r="E2472" t="s">
        <v>3626</v>
      </c>
      <c r="F2472" t="s">
        <v>268</v>
      </c>
      <c r="G2472" t="s">
        <v>269</v>
      </c>
      <c r="H2472" t="s">
        <v>270</v>
      </c>
      <c r="I2472" s="1">
        <f t="shared" si="138"/>
        <v>44274</v>
      </c>
      <c r="J2472" s="3">
        <v>6420</v>
      </c>
      <c r="K2472" s="3">
        <v>3669.97</v>
      </c>
      <c r="L2472" s="3">
        <v>2750.03</v>
      </c>
      <c r="M2472" s="3">
        <v>650</v>
      </c>
      <c r="N2472" s="2">
        <v>7</v>
      </c>
      <c r="O2472" s="2">
        <v>0</v>
      </c>
      <c r="P2472" s="2">
        <v>2</v>
      </c>
      <c r="Q2472" s="2">
        <v>200</v>
      </c>
      <c r="R2472" s="1">
        <f t="shared" si="137"/>
        <v>45900</v>
      </c>
      <c r="S2472" t="s">
        <v>27</v>
      </c>
      <c r="T2472" t="s">
        <v>28</v>
      </c>
    </row>
    <row r="2473" spans="1:20" ht="13.95" customHeight="1" x14ac:dyDescent="0.3">
      <c r="A2473" t="s">
        <v>3631</v>
      </c>
      <c r="B2473" s="2">
        <v>1</v>
      </c>
      <c r="C2473" t="s">
        <v>3625</v>
      </c>
      <c r="D2473" t="s">
        <v>93</v>
      </c>
      <c r="E2473" t="s">
        <v>3626</v>
      </c>
      <c r="F2473" t="s">
        <v>1388</v>
      </c>
      <c r="G2473" t="s">
        <v>282</v>
      </c>
      <c r="H2473" t="s">
        <v>338</v>
      </c>
      <c r="I2473" s="1">
        <f t="shared" si="138"/>
        <v>44274</v>
      </c>
      <c r="J2473" s="3">
        <v>6420</v>
      </c>
      <c r="K2473" s="3">
        <v>3669.97</v>
      </c>
      <c r="L2473" s="3">
        <v>2750.03</v>
      </c>
      <c r="M2473" s="3">
        <v>650</v>
      </c>
      <c r="N2473" s="2">
        <v>7</v>
      </c>
      <c r="O2473" s="2">
        <v>0</v>
      </c>
      <c r="P2473" s="2">
        <v>2</v>
      </c>
      <c r="Q2473" s="2">
        <v>200</v>
      </c>
      <c r="R2473" s="1">
        <f t="shared" si="137"/>
        <v>45900</v>
      </c>
      <c r="S2473" t="s">
        <v>27</v>
      </c>
      <c r="T2473" t="s">
        <v>28</v>
      </c>
    </row>
    <row r="2474" spans="1:20" ht="13.95" customHeight="1" x14ac:dyDescent="0.3">
      <c r="A2474" t="s">
        <v>3632</v>
      </c>
      <c r="B2474" s="2">
        <v>1</v>
      </c>
      <c r="C2474" t="s">
        <v>3625</v>
      </c>
      <c r="D2474" t="s">
        <v>93</v>
      </c>
      <c r="E2474" t="s">
        <v>3626</v>
      </c>
      <c r="F2474" t="s">
        <v>281</v>
      </c>
      <c r="G2474" t="s">
        <v>282</v>
      </c>
      <c r="H2474" t="s">
        <v>283</v>
      </c>
      <c r="I2474" s="1">
        <f t="shared" si="138"/>
        <v>44274</v>
      </c>
      <c r="J2474" s="3">
        <v>6420</v>
      </c>
      <c r="K2474" s="3">
        <v>3669.97</v>
      </c>
      <c r="L2474" s="3">
        <v>2750.03</v>
      </c>
      <c r="M2474" s="3">
        <v>650</v>
      </c>
      <c r="N2474" s="2">
        <v>7</v>
      </c>
      <c r="O2474" s="2">
        <v>0</v>
      </c>
      <c r="P2474" s="2">
        <v>2</v>
      </c>
      <c r="Q2474" s="2">
        <v>200</v>
      </c>
      <c r="R2474" s="1">
        <f t="shared" si="137"/>
        <v>45900</v>
      </c>
      <c r="S2474" t="s">
        <v>27</v>
      </c>
      <c r="T2474" t="s">
        <v>28</v>
      </c>
    </row>
    <row r="2475" spans="1:20" ht="13.95" customHeight="1" x14ac:dyDescent="0.3">
      <c r="A2475" t="s">
        <v>3633</v>
      </c>
      <c r="B2475" s="2">
        <v>1</v>
      </c>
      <c r="C2475" t="s">
        <v>3620</v>
      </c>
      <c r="D2475" t="s">
        <v>1787</v>
      </c>
      <c r="E2475" t="s">
        <v>31</v>
      </c>
      <c r="F2475" t="s">
        <v>281</v>
      </c>
      <c r="G2475" t="s">
        <v>282</v>
      </c>
      <c r="H2475" t="s">
        <v>1845</v>
      </c>
      <c r="I2475" s="1">
        <f t="shared" ref="I2475:I2480" si="139">DATE(2024,11,25)</f>
        <v>45621</v>
      </c>
      <c r="J2475" s="3">
        <v>24146.55</v>
      </c>
      <c r="K2475" s="3">
        <v>2769.38</v>
      </c>
      <c r="L2475" s="3">
        <v>21377.17</v>
      </c>
      <c r="M2475" s="3">
        <v>2415</v>
      </c>
      <c r="N2475" s="2">
        <v>6</v>
      </c>
      <c r="O2475" s="2">
        <v>0</v>
      </c>
      <c r="P2475" s="2">
        <v>5</v>
      </c>
      <c r="Q2475" s="2">
        <v>85</v>
      </c>
      <c r="R2475" s="1">
        <f t="shared" si="137"/>
        <v>45900</v>
      </c>
      <c r="S2475" t="s">
        <v>27</v>
      </c>
      <c r="T2475" t="s">
        <v>28</v>
      </c>
    </row>
    <row r="2476" spans="1:20" ht="13.95" customHeight="1" x14ac:dyDescent="0.3">
      <c r="A2476" t="s">
        <v>3634</v>
      </c>
      <c r="B2476" s="2">
        <v>1</v>
      </c>
      <c r="C2476" t="s">
        <v>3620</v>
      </c>
      <c r="D2476" t="s">
        <v>1787</v>
      </c>
      <c r="E2476" t="s">
        <v>31</v>
      </c>
      <c r="F2476" t="s">
        <v>3635</v>
      </c>
      <c r="G2476" t="s">
        <v>565</v>
      </c>
      <c r="H2476" t="s">
        <v>3636</v>
      </c>
      <c r="I2476" s="1">
        <f t="shared" si="139"/>
        <v>45621</v>
      </c>
      <c r="J2476" s="3">
        <v>24146.55</v>
      </c>
      <c r="K2476" s="3">
        <v>2769.38</v>
      </c>
      <c r="L2476" s="3">
        <v>21377.17</v>
      </c>
      <c r="M2476" s="3">
        <v>2415</v>
      </c>
      <c r="N2476" s="2">
        <v>6</v>
      </c>
      <c r="O2476" s="2">
        <v>0</v>
      </c>
      <c r="P2476" s="2">
        <v>5</v>
      </c>
      <c r="Q2476" s="2">
        <v>85</v>
      </c>
      <c r="R2476" s="1">
        <f t="shared" si="137"/>
        <v>45900</v>
      </c>
      <c r="S2476" t="s">
        <v>27</v>
      </c>
      <c r="T2476" t="s">
        <v>28</v>
      </c>
    </row>
    <row r="2477" spans="1:20" ht="13.95" customHeight="1" x14ac:dyDescent="0.3">
      <c r="A2477" t="s">
        <v>3637</v>
      </c>
      <c r="B2477" s="2">
        <v>1</v>
      </c>
      <c r="C2477" t="s">
        <v>3620</v>
      </c>
      <c r="D2477" t="s">
        <v>1787</v>
      </c>
      <c r="E2477" t="s">
        <v>31</v>
      </c>
      <c r="F2477" t="s">
        <v>281</v>
      </c>
      <c r="G2477" t="s">
        <v>282</v>
      </c>
      <c r="H2477" t="s">
        <v>1845</v>
      </c>
      <c r="I2477" s="1">
        <f t="shared" si="139"/>
        <v>45621</v>
      </c>
      <c r="J2477" s="3">
        <v>24146.55</v>
      </c>
      <c r="K2477" s="3">
        <v>2769.38</v>
      </c>
      <c r="L2477" s="3">
        <v>21377.17</v>
      </c>
      <c r="M2477" s="3">
        <v>2415</v>
      </c>
      <c r="N2477" s="2">
        <v>6</v>
      </c>
      <c r="O2477" s="2">
        <v>0</v>
      </c>
      <c r="P2477" s="2">
        <v>5</v>
      </c>
      <c r="Q2477" s="2">
        <v>85</v>
      </c>
      <c r="R2477" s="1">
        <f t="shared" si="137"/>
        <v>45900</v>
      </c>
      <c r="S2477" t="s">
        <v>27</v>
      </c>
      <c r="T2477" t="s">
        <v>28</v>
      </c>
    </row>
    <row r="2478" spans="1:20" ht="13.95" customHeight="1" x14ac:dyDescent="0.3">
      <c r="A2478" t="s">
        <v>3638</v>
      </c>
      <c r="B2478" s="2">
        <v>1</v>
      </c>
      <c r="C2478" t="s">
        <v>3620</v>
      </c>
      <c r="D2478" t="s">
        <v>1787</v>
      </c>
      <c r="E2478" t="s">
        <v>31</v>
      </c>
      <c r="F2478" t="s">
        <v>3635</v>
      </c>
      <c r="G2478" t="s">
        <v>565</v>
      </c>
      <c r="H2478" t="s">
        <v>3639</v>
      </c>
      <c r="I2478" s="1">
        <f t="shared" si="139"/>
        <v>45621</v>
      </c>
      <c r="J2478" s="3">
        <v>24146.55</v>
      </c>
      <c r="K2478" s="3">
        <v>2769.38</v>
      </c>
      <c r="L2478" s="3">
        <v>21377.17</v>
      </c>
      <c r="M2478" s="3">
        <v>2415</v>
      </c>
      <c r="N2478" s="2">
        <v>6</v>
      </c>
      <c r="O2478" s="2">
        <v>0</v>
      </c>
      <c r="P2478" s="2">
        <v>5</v>
      </c>
      <c r="Q2478" s="2">
        <v>85</v>
      </c>
      <c r="R2478" s="1">
        <f t="shared" si="137"/>
        <v>45900</v>
      </c>
      <c r="S2478" t="s">
        <v>27</v>
      </c>
      <c r="T2478" t="s">
        <v>28</v>
      </c>
    </row>
    <row r="2479" spans="1:20" ht="13.95" customHeight="1" x14ac:dyDescent="0.3">
      <c r="A2479" t="s">
        <v>3640</v>
      </c>
      <c r="B2479" s="2">
        <v>1</v>
      </c>
      <c r="C2479" t="s">
        <v>3620</v>
      </c>
      <c r="D2479" t="s">
        <v>1787</v>
      </c>
      <c r="E2479" t="s">
        <v>31</v>
      </c>
      <c r="F2479" t="s">
        <v>281</v>
      </c>
      <c r="G2479" t="s">
        <v>282</v>
      </c>
      <c r="H2479" t="s">
        <v>1845</v>
      </c>
      <c r="I2479" s="1">
        <f t="shared" si="139"/>
        <v>45621</v>
      </c>
      <c r="J2479" s="3">
        <v>24146.55</v>
      </c>
      <c r="K2479" s="3">
        <v>2769.38</v>
      </c>
      <c r="L2479" s="3">
        <v>21377.17</v>
      </c>
      <c r="M2479" s="3">
        <v>2415</v>
      </c>
      <c r="N2479" s="2">
        <v>6</v>
      </c>
      <c r="O2479" s="2">
        <v>0</v>
      </c>
      <c r="P2479" s="2">
        <v>5</v>
      </c>
      <c r="Q2479" s="2">
        <v>85</v>
      </c>
      <c r="R2479" s="1">
        <f t="shared" si="137"/>
        <v>45900</v>
      </c>
      <c r="S2479" t="s">
        <v>27</v>
      </c>
      <c r="T2479" t="s">
        <v>28</v>
      </c>
    </row>
    <row r="2480" spans="1:20" ht="13.95" customHeight="1" x14ac:dyDescent="0.3">
      <c r="A2480" t="s">
        <v>3641</v>
      </c>
      <c r="B2480" s="2">
        <v>1</v>
      </c>
      <c r="C2480" t="s">
        <v>1864</v>
      </c>
      <c r="D2480" t="s">
        <v>1787</v>
      </c>
      <c r="E2480" t="s">
        <v>31</v>
      </c>
      <c r="F2480" t="s">
        <v>281</v>
      </c>
      <c r="G2480" t="s">
        <v>282</v>
      </c>
      <c r="H2480" t="s">
        <v>1845</v>
      </c>
      <c r="I2480" s="1">
        <f t="shared" si="139"/>
        <v>45621</v>
      </c>
      <c r="J2480" s="3">
        <v>31046.55</v>
      </c>
      <c r="K2480" s="3">
        <v>3560.75</v>
      </c>
      <c r="L2480" s="3">
        <v>27485.8</v>
      </c>
      <c r="M2480" s="3">
        <v>3105</v>
      </c>
      <c r="N2480" s="2">
        <v>6</v>
      </c>
      <c r="O2480" s="2">
        <v>0</v>
      </c>
      <c r="P2480" s="2">
        <v>5</v>
      </c>
      <c r="Q2480" s="2">
        <v>85</v>
      </c>
      <c r="R2480" s="1">
        <f t="shared" si="137"/>
        <v>45900</v>
      </c>
      <c r="S2480" t="s">
        <v>27</v>
      </c>
      <c r="T2480" t="s">
        <v>28</v>
      </c>
    </row>
    <row r="2481" spans="1:20" ht="13.95" customHeight="1" x14ac:dyDescent="0.3">
      <c r="A2481" t="s">
        <v>3642</v>
      </c>
      <c r="B2481" s="2">
        <v>1</v>
      </c>
      <c r="C2481" t="s">
        <v>3643</v>
      </c>
      <c r="D2481" t="s">
        <v>22</v>
      </c>
      <c r="E2481" t="s">
        <v>1769</v>
      </c>
      <c r="F2481" t="s">
        <v>32</v>
      </c>
      <c r="G2481" t="s">
        <v>33</v>
      </c>
      <c r="H2481" t="s">
        <v>1770</v>
      </c>
      <c r="I2481" s="1">
        <f>DATE(2025,3,31)</f>
        <v>45747</v>
      </c>
      <c r="J2481" s="3">
        <v>22402</v>
      </c>
      <c r="K2481" s="3">
        <v>605.20000000000005</v>
      </c>
      <c r="L2481" s="3">
        <v>21796.799999999999</v>
      </c>
      <c r="M2481" s="3">
        <v>2200</v>
      </c>
      <c r="N2481" s="2">
        <v>14</v>
      </c>
      <c r="O2481" s="2">
        <v>0</v>
      </c>
      <c r="P2481" s="2">
        <v>13</v>
      </c>
      <c r="Q2481" s="2">
        <v>211</v>
      </c>
      <c r="R2481" s="1">
        <f t="shared" si="137"/>
        <v>45900</v>
      </c>
      <c r="S2481" t="s">
        <v>27</v>
      </c>
      <c r="T2481" t="s">
        <v>28</v>
      </c>
    </row>
    <row r="2482" spans="1:20" ht="13.95" customHeight="1" x14ac:dyDescent="0.3">
      <c r="A2482" t="s">
        <v>3644</v>
      </c>
      <c r="B2482" s="2">
        <v>1</v>
      </c>
      <c r="C2482" t="s">
        <v>1864</v>
      </c>
      <c r="D2482" t="s">
        <v>1787</v>
      </c>
      <c r="E2482" t="s">
        <v>31</v>
      </c>
      <c r="F2482" t="s">
        <v>281</v>
      </c>
      <c r="G2482" t="s">
        <v>282</v>
      </c>
      <c r="H2482" t="s">
        <v>3645</v>
      </c>
      <c r="I2482" s="1">
        <f>DATE(2024,11,25)</f>
        <v>45621</v>
      </c>
      <c r="J2482" s="3">
        <v>31046.55</v>
      </c>
      <c r="K2482" s="3">
        <v>3560.75</v>
      </c>
      <c r="L2482" s="3">
        <v>27485.8</v>
      </c>
      <c r="M2482" s="3">
        <v>3105</v>
      </c>
      <c r="N2482" s="2">
        <v>6</v>
      </c>
      <c r="O2482" s="2">
        <v>0</v>
      </c>
      <c r="P2482" s="2">
        <v>5</v>
      </c>
      <c r="Q2482" s="2">
        <v>85</v>
      </c>
      <c r="R2482" s="1">
        <f t="shared" si="137"/>
        <v>45900</v>
      </c>
      <c r="S2482" t="s">
        <v>27</v>
      </c>
      <c r="T2482" t="s">
        <v>28</v>
      </c>
    </row>
    <row r="2483" spans="1:20" ht="13.95" customHeight="1" x14ac:dyDescent="0.3">
      <c r="A2483" t="s">
        <v>3646</v>
      </c>
      <c r="B2483" s="2">
        <v>1</v>
      </c>
      <c r="C2483" t="s">
        <v>1864</v>
      </c>
      <c r="D2483" t="s">
        <v>1787</v>
      </c>
      <c r="E2483" t="s">
        <v>31</v>
      </c>
      <c r="F2483" t="s">
        <v>281</v>
      </c>
      <c r="G2483" t="s">
        <v>282</v>
      </c>
      <c r="H2483" t="s">
        <v>1845</v>
      </c>
      <c r="I2483" s="1">
        <f>DATE(2024,11,25)</f>
        <v>45621</v>
      </c>
      <c r="J2483" s="3">
        <v>31046.55</v>
      </c>
      <c r="K2483" s="3">
        <v>3560.75</v>
      </c>
      <c r="L2483" s="3">
        <v>27485.8</v>
      </c>
      <c r="M2483" s="3">
        <v>3105</v>
      </c>
      <c r="N2483" s="2">
        <v>6</v>
      </c>
      <c r="O2483" s="2">
        <v>0</v>
      </c>
      <c r="P2483" s="2">
        <v>5</v>
      </c>
      <c r="Q2483" s="2">
        <v>85</v>
      </c>
      <c r="R2483" s="1">
        <f t="shared" si="137"/>
        <v>45900</v>
      </c>
      <c r="S2483" t="s">
        <v>27</v>
      </c>
      <c r="T2483" t="s">
        <v>28</v>
      </c>
    </row>
    <row r="2484" spans="1:20" ht="13.95" customHeight="1" x14ac:dyDescent="0.3">
      <c r="A2484" t="s">
        <v>3647</v>
      </c>
      <c r="B2484" s="2">
        <v>1</v>
      </c>
      <c r="C2484" t="s">
        <v>1864</v>
      </c>
      <c r="D2484" t="s">
        <v>1787</v>
      </c>
      <c r="E2484" t="s">
        <v>31</v>
      </c>
      <c r="F2484" t="s">
        <v>281</v>
      </c>
      <c r="G2484" t="s">
        <v>282</v>
      </c>
      <c r="H2484" t="s">
        <v>1845</v>
      </c>
      <c r="I2484" s="1">
        <f>DATE(2024,11,25)</f>
        <v>45621</v>
      </c>
      <c r="J2484" s="3">
        <v>31046.55</v>
      </c>
      <c r="K2484" s="3">
        <v>3560.75</v>
      </c>
      <c r="L2484" s="3">
        <v>27485.8</v>
      </c>
      <c r="M2484" s="3">
        <v>3105</v>
      </c>
      <c r="N2484" s="2">
        <v>6</v>
      </c>
      <c r="O2484" s="2">
        <v>0</v>
      </c>
      <c r="P2484" s="2">
        <v>5</v>
      </c>
      <c r="Q2484" s="2">
        <v>85</v>
      </c>
      <c r="R2484" s="1">
        <f t="shared" si="137"/>
        <v>45900</v>
      </c>
      <c r="S2484" t="s">
        <v>27</v>
      </c>
      <c r="T2484" t="s">
        <v>28</v>
      </c>
    </row>
    <row r="2485" spans="1:20" ht="13.95" customHeight="1" x14ac:dyDescent="0.3">
      <c r="A2485" t="s">
        <v>3648</v>
      </c>
      <c r="B2485" s="2">
        <v>1</v>
      </c>
      <c r="C2485" t="s">
        <v>1864</v>
      </c>
      <c r="D2485" t="s">
        <v>1787</v>
      </c>
      <c r="E2485" t="s">
        <v>31</v>
      </c>
      <c r="F2485" t="s">
        <v>281</v>
      </c>
      <c r="G2485" t="s">
        <v>282</v>
      </c>
      <c r="H2485" t="s">
        <v>1845</v>
      </c>
      <c r="I2485" s="1">
        <f>DATE(2024,11,25)</f>
        <v>45621</v>
      </c>
      <c r="J2485" s="3">
        <v>31046.55</v>
      </c>
      <c r="K2485" s="3">
        <v>3560.75</v>
      </c>
      <c r="L2485" s="3">
        <v>27485.8</v>
      </c>
      <c r="M2485" s="3">
        <v>3105</v>
      </c>
      <c r="N2485" s="2">
        <v>6</v>
      </c>
      <c r="O2485" s="2">
        <v>0</v>
      </c>
      <c r="P2485" s="2">
        <v>5</v>
      </c>
      <c r="Q2485" s="2">
        <v>85</v>
      </c>
      <c r="R2485" s="1">
        <f t="shared" si="137"/>
        <v>45900</v>
      </c>
      <c r="S2485" t="s">
        <v>27</v>
      </c>
      <c r="T2485" t="s">
        <v>28</v>
      </c>
    </row>
    <row r="2486" spans="1:20" ht="13.95" customHeight="1" x14ac:dyDescent="0.3">
      <c r="A2486" t="s">
        <v>3649</v>
      </c>
      <c r="B2486" s="2">
        <v>1</v>
      </c>
      <c r="C2486" t="s">
        <v>2292</v>
      </c>
      <c r="D2486" t="s">
        <v>1787</v>
      </c>
      <c r="E2486" t="s">
        <v>3129</v>
      </c>
      <c r="F2486" t="s">
        <v>358</v>
      </c>
      <c r="G2486" t="s">
        <v>25</v>
      </c>
      <c r="H2486" t="s">
        <v>3650</v>
      </c>
      <c r="I2486" s="1">
        <f>DATE(2021,10,29)</f>
        <v>44498</v>
      </c>
      <c r="J2486" s="3">
        <v>24090.74</v>
      </c>
      <c r="K2486" s="3">
        <v>15092.51</v>
      </c>
      <c r="L2486" s="3">
        <v>8998.23</v>
      </c>
      <c r="M2486" s="3">
        <v>500</v>
      </c>
      <c r="N2486" s="2">
        <v>6</v>
      </c>
      <c r="O2486" s="2">
        <v>0</v>
      </c>
      <c r="P2486" s="2">
        <v>2</v>
      </c>
      <c r="Q2486" s="2">
        <v>58</v>
      </c>
      <c r="R2486" s="1">
        <f t="shared" si="137"/>
        <v>45900</v>
      </c>
      <c r="S2486" t="s">
        <v>27</v>
      </c>
      <c r="T2486" t="s">
        <v>28</v>
      </c>
    </row>
    <row r="2487" spans="1:20" ht="13.95" customHeight="1" x14ac:dyDescent="0.3">
      <c r="A2487" t="s">
        <v>3651</v>
      </c>
      <c r="B2487" s="2">
        <v>1</v>
      </c>
      <c r="C2487" t="s">
        <v>2292</v>
      </c>
      <c r="D2487" t="s">
        <v>1787</v>
      </c>
      <c r="E2487" t="s">
        <v>3129</v>
      </c>
      <c r="F2487" t="s">
        <v>281</v>
      </c>
      <c r="G2487" t="s">
        <v>282</v>
      </c>
      <c r="H2487" t="s">
        <v>283</v>
      </c>
      <c r="I2487" s="1">
        <f>DATE(2021,10,29)</f>
        <v>44498</v>
      </c>
      <c r="J2487" s="3">
        <v>24090.74</v>
      </c>
      <c r="K2487" s="3">
        <v>15092.51</v>
      </c>
      <c r="L2487" s="3">
        <v>8998.23</v>
      </c>
      <c r="M2487" s="3">
        <v>500</v>
      </c>
      <c r="N2487" s="2">
        <v>6</v>
      </c>
      <c r="O2487" s="2">
        <v>0</v>
      </c>
      <c r="P2487" s="2">
        <v>2</v>
      </c>
      <c r="Q2487" s="2">
        <v>58</v>
      </c>
      <c r="R2487" s="1">
        <f t="shared" si="137"/>
        <v>45900</v>
      </c>
      <c r="S2487" t="s">
        <v>27</v>
      </c>
      <c r="T2487" t="s">
        <v>28</v>
      </c>
    </row>
    <row r="2488" spans="1:20" ht="13.95" customHeight="1" x14ac:dyDescent="0.3">
      <c r="A2488" t="s">
        <v>3652</v>
      </c>
      <c r="B2488" s="2">
        <v>1</v>
      </c>
      <c r="C2488" t="s">
        <v>3620</v>
      </c>
      <c r="D2488" t="s">
        <v>1787</v>
      </c>
      <c r="E2488" t="s">
        <v>31</v>
      </c>
      <c r="F2488" t="s">
        <v>281</v>
      </c>
      <c r="G2488" t="s">
        <v>282</v>
      </c>
      <c r="H2488" t="s">
        <v>1845</v>
      </c>
      <c r="I2488" s="1">
        <f>DATE(2024,11,25)</f>
        <v>45621</v>
      </c>
      <c r="J2488" s="3">
        <v>24146.55</v>
      </c>
      <c r="K2488" s="3">
        <v>2769.38</v>
      </c>
      <c r="L2488" s="3">
        <v>21377.17</v>
      </c>
      <c r="M2488" s="3">
        <v>2415</v>
      </c>
      <c r="N2488" s="2">
        <v>6</v>
      </c>
      <c r="O2488" s="2">
        <v>0</v>
      </c>
      <c r="P2488" s="2">
        <v>5</v>
      </c>
      <c r="Q2488" s="2">
        <v>85</v>
      </c>
      <c r="R2488" s="1">
        <f t="shared" si="137"/>
        <v>45900</v>
      </c>
      <c r="S2488" t="s">
        <v>27</v>
      </c>
      <c r="T2488" t="s">
        <v>28</v>
      </c>
    </row>
    <row r="2489" spans="1:20" ht="13.95" customHeight="1" x14ac:dyDescent="0.3">
      <c r="A2489" t="s">
        <v>3653</v>
      </c>
      <c r="B2489" s="2">
        <v>1</v>
      </c>
      <c r="C2489" t="s">
        <v>2292</v>
      </c>
      <c r="D2489" t="s">
        <v>1787</v>
      </c>
      <c r="E2489" t="s">
        <v>3129</v>
      </c>
      <c r="F2489" t="s">
        <v>32</v>
      </c>
      <c r="G2489" t="s">
        <v>33</v>
      </c>
      <c r="H2489" t="s">
        <v>3654</v>
      </c>
      <c r="I2489" s="1">
        <f>DATE(2021,10,29)</f>
        <v>44498</v>
      </c>
      <c r="J2489" s="3">
        <v>24090.74</v>
      </c>
      <c r="K2489" s="3">
        <v>15092.51</v>
      </c>
      <c r="L2489" s="3">
        <v>8998.23</v>
      </c>
      <c r="M2489" s="3">
        <v>500</v>
      </c>
      <c r="N2489" s="2">
        <v>6</v>
      </c>
      <c r="O2489" s="2">
        <v>0</v>
      </c>
      <c r="P2489" s="2">
        <v>2</v>
      </c>
      <c r="Q2489" s="2">
        <v>58</v>
      </c>
      <c r="R2489" s="1">
        <f t="shared" si="137"/>
        <v>45900</v>
      </c>
      <c r="S2489" t="s">
        <v>27</v>
      </c>
      <c r="T2489" t="s">
        <v>28</v>
      </c>
    </row>
    <row r="2490" spans="1:20" ht="13.95" customHeight="1" x14ac:dyDescent="0.3">
      <c r="A2490" t="s">
        <v>3655</v>
      </c>
      <c r="B2490" s="2">
        <v>1</v>
      </c>
      <c r="C2490" t="s">
        <v>2292</v>
      </c>
      <c r="D2490" t="s">
        <v>1787</v>
      </c>
      <c r="E2490" t="s">
        <v>3656</v>
      </c>
      <c r="F2490" t="s">
        <v>37</v>
      </c>
      <c r="G2490" t="s">
        <v>33</v>
      </c>
      <c r="H2490" t="s">
        <v>34</v>
      </c>
      <c r="I2490" s="1">
        <f>DATE(2021,10,29)</f>
        <v>44498</v>
      </c>
      <c r="J2490" s="3">
        <v>24090.74</v>
      </c>
      <c r="K2490" s="3">
        <v>15092.51</v>
      </c>
      <c r="L2490" s="3">
        <v>8998.23</v>
      </c>
      <c r="M2490" s="3">
        <v>500</v>
      </c>
      <c r="N2490" s="2">
        <v>6</v>
      </c>
      <c r="O2490" s="2">
        <v>0</v>
      </c>
      <c r="P2490" s="2">
        <v>2</v>
      </c>
      <c r="Q2490" s="2">
        <v>58</v>
      </c>
      <c r="R2490" s="1">
        <f t="shared" si="137"/>
        <v>45900</v>
      </c>
      <c r="S2490" t="s">
        <v>27</v>
      </c>
      <c r="T2490" t="s">
        <v>28</v>
      </c>
    </row>
    <row r="2491" spans="1:20" ht="13.95" customHeight="1" x14ac:dyDescent="0.3">
      <c r="A2491" t="s">
        <v>3657</v>
      </c>
      <c r="B2491" s="2">
        <v>1</v>
      </c>
      <c r="C2491" t="s">
        <v>3620</v>
      </c>
      <c r="D2491" t="s">
        <v>1787</v>
      </c>
      <c r="E2491" t="s">
        <v>31</v>
      </c>
      <c r="F2491" t="s">
        <v>281</v>
      </c>
      <c r="G2491" t="s">
        <v>282</v>
      </c>
      <c r="H2491" t="s">
        <v>1845</v>
      </c>
      <c r="I2491" s="1">
        <f t="shared" ref="I2491:I2499" si="140">DATE(2024,11,25)</f>
        <v>45621</v>
      </c>
      <c r="J2491" s="3">
        <v>24146.55</v>
      </c>
      <c r="K2491" s="3">
        <v>2769.38</v>
      </c>
      <c r="L2491" s="3">
        <v>21377.17</v>
      </c>
      <c r="M2491" s="3">
        <v>2415</v>
      </c>
      <c r="N2491" s="2">
        <v>6</v>
      </c>
      <c r="O2491" s="2">
        <v>0</v>
      </c>
      <c r="P2491" s="2">
        <v>5</v>
      </c>
      <c r="Q2491" s="2">
        <v>85</v>
      </c>
      <c r="R2491" s="1">
        <f t="shared" si="137"/>
        <v>45900</v>
      </c>
      <c r="S2491" t="s">
        <v>27</v>
      </c>
      <c r="T2491" t="s">
        <v>28</v>
      </c>
    </row>
    <row r="2492" spans="1:20" ht="13.95" customHeight="1" x14ac:dyDescent="0.3">
      <c r="A2492" t="s">
        <v>3658</v>
      </c>
      <c r="B2492" s="2">
        <v>1</v>
      </c>
      <c r="C2492" t="s">
        <v>3620</v>
      </c>
      <c r="D2492" t="s">
        <v>1787</v>
      </c>
      <c r="E2492" t="s">
        <v>31</v>
      </c>
      <c r="F2492" t="s">
        <v>281</v>
      </c>
      <c r="G2492" t="s">
        <v>282</v>
      </c>
      <c r="H2492" t="s">
        <v>1845</v>
      </c>
      <c r="I2492" s="1">
        <f t="shared" si="140"/>
        <v>45621</v>
      </c>
      <c r="J2492" s="3">
        <v>24146.55</v>
      </c>
      <c r="K2492" s="3">
        <v>2769.38</v>
      </c>
      <c r="L2492" s="3">
        <v>21377.17</v>
      </c>
      <c r="M2492" s="3">
        <v>2415</v>
      </c>
      <c r="N2492" s="2">
        <v>6</v>
      </c>
      <c r="O2492" s="2">
        <v>0</v>
      </c>
      <c r="P2492" s="2">
        <v>5</v>
      </c>
      <c r="Q2492" s="2">
        <v>85</v>
      </c>
      <c r="R2492" s="1">
        <f t="shared" si="137"/>
        <v>45900</v>
      </c>
      <c r="S2492" t="s">
        <v>27</v>
      </c>
      <c r="T2492" t="s">
        <v>28</v>
      </c>
    </row>
    <row r="2493" spans="1:20" ht="13.95" customHeight="1" x14ac:dyDescent="0.3">
      <c r="A2493" t="s">
        <v>3659</v>
      </c>
      <c r="B2493" s="2">
        <v>1</v>
      </c>
      <c r="C2493" t="s">
        <v>3620</v>
      </c>
      <c r="D2493" t="s">
        <v>1787</v>
      </c>
      <c r="E2493" t="s">
        <v>31</v>
      </c>
      <c r="F2493" t="s">
        <v>281</v>
      </c>
      <c r="G2493" t="s">
        <v>282</v>
      </c>
      <c r="H2493" t="s">
        <v>1845</v>
      </c>
      <c r="I2493" s="1">
        <f t="shared" si="140"/>
        <v>45621</v>
      </c>
      <c r="J2493" s="3">
        <v>24146.55</v>
      </c>
      <c r="K2493" s="3">
        <v>2769.38</v>
      </c>
      <c r="L2493" s="3">
        <v>21377.17</v>
      </c>
      <c r="M2493" s="3">
        <v>2415</v>
      </c>
      <c r="N2493" s="2">
        <v>6</v>
      </c>
      <c r="O2493" s="2">
        <v>0</v>
      </c>
      <c r="P2493" s="2">
        <v>5</v>
      </c>
      <c r="Q2493" s="2">
        <v>85</v>
      </c>
      <c r="R2493" s="1">
        <f t="shared" si="137"/>
        <v>45900</v>
      </c>
      <c r="S2493" t="s">
        <v>27</v>
      </c>
      <c r="T2493" t="s">
        <v>28</v>
      </c>
    </row>
    <row r="2494" spans="1:20" ht="13.95" customHeight="1" x14ac:dyDescent="0.3">
      <c r="A2494" t="s">
        <v>3660</v>
      </c>
      <c r="B2494" s="2">
        <v>1</v>
      </c>
      <c r="C2494" t="s">
        <v>3620</v>
      </c>
      <c r="D2494" t="s">
        <v>1787</v>
      </c>
      <c r="E2494" t="s">
        <v>31</v>
      </c>
      <c r="F2494" t="s">
        <v>3635</v>
      </c>
      <c r="G2494" t="s">
        <v>565</v>
      </c>
      <c r="H2494" t="s">
        <v>3661</v>
      </c>
      <c r="I2494" s="1">
        <f t="shared" si="140"/>
        <v>45621</v>
      </c>
      <c r="J2494" s="3">
        <v>24146.55</v>
      </c>
      <c r="K2494" s="3">
        <v>2769.38</v>
      </c>
      <c r="L2494" s="3">
        <v>21377.17</v>
      </c>
      <c r="M2494" s="3">
        <v>2415</v>
      </c>
      <c r="N2494" s="2">
        <v>6</v>
      </c>
      <c r="O2494" s="2">
        <v>0</v>
      </c>
      <c r="P2494" s="2">
        <v>5</v>
      </c>
      <c r="Q2494" s="2">
        <v>85</v>
      </c>
      <c r="R2494" s="1">
        <f t="shared" si="137"/>
        <v>45900</v>
      </c>
      <c r="S2494" t="s">
        <v>27</v>
      </c>
      <c r="T2494" t="s">
        <v>28</v>
      </c>
    </row>
    <row r="2495" spans="1:20" ht="13.95" customHeight="1" x14ac:dyDescent="0.3">
      <c r="A2495" t="s">
        <v>3662</v>
      </c>
      <c r="B2495" s="2">
        <v>1</v>
      </c>
      <c r="C2495" t="s">
        <v>3620</v>
      </c>
      <c r="D2495" t="s">
        <v>1787</v>
      </c>
      <c r="E2495" t="s">
        <v>31</v>
      </c>
      <c r="F2495" t="s">
        <v>281</v>
      </c>
      <c r="G2495" t="s">
        <v>282</v>
      </c>
      <c r="H2495" t="s">
        <v>1845</v>
      </c>
      <c r="I2495" s="1">
        <f t="shared" si="140"/>
        <v>45621</v>
      </c>
      <c r="J2495" s="3">
        <v>24146.55</v>
      </c>
      <c r="K2495" s="3">
        <v>2769.38</v>
      </c>
      <c r="L2495" s="3">
        <v>21377.17</v>
      </c>
      <c r="M2495" s="3">
        <v>2415</v>
      </c>
      <c r="N2495" s="2">
        <v>6</v>
      </c>
      <c r="O2495" s="2">
        <v>0</v>
      </c>
      <c r="P2495" s="2">
        <v>5</v>
      </c>
      <c r="Q2495" s="2">
        <v>85</v>
      </c>
      <c r="R2495" s="1">
        <f t="shared" si="137"/>
        <v>45900</v>
      </c>
      <c r="S2495" t="s">
        <v>27</v>
      </c>
      <c r="T2495" t="s">
        <v>28</v>
      </c>
    </row>
    <row r="2496" spans="1:20" ht="13.95" customHeight="1" x14ac:dyDescent="0.3">
      <c r="A2496" t="s">
        <v>3663</v>
      </c>
      <c r="B2496" s="2">
        <v>1</v>
      </c>
      <c r="C2496" t="s">
        <v>3620</v>
      </c>
      <c r="D2496" t="s">
        <v>1787</v>
      </c>
      <c r="E2496" t="s">
        <v>31</v>
      </c>
      <c r="F2496" t="s">
        <v>281</v>
      </c>
      <c r="G2496" t="s">
        <v>282</v>
      </c>
      <c r="H2496" t="s">
        <v>1845</v>
      </c>
      <c r="I2496" s="1">
        <f t="shared" si="140"/>
        <v>45621</v>
      </c>
      <c r="J2496" s="3">
        <v>24146.55</v>
      </c>
      <c r="K2496" s="3">
        <v>2769.38</v>
      </c>
      <c r="L2496" s="3">
        <v>21377.17</v>
      </c>
      <c r="M2496" s="3">
        <v>2415</v>
      </c>
      <c r="N2496" s="2">
        <v>6</v>
      </c>
      <c r="O2496" s="2">
        <v>0</v>
      </c>
      <c r="P2496" s="2">
        <v>5</v>
      </c>
      <c r="Q2496" s="2">
        <v>85</v>
      </c>
      <c r="R2496" s="1">
        <f t="shared" si="137"/>
        <v>45900</v>
      </c>
      <c r="S2496" t="s">
        <v>27</v>
      </c>
      <c r="T2496" t="s">
        <v>28</v>
      </c>
    </row>
    <row r="2497" spans="1:20" ht="13.95" customHeight="1" x14ac:dyDescent="0.3">
      <c r="A2497" t="s">
        <v>3664</v>
      </c>
      <c r="B2497" s="2">
        <v>1</v>
      </c>
      <c r="C2497" t="s">
        <v>3620</v>
      </c>
      <c r="D2497" t="s">
        <v>1787</v>
      </c>
      <c r="E2497" t="s">
        <v>31</v>
      </c>
      <c r="F2497" t="s">
        <v>281</v>
      </c>
      <c r="G2497" t="s">
        <v>282</v>
      </c>
      <c r="H2497" t="s">
        <v>1845</v>
      </c>
      <c r="I2497" s="1">
        <f t="shared" si="140"/>
        <v>45621</v>
      </c>
      <c r="J2497" s="3">
        <v>24146.55</v>
      </c>
      <c r="K2497" s="3">
        <v>2769.38</v>
      </c>
      <c r="L2497" s="3">
        <v>21377.17</v>
      </c>
      <c r="M2497" s="3">
        <v>2415</v>
      </c>
      <c r="N2497" s="2">
        <v>6</v>
      </c>
      <c r="O2497" s="2">
        <v>0</v>
      </c>
      <c r="P2497" s="2">
        <v>5</v>
      </c>
      <c r="Q2497" s="2">
        <v>85</v>
      </c>
      <c r="R2497" s="1">
        <f t="shared" si="137"/>
        <v>45900</v>
      </c>
      <c r="S2497" t="s">
        <v>27</v>
      </c>
      <c r="T2497" t="s">
        <v>28</v>
      </c>
    </row>
    <row r="2498" spans="1:20" ht="13.95" customHeight="1" x14ac:dyDescent="0.3">
      <c r="A2498" t="s">
        <v>3665</v>
      </c>
      <c r="B2498" s="2">
        <v>1</v>
      </c>
      <c r="C2498" t="s">
        <v>3620</v>
      </c>
      <c r="D2498" t="s">
        <v>1787</v>
      </c>
      <c r="E2498" t="s">
        <v>31</v>
      </c>
      <c r="F2498" t="s">
        <v>281</v>
      </c>
      <c r="G2498" t="s">
        <v>282</v>
      </c>
      <c r="H2498" t="s">
        <v>1845</v>
      </c>
      <c r="I2498" s="1">
        <f t="shared" si="140"/>
        <v>45621</v>
      </c>
      <c r="J2498" s="3">
        <v>24146.55</v>
      </c>
      <c r="K2498" s="3">
        <v>2769.38</v>
      </c>
      <c r="L2498" s="3">
        <v>21377.17</v>
      </c>
      <c r="M2498" s="3">
        <v>2415</v>
      </c>
      <c r="N2498" s="2">
        <v>6</v>
      </c>
      <c r="O2498" s="2">
        <v>0</v>
      </c>
      <c r="P2498" s="2">
        <v>5</v>
      </c>
      <c r="Q2498" s="2">
        <v>85</v>
      </c>
      <c r="R2498" s="1">
        <f t="shared" si="137"/>
        <v>45900</v>
      </c>
      <c r="S2498" t="s">
        <v>27</v>
      </c>
      <c r="T2498" t="s">
        <v>28</v>
      </c>
    </row>
    <row r="2499" spans="1:20" ht="13.95" customHeight="1" x14ac:dyDescent="0.3">
      <c r="A2499" t="s">
        <v>3666</v>
      </c>
      <c r="B2499" s="2">
        <v>1</v>
      </c>
      <c r="C2499" t="s">
        <v>1864</v>
      </c>
      <c r="D2499" t="s">
        <v>1787</v>
      </c>
      <c r="E2499" t="s">
        <v>31</v>
      </c>
      <c r="F2499" t="s">
        <v>281</v>
      </c>
      <c r="G2499" t="s">
        <v>282</v>
      </c>
      <c r="H2499" t="s">
        <v>1845</v>
      </c>
      <c r="I2499" s="1">
        <f t="shared" si="140"/>
        <v>45621</v>
      </c>
      <c r="J2499" s="3">
        <v>31046.55</v>
      </c>
      <c r="K2499" s="3">
        <v>3560.75</v>
      </c>
      <c r="L2499" s="3">
        <v>27485.8</v>
      </c>
      <c r="M2499" s="3">
        <v>3105</v>
      </c>
      <c r="N2499" s="2">
        <v>6</v>
      </c>
      <c r="O2499" s="2">
        <v>0</v>
      </c>
      <c r="P2499" s="2">
        <v>5</v>
      </c>
      <c r="Q2499" s="2">
        <v>85</v>
      </c>
      <c r="R2499" s="1">
        <f t="shared" si="137"/>
        <v>45900</v>
      </c>
      <c r="S2499" t="s">
        <v>27</v>
      </c>
      <c r="T2499" t="s">
        <v>28</v>
      </c>
    </row>
    <row r="2500" spans="1:20" ht="13.95" customHeight="1" x14ac:dyDescent="0.3">
      <c r="A2500" t="s">
        <v>3667</v>
      </c>
      <c r="B2500" s="2">
        <v>1</v>
      </c>
      <c r="C2500" t="s">
        <v>3668</v>
      </c>
      <c r="D2500" t="s">
        <v>22</v>
      </c>
      <c r="E2500" t="s">
        <v>1769</v>
      </c>
      <c r="F2500" t="s">
        <v>32</v>
      </c>
      <c r="G2500" t="s">
        <v>33</v>
      </c>
      <c r="H2500" t="s">
        <v>1770</v>
      </c>
      <c r="I2500" s="1">
        <f>DATE(2025,3,31)</f>
        <v>45747</v>
      </c>
      <c r="J2500" s="3">
        <v>3772</v>
      </c>
      <c r="K2500" s="3">
        <v>101.61</v>
      </c>
      <c r="L2500" s="3">
        <v>3670.39</v>
      </c>
      <c r="M2500" s="3">
        <v>380</v>
      </c>
      <c r="N2500" s="2">
        <v>14</v>
      </c>
      <c r="O2500" s="2">
        <v>0</v>
      </c>
      <c r="P2500" s="2">
        <v>13</v>
      </c>
      <c r="Q2500" s="2">
        <v>211</v>
      </c>
      <c r="R2500" s="1">
        <f t="shared" si="137"/>
        <v>45900</v>
      </c>
      <c r="S2500" t="s">
        <v>27</v>
      </c>
      <c r="T2500" t="s">
        <v>28</v>
      </c>
    </row>
    <row r="2501" spans="1:20" ht="13.95" customHeight="1" x14ac:dyDescent="0.3">
      <c r="A2501" t="s">
        <v>3669</v>
      </c>
      <c r="B2501" s="2">
        <v>1</v>
      </c>
      <c r="C2501" t="s">
        <v>3670</v>
      </c>
      <c r="D2501" t="s">
        <v>93</v>
      </c>
      <c r="E2501" t="s">
        <v>3671</v>
      </c>
      <c r="F2501" t="s">
        <v>2557</v>
      </c>
      <c r="G2501" t="s">
        <v>323</v>
      </c>
      <c r="H2501" t="s">
        <v>363</v>
      </c>
      <c r="I2501" s="1">
        <f>DATE(2023,3,31)</f>
        <v>45016</v>
      </c>
      <c r="J2501" s="3">
        <v>19222.13</v>
      </c>
      <c r="K2501" s="3">
        <v>5980.13</v>
      </c>
      <c r="L2501" s="3">
        <v>13242</v>
      </c>
      <c r="M2501" s="3">
        <v>1920</v>
      </c>
      <c r="N2501" s="2">
        <v>7</v>
      </c>
      <c r="O2501" s="2">
        <v>0</v>
      </c>
      <c r="P2501" s="2">
        <v>4</v>
      </c>
      <c r="Q2501" s="2">
        <v>211</v>
      </c>
      <c r="R2501" s="1">
        <f t="shared" si="137"/>
        <v>45900</v>
      </c>
      <c r="S2501" t="s">
        <v>27</v>
      </c>
      <c r="T2501" t="s">
        <v>28</v>
      </c>
    </row>
    <row r="2502" spans="1:20" ht="13.95" customHeight="1" x14ac:dyDescent="0.3">
      <c r="A2502" t="s">
        <v>3672</v>
      </c>
      <c r="B2502" s="2">
        <v>1</v>
      </c>
      <c r="C2502" t="s">
        <v>3673</v>
      </c>
      <c r="D2502" t="s">
        <v>22</v>
      </c>
      <c r="E2502" t="s">
        <v>1769</v>
      </c>
      <c r="F2502" t="s">
        <v>32</v>
      </c>
      <c r="G2502" t="s">
        <v>33</v>
      </c>
      <c r="H2502" t="s">
        <v>1770</v>
      </c>
      <c r="I2502" s="1">
        <f>DATE(2025,3,31)</f>
        <v>45747</v>
      </c>
      <c r="J2502" s="3">
        <v>6739</v>
      </c>
      <c r="K2502" s="3">
        <v>181.84</v>
      </c>
      <c r="L2502" s="3">
        <v>6557.16</v>
      </c>
      <c r="M2502" s="3">
        <v>670</v>
      </c>
      <c r="N2502" s="2">
        <v>14</v>
      </c>
      <c r="O2502" s="2">
        <v>0</v>
      </c>
      <c r="P2502" s="2">
        <v>13</v>
      </c>
      <c r="Q2502" s="2">
        <v>211</v>
      </c>
      <c r="R2502" s="1">
        <f t="shared" si="137"/>
        <v>45900</v>
      </c>
      <c r="S2502" t="s">
        <v>27</v>
      </c>
      <c r="T2502" t="s">
        <v>28</v>
      </c>
    </row>
    <row r="2503" spans="1:20" ht="13.95" customHeight="1" x14ac:dyDescent="0.3">
      <c r="A2503" t="s">
        <v>3674</v>
      </c>
      <c r="B2503" s="2">
        <v>1</v>
      </c>
      <c r="C2503" t="s">
        <v>1864</v>
      </c>
      <c r="D2503" t="s">
        <v>1787</v>
      </c>
      <c r="E2503" t="s">
        <v>31</v>
      </c>
      <c r="F2503" t="s">
        <v>281</v>
      </c>
      <c r="G2503" t="s">
        <v>282</v>
      </c>
      <c r="H2503" t="s">
        <v>1845</v>
      </c>
      <c r="I2503" s="1">
        <f>DATE(2024,11,25)</f>
        <v>45621</v>
      </c>
      <c r="J2503" s="3">
        <v>31046.55</v>
      </c>
      <c r="K2503" s="3">
        <v>3560.75</v>
      </c>
      <c r="L2503" s="3">
        <v>27485.8</v>
      </c>
      <c r="M2503" s="3">
        <v>3105</v>
      </c>
      <c r="N2503" s="2">
        <v>6</v>
      </c>
      <c r="O2503" s="2">
        <v>0</v>
      </c>
      <c r="P2503" s="2">
        <v>5</v>
      </c>
      <c r="Q2503" s="2">
        <v>85</v>
      </c>
      <c r="R2503" s="1">
        <f t="shared" si="137"/>
        <v>45900</v>
      </c>
      <c r="S2503" t="s">
        <v>27</v>
      </c>
      <c r="T2503" t="s">
        <v>28</v>
      </c>
    </row>
    <row r="2504" spans="1:20" ht="13.95" customHeight="1" x14ac:dyDescent="0.3">
      <c r="A2504" t="s">
        <v>3675</v>
      </c>
      <c r="B2504" s="2">
        <v>1</v>
      </c>
      <c r="C2504" t="s">
        <v>1864</v>
      </c>
      <c r="D2504" t="s">
        <v>1787</v>
      </c>
      <c r="E2504" t="s">
        <v>31</v>
      </c>
      <c r="F2504" t="s">
        <v>281</v>
      </c>
      <c r="G2504" t="s">
        <v>282</v>
      </c>
      <c r="H2504" t="s">
        <v>1845</v>
      </c>
      <c r="I2504" s="1">
        <f>DATE(2024,11,25)</f>
        <v>45621</v>
      </c>
      <c r="J2504" s="3">
        <v>31046.55</v>
      </c>
      <c r="K2504" s="3">
        <v>3560.75</v>
      </c>
      <c r="L2504" s="3">
        <v>27485.8</v>
      </c>
      <c r="M2504" s="3">
        <v>3105</v>
      </c>
      <c r="N2504" s="2">
        <v>6</v>
      </c>
      <c r="O2504" s="2">
        <v>0</v>
      </c>
      <c r="P2504" s="2">
        <v>5</v>
      </c>
      <c r="Q2504" s="2">
        <v>85</v>
      </c>
      <c r="R2504" s="1">
        <f t="shared" si="137"/>
        <v>45900</v>
      </c>
      <c r="S2504" t="s">
        <v>27</v>
      </c>
      <c r="T2504" t="s">
        <v>28</v>
      </c>
    </row>
    <row r="2505" spans="1:20" ht="13.95" customHeight="1" x14ac:dyDescent="0.3">
      <c r="A2505" t="s">
        <v>3676</v>
      </c>
      <c r="B2505" s="2">
        <v>1</v>
      </c>
      <c r="C2505" t="s">
        <v>1864</v>
      </c>
      <c r="D2505" t="s">
        <v>1787</v>
      </c>
      <c r="E2505" t="s">
        <v>31</v>
      </c>
      <c r="F2505" t="s">
        <v>281</v>
      </c>
      <c r="G2505" t="s">
        <v>282</v>
      </c>
      <c r="H2505" t="s">
        <v>1845</v>
      </c>
      <c r="I2505" s="1">
        <f>DATE(2024,11,25)</f>
        <v>45621</v>
      </c>
      <c r="J2505" s="3">
        <v>31046.55</v>
      </c>
      <c r="K2505" s="3">
        <v>3560.75</v>
      </c>
      <c r="L2505" s="3">
        <v>27485.8</v>
      </c>
      <c r="M2505" s="3">
        <v>3105</v>
      </c>
      <c r="N2505" s="2">
        <v>6</v>
      </c>
      <c r="O2505" s="2">
        <v>0</v>
      </c>
      <c r="P2505" s="2">
        <v>5</v>
      </c>
      <c r="Q2505" s="2">
        <v>85</v>
      </c>
      <c r="R2505" s="1">
        <f t="shared" si="137"/>
        <v>45900</v>
      </c>
      <c r="S2505" t="s">
        <v>27</v>
      </c>
      <c r="T2505" t="s">
        <v>28</v>
      </c>
    </row>
    <row r="2506" spans="1:20" ht="13.95" customHeight="1" x14ac:dyDescent="0.3">
      <c r="A2506" t="s">
        <v>3677</v>
      </c>
      <c r="B2506" s="2">
        <v>1</v>
      </c>
      <c r="C2506" t="s">
        <v>3678</v>
      </c>
      <c r="D2506" t="s">
        <v>136</v>
      </c>
      <c r="E2506" t="s">
        <v>3679</v>
      </c>
      <c r="F2506" t="s">
        <v>281</v>
      </c>
      <c r="G2506" t="s">
        <v>282</v>
      </c>
      <c r="H2506" t="s">
        <v>283</v>
      </c>
      <c r="I2506" s="1">
        <f>DATE(2019,4,30)</f>
        <v>43585</v>
      </c>
      <c r="J2506" s="3">
        <v>19165.13</v>
      </c>
      <c r="K2506" s="3">
        <v>14482.6</v>
      </c>
      <c r="L2506" s="3">
        <v>4682.53</v>
      </c>
      <c r="M2506" s="3">
        <v>1916</v>
      </c>
      <c r="N2506" s="2">
        <v>8</v>
      </c>
      <c r="O2506" s="2">
        <v>0</v>
      </c>
      <c r="P2506" s="2">
        <v>1</v>
      </c>
      <c r="Q2506" s="2">
        <v>241</v>
      </c>
      <c r="R2506" s="1">
        <f t="shared" si="137"/>
        <v>45900</v>
      </c>
      <c r="S2506" t="s">
        <v>27</v>
      </c>
      <c r="T2506" t="s">
        <v>28</v>
      </c>
    </row>
    <row r="2507" spans="1:20" ht="13.95" customHeight="1" x14ac:dyDescent="0.3">
      <c r="A2507" t="s">
        <v>3680</v>
      </c>
      <c r="B2507" s="2">
        <v>1</v>
      </c>
      <c r="C2507" t="s">
        <v>1864</v>
      </c>
      <c r="D2507" t="s">
        <v>1787</v>
      </c>
      <c r="E2507" t="s">
        <v>31</v>
      </c>
      <c r="F2507" t="s">
        <v>281</v>
      </c>
      <c r="G2507" t="s">
        <v>282</v>
      </c>
      <c r="H2507" t="s">
        <v>1845</v>
      </c>
      <c r="I2507" s="1">
        <f>DATE(2024,11,25)</f>
        <v>45621</v>
      </c>
      <c r="J2507" s="3">
        <v>31046.55</v>
      </c>
      <c r="K2507" s="3">
        <v>3560.75</v>
      </c>
      <c r="L2507" s="3">
        <v>27485.8</v>
      </c>
      <c r="M2507" s="3">
        <v>3105</v>
      </c>
      <c r="N2507" s="2">
        <v>6</v>
      </c>
      <c r="O2507" s="2">
        <v>0</v>
      </c>
      <c r="P2507" s="2">
        <v>5</v>
      </c>
      <c r="Q2507" s="2">
        <v>85</v>
      </c>
      <c r="R2507" s="1">
        <f t="shared" si="137"/>
        <v>45900</v>
      </c>
      <c r="S2507" t="s">
        <v>27</v>
      </c>
      <c r="T2507" t="s">
        <v>28</v>
      </c>
    </row>
    <row r="2508" spans="1:20" ht="13.95" customHeight="1" x14ac:dyDescent="0.3">
      <c r="A2508" t="s">
        <v>3681</v>
      </c>
      <c r="B2508" s="2">
        <v>1</v>
      </c>
      <c r="C2508" t="s">
        <v>1864</v>
      </c>
      <c r="D2508" t="s">
        <v>1787</v>
      </c>
      <c r="E2508" t="s">
        <v>31</v>
      </c>
      <c r="F2508" t="s">
        <v>1250</v>
      </c>
      <c r="G2508" t="s">
        <v>565</v>
      </c>
      <c r="H2508" t="s">
        <v>3682</v>
      </c>
      <c r="I2508" s="1">
        <f>DATE(2024,11,25)</f>
        <v>45621</v>
      </c>
      <c r="J2508" s="3">
        <v>31046.55</v>
      </c>
      <c r="K2508" s="3">
        <v>3560.75</v>
      </c>
      <c r="L2508" s="3">
        <v>27485.8</v>
      </c>
      <c r="M2508" s="3">
        <v>3105</v>
      </c>
      <c r="N2508" s="2">
        <v>6</v>
      </c>
      <c r="O2508" s="2">
        <v>0</v>
      </c>
      <c r="P2508" s="2">
        <v>5</v>
      </c>
      <c r="Q2508" s="2">
        <v>85</v>
      </c>
      <c r="R2508" s="1">
        <f t="shared" si="137"/>
        <v>45900</v>
      </c>
      <c r="S2508" t="s">
        <v>27</v>
      </c>
      <c r="T2508" t="s">
        <v>28</v>
      </c>
    </row>
    <row r="2509" spans="1:20" ht="13.95" customHeight="1" x14ac:dyDescent="0.3">
      <c r="A2509" t="s">
        <v>3683</v>
      </c>
      <c r="B2509" s="2">
        <v>1</v>
      </c>
      <c r="C2509" t="s">
        <v>3291</v>
      </c>
      <c r="D2509" t="s">
        <v>22</v>
      </c>
      <c r="E2509" t="s">
        <v>937</v>
      </c>
      <c r="F2509" t="s">
        <v>453</v>
      </c>
      <c r="G2509" t="s">
        <v>197</v>
      </c>
      <c r="H2509" t="s">
        <v>454</v>
      </c>
      <c r="I2509" s="1">
        <f>DATE(2019,3,29)</f>
        <v>43553</v>
      </c>
      <c r="J2509" s="3">
        <v>11534.5</v>
      </c>
      <c r="K2509" s="3">
        <v>4765.6499999999996</v>
      </c>
      <c r="L2509" s="3">
        <v>6768.85</v>
      </c>
      <c r="M2509" s="3">
        <v>1150</v>
      </c>
      <c r="N2509" s="2">
        <v>14</v>
      </c>
      <c r="O2509" s="2">
        <v>0</v>
      </c>
      <c r="P2509" s="2">
        <v>7</v>
      </c>
      <c r="Q2509" s="2">
        <v>209</v>
      </c>
      <c r="R2509" s="1">
        <f t="shared" si="137"/>
        <v>45900</v>
      </c>
      <c r="S2509" t="s">
        <v>27</v>
      </c>
      <c r="T2509" t="s">
        <v>28</v>
      </c>
    </row>
    <row r="2510" spans="1:20" ht="13.95" customHeight="1" x14ac:dyDescent="0.3">
      <c r="A2510" t="s">
        <v>3684</v>
      </c>
      <c r="B2510" s="2">
        <v>1</v>
      </c>
      <c r="C2510" t="s">
        <v>3291</v>
      </c>
      <c r="D2510" t="s">
        <v>22</v>
      </c>
      <c r="E2510" t="s">
        <v>937</v>
      </c>
      <c r="F2510" t="s">
        <v>453</v>
      </c>
      <c r="G2510" t="s">
        <v>197</v>
      </c>
      <c r="H2510" t="s">
        <v>454</v>
      </c>
      <c r="I2510" s="1">
        <f>DATE(2019,3,29)</f>
        <v>43553</v>
      </c>
      <c r="J2510" s="3">
        <v>11534.5</v>
      </c>
      <c r="K2510" s="3">
        <v>4765.6499999999996</v>
      </c>
      <c r="L2510" s="3">
        <v>6768.85</v>
      </c>
      <c r="M2510" s="3">
        <v>1150</v>
      </c>
      <c r="N2510" s="2">
        <v>14</v>
      </c>
      <c r="O2510" s="2">
        <v>0</v>
      </c>
      <c r="P2510" s="2">
        <v>7</v>
      </c>
      <c r="Q2510" s="2">
        <v>209</v>
      </c>
      <c r="R2510" s="1">
        <f t="shared" si="137"/>
        <v>45900</v>
      </c>
      <c r="S2510" t="s">
        <v>27</v>
      </c>
      <c r="T2510" t="s">
        <v>28</v>
      </c>
    </row>
    <row r="2511" spans="1:20" ht="13.95" customHeight="1" x14ac:dyDescent="0.3">
      <c r="A2511" t="s">
        <v>3685</v>
      </c>
      <c r="B2511" s="2">
        <v>1</v>
      </c>
      <c r="C2511" t="s">
        <v>3291</v>
      </c>
      <c r="D2511" t="s">
        <v>22</v>
      </c>
      <c r="E2511" t="s">
        <v>937</v>
      </c>
      <c r="F2511" t="s">
        <v>453</v>
      </c>
      <c r="G2511" t="s">
        <v>197</v>
      </c>
      <c r="H2511" t="s">
        <v>454</v>
      </c>
      <c r="I2511" s="1">
        <f>DATE(2019,3,29)</f>
        <v>43553</v>
      </c>
      <c r="J2511" s="3">
        <v>11534.5</v>
      </c>
      <c r="K2511" s="3">
        <v>4765.6499999999996</v>
      </c>
      <c r="L2511" s="3">
        <v>6768.85</v>
      </c>
      <c r="M2511" s="3">
        <v>1150</v>
      </c>
      <c r="N2511" s="2">
        <v>14</v>
      </c>
      <c r="O2511" s="2">
        <v>0</v>
      </c>
      <c r="P2511" s="2">
        <v>7</v>
      </c>
      <c r="Q2511" s="2">
        <v>209</v>
      </c>
      <c r="R2511" s="1">
        <f t="shared" si="137"/>
        <v>45900</v>
      </c>
      <c r="S2511" t="s">
        <v>27</v>
      </c>
      <c r="T2511" t="s">
        <v>28</v>
      </c>
    </row>
    <row r="2512" spans="1:20" ht="13.95" customHeight="1" x14ac:dyDescent="0.3">
      <c r="A2512" t="s">
        <v>3686</v>
      </c>
      <c r="B2512" s="2">
        <v>1</v>
      </c>
      <c r="C2512" t="s">
        <v>3291</v>
      </c>
      <c r="D2512" t="s">
        <v>22</v>
      </c>
      <c r="E2512" t="s">
        <v>937</v>
      </c>
      <c r="F2512" t="s">
        <v>376</v>
      </c>
      <c r="G2512" t="s">
        <v>377</v>
      </c>
      <c r="H2512" t="s">
        <v>378</v>
      </c>
      <c r="I2512" s="1">
        <f>DATE(2019,3,29)</f>
        <v>43553</v>
      </c>
      <c r="J2512" s="3">
        <v>11534.5</v>
      </c>
      <c r="K2512" s="3">
        <v>4765.6499999999996</v>
      </c>
      <c r="L2512" s="3">
        <v>6768.85</v>
      </c>
      <c r="M2512" s="3">
        <v>1150</v>
      </c>
      <c r="N2512" s="2">
        <v>14</v>
      </c>
      <c r="O2512" s="2">
        <v>0</v>
      </c>
      <c r="P2512" s="2">
        <v>7</v>
      </c>
      <c r="Q2512" s="2">
        <v>209</v>
      </c>
      <c r="R2512" s="1">
        <f t="shared" si="137"/>
        <v>45900</v>
      </c>
      <c r="S2512" t="s">
        <v>27</v>
      </c>
      <c r="T2512" t="s">
        <v>28</v>
      </c>
    </row>
    <row r="2513" spans="1:20" ht="13.95" customHeight="1" x14ac:dyDescent="0.3">
      <c r="A2513" t="s">
        <v>3687</v>
      </c>
      <c r="B2513" s="2">
        <v>1</v>
      </c>
      <c r="C2513" t="s">
        <v>1864</v>
      </c>
      <c r="D2513" t="s">
        <v>1787</v>
      </c>
      <c r="E2513" t="s">
        <v>31</v>
      </c>
      <c r="F2513" t="s">
        <v>281</v>
      </c>
      <c r="G2513" t="s">
        <v>282</v>
      </c>
      <c r="H2513" t="s">
        <v>3688</v>
      </c>
      <c r="I2513" s="1">
        <f>DATE(2024,11,25)</f>
        <v>45621</v>
      </c>
      <c r="J2513" s="3">
        <v>31046.55</v>
      </c>
      <c r="K2513" s="3">
        <v>3560.75</v>
      </c>
      <c r="L2513" s="3">
        <v>27485.8</v>
      </c>
      <c r="M2513" s="3">
        <v>3105</v>
      </c>
      <c r="N2513" s="2">
        <v>6</v>
      </c>
      <c r="O2513" s="2">
        <v>0</v>
      </c>
      <c r="P2513" s="2">
        <v>5</v>
      </c>
      <c r="Q2513" s="2">
        <v>85</v>
      </c>
      <c r="R2513" s="1">
        <f t="shared" si="137"/>
        <v>45900</v>
      </c>
      <c r="S2513" t="s">
        <v>27</v>
      </c>
      <c r="T2513" t="s">
        <v>28</v>
      </c>
    </row>
    <row r="2514" spans="1:20" ht="13.95" customHeight="1" x14ac:dyDescent="0.3">
      <c r="A2514" t="s">
        <v>3689</v>
      </c>
      <c r="B2514" s="2">
        <v>1</v>
      </c>
      <c r="C2514" t="s">
        <v>1864</v>
      </c>
      <c r="D2514" t="s">
        <v>1787</v>
      </c>
      <c r="E2514" t="s">
        <v>31</v>
      </c>
      <c r="F2514" t="s">
        <v>181</v>
      </c>
      <c r="G2514" t="s">
        <v>182</v>
      </c>
      <c r="H2514" t="s">
        <v>3690</v>
      </c>
      <c r="I2514" s="1">
        <f>DATE(2024,11,25)</f>
        <v>45621</v>
      </c>
      <c r="J2514" s="3">
        <v>31046.55</v>
      </c>
      <c r="K2514" s="3">
        <v>3560.75</v>
      </c>
      <c r="L2514" s="3">
        <v>27485.8</v>
      </c>
      <c r="M2514" s="3">
        <v>3105</v>
      </c>
      <c r="N2514" s="2">
        <v>6</v>
      </c>
      <c r="O2514" s="2">
        <v>0</v>
      </c>
      <c r="P2514" s="2">
        <v>5</v>
      </c>
      <c r="Q2514" s="2">
        <v>85</v>
      </c>
      <c r="R2514" s="1">
        <f t="shared" si="137"/>
        <v>45900</v>
      </c>
      <c r="S2514" t="s">
        <v>27</v>
      </c>
      <c r="T2514" t="s">
        <v>28</v>
      </c>
    </row>
    <row r="2515" spans="1:20" ht="13.95" customHeight="1" x14ac:dyDescent="0.3">
      <c r="A2515" t="s">
        <v>3691</v>
      </c>
      <c r="B2515" s="2">
        <v>1</v>
      </c>
      <c r="C2515" t="s">
        <v>3692</v>
      </c>
      <c r="D2515" t="s">
        <v>22</v>
      </c>
      <c r="E2515" t="s">
        <v>3693</v>
      </c>
      <c r="F2515" t="s">
        <v>428</v>
      </c>
      <c r="G2515" t="s">
        <v>209</v>
      </c>
      <c r="H2515" t="s">
        <v>429</v>
      </c>
      <c r="I2515" s="1">
        <f>DATE(2019,1,17)</f>
        <v>43482</v>
      </c>
      <c r="J2515" s="3">
        <v>11525.76</v>
      </c>
      <c r="K2515" s="3">
        <v>4904.8599999999997</v>
      </c>
      <c r="L2515" s="3">
        <v>6620.9</v>
      </c>
      <c r="M2515" s="3">
        <v>1152</v>
      </c>
      <c r="N2515" s="2">
        <v>14</v>
      </c>
      <c r="O2515" s="2">
        <v>0</v>
      </c>
      <c r="P2515" s="2">
        <v>7</v>
      </c>
      <c r="Q2515" s="2">
        <v>138</v>
      </c>
      <c r="R2515" s="1">
        <f t="shared" si="137"/>
        <v>45900</v>
      </c>
      <c r="S2515" t="s">
        <v>27</v>
      </c>
      <c r="T2515" t="s">
        <v>28</v>
      </c>
    </row>
    <row r="2516" spans="1:20" ht="13.95" customHeight="1" x14ac:dyDescent="0.3">
      <c r="A2516" t="s">
        <v>3694</v>
      </c>
      <c r="B2516" s="2">
        <v>1</v>
      </c>
      <c r="C2516" t="s">
        <v>3692</v>
      </c>
      <c r="D2516" t="s">
        <v>22</v>
      </c>
      <c r="E2516" t="s">
        <v>3695</v>
      </c>
      <c r="F2516" t="s">
        <v>428</v>
      </c>
      <c r="G2516" t="s">
        <v>209</v>
      </c>
      <c r="H2516" t="s">
        <v>429</v>
      </c>
      <c r="I2516" s="1">
        <f>DATE(2019,1,17)</f>
        <v>43482</v>
      </c>
      <c r="J2516" s="3">
        <v>11525.76</v>
      </c>
      <c r="K2516" s="3">
        <v>4904.8599999999997</v>
      </c>
      <c r="L2516" s="3">
        <v>6620.9</v>
      </c>
      <c r="M2516" s="3">
        <v>1152</v>
      </c>
      <c r="N2516" s="2">
        <v>14</v>
      </c>
      <c r="O2516" s="2">
        <v>0</v>
      </c>
      <c r="P2516" s="2">
        <v>7</v>
      </c>
      <c r="Q2516" s="2">
        <v>138</v>
      </c>
      <c r="R2516" s="1">
        <f t="shared" si="137"/>
        <v>45900</v>
      </c>
      <c r="S2516" t="s">
        <v>27</v>
      </c>
      <c r="T2516" t="s">
        <v>28</v>
      </c>
    </row>
    <row r="2517" spans="1:20" ht="13.95" customHeight="1" x14ac:dyDescent="0.3">
      <c r="A2517" t="s">
        <v>3696</v>
      </c>
      <c r="B2517" s="2">
        <v>1</v>
      </c>
      <c r="C2517" t="s">
        <v>3697</v>
      </c>
      <c r="D2517" t="s">
        <v>22</v>
      </c>
      <c r="E2517" t="s">
        <v>3695</v>
      </c>
      <c r="F2517" t="s">
        <v>428</v>
      </c>
      <c r="G2517" t="s">
        <v>209</v>
      </c>
      <c r="H2517" t="s">
        <v>429</v>
      </c>
      <c r="I2517" s="1">
        <f>DATE(2019,1,17)</f>
        <v>43482</v>
      </c>
      <c r="J2517" s="3">
        <v>18893.12</v>
      </c>
      <c r="K2517" s="3">
        <v>8039.34</v>
      </c>
      <c r="L2517" s="3">
        <v>10853.78</v>
      </c>
      <c r="M2517" s="3">
        <v>1890</v>
      </c>
      <c r="N2517" s="2">
        <v>14</v>
      </c>
      <c r="O2517" s="2">
        <v>0</v>
      </c>
      <c r="P2517" s="2">
        <v>7</v>
      </c>
      <c r="Q2517" s="2">
        <v>138</v>
      </c>
      <c r="R2517" s="1">
        <f t="shared" si="137"/>
        <v>45900</v>
      </c>
      <c r="S2517" t="s">
        <v>27</v>
      </c>
      <c r="T2517" t="s">
        <v>28</v>
      </c>
    </row>
    <row r="2518" spans="1:20" ht="13.95" customHeight="1" x14ac:dyDescent="0.3">
      <c r="A2518" t="s">
        <v>3698</v>
      </c>
      <c r="B2518" s="2">
        <v>1</v>
      </c>
      <c r="C2518" t="s">
        <v>3699</v>
      </c>
      <c r="D2518" t="s">
        <v>22</v>
      </c>
      <c r="E2518" t="s">
        <v>3695</v>
      </c>
      <c r="F2518" t="s">
        <v>428</v>
      </c>
      <c r="G2518" t="s">
        <v>209</v>
      </c>
      <c r="H2518" t="s">
        <v>429</v>
      </c>
      <c r="I2518" s="1">
        <f>DATE(2019,1,17)</f>
        <v>43482</v>
      </c>
      <c r="J2518" s="3">
        <v>18234.400000000001</v>
      </c>
      <c r="K2518" s="3">
        <v>7758.63</v>
      </c>
      <c r="L2518" s="3">
        <v>10475.77</v>
      </c>
      <c r="M2518" s="3">
        <v>1825</v>
      </c>
      <c r="N2518" s="2">
        <v>14</v>
      </c>
      <c r="O2518" s="2">
        <v>0</v>
      </c>
      <c r="P2518" s="2">
        <v>7</v>
      </c>
      <c r="Q2518" s="2">
        <v>138</v>
      </c>
      <c r="R2518" s="1">
        <f t="shared" si="137"/>
        <v>45900</v>
      </c>
      <c r="S2518" t="s">
        <v>27</v>
      </c>
      <c r="T2518" t="s">
        <v>28</v>
      </c>
    </row>
    <row r="2519" spans="1:20" ht="13.95" customHeight="1" x14ac:dyDescent="0.3">
      <c r="A2519" t="s">
        <v>3700</v>
      </c>
      <c r="B2519" s="2">
        <v>1</v>
      </c>
      <c r="C2519" t="s">
        <v>1864</v>
      </c>
      <c r="D2519" t="s">
        <v>1787</v>
      </c>
      <c r="E2519" t="s">
        <v>31</v>
      </c>
      <c r="F2519" t="s">
        <v>281</v>
      </c>
      <c r="G2519" t="s">
        <v>282</v>
      </c>
      <c r="H2519" t="s">
        <v>1845</v>
      </c>
      <c r="I2519" s="1">
        <f>DATE(2024,11,25)</f>
        <v>45621</v>
      </c>
      <c r="J2519" s="3">
        <v>31046.55</v>
      </c>
      <c r="K2519" s="3">
        <v>3560.75</v>
      </c>
      <c r="L2519" s="3">
        <v>27485.8</v>
      </c>
      <c r="M2519" s="3">
        <v>3105</v>
      </c>
      <c r="N2519" s="2">
        <v>6</v>
      </c>
      <c r="O2519" s="2">
        <v>0</v>
      </c>
      <c r="P2519" s="2">
        <v>5</v>
      </c>
      <c r="Q2519" s="2">
        <v>85</v>
      </c>
      <c r="R2519" s="1">
        <f t="shared" si="137"/>
        <v>45900</v>
      </c>
      <c r="S2519" t="s">
        <v>27</v>
      </c>
      <c r="T2519" t="s">
        <v>28</v>
      </c>
    </row>
    <row r="2520" spans="1:20" ht="13.95" customHeight="1" x14ac:dyDescent="0.3">
      <c r="A2520" t="s">
        <v>3701</v>
      </c>
      <c r="B2520" s="2">
        <v>1</v>
      </c>
      <c r="C2520" t="s">
        <v>3702</v>
      </c>
      <c r="D2520" t="s">
        <v>22</v>
      </c>
      <c r="E2520" t="s">
        <v>3703</v>
      </c>
      <c r="F2520" t="s">
        <v>326</v>
      </c>
      <c r="G2520" t="s">
        <v>162</v>
      </c>
      <c r="H2520" t="s">
        <v>327</v>
      </c>
      <c r="I2520" s="1">
        <f>DATE(2018,11,30)</f>
        <v>43434</v>
      </c>
      <c r="J2520" s="3">
        <v>3806.5</v>
      </c>
      <c r="K2520" s="3">
        <v>1652.31</v>
      </c>
      <c r="L2520" s="3">
        <v>2154.19</v>
      </c>
      <c r="M2520" s="3">
        <v>380</v>
      </c>
      <c r="N2520" s="2">
        <v>14</v>
      </c>
      <c r="O2520" s="2">
        <v>0</v>
      </c>
      <c r="P2520" s="2">
        <v>7</v>
      </c>
      <c r="Q2520" s="2">
        <v>90</v>
      </c>
      <c r="R2520" s="1">
        <f t="shared" si="137"/>
        <v>45900</v>
      </c>
      <c r="S2520" t="s">
        <v>27</v>
      </c>
      <c r="T2520" t="s">
        <v>28</v>
      </c>
    </row>
    <row r="2521" spans="1:20" ht="13.95" customHeight="1" x14ac:dyDescent="0.3">
      <c r="A2521" t="s">
        <v>3704</v>
      </c>
      <c r="B2521" s="2">
        <v>1</v>
      </c>
      <c r="C2521" t="s">
        <v>2130</v>
      </c>
      <c r="D2521" t="s">
        <v>22</v>
      </c>
      <c r="E2521" t="s">
        <v>3703</v>
      </c>
      <c r="F2521" t="s">
        <v>626</v>
      </c>
      <c r="G2521" t="s">
        <v>162</v>
      </c>
      <c r="H2521" t="s">
        <v>627</v>
      </c>
      <c r="I2521" s="1">
        <f>DATE(2018,11,30)</f>
        <v>43434</v>
      </c>
      <c r="J2521" s="3">
        <v>2932.5</v>
      </c>
      <c r="K2521" s="3">
        <v>1274.24</v>
      </c>
      <c r="L2521" s="3">
        <v>1658.26</v>
      </c>
      <c r="M2521" s="3">
        <v>290</v>
      </c>
      <c r="N2521" s="2">
        <v>14</v>
      </c>
      <c r="O2521" s="2">
        <v>0</v>
      </c>
      <c r="P2521" s="2">
        <v>7</v>
      </c>
      <c r="Q2521" s="2">
        <v>90</v>
      </c>
      <c r="R2521" s="1">
        <f t="shared" si="137"/>
        <v>45900</v>
      </c>
      <c r="S2521" t="s">
        <v>27</v>
      </c>
      <c r="T2521" t="s">
        <v>28</v>
      </c>
    </row>
    <row r="2522" spans="1:20" ht="13.95" customHeight="1" x14ac:dyDescent="0.3">
      <c r="A2522" t="s">
        <v>3705</v>
      </c>
      <c r="B2522" s="2">
        <v>1</v>
      </c>
      <c r="C2522" t="s">
        <v>629</v>
      </c>
      <c r="D2522" t="s">
        <v>22</v>
      </c>
      <c r="E2522" t="s">
        <v>3703</v>
      </c>
      <c r="F2522" t="s">
        <v>543</v>
      </c>
      <c r="G2522" t="s">
        <v>25</v>
      </c>
      <c r="H2522" t="s">
        <v>544</v>
      </c>
      <c r="I2522" s="1">
        <f>DATE(2018,11,30)</f>
        <v>43434</v>
      </c>
      <c r="J2522" s="3">
        <v>3507.5</v>
      </c>
      <c r="K2522" s="3">
        <v>1522.57</v>
      </c>
      <c r="L2522" s="3">
        <v>1984.93</v>
      </c>
      <c r="M2522" s="3">
        <v>350</v>
      </c>
      <c r="N2522" s="2">
        <v>14</v>
      </c>
      <c r="O2522" s="2">
        <v>0</v>
      </c>
      <c r="P2522" s="2">
        <v>7</v>
      </c>
      <c r="Q2522" s="2">
        <v>90</v>
      </c>
      <c r="R2522" s="1">
        <f t="shared" si="137"/>
        <v>45900</v>
      </c>
      <c r="S2522" t="s">
        <v>27</v>
      </c>
      <c r="T2522" t="s">
        <v>28</v>
      </c>
    </row>
    <row r="2523" spans="1:20" ht="13.95" customHeight="1" x14ac:dyDescent="0.3">
      <c r="A2523" t="s">
        <v>3706</v>
      </c>
      <c r="B2523" s="2">
        <v>1</v>
      </c>
      <c r="C2523" t="s">
        <v>629</v>
      </c>
      <c r="D2523" t="s">
        <v>22</v>
      </c>
      <c r="E2523" t="s">
        <v>3703</v>
      </c>
      <c r="F2523" t="s">
        <v>461</v>
      </c>
      <c r="G2523" t="s">
        <v>377</v>
      </c>
      <c r="H2523" t="s">
        <v>687</v>
      </c>
      <c r="I2523" s="1">
        <f>DATE(2018,11,30)</f>
        <v>43434</v>
      </c>
      <c r="J2523" s="3">
        <v>3507.5</v>
      </c>
      <c r="K2523" s="3">
        <v>1522.57</v>
      </c>
      <c r="L2523" s="3">
        <v>1984.93</v>
      </c>
      <c r="M2523" s="3">
        <v>350</v>
      </c>
      <c r="N2523" s="2">
        <v>14</v>
      </c>
      <c r="O2523" s="2">
        <v>0</v>
      </c>
      <c r="P2523" s="2">
        <v>7</v>
      </c>
      <c r="Q2523" s="2">
        <v>90</v>
      </c>
      <c r="R2523" s="1">
        <f t="shared" si="137"/>
        <v>45900</v>
      </c>
      <c r="S2523" t="s">
        <v>27</v>
      </c>
      <c r="T2523" t="s">
        <v>28</v>
      </c>
    </row>
    <row r="2524" spans="1:20" ht="13.95" customHeight="1" x14ac:dyDescent="0.3">
      <c r="A2524" t="s">
        <v>3707</v>
      </c>
      <c r="B2524" s="2">
        <v>1</v>
      </c>
      <c r="C2524" t="s">
        <v>1864</v>
      </c>
      <c r="D2524" t="s">
        <v>1787</v>
      </c>
      <c r="E2524" t="s">
        <v>31</v>
      </c>
      <c r="F2524" t="s">
        <v>281</v>
      </c>
      <c r="G2524" t="s">
        <v>282</v>
      </c>
      <c r="H2524" t="s">
        <v>1845</v>
      </c>
      <c r="I2524" s="1">
        <f>DATE(2024,11,25)</f>
        <v>45621</v>
      </c>
      <c r="J2524" s="3">
        <v>31046.55</v>
      </c>
      <c r="K2524" s="3">
        <v>3560.75</v>
      </c>
      <c r="L2524" s="3">
        <v>27485.8</v>
      </c>
      <c r="M2524" s="3">
        <v>3105</v>
      </c>
      <c r="N2524" s="2">
        <v>6</v>
      </c>
      <c r="O2524" s="2">
        <v>0</v>
      </c>
      <c r="P2524" s="2">
        <v>5</v>
      </c>
      <c r="Q2524" s="2">
        <v>85</v>
      </c>
      <c r="R2524" s="1">
        <f t="shared" si="137"/>
        <v>45900</v>
      </c>
      <c r="S2524" t="s">
        <v>27</v>
      </c>
      <c r="T2524" t="s">
        <v>28</v>
      </c>
    </row>
    <row r="2525" spans="1:20" ht="13.95" customHeight="1" x14ac:dyDescent="0.3">
      <c r="A2525" t="s">
        <v>3708</v>
      </c>
      <c r="B2525" s="2">
        <v>1</v>
      </c>
      <c r="C2525" t="s">
        <v>3709</v>
      </c>
      <c r="D2525" t="s">
        <v>93</v>
      </c>
      <c r="E2525" t="s">
        <v>3710</v>
      </c>
      <c r="F2525" t="s">
        <v>281</v>
      </c>
      <c r="G2525" t="s">
        <v>282</v>
      </c>
      <c r="H2525" t="s">
        <v>283</v>
      </c>
      <c r="I2525" s="1">
        <f t="shared" ref="I2525:I2530" si="141">DATE(2018,10,25)</f>
        <v>43398</v>
      </c>
      <c r="J2525" s="3">
        <v>1842.45</v>
      </c>
      <c r="K2525" s="3">
        <v>1438.05</v>
      </c>
      <c r="L2525" s="3">
        <v>404.4</v>
      </c>
      <c r="M2525" s="3">
        <v>180</v>
      </c>
      <c r="N2525" s="2">
        <v>9</v>
      </c>
      <c r="O2525" s="2">
        <v>0</v>
      </c>
      <c r="P2525" s="2">
        <v>2</v>
      </c>
      <c r="Q2525" s="2">
        <v>54</v>
      </c>
      <c r="R2525" s="1">
        <f t="shared" si="137"/>
        <v>45900</v>
      </c>
      <c r="S2525" t="s">
        <v>27</v>
      </c>
      <c r="T2525" t="s">
        <v>28</v>
      </c>
    </row>
    <row r="2526" spans="1:20" ht="13.95" customHeight="1" x14ac:dyDescent="0.3">
      <c r="A2526" t="s">
        <v>3711</v>
      </c>
      <c r="B2526" s="2">
        <v>1</v>
      </c>
      <c r="C2526" t="s">
        <v>3709</v>
      </c>
      <c r="D2526" t="s">
        <v>93</v>
      </c>
      <c r="E2526" t="s">
        <v>3710</v>
      </c>
      <c r="F2526" t="s">
        <v>281</v>
      </c>
      <c r="G2526" t="s">
        <v>282</v>
      </c>
      <c r="H2526" t="s">
        <v>283</v>
      </c>
      <c r="I2526" s="1">
        <f t="shared" si="141"/>
        <v>43398</v>
      </c>
      <c r="J2526" s="3">
        <v>1842.45</v>
      </c>
      <c r="K2526" s="3">
        <v>1438.05</v>
      </c>
      <c r="L2526" s="3">
        <v>404.4</v>
      </c>
      <c r="M2526" s="3">
        <v>180</v>
      </c>
      <c r="N2526" s="2">
        <v>9</v>
      </c>
      <c r="O2526" s="2">
        <v>0</v>
      </c>
      <c r="P2526" s="2">
        <v>2</v>
      </c>
      <c r="Q2526" s="2">
        <v>54</v>
      </c>
      <c r="R2526" s="1">
        <f t="shared" ref="R2526:R2589" si="142">DATE(2025,8,31)</f>
        <v>45900</v>
      </c>
      <c r="S2526" t="s">
        <v>27</v>
      </c>
      <c r="T2526" t="s">
        <v>28</v>
      </c>
    </row>
    <row r="2527" spans="1:20" ht="13.95" customHeight="1" x14ac:dyDescent="0.3">
      <c r="A2527" t="s">
        <v>3712</v>
      </c>
      <c r="B2527" s="2">
        <v>1</v>
      </c>
      <c r="C2527" t="s">
        <v>3713</v>
      </c>
      <c r="D2527" t="s">
        <v>93</v>
      </c>
      <c r="E2527" t="s">
        <v>3710</v>
      </c>
      <c r="F2527" t="s">
        <v>281</v>
      </c>
      <c r="G2527" t="s">
        <v>282</v>
      </c>
      <c r="H2527" t="s">
        <v>283</v>
      </c>
      <c r="I2527" s="1">
        <f t="shared" si="141"/>
        <v>43398</v>
      </c>
      <c r="J2527" s="3">
        <v>6326.04</v>
      </c>
      <c r="K2527" s="3">
        <v>4927.28</v>
      </c>
      <c r="L2527" s="3">
        <v>1398.76</v>
      </c>
      <c r="M2527" s="3">
        <v>630</v>
      </c>
      <c r="N2527" s="2">
        <v>9</v>
      </c>
      <c r="O2527" s="2">
        <v>0</v>
      </c>
      <c r="P2527" s="2">
        <v>2</v>
      </c>
      <c r="Q2527" s="2">
        <v>54</v>
      </c>
      <c r="R2527" s="1">
        <f t="shared" si="142"/>
        <v>45900</v>
      </c>
      <c r="S2527" t="s">
        <v>27</v>
      </c>
      <c r="T2527" t="s">
        <v>28</v>
      </c>
    </row>
    <row r="2528" spans="1:20" ht="13.95" customHeight="1" x14ac:dyDescent="0.3">
      <c r="A2528" t="s">
        <v>3714</v>
      </c>
      <c r="B2528" s="2">
        <v>1</v>
      </c>
      <c r="C2528" t="s">
        <v>3713</v>
      </c>
      <c r="D2528" t="s">
        <v>93</v>
      </c>
      <c r="E2528" t="s">
        <v>3710</v>
      </c>
      <c r="F2528" t="s">
        <v>281</v>
      </c>
      <c r="G2528" t="s">
        <v>282</v>
      </c>
      <c r="H2528" t="s">
        <v>283</v>
      </c>
      <c r="I2528" s="1">
        <f t="shared" si="141"/>
        <v>43398</v>
      </c>
      <c r="J2528" s="3">
        <v>6326.04</v>
      </c>
      <c r="K2528" s="3">
        <v>4927.28</v>
      </c>
      <c r="L2528" s="3">
        <v>1398.76</v>
      </c>
      <c r="M2528" s="3">
        <v>630</v>
      </c>
      <c r="N2528" s="2">
        <v>9</v>
      </c>
      <c r="O2528" s="2">
        <v>0</v>
      </c>
      <c r="P2528" s="2">
        <v>2</v>
      </c>
      <c r="Q2528" s="2">
        <v>54</v>
      </c>
      <c r="R2528" s="1">
        <f t="shared" si="142"/>
        <v>45900</v>
      </c>
      <c r="S2528" t="s">
        <v>27</v>
      </c>
      <c r="T2528" t="s">
        <v>28</v>
      </c>
    </row>
    <row r="2529" spans="1:20" ht="13.95" customHeight="1" x14ac:dyDescent="0.3">
      <c r="A2529" t="s">
        <v>3715</v>
      </c>
      <c r="B2529" s="2">
        <v>1</v>
      </c>
      <c r="C2529" t="s">
        <v>3716</v>
      </c>
      <c r="D2529" t="s">
        <v>93</v>
      </c>
      <c r="E2529" t="s">
        <v>3710</v>
      </c>
      <c r="F2529" t="s">
        <v>281</v>
      </c>
      <c r="G2529" t="s">
        <v>282</v>
      </c>
      <c r="H2529" t="s">
        <v>283</v>
      </c>
      <c r="I2529" s="1">
        <f t="shared" si="141"/>
        <v>43398</v>
      </c>
      <c r="J2529" s="3">
        <v>6711.52</v>
      </c>
      <c r="K2529" s="3">
        <v>5753.83</v>
      </c>
      <c r="L2529" s="3">
        <v>957.69</v>
      </c>
      <c r="M2529" s="3">
        <v>60</v>
      </c>
      <c r="N2529" s="2">
        <v>9</v>
      </c>
      <c r="O2529" s="2">
        <v>0</v>
      </c>
      <c r="P2529" s="2">
        <v>2</v>
      </c>
      <c r="Q2529" s="2">
        <v>54</v>
      </c>
      <c r="R2529" s="1">
        <f t="shared" si="142"/>
        <v>45900</v>
      </c>
      <c r="S2529" t="s">
        <v>27</v>
      </c>
      <c r="T2529" t="s">
        <v>28</v>
      </c>
    </row>
    <row r="2530" spans="1:20" ht="13.95" customHeight="1" x14ac:dyDescent="0.3">
      <c r="A2530" t="s">
        <v>3717</v>
      </c>
      <c r="B2530" s="2">
        <v>1</v>
      </c>
      <c r="C2530" t="s">
        <v>3716</v>
      </c>
      <c r="D2530" t="s">
        <v>93</v>
      </c>
      <c r="E2530" t="s">
        <v>3710</v>
      </c>
      <c r="F2530" t="s">
        <v>281</v>
      </c>
      <c r="G2530" t="s">
        <v>282</v>
      </c>
      <c r="H2530" t="s">
        <v>283</v>
      </c>
      <c r="I2530" s="1">
        <f t="shared" si="141"/>
        <v>43398</v>
      </c>
      <c r="J2530" s="3">
        <v>6711.5</v>
      </c>
      <c r="K2530" s="3">
        <v>5753.79</v>
      </c>
      <c r="L2530" s="3">
        <v>957.71</v>
      </c>
      <c r="M2530" s="3">
        <v>60</v>
      </c>
      <c r="N2530" s="2">
        <v>9</v>
      </c>
      <c r="O2530" s="2">
        <v>0</v>
      </c>
      <c r="P2530" s="2">
        <v>2</v>
      </c>
      <c r="Q2530" s="2">
        <v>54</v>
      </c>
      <c r="R2530" s="1">
        <f t="shared" si="142"/>
        <v>45900</v>
      </c>
      <c r="S2530" t="s">
        <v>27</v>
      </c>
      <c r="T2530" t="s">
        <v>28</v>
      </c>
    </row>
    <row r="2531" spans="1:20" ht="13.95" customHeight="1" x14ac:dyDescent="0.3">
      <c r="A2531" t="s">
        <v>3718</v>
      </c>
      <c r="B2531" s="2">
        <v>1</v>
      </c>
      <c r="C2531" t="s">
        <v>3719</v>
      </c>
      <c r="D2531" t="s">
        <v>22</v>
      </c>
      <c r="E2531" t="s">
        <v>1769</v>
      </c>
      <c r="F2531" t="s">
        <v>32</v>
      </c>
      <c r="G2531" t="s">
        <v>33</v>
      </c>
      <c r="H2531" t="s">
        <v>1770</v>
      </c>
      <c r="I2531" s="1">
        <f>DATE(2025,3,31)</f>
        <v>45747</v>
      </c>
      <c r="J2531" s="3">
        <v>3822.6</v>
      </c>
      <c r="K2531" s="3">
        <v>103.12</v>
      </c>
      <c r="L2531" s="3">
        <v>3719.48</v>
      </c>
      <c r="M2531" s="3">
        <v>380</v>
      </c>
      <c r="N2531" s="2">
        <v>14</v>
      </c>
      <c r="O2531" s="2">
        <v>0</v>
      </c>
      <c r="P2531" s="2">
        <v>13</v>
      </c>
      <c r="Q2531" s="2">
        <v>211</v>
      </c>
      <c r="R2531" s="1">
        <f t="shared" si="142"/>
        <v>45900</v>
      </c>
      <c r="S2531" t="s">
        <v>27</v>
      </c>
      <c r="T2531" t="s">
        <v>28</v>
      </c>
    </row>
    <row r="2532" spans="1:20" ht="13.95" customHeight="1" x14ac:dyDescent="0.3">
      <c r="A2532" t="s">
        <v>3720</v>
      </c>
      <c r="B2532" s="2">
        <v>1</v>
      </c>
      <c r="C2532" t="s">
        <v>1864</v>
      </c>
      <c r="D2532" t="s">
        <v>1787</v>
      </c>
      <c r="E2532" t="s">
        <v>31</v>
      </c>
      <c r="F2532" t="s">
        <v>281</v>
      </c>
      <c r="G2532" t="s">
        <v>282</v>
      </c>
      <c r="H2532" t="s">
        <v>3721</v>
      </c>
      <c r="I2532" s="1">
        <f>DATE(2024,11,25)</f>
        <v>45621</v>
      </c>
      <c r="J2532" s="3">
        <v>31046.55</v>
      </c>
      <c r="K2532" s="3">
        <v>3560.75</v>
      </c>
      <c r="L2532" s="3">
        <v>27485.8</v>
      </c>
      <c r="M2532" s="3">
        <v>3105</v>
      </c>
      <c r="N2532" s="2">
        <v>6</v>
      </c>
      <c r="O2532" s="2">
        <v>0</v>
      </c>
      <c r="P2532" s="2">
        <v>5</v>
      </c>
      <c r="Q2532" s="2">
        <v>85</v>
      </c>
      <c r="R2532" s="1">
        <f t="shared" si="142"/>
        <v>45900</v>
      </c>
      <c r="S2532" t="s">
        <v>27</v>
      </c>
      <c r="T2532" t="s">
        <v>28</v>
      </c>
    </row>
    <row r="2533" spans="1:20" ht="13.95" customHeight="1" x14ac:dyDescent="0.3">
      <c r="A2533" t="s">
        <v>3722</v>
      </c>
      <c r="B2533" s="2">
        <v>1</v>
      </c>
      <c r="C2533" t="s">
        <v>1864</v>
      </c>
      <c r="D2533" t="s">
        <v>1787</v>
      </c>
      <c r="E2533" t="s">
        <v>31</v>
      </c>
      <c r="F2533" t="s">
        <v>281</v>
      </c>
      <c r="G2533" t="s">
        <v>282</v>
      </c>
      <c r="H2533" t="s">
        <v>1845</v>
      </c>
      <c r="I2533" s="1">
        <f>DATE(2024,11,25)</f>
        <v>45621</v>
      </c>
      <c r="J2533" s="3">
        <v>31046.55</v>
      </c>
      <c r="K2533" s="3">
        <v>3560.75</v>
      </c>
      <c r="L2533" s="3">
        <v>27485.8</v>
      </c>
      <c r="M2533" s="3">
        <v>3105</v>
      </c>
      <c r="N2533" s="2">
        <v>6</v>
      </c>
      <c r="O2533" s="2">
        <v>0</v>
      </c>
      <c r="P2533" s="2">
        <v>5</v>
      </c>
      <c r="Q2533" s="2">
        <v>85</v>
      </c>
      <c r="R2533" s="1">
        <f t="shared" si="142"/>
        <v>45900</v>
      </c>
      <c r="S2533" t="s">
        <v>27</v>
      </c>
      <c r="T2533" t="s">
        <v>28</v>
      </c>
    </row>
    <row r="2534" spans="1:20" ht="13.95" customHeight="1" x14ac:dyDescent="0.3">
      <c r="A2534" t="s">
        <v>3723</v>
      </c>
      <c r="B2534" s="2">
        <v>1</v>
      </c>
      <c r="C2534" t="s">
        <v>1864</v>
      </c>
      <c r="D2534" t="s">
        <v>1787</v>
      </c>
      <c r="E2534" t="s">
        <v>31</v>
      </c>
      <c r="F2534" t="s">
        <v>281</v>
      </c>
      <c r="G2534" t="s">
        <v>282</v>
      </c>
      <c r="H2534" t="s">
        <v>1845</v>
      </c>
      <c r="I2534" s="1">
        <f>DATE(2024,11,25)</f>
        <v>45621</v>
      </c>
      <c r="J2534" s="3">
        <v>31046.55</v>
      </c>
      <c r="K2534" s="3">
        <v>3560.75</v>
      </c>
      <c r="L2534" s="3">
        <v>27485.8</v>
      </c>
      <c r="M2534" s="3">
        <v>3105</v>
      </c>
      <c r="N2534" s="2">
        <v>6</v>
      </c>
      <c r="O2534" s="2">
        <v>0</v>
      </c>
      <c r="P2534" s="2">
        <v>5</v>
      </c>
      <c r="Q2534" s="2">
        <v>85</v>
      </c>
      <c r="R2534" s="1">
        <f t="shared" si="142"/>
        <v>45900</v>
      </c>
      <c r="S2534" t="s">
        <v>27</v>
      </c>
      <c r="T2534" t="s">
        <v>28</v>
      </c>
    </row>
    <row r="2535" spans="1:20" ht="13.95" customHeight="1" x14ac:dyDescent="0.3">
      <c r="A2535" t="s">
        <v>3724</v>
      </c>
      <c r="B2535" s="2">
        <v>1</v>
      </c>
      <c r="C2535" t="s">
        <v>3725</v>
      </c>
      <c r="D2535" t="s">
        <v>1787</v>
      </c>
      <c r="E2535" t="s">
        <v>2711</v>
      </c>
      <c r="F2535" t="s">
        <v>281</v>
      </c>
      <c r="G2535" t="s">
        <v>282</v>
      </c>
      <c r="H2535" t="s">
        <v>283</v>
      </c>
      <c r="I2535" s="1">
        <f>DATE(2019,10,17)</f>
        <v>43755</v>
      </c>
      <c r="J2535" s="3">
        <v>20331.29</v>
      </c>
      <c r="K2535" s="3">
        <v>15471.67</v>
      </c>
      <c r="L2535" s="3">
        <v>4859.62</v>
      </c>
      <c r="M2535" s="3">
        <v>2033</v>
      </c>
      <c r="N2535" s="2">
        <v>8</v>
      </c>
      <c r="O2535" s="2">
        <v>0</v>
      </c>
      <c r="P2535" s="2">
        <v>2</v>
      </c>
      <c r="Q2535" s="2">
        <v>46</v>
      </c>
      <c r="R2535" s="1">
        <f t="shared" si="142"/>
        <v>45900</v>
      </c>
      <c r="S2535" t="s">
        <v>27</v>
      </c>
      <c r="T2535" t="s">
        <v>28</v>
      </c>
    </row>
    <row r="2536" spans="1:20" ht="13.95" customHeight="1" x14ac:dyDescent="0.3">
      <c r="A2536" t="s">
        <v>3726</v>
      </c>
      <c r="B2536" s="2">
        <v>1</v>
      </c>
      <c r="C2536" t="s">
        <v>3725</v>
      </c>
      <c r="D2536" t="s">
        <v>1787</v>
      </c>
      <c r="E2536" t="s">
        <v>2711</v>
      </c>
      <c r="F2536" t="s">
        <v>281</v>
      </c>
      <c r="G2536" t="s">
        <v>282</v>
      </c>
      <c r="H2536" t="s">
        <v>283</v>
      </c>
      <c r="I2536" s="1">
        <f>DATE(2019,10,17)</f>
        <v>43755</v>
      </c>
      <c r="J2536" s="3">
        <v>20331.29</v>
      </c>
      <c r="K2536" s="3">
        <v>15471.67</v>
      </c>
      <c r="L2536" s="3">
        <v>4859.62</v>
      </c>
      <c r="M2536" s="3">
        <v>2033</v>
      </c>
      <c r="N2536" s="2">
        <v>8</v>
      </c>
      <c r="O2536" s="2">
        <v>0</v>
      </c>
      <c r="P2536" s="2">
        <v>2</v>
      </c>
      <c r="Q2536" s="2">
        <v>46</v>
      </c>
      <c r="R2536" s="1">
        <f t="shared" si="142"/>
        <v>45900</v>
      </c>
      <c r="S2536" t="s">
        <v>27</v>
      </c>
      <c r="T2536" t="s">
        <v>28</v>
      </c>
    </row>
    <row r="2537" spans="1:20" ht="13.95" customHeight="1" x14ac:dyDescent="0.3">
      <c r="A2537" t="s">
        <v>3727</v>
      </c>
      <c r="B2537" s="2">
        <v>1</v>
      </c>
      <c r="C2537" t="s">
        <v>3725</v>
      </c>
      <c r="D2537" t="s">
        <v>1787</v>
      </c>
      <c r="E2537" t="s">
        <v>2711</v>
      </c>
      <c r="F2537" t="s">
        <v>281</v>
      </c>
      <c r="G2537" t="s">
        <v>282</v>
      </c>
      <c r="H2537" t="s">
        <v>283</v>
      </c>
      <c r="I2537" s="1">
        <f>DATE(2019,10,17)</f>
        <v>43755</v>
      </c>
      <c r="J2537" s="3">
        <v>20331.29</v>
      </c>
      <c r="K2537" s="3">
        <v>15471.67</v>
      </c>
      <c r="L2537" s="3">
        <v>4859.62</v>
      </c>
      <c r="M2537" s="3">
        <v>2033</v>
      </c>
      <c r="N2537" s="2">
        <v>8</v>
      </c>
      <c r="O2537" s="2">
        <v>0</v>
      </c>
      <c r="P2537" s="2">
        <v>2</v>
      </c>
      <c r="Q2537" s="2">
        <v>46</v>
      </c>
      <c r="R2537" s="1">
        <f t="shared" si="142"/>
        <v>45900</v>
      </c>
      <c r="S2537" t="s">
        <v>27</v>
      </c>
      <c r="T2537" t="s">
        <v>28</v>
      </c>
    </row>
    <row r="2538" spans="1:20" ht="13.95" customHeight="1" x14ac:dyDescent="0.3">
      <c r="A2538" t="s">
        <v>3728</v>
      </c>
      <c r="B2538" s="2">
        <v>1</v>
      </c>
      <c r="C2538" t="s">
        <v>1864</v>
      </c>
      <c r="D2538" t="s">
        <v>1787</v>
      </c>
      <c r="E2538" t="s">
        <v>31</v>
      </c>
      <c r="F2538" t="s">
        <v>281</v>
      </c>
      <c r="G2538" t="s">
        <v>282</v>
      </c>
      <c r="H2538" t="s">
        <v>1845</v>
      </c>
      <c r="I2538" s="1">
        <f>DATE(2024,11,25)</f>
        <v>45621</v>
      </c>
      <c r="J2538" s="3">
        <v>31046.55</v>
      </c>
      <c r="K2538" s="3">
        <v>3560.75</v>
      </c>
      <c r="L2538" s="3">
        <v>27485.8</v>
      </c>
      <c r="M2538" s="3">
        <v>3105</v>
      </c>
      <c r="N2538" s="2">
        <v>6</v>
      </c>
      <c r="O2538" s="2">
        <v>0</v>
      </c>
      <c r="P2538" s="2">
        <v>5</v>
      </c>
      <c r="Q2538" s="2">
        <v>85</v>
      </c>
      <c r="R2538" s="1">
        <f t="shared" si="142"/>
        <v>45900</v>
      </c>
      <c r="S2538" t="s">
        <v>27</v>
      </c>
      <c r="T2538" t="s">
        <v>28</v>
      </c>
    </row>
    <row r="2539" spans="1:20" ht="13.95" customHeight="1" x14ac:dyDescent="0.3">
      <c r="A2539" t="s">
        <v>3729</v>
      </c>
      <c r="B2539" s="2">
        <v>1</v>
      </c>
      <c r="C2539" t="s">
        <v>1864</v>
      </c>
      <c r="D2539" t="s">
        <v>1787</v>
      </c>
      <c r="E2539" t="s">
        <v>31</v>
      </c>
      <c r="F2539" t="s">
        <v>358</v>
      </c>
      <c r="G2539" t="s">
        <v>25</v>
      </c>
      <c r="H2539" t="s">
        <v>3730</v>
      </c>
      <c r="I2539" s="1">
        <f>DATE(2024,11,25)</f>
        <v>45621</v>
      </c>
      <c r="J2539" s="3">
        <v>31046.55</v>
      </c>
      <c r="K2539" s="3">
        <v>3560.75</v>
      </c>
      <c r="L2539" s="3">
        <v>27485.8</v>
      </c>
      <c r="M2539" s="3">
        <v>3105</v>
      </c>
      <c r="N2539" s="2">
        <v>6</v>
      </c>
      <c r="O2539" s="2">
        <v>0</v>
      </c>
      <c r="P2539" s="2">
        <v>5</v>
      </c>
      <c r="Q2539" s="2">
        <v>85</v>
      </c>
      <c r="R2539" s="1">
        <f t="shared" si="142"/>
        <v>45900</v>
      </c>
      <c r="S2539" t="s">
        <v>27</v>
      </c>
      <c r="T2539" t="s">
        <v>28</v>
      </c>
    </row>
    <row r="2540" spans="1:20" ht="13.95" customHeight="1" x14ac:dyDescent="0.3">
      <c r="A2540" t="s">
        <v>3731</v>
      </c>
      <c r="B2540" s="2">
        <v>1</v>
      </c>
      <c r="C2540" t="s">
        <v>3732</v>
      </c>
      <c r="D2540" t="s">
        <v>1870</v>
      </c>
      <c r="E2540" t="s">
        <v>3733</v>
      </c>
      <c r="F2540" t="s">
        <v>1872</v>
      </c>
      <c r="G2540" t="s">
        <v>282</v>
      </c>
      <c r="H2540" t="s">
        <v>283</v>
      </c>
      <c r="I2540" s="1">
        <f>DATE(2022,11,30)</f>
        <v>44895</v>
      </c>
      <c r="J2540" s="3">
        <v>46463.519999999997</v>
      </c>
      <c r="K2540" s="3">
        <v>42623.79</v>
      </c>
      <c r="L2540" s="3">
        <v>3839.73</v>
      </c>
      <c r="M2540" s="3">
        <v>0</v>
      </c>
      <c r="N2540" s="2">
        <v>3</v>
      </c>
      <c r="O2540" s="2">
        <v>0</v>
      </c>
      <c r="P2540" s="2">
        <v>0</v>
      </c>
      <c r="Q2540" s="2">
        <v>90</v>
      </c>
      <c r="R2540" s="1">
        <f t="shared" si="142"/>
        <v>45900</v>
      </c>
      <c r="S2540" t="s">
        <v>27</v>
      </c>
      <c r="T2540" t="s">
        <v>28</v>
      </c>
    </row>
    <row r="2541" spans="1:20" ht="13.95" customHeight="1" x14ac:dyDescent="0.3">
      <c r="A2541" t="s">
        <v>3734</v>
      </c>
      <c r="B2541" s="2">
        <v>1</v>
      </c>
      <c r="C2541" t="s">
        <v>1864</v>
      </c>
      <c r="D2541" t="s">
        <v>1787</v>
      </c>
      <c r="E2541" t="s">
        <v>31</v>
      </c>
      <c r="F2541" t="s">
        <v>281</v>
      </c>
      <c r="G2541" t="s">
        <v>282</v>
      </c>
      <c r="H2541" t="s">
        <v>1845</v>
      </c>
      <c r="I2541" s="1">
        <f>DATE(2024,11,25)</f>
        <v>45621</v>
      </c>
      <c r="J2541" s="3">
        <v>31046.55</v>
      </c>
      <c r="K2541" s="3">
        <v>3560.75</v>
      </c>
      <c r="L2541" s="3">
        <v>27485.8</v>
      </c>
      <c r="M2541" s="3">
        <v>3105</v>
      </c>
      <c r="N2541" s="2">
        <v>6</v>
      </c>
      <c r="O2541" s="2">
        <v>0</v>
      </c>
      <c r="P2541" s="2">
        <v>5</v>
      </c>
      <c r="Q2541" s="2">
        <v>85</v>
      </c>
      <c r="R2541" s="1">
        <f t="shared" si="142"/>
        <v>45900</v>
      </c>
      <c r="S2541" t="s">
        <v>27</v>
      </c>
      <c r="T2541" t="s">
        <v>28</v>
      </c>
    </row>
    <row r="2542" spans="1:20" ht="13.95" customHeight="1" x14ac:dyDescent="0.3">
      <c r="A2542" t="s">
        <v>3735</v>
      </c>
      <c r="B2542" s="2">
        <v>1</v>
      </c>
      <c r="C2542" t="s">
        <v>3736</v>
      </c>
      <c r="D2542" t="s">
        <v>22</v>
      </c>
      <c r="E2542" t="s">
        <v>3737</v>
      </c>
      <c r="F2542" t="s">
        <v>370</v>
      </c>
      <c r="G2542" t="s">
        <v>282</v>
      </c>
      <c r="H2542" t="s">
        <v>283</v>
      </c>
      <c r="I2542" s="1">
        <f>DATE(2019,5,16)</f>
        <v>43601</v>
      </c>
      <c r="J2542" s="3">
        <v>2271.25</v>
      </c>
      <c r="K2542" s="3">
        <v>931.16</v>
      </c>
      <c r="L2542" s="3">
        <v>1340.09</v>
      </c>
      <c r="M2542" s="3">
        <v>200</v>
      </c>
      <c r="N2542" s="2">
        <v>14</v>
      </c>
      <c r="O2542" s="2">
        <v>0</v>
      </c>
      <c r="P2542" s="2">
        <v>7</v>
      </c>
      <c r="Q2542" s="2">
        <v>257</v>
      </c>
      <c r="R2542" s="1">
        <f t="shared" si="142"/>
        <v>45900</v>
      </c>
      <c r="S2542" t="s">
        <v>27</v>
      </c>
      <c r="T2542" t="s">
        <v>28</v>
      </c>
    </row>
    <row r="2543" spans="1:20" ht="13.95" customHeight="1" x14ac:dyDescent="0.3">
      <c r="A2543" t="s">
        <v>3738</v>
      </c>
      <c r="B2543" s="2">
        <v>1</v>
      </c>
      <c r="C2543" t="s">
        <v>3736</v>
      </c>
      <c r="D2543" t="s">
        <v>22</v>
      </c>
      <c r="E2543" t="s">
        <v>3737</v>
      </c>
      <c r="F2543" t="s">
        <v>370</v>
      </c>
      <c r="G2543" t="s">
        <v>282</v>
      </c>
      <c r="H2543" t="s">
        <v>283</v>
      </c>
      <c r="I2543" s="1">
        <f>DATE(2019,5,16)</f>
        <v>43601</v>
      </c>
      <c r="J2543" s="3">
        <v>2271.25</v>
      </c>
      <c r="K2543" s="3">
        <v>931.16</v>
      </c>
      <c r="L2543" s="3">
        <v>1340.09</v>
      </c>
      <c r="M2543" s="3">
        <v>200</v>
      </c>
      <c r="N2543" s="2">
        <v>14</v>
      </c>
      <c r="O2543" s="2">
        <v>0</v>
      </c>
      <c r="P2543" s="2">
        <v>7</v>
      </c>
      <c r="Q2543" s="2">
        <v>257</v>
      </c>
      <c r="R2543" s="1">
        <f t="shared" si="142"/>
        <v>45900</v>
      </c>
      <c r="S2543" t="s">
        <v>27</v>
      </c>
      <c r="T2543" t="s">
        <v>28</v>
      </c>
    </row>
    <row r="2544" spans="1:20" ht="13.95" customHeight="1" x14ac:dyDescent="0.3">
      <c r="A2544" t="s">
        <v>3739</v>
      </c>
      <c r="B2544" s="2">
        <v>1</v>
      </c>
      <c r="C2544" t="s">
        <v>3736</v>
      </c>
      <c r="D2544" t="s">
        <v>22</v>
      </c>
      <c r="E2544" t="s">
        <v>3737</v>
      </c>
      <c r="F2544" t="s">
        <v>370</v>
      </c>
      <c r="G2544" t="s">
        <v>282</v>
      </c>
      <c r="H2544" t="s">
        <v>283</v>
      </c>
      <c r="I2544" s="1">
        <f>DATE(2019,5,16)</f>
        <v>43601</v>
      </c>
      <c r="J2544" s="3">
        <v>2271.25</v>
      </c>
      <c r="K2544" s="3">
        <v>931.16</v>
      </c>
      <c r="L2544" s="3">
        <v>1340.09</v>
      </c>
      <c r="M2544" s="3">
        <v>200</v>
      </c>
      <c r="N2544" s="2">
        <v>14</v>
      </c>
      <c r="O2544" s="2">
        <v>0</v>
      </c>
      <c r="P2544" s="2">
        <v>7</v>
      </c>
      <c r="Q2544" s="2">
        <v>257</v>
      </c>
      <c r="R2544" s="1">
        <f t="shared" si="142"/>
        <v>45900</v>
      </c>
      <c r="S2544" t="s">
        <v>27</v>
      </c>
      <c r="T2544" t="s">
        <v>28</v>
      </c>
    </row>
    <row r="2545" spans="1:20" ht="13.95" customHeight="1" x14ac:dyDescent="0.3">
      <c r="A2545" t="s">
        <v>3740</v>
      </c>
      <c r="B2545" s="2">
        <v>1</v>
      </c>
      <c r="C2545" t="s">
        <v>1864</v>
      </c>
      <c r="D2545" t="s">
        <v>1787</v>
      </c>
      <c r="E2545" t="s">
        <v>31</v>
      </c>
      <c r="F2545" t="s">
        <v>281</v>
      </c>
      <c r="G2545" t="s">
        <v>282</v>
      </c>
      <c r="H2545" t="s">
        <v>1845</v>
      </c>
      <c r="I2545" s="1">
        <f>DATE(2024,11,25)</f>
        <v>45621</v>
      </c>
      <c r="J2545" s="3">
        <v>31046.55</v>
      </c>
      <c r="K2545" s="3">
        <v>3560.75</v>
      </c>
      <c r="L2545" s="3">
        <v>27485.8</v>
      </c>
      <c r="M2545" s="3">
        <v>3105</v>
      </c>
      <c r="N2545" s="2">
        <v>6</v>
      </c>
      <c r="O2545" s="2">
        <v>0</v>
      </c>
      <c r="P2545" s="2">
        <v>5</v>
      </c>
      <c r="Q2545" s="2">
        <v>85</v>
      </c>
      <c r="R2545" s="1">
        <f t="shared" si="142"/>
        <v>45900</v>
      </c>
      <c r="S2545" t="s">
        <v>27</v>
      </c>
      <c r="T2545" t="s">
        <v>28</v>
      </c>
    </row>
    <row r="2546" spans="1:20" ht="13.95" customHeight="1" x14ac:dyDescent="0.3">
      <c r="A2546" t="s">
        <v>3741</v>
      </c>
      <c r="B2546" s="2">
        <v>1</v>
      </c>
      <c r="C2546" t="s">
        <v>1864</v>
      </c>
      <c r="D2546" t="s">
        <v>1787</v>
      </c>
      <c r="E2546" t="s">
        <v>31</v>
      </c>
      <c r="F2546" t="s">
        <v>281</v>
      </c>
      <c r="G2546" t="s">
        <v>282</v>
      </c>
      <c r="H2546" t="s">
        <v>1845</v>
      </c>
      <c r="I2546" s="1">
        <f>DATE(2024,11,25)</f>
        <v>45621</v>
      </c>
      <c r="J2546" s="3">
        <v>31046.55</v>
      </c>
      <c r="K2546" s="3">
        <v>3560.75</v>
      </c>
      <c r="L2546" s="3">
        <v>27485.8</v>
      </c>
      <c r="M2546" s="3">
        <v>3105</v>
      </c>
      <c r="N2546" s="2">
        <v>6</v>
      </c>
      <c r="O2546" s="2">
        <v>0</v>
      </c>
      <c r="P2546" s="2">
        <v>5</v>
      </c>
      <c r="Q2546" s="2">
        <v>85</v>
      </c>
      <c r="R2546" s="1">
        <f t="shared" si="142"/>
        <v>45900</v>
      </c>
      <c r="S2546" t="s">
        <v>27</v>
      </c>
      <c r="T2546" t="s">
        <v>28</v>
      </c>
    </row>
    <row r="2547" spans="1:20" ht="13.95" customHeight="1" x14ac:dyDescent="0.3">
      <c r="A2547" t="s">
        <v>3742</v>
      </c>
      <c r="B2547" s="2">
        <v>1</v>
      </c>
      <c r="C2547" t="s">
        <v>1888</v>
      </c>
      <c r="D2547" t="s">
        <v>22</v>
      </c>
      <c r="E2547" t="s">
        <v>1889</v>
      </c>
      <c r="F2547" t="s">
        <v>340</v>
      </c>
      <c r="G2547" t="s">
        <v>193</v>
      </c>
      <c r="H2547" t="s">
        <v>394</v>
      </c>
      <c r="I2547" s="1">
        <f>DATE(2025,2,10)</f>
        <v>45698</v>
      </c>
      <c r="J2547" s="3">
        <v>5606.25</v>
      </c>
      <c r="K2547" s="3">
        <v>199.58</v>
      </c>
      <c r="L2547" s="3">
        <v>5406.67</v>
      </c>
      <c r="M2547" s="3">
        <v>560</v>
      </c>
      <c r="N2547" s="2">
        <v>14</v>
      </c>
      <c r="O2547" s="2">
        <v>0</v>
      </c>
      <c r="P2547" s="2">
        <v>13</v>
      </c>
      <c r="Q2547" s="2">
        <v>162</v>
      </c>
      <c r="R2547" s="1">
        <f t="shared" si="142"/>
        <v>45900</v>
      </c>
      <c r="S2547" t="s">
        <v>27</v>
      </c>
      <c r="T2547" t="s">
        <v>28</v>
      </c>
    </row>
    <row r="2548" spans="1:20" ht="13.95" customHeight="1" x14ac:dyDescent="0.3">
      <c r="A2548" t="s">
        <v>3743</v>
      </c>
      <c r="B2548" s="2">
        <v>1</v>
      </c>
      <c r="C2548" t="s">
        <v>3744</v>
      </c>
      <c r="D2548" t="s">
        <v>93</v>
      </c>
      <c r="E2548" t="s">
        <v>3515</v>
      </c>
      <c r="F2548" t="s">
        <v>1388</v>
      </c>
      <c r="G2548" t="s">
        <v>282</v>
      </c>
      <c r="H2548" t="s">
        <v>338</v>
      </c>
      <c r="I2548" s="1">
        <f>DATE(2023,3,29)</f>
        <v>45014</v>
      </c>
      <c r="J2548" s="3">
        <v>65909.09</v>
      </c>
      <c r="K2548" s="3">
        <v>21099.67</v>
      </c>
      <c r="L2548" s="3">
        <v>44809.42</v>
      </c>
      <c r="M2548" s="3">
        <v>5000</v>
      </c>
      <c r="N2548" s="2">
        <v>7</v>
      </c>
      <c r="O2548" s="2">
        <v>0</v>
      </c>
      <c r="P2548" s="2">
        <v>4</v>
      </c>
      <c r="Q2548" s="2">
        <v>209</v>
      </c>
      <c r="R2548" s="1">
        <f t="shared" si="142"/>
        <v>45900</v>
      </c>
      <c r="S2548" t="s">
        <v>27</v>
      </c>
      <c r="T2548" t="s">
        <v>28</v>
      </c>
    </row>
    <row r="2549" spans="1:20" ht="13.95" customHeight="1" x14ac:dyDescent="0.3">
      <c r="A2549" t="s">
        <v>3745</v>
      </c>
      <c r="B2549" s="2">
        <v>1</v>
      </c>
      <c r="C2549" t="s">
        <v>1864</v>
      </c>
      <c r="D2549" t="s">
        <v>1787</v>
      </c>
      <c r="E2549" t="s">
        <v>31</v>
      </c>
      <c r="F2549" t="s">
        <v>281</v>
      </c>
      <c r="G2549" t="s">
        <v>282</v>
      </c>
      <c r="H2549" t="s">
        <v>1845</v>
      </c>
      <c r="I2549" s="1">
        <f>DATE(2024,11,25)</f>
        <v>45621</v>
      </c>
      <c r="J2549" s="3">
        <v>31046.55</v>
      </c>
      <c r="K2549" s="3">
        <v>3560.75</v>
      </c>
      <c r="L2549" s="3">
        <v>27485.8</v>
      </c>
      <c r="M2549" s="3">
        <v>3105</v>
      </c>
      <c r="N2549" s="2">
        <v>6</v>
      </c>
      <c r="O2549" s="2">
        <v>0</v>
      </c>
      <c r="P2549" s="2">
        <v>5</v>
      </c>
      <c r="Q2549" s="2">
        <v>85</v>
      </c>
      <c r="R2549" s="1">
        <f t="shared" si="142"/>
        <v>45900</v>
      </c>
      <c r="S2549" t="s">
        <v>27</v>
      </c>
      <c r="T2549" t="s">
        <v>28</v>
      </c>
    </row>
    <row r="2550" spans="1:20" ht="13.95" customHeight="1" x14ac:dyDescent="0.3">
      <c r="A2550" t="s">
        <v>3746</v>
      </c>
      <c r="B2550" s="2">
        <v>1</v>
      </c>
      <c r="C2550" t="s">
        <v>1864</v>
      </c>
      <c r="D2550" t="s">
        <v>1787</v>
      </c>
      <c r="E2550" t="s">
        <v>31</v>
      </c>
      <c r="F2550" t="s">
        <v>281</v>
      </c>
      <c r="G2550" t="s">
        <v>282</v>
      </c>
      <c r="H2550" t="s">
        <v>1845</v>
      </c>
      <c r="I2550" s="1">
        <f>DATE(2024,11,25)</f>
        <v>45621</v>
      </c>
      <c r="J2550" s="3">
        <v>31046.55</v>
      </c>
      <c r="K2550" s="3">
        <v>3560.75</v>
      </c>
      <c r="L2550" s="3">
        <v>27485.8</v>
      </c>
      <c r="M2550" s="3">
        <v>3105</v>
      </c>
      <c r="N2550" s="2">
        <v>6</v>
      </c>
      <c r="O2550" s="2">
        <v>0</v>
      </c>
      <c r="P2550" s="2">
        <v>5</v>
      </c>
      <c r="Q2550" s="2">
        <v>85</v>
      </c>
      <c r="R2550" s="1">
        <f t="shared" si="142"/>
        <v>45900</v>
      </c>
      <c r="S2550" t="s">
        <v>27</v>
      </c>
      <c r="T2550" t="s">
        <v>28</v>
      </c>
    </row>
    <row r="2551" spans="1:20" ht="13.95" customHeight="1" x14ac:dyDescent="0.3">
      <c r="A2551" t="s">
        <v>3747</v>
      </c>
      <c r="B2551" s="2">
        <v>1</v>
      </c>
      <c r="C2551" t="s">
        <v>1864</v>
      </c>
      <c r="D2551" t="s">
        <v>1787</v>
      </c>
      <c r="E2551" t="s">
        <v>31</v>
      </c>
      <c r="F2551" t="s">
        <v>281</v>
      </c>
      <c r="G2551" t="s">
        <v>282</v>
      </c>
      <c r="H2551" t="s">
        <v>1845</v>
      </c>
      <c r="I2551" s="1">
        <f>DATE(2024,11,25)</f>
        <v>45621</v>
      </c>
      <c r="J2551" s="3">
        <v>31046.55</v>
      </c>
      <c r="K2551" s="3">
        <v>3560.75</v>
      </c>
      <c r="L2551" s="3">
        <v>27485.8</v>
      </c>
      <c r="M2551" s="3">
        <v>3105</v>
      </c>
      <c r="N2551" s="2">
        <v>6</v>
      </c>
      <c r="O2551" s="2">
        <v>0</v>
      </c>
      <c r="P2551" s="2">
        <v>5</v>
      </c>
      <c r="Q2551" s="2">
        <v>85</v>
      </c>
      <c r="R2551" s="1">
        <f t="shared" si="142"/>
        <v>45900</v>
      </c>
      <c r="S2551" t="s">
        <v>27</v>
      </c>
      <c r="T2551" t="s">
        <v>28</v>
      </c>
    </row>
    <row r="2552" spans="1:20" ht="13.95" customHeight="1" x14ac:dyDescent="0.3">
      <c r="A2552" t="s">
        <v>3748</v>
      </c>
      <c r="B2552" s="2">
        <v>1</v>
      </c>
      <c r="C2552" t="s">
        <v>3719</v>
      </c>
      <c r="D2552" t="s">
        <v>22</v>
      </c>
      <c r="E2552" t="s">
        <v>1769</v>
      </c>
      <c r="F2552" t="s">
        <v>32</v>
      </c>
      <c r="G2552" t="s">
        <v>33</v>
      </c>
      <c r="H2552" t="s">
        <v>1770</v>
      </c>
      <c r="I2552" s="1">
        <f>DATE(2025,3,31)</f>
        <v>45747</v>
      </c>
      <c r="J2552" s="3">
        <v>3822.6</v>
      </c>
      <c r="K2552" s="3">
        <v>103.12</v>
      </c>
      <c r="L2552" s="3">
        <v>3719.48</v>
      </c>
      <c r="M2552" s="3">
        <v>380</v>
      </c>
      <c r="N2552" s="2">
        <v>14</v>
      </c>
      <c r="O2552" s="2">
        <v>0</v>
      </c>
      <c r="P2552" s="2">
        <v>13</v>
      </c>
      <c r="Q2552" s="2">
        <v>211</v>
      </c>
      <c r="R2552" s="1">
        <f t="shared" si="142"/>
        <v>45900</v>
      </c>
      <c r="S2552" t="s">
        <v>27</v>
      </c>
      <c r="T2552" t="s">
        <v>28</v>
      </c>
    </row>
    <row r="2553" spans="1:20" ht="13.95" customHeight="1" x14ac:dyDescent="0.3">
      <c r="A2553" t="s">
        <v>3749</v>
      </c>
      <c r="B2553" s="2">
        <v>1</v>
      </c>
      <c r="C2553" t="s">
        <v>3750</v>
      </c>
      <c r="D2553" t="s">
        <v>1787</v>
      </c>
      <c r="E2553" t="s">
        <v>3751</v>
      </c>
      <c r="F2553" t="s">
        <v>281</v>
      </c>
      <c r="G2553" t="s">
        <v>282</v>
      </c>
      <c r="H2553" t="s">
        <v>283</v>
      </c>
      <c r="I2553" s="1">
        <f t="shared" ref="I2553:I2600" si="143">DATE(2017,10,4)</f>
        <v>43012</v>
      </c>
      <c r="J2553" s="3">
        <v>14511.62</v>
      </c>
      <c r="K2553" s="3">
        <v>10367.43</v>
      </c>
      <c r="L2553" s="3">
        <v>4144.1899999999996</v>
      </c>
      <c r="M2553" s="3">
        <v>1400</v>
      </c>
      <c r="N2553" s="2">
        <v>10</v>
      </c>
      <c r="O2553" s="2">
        <v>0</v>
      </c>
      <c r="P2553" s="2">
        <v>2</v>
      </c>
      <c r="Q2553" s="2">
        <v>33</v>
      </c>
      <c r="R2553" s="1">
        <f t="shared" si="142"/>
        <v>45900</v>
      </c>
      <c r="S2553" t="s">
        <v>27</v>
      </c>
      <c r="T2553" t="s">
        <v>28</v>
      </c>
    </row>
    <row r="2554" spans="1:20" ht="13.95" customHeight="1" x14ac:dyDescent="0.3">
      <c r="A2554" t="s">
        <v>3752</v>
      </c>
      <c r="B2554" s="2">
        <v>1</v>
      </c>
      <c r="C2554" t="s">
        <v>3750</v>
      </c>
      <c r="D2554" t="s">
        <v>1787</v>
      </c>
      <c r="E2554" t="s">
        <v>3751</v>
      </c>
      <c r="F2554" t="s">
        <v>281</v>
      </c>
      <c r="G2554" t="s">
        <v>282</v>
      </c>
      <c r="H2554" t="s">
        <v>283</v>
      </c>
      <c r="I2554" s="1">
        <f t="shared" si="143"/>
        <v>43012</v>
      </c>
      <c r="J2554" s="3">
        <v>14511.62</v>
      </c>
      <c r="K2554" s="3">
        <v>10367.43</v>
      </c>
      <c r="L2554" s="3">
        <v>4144.1899999999996</v>
      </c>
      <c r="M2554" s="3">
        <v>1400</v>
      </c>
      <c r="N2554" s="2">
        <v>10</v>
      </c>
      <c r="O2554" s="2">
        <v>0</v>
      </c>
      <c r="P2554" s="2">
        <v>2</v>
      </c>
      <c r="Q2554" s="2">
        <v>33</v>
      </c>
      <c r="R2554" s="1">
        <f t="shared" si="142"/>
        <v>45900</v>
      </c>
      <c r="S2554" t="s">
        <v>27</v>
      </c>
      <c r="T2554" t="s">
        <v>28</v>
      </c>
    </row>
    <row r="2555" spans="1:20" ht="13.95" customHeight="1" x14ac:dyDescent="0.3">
      <c r="A2555" t="s">
        <v>3753</v>
      </c>
      <c r="B2555" s="2">
        <v>1</v>
      </c>
      <c r="C2555" t="s">
        <v>3750</v>
      </c>
      <c r="D2555" t="s">
        <v>1787</v>
      </c>
      <c r="E2555" t="s">
        <v>3751</v>
      </c>
      <c r="F2555" t="s">
        <v>1816</v>
      </c>
      <c r="G2555" t="s">
        <v>282</v>
      </c>
      <c r="H2555" t="s">
        <v>1817</v>
      </c>
      <c r="I2555" s="1">
        <f t="shared" si="143"/>
        <v>43012</v>
      </c>
      <c r="J2555" s="3">
        <v>14511.62</v>
      </c>
      <c r="K2555" s="3">
        <v>10367.43</v>
      </c>
      <c r="L2555" s="3">
        <v>4144.1899999999996</v>
      </c>
      <c r="M2555" s="3">
        <v>1400</v>
      </c>
      <c r="N2555" s="2">
        <v>10</v>
      </c>
      <c r="O2555" s="2">
        <v>0</v>
      </c>
      <c r="P2555" s="2">
        <v>2</v>
      </c>
      <c r="Q2555" s="2">
        <v>33</v>
      </c>
      <c r="R2555" s="1">
        <f t="shared" si="142"/>
        <v>45900</v>
      </c>
      <c r="S2555" t="s">
        <v>27</v>
      </c>
      <c r="T2555" t="s">
        <v>28</v>
      </c>
    </row>
    <row r="2556" spans="1:20" ht="13.95" customHeight="1" x14ac:dyDescent="0.3">
      <c r="A2556" t="s">
        <v>3754</v>
      </c>
      <c r="B2556" s="2">
        <v>1</v>
      </c>
      <c r="C2556" t="s">
        <v>3750</v>
      </c>
      <c r="D2556" t="s">
        <v>1787</v>
      </c>
      <c r="E2556" t="s">
        <v>3751</v>
      </c>
      <c r="F2556" t="s">
        <v>281</v>
      </c>
      <c r="G2556" t="s">
        <v>282</v>
      </c>
      <c r="H2556" t="s">
        <v>283</v>
      </c>
      <c r="I2556" s="1">
        <f t="shared" si="143"/>
        <v>43012</v>
      </c>
      <c r="J2556" s="3">
        <v>14511.62</v>
      </c>
      <c r="K2556" s="3">
        <v>10367.43</v>
      </c>
      <c r="L2556" s="3">
        <v>4144.1899999999996</v>
      </c>
      <c r="M2556" s="3">
        <v>1400</v>
      </c>
      <c r="N2556" s="2">
        <v>10</v>
      </c>
      <c r="O2556" s="2">
        <v>0</v>
      </c>
      <c r="P2556" s="2">
        <v>2</v>
      </c>
      <c r="Q2556" s="2">
        <v>33</v>
      </c>
      <c r="R2556" s="1">
        <f t="shared" si="142"/>
        <v>45900</v>
      </c>
      <c r="S2556" t="s">
        <v>27</v>
      </c>
      <c r="T2556" t="s">
        <v>28</v>
      </c>
    </row>
    <row r="2557" spans="1:20" ht="13.95" customHeight="1" x14ac:dyDescent="0.3">
      <c r="A2557" t="s">
        <v>3755</v>
      </c>
      <c r="B2557" s="2">
        <v>1</v>
      </c>
      <c r="C2557" t="s">
        <v>3750</v>
      </c>
      <c r="D2557" t="s">
        <v>1787</v>
      </c>
      <c r="E2557" t="s">
        <v>3751</v>
      </c>
      <c r="F2557" t="s">
        <v>252</v>
      </c>
      <c r="G2557" t="s">
        <v>233</v>
      </c>
      <c r="H2557" t="s">
        <v>239</v>
      </c>
      <c r="I2557" s="1">
        <f t="shared" si="143"/>
        <v>43012</v>
      </c>
      <c r="J2557" s="3">
        <v>14511.62</v>
      </c>
      <c r="K2557" s="3">
        <v>10367.43</v>
      </c>
      <c r="L2557" s="3">
        <v>4144.1899999999996</v>
      </c>
      <c r="M2557" s="3">
        <v>1400</v>
      </c>
      <c r="N2557" s="2">
        <v>10</v>
      </c>
      <c r="O2557" s="2">
        <v>0</v>
      </c>
      <c r="P2557" s="2">
        <v>2</v>
      </c>
      <c r="Q2557" s="2">
        <v>33</v>
      </c>
      <c r="R2557" s="1">
        <f t="shared" si="142"/>
        <v>45900</v>
      </c>
      <c r="S2557" t="s">
        <v>27</v>
      </c>
      <c r="T2557" t="s">
        <v>28</v>
      </c>
    </row>
    <row r="2558" spans="1:20" ht="13.95" customHeight="1" x14ac:dyDescent="0.3">
      <c r="A2558" t="s">
        <v>3756</v>
      </c>
      <c r="B2558" s="2">
        <v>1</v>
      </c>
      <c r="C2558" t="s">
        <v>3750</v>
      </c>
      <c r="D2558" t="s">
        <v>1787</v>
      </c>
      <c r="E2558" t="s">
        <v>3751</v>
      </c>
      <c r="F2558" t="s">
        <v>281</v>
      </c>
      <c r="G2558" t="s">
        <v>282</v>
      </c>
      <c r="H2558" t="s">
        <v>283</v>
      </c>
      <c r="I2558" s="1">
        <f t="shared" si="143"/>
        <v>43012</v>
      </c>
      <c r="J2558" s="3">
        <v>14511.62</v>
      </c>
      <c r="K2558" s="3">
        <v>10367.43</v>
      </c>
      <c r="L2558" s="3">
        <v>4144.1899999999996</v>
      </c>
      <c r="M2558" s="3">
        <v>1400</v>
      </c>
      <c r="N2558" s="2">
        <v>10</v>
      </c>
      <c r="O2558" s="2">
        <v>0</v>
      </c>
      <c r="P2558" s="2">
        <v>2</v>
      </c>
      <c r="Q2558" s="2">
        <v>33</v>
      </c>
      <c r="R2558" s="1">
        <f t="shared" si="142"/>
        <v>45900</v>
      </c>
      <c r="S2558" t="s">
        <v>27</v>
      </c>
      <c r="T2558" t="s">
        <v>28</v>
      </c>
    </row>
    <row r="2559" spans="1:20" ht="13.95" customHeight="1" x14ac:dyDescent="0.3">
      <c r="A2559" t="s">
        <v>3757</v>
      </c>
      <c r="B2559" s="2">
        <v>1</v>
      </c>
      <c r="C2559" t="s">
        <v>3750</v>
      </c>
      <c r="D2559" t="s">
        <v>1787</v>
      </c>
      <c r="E2559" t="s">
        <v>3751</v>
      </c>
      <c r="F2559" t="s">
        <v>281</v>
      </c>
      <c r="G2559" t="s">
        <v>282</v>
      </c>
      <c r="H2559" t="s">
        <v>283</v>
      </c>
      <c r="I2559" s="1">
        <f t="shared" si="143"/>
        <v>43012</v>
      </c>
      <c r="J2559" s="3">
        <v>14511.62</v>
      </c>
      <c r="K2559" s="3">
        <v>10367.43</v>
      </c>
      <c r="L2559" s="3">
        <v>4144.1899999999996</v>
      </c>
      <c r="M2559" s="3">
        <v>1400</v>
      </c>
      <c r="N2559" s="2">
        <v>10</v>
      </c>
      <c r="O2559" s="2">
        <v>0</v>
      </c>
      <c r="P2559" s="2">
        <v>2</v>
      </c>
      <c r="Q2559" s="2">
        <v>33</v>
      </c>
      <c r="R2559" s="1">
        <f t="shared" si="142"/>
        <v>45900</v>
      </c>
      <c r="S2559" t="s">
        <v>27</v>
      </c>
      <c r="T2559" t="s">
        <v>28</v>
      </c>
    </row>
    <row r="2560" spans="1:20" ht="13.95" customHeight="1" x14ac:dyDescent="0.3">
      <c r="A2560" t="s">
        <v>3758</v>
      </c>
      <c r="B2560" s="2">
        <v>1</v>
      </c>
      <c r="C2560" t="s">
        <v>3750</v>
      </c>
      <c r="D2560" t="s">
        <v>1787</v>
      </c>
      <c r="E2560" t="s">
        <v>3751</v>
      </c>
      <c r="F2560" t="s">
        <v>281</v>
      </c>
      <c r="G2560" t="s">
        <v>282</v>
      </c>
      <c r="H2560" t="s">
        <v>283</v>
      </c>
      <c r="I2560" s="1">
        <f t="shared" si="143"/>
        <v>43012</v>
      </c>
      <c r="J2560" s="3">
        <v>14511.62</v>
      </c>
      <c r="K2560" s="3">
        <v>10367.43</v>
      </c>
      <c r="L2560" s="3">
        <v>4144.1899999999996</v>
      </c>
      <c r="M2560" s="3">
        <v>1400</v>
      </c>
      <c r="N2560" s="2">
        <v>10</v>
      </c>
      <c r="O2560" s="2">
        <v>0</v>
      </c>
      <c r="P2560" s="2">
        <v>2</v>
      </c>
      <c r="Q2560" s="2">
        <v>33</v>
      </c>
      <c r="R2560" s="1">
        <f t="shared" si="142"/>
        <v>45900</v>
      </c>
      <c r="S2560" t="s">
        <v>27</v>
      </c>
      <c r="T2560" t="s">
        <v>28</v>
      </c>
    </row>
    <row r="2561" spans="1:20" ht="13.95" customHeight="1" x14ac:dyDescent="0.3">
      <c r="A2561" t="s">
        <v>3759</v>
      </c>
      <c r="B2561" s="2">
        <v>1</v>
      </c>
      <c r="C2561" t="s">
        <v>3750</v>
      </c>
      <c r="D2561" t="s">
        <v>1787</v>
      </c>
      <c r="E2561" t="s">
        <v>3751</v>
      </c>
      <c r="F2561" t="s">
        <v>281</v>
      </c>
      <c r="G2561" t="s">
        <v>282</v>
      </c>
      <c r="H2561" t="s">
        <v>283</v>
      </c>
      <c r="I2561" s="1">
        <f t="shared" si="143"/>
        <v>43012</v>
      </c>
      <c r="J2561" s="3">
        <v>14511.62</v>
      </c>
      <c r="K2561" s="3">
        <v>10367.43</v>
      </c>
      <c r="L2561" s="3">
        <v>4144.1899999999996</v>
      </c>
      <c r="M2561" s="3">
        <v>1400</v>
      </c>
      <c r="N2561" s="2">
        <v>10</v>
      </c>
      <c r="O2561" s="2">
        <v>0</v>
      </c>
      <c r="P2561" s="2">
        <v>2</v>
      </c>
      <c r="Q2561" s="2">
        <v>33</v>
      </c>
      <c r="R2561" s="1">
        <f t="shared" si="142"/>
        <v>45900</v>
      </c>
      <c r="S2561" t="s">
        <v>27</v>
      </c>
      <c r="T2561" t="s">
        <v>28</v>
      </c>
    </row>
    <row r="2562" spans="1:20" ht="13.95" customHeight="1" x14ac:dyDescent="0.3">
      <c r="A2562" t="s">
        <v>3760</v>
      </c>
      <c r="B2562" s="2">
        <v>1</v>
      </c>
      <c r="C2562" t="s">
        <v>3750</v>
      </c>
      <c r="D2562" t="s">
        <v>1787</v>
      </c>
      <c r="E2562" t="s">
        <v>3751</v>
      </c>
      <c r="F2562" t="s">
        <v>281</v>
      </c>
      <c r="G2562" t="s">
        <v>282</v>
      </c>
      <c r="H2562" t="s">
        <v>283</v>
      </c>
      <c r="I2562" s="1">
        <f t="shared" si="143"/>
        <v>43012</v>
      </c>
      <c r="J2562" s="3">
        <v>14511.62</v>
      </c>
      <c r="K2562" s="3">
        <v>10367.43</v>
      </c>
      <c r="L2562" s="3">
        <v>4144.1899999999996</v>
      </c>
      <c r="M2562" s="3">
        <v>1400</v>
      </c>
      <c r="N2562" s="2">
        <v>10</v>
      </c>
      <c r="O2562" s="2">
        <v>0</v>
      </c>
      <c r="P2562" s="2">
        <v>2</v>
      </c>
      <c r="Q2562" s="2">
        <v>33</v>
      </c>
      <c r="R2562" s="1">
        <f t="shared" si="142"/>
        <v>45900</v>
      </c>
      <c r="S2562" t="s">
        <v>27</v>
      </c>
      <c r="T2562" t="s">
        <v>28</v>
      </c>
    </row>
    <row r="2563" spans="1:20" ht="13.95" customHeight="1" x14ac:dyDescent="0.3">
      <c r="A2563" t="s">
        <v>3761</v>
      </c>
      <c r="B2563" s="2">
        <v>1</v>
      </c>
      <c r="C2563" t="s">
        <v>3750</v>
      </c>
      <c r="D2563" t="s">
        <v>1787</v>
      </c>
      <c r="E2563" t="s">
        <v>3751</v>
      </c>
      <c r="F2563" t="s">
        <v>281</v>
      </c>
      <c r="G2563" t="s">
        <v>282</v>
      </c>
      <c r="H2563" t="s">
        <v>283</v>
      </c>
      <c r="I2563" s="1">
        <f t="shared" si="143"/>
        <v>43012</v>
      </c>
      <c r="J2563" s="3">
        <v>14511.62</v>
      </c>
      <c r="K2563" s="3">
        <v>10367.43</v>
      </c>
      <c r="L2563" s="3">
        <v>4144.1899999999996</v>
      </c>
      <c r="M2563" s="3">
        <v>1400</v>
      </c>
      <c r="N2563" s="2">
        <v>10</v>
      </c>
      <c r="O2563" s="2">
        <v>0</v>
      </c>
      <c r="P2563" s="2">
        <v>2</v>
      </c>
      <c r="Q2563" s="2">
        <v>33</v>
      </c>
      <c r="R2563" s="1">
        <f t="shared" si="142"/>
        <v>45900</v>
      </c>
      <c r="S2563" t="s">
        <v>27</v>
      </c>
      <c r="T2563" t="s">
        <v>28</v>
      </c>
    </row>
    <row r="2564" spans="1:20" ht="13.95" customHeight="1" x14ac:dyDescent="0.3">
      <c r="A2564" t="s">
        <v>3762</v>
      </c>
      <c r="B2564" s="2">
        <v>1</v>
      </c>
      <c r="C2564" t="s">
        <v>3750</v>
      </c>
      <c r="D2564" t="s">
        <v>1787</v>
      </c>
      <c r="E2564" t="s">
        <v>3751</v>
      </c>
      <c r="F2564" t="s">
        <v>281</v>
      </c>
      <c r="G2564" t="s">
        <v>282</v>
      </c>
      <c r="H2564" t="s">
        <v>283</v>
      </c>
      <c r="I2564" s="1">
        <f t="shared" si="143"/>
        <v>43012</v>
      </c>
      <c r="J2564" s="3">
        <v>14511.62</v>
      </c>
      <c r="K2564" s="3">
        <v>10367.43</v>
      </c>
      <c r="L2564" s="3">
        <v>4144.1899999999996</v>
      </c>
      <c r="M2564" s="3">
        <v>1400</v>
      </c>
      <c r="N2564" s="2">
        <v>10</v>
      </c>
      <c r="O2564" s="2">
        <v>0</v>
      </c>
      <c r="P2564" s="2">
        <v>2</v>
      </c>
      <c r="Q2564" s="2">
        <v>33</v>
      </c>
      <c r="R2564" s="1">
        <f t="shared" si="142"/>
        <v>45900</v>
      </c>
      <c r="S2564" t="s">
        <v>27</v>
      </c>
      <c r="T2564" t="s">
        <v>28</v>
      </c>
    </row>
    <row r="2565" spans="1:20" ht="13.95" customHeight="1" x14ac:dyDescent="0.3">
      <c r="A2565" t="s">
        <v>3763</v>
      </c>
      <c r="B2565" s="2">
        <v>1</v>
      </c>
      <c r="C2565" t="s">
        <v>3750</v>
      </c>
      <c r="D2565" t="s">
        <v>1787</v>
      </c>
      <c r="E2565" t="s">
        <v>3751</v>
      </c>
      <c r="F2565" t="s">
        <v>281</v>
      </c>
      <c r="G2565" t="s">
        <v>282</v>
      </c>
      <c r="H2565" t="s">
        <v>283</v>
      </c>
      <c r="I2565" s="1">
        <f t="shared" si="143"/>
        <v>43012</v>
      </c>
      <c r="J2565" s="3">
        <v>14511.62</v>
      </c>
      <c r="K2565" s="3">
        <v>10367.43</v>
      </c>
      <c r="L2565" s="3">
        <v>4144.1899999999996</v>
      </c>
      <c r="M2565" s="3">
        <v>1400</v>
      </c>
      <c r="N2565" s="2">
        <v>10</v>
      </c>
      <c r="O2565" s="2">
        <v>0</v>
      </c>
      <c r="P2565" s="2">
        <v>2</v>
      </c>
      <c r="Q2565" s="2">
        <v>33</v>
      </c>
      <c r="R2565" s="1">
        <f t="shared" si="142"/>
        <v>45900</v>
      </c>
      <c r="S2565" t="s">
        <v>27</v>
      </c>
      <c r="T2565" t="s">
        <v>28</v>
      </c>
    </row>
    <row r="2566" spans="1:20" ht="13.95" customHeight="1" x14ac:dyDescent="0.3">
      <c r="A2566" t="s">
        <v>3764</v>
      </c>
      <c r="B2566" s="2">
        <v>1</v>
      </c>
      <c r="C2566" t="s">
        <v>3750</v>
      </c>
      <c r="D2566" t="s">
        <v>1787</v>
      </c>
      <c r="E2566" t="s">
        <v>3751</v>
      </c>
      <c r="F2566" t="s">
        <v>281</v>
      </c>
      <c r="G2566" t="s">
        <v>282</v>
      </c>
      <c r="H2566" t="s">
        <v>283</v>
      </c>
      <c r="I2566" s="1">
        <f t="shared" si="143"/>
        <v>43012</v>
      </c>
      <c r="J2566" s="3">
        <v>14511.62</v>
      </c>
      <c r="K2566" s="3">
        <v>10367.43</v>
      </c>
      <c r="L2566" s="3">
        <v>4144.1899999999996</v>
      </c>
      <c r="M2566" s="3">
        <v>1400</v>
      </c>
      <c r="N2566" s="2">
        <v>10</v>
      </c>
      <c r="O2566" s="2">
        <v>0</v>
      </c>
      <c r="P2566" s="2">
        <v>2</v>
      </c>
      <c r="Q2566" s="2">
        <v>33</v>
      </c>
      <c r="R2566" s="1">
        <f t="shared" si="142"/>
        <v>45900</v>
      </c>
      <c r="S2566" t="s">
        <v>27</v>
      </c>
      <c r="T2566" t="s">
        <v>28</v>
      </c>
    </row>
    <row r="2567" spans="1:20" ht="13.95" customHeight="1" x14ac:dyDescent="0.3">
      <c r="A2567" t="s">
        <v>3765</v>
      </c>
      <c r="B2567" s="2">
        <v>1</v>
      </c>
      <c r="C2567" t="s">
        <v>3750</v>
      </c>
      <c r="D2567" t="s">
        <v>1787</v>
      </c>
      <c r="E2567" t="s">
        <v>3751</v>
      </c>
      <c r="F2567" t="s">
        <v>281</v>
      </c>
      <c r="G2567" t="s">
        <v>282</v>
      </c>
      <c r="H2567" t="s">
        <v>283</v>
      </c>
      <c r="I2567" s="1">
        <f t="shared" si="143"/>
        <v>43012</v>
      </c>
      <c r="J2567" s="3">
        <v>14511.62</v>
      </c>
      <c r="K2567" s="3">
        <v>10367.43</v>
      </c>
      <c r="L2567" s="3">
        <v>4144.1899999999996</v>
      </c>
      <c r="M2567" s="3">
        <v>1400</v>
      </c>
      <c r="N2567" s="2">
        <v>10</v>
      </c>
      <c r="O2567" s="2">
        <v>0</v>
      </c>
      <c r="P2567" s="2">
        <v>2</v>
      </c>
      <c r="Q2567" s="2">
        <v>33</v>
      </c>
      <c r="R2567" s="1">
        <f t="shared" si="142"/>
        <v>45900</v>
      </c>
      <c r="S2567" t="s">
        <v>27</v>
      </c>
      <c r="T2567" t="s">
        <v>28</v>
      </c>
    </row>
    <row r="2568" spans="1:20" ht="13.95" customHeight="1" x14ac:dyDescent="0.3">
      <c r="A2568" t="s">
        <v>3766</v>
      </c>
      <c r="B2568" s="2">
        <v>1</v>
      </c>
      <c r="C2568" t="s">
        <v>3750</v>
      </c>
      <c r="D2568" t="s">
        <v>1787</v>
      </c>
      <c r="E2568" t="s">
        <v>3751</v>
      </c>
      <c r="F2568" t="s">
        <v>281</v>
      </c>
      <c r="G2568" t="s">
        <v>282</v>
      </c>
      <c r="H2568" t="s">
        <v>283</v>
      </c>
      <c r="I2568" s="1">
        <f t="shared" si="143"/>
        <v>43012</v>
      </c>
      <c r="J2568" s="3">
        <v>14511.62</v>
      </c>
      <c r="K2568" s="3">
        <v>10367.43</v>
      </c>
      <c r="L2568" s="3">
        <v>4144.1899999999996</v>
      </c>
      <c r="M2568" s="3">
        <v>1400</v>
      </c>
      <c r="N2568" s="2">
        <v>10</v>
      </c>
      <c r="O2568" s="2">
        <v>0</v>
      </c>
      <c r="P2568" s="2">
        <v>2</v>
      </c>
      <c r="Q2568" s="2">
        <v>33</v>
      </c>
      <c r="R2568" s="1">
        <f t="shared" si="142"/>
        <v>45900</v>
      </c>
      <c r="S2568" t="s">
        <v>27</v>
      </c>
      <c r="T2568" t="s">
        <v>28</v>
      </c>
    </row>
    <row r="2569" spans="1:20" ht="13.95" customHeight="1" x14ac:dyDescent="0.3">
      <c r="A2569" t="s">
        <v>3767</v>
      </c>
      <c r="B2569" s="2">
        <v>1</v>
      </c>
      <c r="C2569" t="s">
        <v>3750</v>
      </c>
      <c r="D2569" t="s">
        <v>1787</v>
      </c>
      <c r="E2569" t="s">
        <v>3751</v>
      </c>
      <c r="F2569" t="s">
        <v>281</v>
      </c>
      <c r="G2569" t="s">
        <v>282</v>
      </c>
      <c r="H2569" t="s">
        <v>283</v>
      </c>
      <c r="I2569" s="1">
        <f t="shared" si="143"/>
        <v>43012</v>
      </c>
      <c r="J2569" s="3">
        <v>14511.62</v>
      </c>
      <c r="K2569" s="3">
        <v>10367.43</v>
      </c>
      <c r="L2569" s="3">
        <v>4144.1899999999996</v>
      </c>
      <c r="M2569" s="3">
        <v>1400</v>
      </c>
      <c r="N2569" s="2">
        <v>10</v>
      </c>
      <c r="O2569" s="2">
        <v>0</v>
      </c>
      <c r="P2569" s="2">
        <v>2</v>
      </c>
      <c r="Q2569" s="2">
        <v>33</v>
      </c>
      <c r="R2569" s="1">
        <f t="shared" si="142"/>
        <v>45900</v>
      </c>
      <c r="S2569" t="s">
        <v>27</v>
      </c>
      <c r="T2569" t="s">
        <v>28</v>
      </c>
    </row>
    <row r="2570" spans="1:20" ht="13.95" customHeight="1" x14ac:dyDescent="0.3">
      <c r="A2570" t="s">
        <v>3768</v>
      </c>
      <c r="B2570" s="2">
        <v>1</v>
      </c>
      <c r="C2570" t="s">
        <v>3750</v>
      </c>
      <c r="D2570" t="s">
        <v>1787</v>
      </c>
      <c r="E2570" t="s">
        <v>3751</v>
      </c>
      <c r="F2570" t="s">
        <v>281</v>
      </c>
      <c r="G2570" t="s">
        <v>282</v>
      </c>
      <c r="H2570" t="s">
        <v>283</v>
      </c>
      <c r="I2570" s="1">
        <f t="shared" si="143"/>
        <v>43012</v>
      </c>
      <c r="J2570" s="3">
        <v>14511.62</v>
      </c>
      <c r="K2570" s="3">
        <v>10367.43</v>
      </c>
      <c r="L2570" s="3">
        <v>4144.1899999999996</v>
      </c>
      <c r="M2570" s="3">
        <v>1400</v>
      </c>
      <c r="N2570" s="2">
        <v>10</v>
      </c>
      <c r="O2570" s="2">
        <v>0</v>
      </c>
      <c r="P2570" s="2">
        <v>2</v>
      </c>
      <c r="Q2570" s="2">
        <v>33</v>
      </c>
      <c r="R2570" s="1">
        <f t="shared" si="142"/>
        <v>45900</v>
      </c>
      <c r="S2570" t="s">
        <v>27</v>
      </c>
      <c r="T2570" t="s">
        <v>28</v>
      </c>
    </row>
    <row r="2571" spans="1:20" ht="13.95" customHeight="1" x14ac:dyDescent="0.3">
      <c r="A2571" t="s">
        <v>3769</v>
      </c>
      <c r="B2571" s="2">
        <v>1</v>
      </c>
      <c r="C2571" t="s">
        <v>3750</v>
      </c>
      <c r="D2571" t="s">
        <v>1787</v>
      </c>
      <c r="E2571" t="s">
        <v>3751</v>
      </c>
      <c r="F2571" t="s">
        <v>281</v>
      </c>
      <c r="G2571" t="s">
        <v>282</v>
      </c>
      <c r="H2571" t="s">
        <v>283</v>
      </c>
      <c r="I2571" s="1">
        <f t="shared" si="143"/>
        <v>43012</v>
      </c>
      <c r="J2571" s="3">
        <v>14511.62</v>
      </c>
      <c r="K2571" s="3">
        <v>10367.43</v>
      </c>
      <c r="L2571" s="3">
        <v>4144.1899999999996</v>
      </c>
      <c r="M2571" s="3">
        <v>1400</v>
      </c>
      <c r="N2571" s="2">
        <v>10</v>
      </c>
      <c r="O2571" s="2">
        <v>0</v>
      </c>
      <c r="P2571" s="2">
        <v>2</v>
      </c>
      <c r="Q2571" s="2">
        <v>33</v>
      </c>
      <c r="R2571" s="1">
        <f t="shared" si="142"/>
        <v>45900</v>
      </c>
      <c r="S2571" t="s">
        <v>27</v>
      </c>
      <c r="T2571" t="s">
        <v>28</v>
      </c>
    </row>
    <row r="2572" spans="1:20" ht="13.95" customHeight="1" x14ac:dyDescent="0.3">
      <c r="A2572" t="s">
        <v>3770</v>
      </c>
      <c r="B2572" s="2">
        <v>1</v>
      </c>
      <c r="C2572" t="s">
        <v>3750</v>
      </c>
      <c r="D2572" t="s">
        <v>1787</v>
      </c>
      <c r="E2572" t="s">
        <v>3751</v>
      </c>
      <c r="F2572" t="s">
        <v>281</v>
      </c>
      <c r="G2572" t="s">
        <v>282</v>
      </c>
      <c r="H2572" t="s">
        <v>283</v>
      </c>
      <c r="I2572" s="1">
        <f t="shared" si="143"/>
        <v>43012</v>
      </c>
      <c r="J2572" s="3">
        <v>14511.62</v>
      </c>
      <c r="K2572" s="3">
        <v>10367.43</v>
      </c>
      <c r="L2572" s="3">
        <v>4144.1899999999996</v>
      </c>
      <c r="M2572" s="3">
        <v>1400</v>
      </c>
      <c r="N2572" s="2">
        <v>10</v>
      </c>
      <c r="O2572" s="2">
        <v>0</v>
      </c>
      <c r="P2572" s="2">
        <v>2</v>
      </c>
      <c r="Q2572" s="2">
        <v>33</v>
      </c>
      <c r="R2572" s="1">
        <f t="shared" si="142"/>
        <v>45900</v>
      </c>
      <c r="S2572" t="s">
        <v>27</v>
      </c>
      <c r="T2572" t="s">
        <v>28</v>
      </c>
    </row>
    <row r="2573" spans="1:20" ht="13.95" customHeight="1" x14ac:dyDescent="0.3">
      <c r="A2573" t="s">
        <v>3771</v>
      </c>
      <c r="B2573" s="2">
        <v>1</v>
      </c>
      <c r="C2573" t="s">
        <v>3750</v>
      </c>
      <c r="D2573" t="s">
        <v>1787</v>
      </c>
      <c r="E2573" t="s">
        <v>3751</v>
      </c>
      <c r="F2573" t="s">
        <v>281</v>
      </c>
      <c r="G2573" t="s">
        <v>282</v>
      </c>
      <c r="H2573" t="s">
        <v>283</v>
      </c>
      <c r="I2573" s="1">
        <f t="shared" si="143"/>
        <v>43012</v>
      </c>
      <c r="J2573" s="3">
        <v>14511.62</v>
      </c>
      <c r="K2573" s="3">
        <v>10367.43</v>
      </c>
      <c r="L2573" s="3">
        <v>4144.1899999999996</v>
      </c>
      <c r="M2573" s="3">
        <v>1400</v>
      </c>
      <c r="N2573" s="2">
        <v>10</v>
      </c>
      <c r="O2573" s="2">
        <v>0</v>
      </c>
      <c r="P2573" s="2">
        <v>2</v>
      </c>
      <c r="Q2573" s="2">
        <v>33</v>
      </c>
      <c r="R2573" s="1">
        <f t="shared" si="142"/>
        <v>45900</v>
      </c>
      <c r="S2573" t="s">
        <v>27</v>
      </c>
      <c r="T2573" t="s">
        <v>28</v>
      </c>
    </row>
    <row r="2574" spans="1:20" ht="13.95" customHeight="1" x14ac:dyDescent="0.3">
      <c r="A2574" t="s">
        <v>3772</v>
      </c>
      <c r="B2574" s="2">
        <v>1</v>
      </c>
      <c r="C2574" t="s">
        <v>3750</v>
      </c>
      <c r="D2574" t="s">
        <v>1787</v>
      </c>
      <c r="E2574" t="s">
        <v>3751</v>
      </c>
      <c r="F2574" t="s">
        <v>161</v>
      </c>
      <c r="G2574" t="s">
        <v>162</v>
      </c>
      <c r="H2574" t="s">
        <v>163</v>
      </c>
      <c r="I2574" s="1">
        <f t="shared" si="143"/>
        <v>43012</v>
      </c>
      <c r="J2574" s="3">
        <v>14511.62</v>
      </c>
      <c r="K2574" s="3">
        <v>10367.43</v>
      </c>
      <c r="L2574" s="3">
        <v>4144.1899999999996</v>
      </c>
      <c r="M2574" s="3">
        <v>1400</v>
      </c>
      <c r="N2574" s="2">
        <v>10</v>
      </c>
      <c r="O2574" s="2">
        <v>0</v>
      </c>
      <c r="P2574" s="2">
        <v>2</v>
      </c>
      <c r="Q2574" s="2">
        <v>33</v>
      </c>
      <c r="R2574" s="1">
        <f t="shared" si="142"/>
        <v>45900</v>
      </c>
      <c r="S2574" t="s">
        <v>27</v>
      </c>
      <c r="T2574" t="s">
        <v>28</v>
      </c>
    </row>
    <row r="2575" spans="1:20" ht="13.95" customHeight="1" x14ac:dyDescent="0.3">
      <c r="A2575" t="s">
        <v>3773</v>
      </c>
      <c r="B2575" s="2">
        <v>1</v>
      </c>
      <c r="C2575" t="s">
        <v>3750</v>
      </c>
      <c r="D2575" t="s">
        <v>1787</v>
      </c>
      <c r="E2575" t="s">
        <v>3751</v>
      </c>
      <c r="F2575" t="s">
        <v>281</v>
      </c>
      <c r="G2575" t="s">
        <v>282</v>
      </c>
      <c r="H2575" t="s">
        <v>283</v>
      </c>
      <c r="I2575" s="1">
        <f t="shared" si="143"/>
        <v>43012</v>
      </c>
      <c r="J2575" s="3">
        <v>14511.62</v>
      </c>
      <c r="K2575" s="3">
        <v>10367.43</v>
      </c>
      <c r="L2575" s="3">
        <v>4144.1899999999996</v>
      </c>
      <c r="M2575" s="3">
        <v>1400</v>
      </c>
      <c r="N2575" s="2">
        <v>10</v>
      </c>
      <c r="O2575" s="2">
        <v>0</v>
      </c>
      <c r="P2575" s="2">
        <v>2</v>
      </c>
      <c r="Q2575" s="2">
        <v>33</v>
      </c>
      <c r="R2575" s="1">
        <f t="shared" si="142"/>
        <v>45900</v>
      </c>
      <c r="S2575" t="s">
        <v>27</v>
      </c>
      <c r="T2575" t="s">
        <v>28</v>
      </c>
    </row>
    <row r="2576" spans="1:20" ht="13.95" customHeight="1" x14ac:dyDescent="0.3">
      <c r="A2576" t="s">
        <v>3774</v>
      </c>
      <c r="B2576" s="2">
        <v>1</v>
      </c>
      <c r="C2576" t="s">
        <v>3750</v>
      </c>
      <c r="D2576" t="s">
        <v>1787</v>
      </c>
      <c r="E2576" t="s">
        <v>3751</v>
      </c>
      <c r="F2576" t="s">
        <v>281</v>
      </c>
      <c r="G2576" t="s">
        <v>282</v>
      </c>
      <c r="H2576" t="s">
        <v>283</v>
      </c>
      <c r="I2576" s="1">
        <f t="shared" si="143"/>
        <v>43012</v>
      </c>
      <c r="J2576" s="3">
        <v>14511.62</v>
      </c>
      <c r="K2576" s="3">
        <v>10367.43</v>
      </c>
      <c r="L2576" s="3">
        <v>4144.1899999999996</v>
      </c>
      <c r="M2576" s="3">
        <v>1400</v>
      </c>
      <c r="N2576" s="2">
        <v>10</v>
      </c>
      <c r="O2576" s="2">
        <v>0</v>
      </c>
      <c r="P2576" s="2">
        <v>2</v>
      </c>
      <c r="Q2576" s="2">
        <v>33</v>
      </c>
      <c r="R2576" s="1">
        <f t="shared" si="142"/>
        <v>45900</v>
      </c>
      <c r="S2576" t="s">
        <v>27</v>
      </c>
      <c r="T2576" t="s">
        <v>28</v>
      </c>
    </row>
    <row r="2577" spans="1:20" ht="13.95" customHeight="1" x14ac:dyDescent="0.3">
      <c r="A2577" t="s">
        <v>3775</v>
      </c>
      <c r="B2577" s="2">
        <v>1</v>
      </c>
      <c r="C2577" t="s">
        <v>3750</v>
      </c>
      <c r="D2577" t="s">
        <v>1787</v>
      </c>
      <c r="E2577" t="s">
        <v>3751</v>
      </c>
      <c r="F2577" t="s">
        <v>281</v>
      </c>
      <c r="G2577" t="s">
        <v>282</v>
      </c>
      <c r="H2577" t="s">
        <v>283</v>
      </c>
      <c r="I2577" s="1">
        <f t="shared" si="143"/>
        <v>43012</v>
      </c>
      <c r="J2577" s="3">
        <v>14511.62</v>
      </c>
      <c r="K2577" s="3">
        <v>10367.43</v>
      </c>
      <c r="L2577" s="3">
        <v>4144.1899999999996</v>
      </c>
      <c r="M2577" s="3">
        <v>1400</v>
      </c>
      <c r="N2577" s="2">
        <v>10</v>
      </c>
      <c r="O2577" s="2">
        <v>0</v>
      </c>
      <c r="P2577" s="2">
        <v>2</v>
      </c>
      <c r="Q2577" s="2">
        <v>33</v>
      </c>
      <c r="R2577" s="1">
        <f t="shared" si="142"/>
        <v>45900</v>
      </c>
      <c r="S2577" t="s">
        <v>27</v>
      </c>
      <c r="T2577" t="s">
        <v>28</v>
      </c>
    </row>
    <row r="2578" spans="1:20" ht="13.95" customHeight="1" x14ac:dyDescent="0.3">
      <c r="A2578" t="s">
        <v>3776</v>
      </c>
      <c r="B2578" s="2">
        <v>1</v>
      </c>
      <c r="C2578" t="s">
        <v>3750</v>
      </c>
      <c r="D2578" t="s">
        <v>1787</v>
      </c>
      <c r="E2578" t="s">
        <v>3751</v>
      </c>
      <c r="F2578" t="s">
        <v>281</v>
      </c>
      <c r="G2578" t="s">
        <v>282</v>
      </c>
      <c r="H2578" t="s">
        <v>283</v>
      </c>
      <c r="I2578" s="1">
        <f t="shared" si="143"/>
        <v>43012</v>
      </c>
      <c r="J2578" s="3">
        <v>14511.62</v>
      </c>
      <c r="K2578" s="3">
        <v>10367.43</v>
      </c>
      <c r="L2578" s="3">
        <v>4144.1899999999996</v>
      </c>
      <c r="M2578" s="3">
        <v>1400</v>
      </c>
      <c r="N2578" s="2">
        <v>10</v>
      </c>
      <c r="O2578" s="2">
        <v>0</v>
      </c>
      <c r="P2578" s="2">
        <v>2</v>
      </c>
      <c r="Q2578" s="2">
        <v>33</v>
      </c>
      <c r="R2578" s="1">
        <f t="shared" si="142"/>
        <v>45900</v>
      </c>
      <c r="S2578" t="s">
        <v>27</v>
      </c>
      <c r="T2578" t="s">
        <v>28</v>
      </c>
    </row>
    <row r="2579" spans="1:20" ht="13.95" customHeight="1" x14ac:dyDescent="0.3">
      <c r="A2579" t="s">
        <v>3777</v>
      </c>
      <c r="B2579" s="2">
        <v>1</v>
      </c>
      <c r="C2579" t="s">
        <v>3750</v>
      </c>
      <c r="D2579" t="s">
        <v>1787</v>
      </c>
      <c r="E2579" t="s">
        <v>3751</v>
      </c>
      <c r="F2579" t="s">
        <v>281</v>
      </c>
      <c r="G2579" t="s">
        <v>282</v>
      </c>
      <c r="H2579" t="s">
        <v>283</v>
      </c>
      <c r="I2579" s="1">
        <f t="shared" si="143"/>
        <v>43012</v>
      </c>
      <c r="J2579" s="3">
        <v>14511.62</v>
      </c>
      <c r="K2579" s="3">
        <v>10367.43</v>
      </c>
      <c r="L2579" s="3">
        <v>4144.1899999999996</v>
      </c>
      <c r="M2579" s="3">
        <v>1400</v>
      </c>
      <c r="N2579" s="2">
        <v>10</v>
      </c>
      <c r="O2579" s="2">
        <v>0</v>
      </c>
      <c r="P2579" s="2">
        <v>2</v>
      </c>
      <c r="Q2579" s="2">
        <v>33</v>
      </c>
      <c r="R2579" s="1">
        <f t="shared" si="142"/>
        <v>45900</v>
      </c>
      <c r="S2579" t="s">
        <v>27</v>
      </c>
      <c r="T2579" t="s">
        <v>28</v>
      </c>
    </row>
    <row r="2580" spans="1:20" ht="13.95" customHeight="1" x14ac:dyDescent="0.3">
      <c r="A2580" t="s">
        <v>3778</v>
      </c>
      <c r="B2580" s="2">
        <v>1</v>
      </c>
      <c r="C2580" t="s">
        <v>3750</v>
      </c>
      <c r="D2580" t="s">
        <v>1787</v>
      </c>
      <c r="E2580" t="s">
        <v>3751</v>
      </c>
      <c r="F2580" t="s">
        <v>281</v>
      </c>
      <c r="G2580" t="s">
        <v>282</v>
      </c>
      <c r="H2580" t="s">
        <v>283</v>
      </c>
      <c r="I2580" s="1">
        <f t="shared" si="143"/>
        <v>43012</v>
      </c>
      <c r="J2580" s="3">
        <v>14511.62</v>
      </c>
      <c r="K2580" s="3">
        <v>10367.43</v>
      </c>
      <c r="L2580" s="3">
        <v>4144.1899999999996</v>
      </c>
      <c r="M2580" s="3">
        <v>1400</v>
      </c>
      <c r="N2580" s="2">
        <v>10</v>
      </c>
      <c r="O2580" s="2">
        <v>0</v>
      </c>
      <c r="P2580" s="2">
        <v>2</v>
      </c>
      <c r="Q2580" s="2">
        <v>33</v>
      </c>
      <c r="R2580" s="1">
        <f t="shared" si="142"/>
        <v>45900</v>
      </c>
      <c r="S2580" t="s">
        <v>27</v>
      </c>
      <c r="T2580" t="s">
        <v>28</v>
      </c>
    </row>
    <row r="2581" spans="1:20" ht="13.95" customHeight="1" x14ac:dyDescent="0.3">
      <c r="A2581" t="s">
        <v>3779</v>
      </c>
      <c r="B2581" s="2">
        <v>1</v>
      </c>
      <c r="C2581" t="s">
        <v>3750</v>
      </c>
      <c r="D2581" t="s">
        <v>1787</v>
      </c>
      <c r="E2581" t="s">
        <v>3751</v>
      </c>
      <c r="F2581" t="s">
        <v>281</v>
      </c>
      <c r="G2581" t="s">
        <v>282</v>
      </c>
      <c r="H2581" t="s">
        <v>283</v>
      </c>
      <c r="I2581" s="1">
        <f t="shared" si="143"/>
        <v>43012</v>
      </c>
      <c r="J2581" s="3">
        <v>14511.62</v>
      </c>
      <c r="K2581" s="3">
        <v>10367.43</v>
      </c>
      <c r="L2581" s="3">
        <v>4144.1899999999996</v>
      </c>
      <c r="M2581" s="3">
        <v>1400</v>
      </c>
      <c r="N2581" s="2">
        <v>10</v>
      </c>
      <c r="O2581" s="2">
        <v>0</v>
      </c>
      <c r="P2581" s="2">
        <v>2</v>
      </c>
      <c r="Q2581" s="2">
        <v>33</v>
      </c>
      <c r="R2581" s="1">
        <f t="shared" si="142"/>
        <v>45900</v>
      </c>
      <c r="S2581" t="s">
        <v>27</v>
      </c>
      <c r="T2581" t="s">
        <v>28</v>
      </c>
    </row>
    <row r="2582" spans="1:20" ht="13.95" customHeight="1" x14ac:dyDescent="0.3">
      <c r="A2582" t="s">
        <v>3780</v>
      </c>
      <c r="B2582" s="2">
        <v>1</v>
      </c>
      <c r="C2582" t="s">
        <v>3750</v>
      </c>
      <c r="D2582" t="s">
        <v>1787</v>
      </c>
      <c r="E2582" t="s">
        <v>3751</v>
      </c>
      <c r="F2582" t="s">
        <v>281</v>
      </c>
      <c r="G2582" t="s">
        <v>282</v>
      </c>
      <c r="H2582" t="s">
        <v>283</v>
      </c>
      <c r="I2582" s="1">
        <f t="shared" si="143"/>
        <v>43012</v>
      </c>
      <c r="J2582" s="3">
        <v>14511.62</v>
      </c>
      <c r="K2582" s="3">
        <v>10367.43</v>
      </c>
      <c r="L2582" s="3">
        <v>4144.1899999999996</v>
      </c>
      <c r="M2582" s="3">
        <v>1400</v>
      </c>
      <c r="N2582" s="2">
        <v>10</v>
      </c>
      <c r="O2582" s="2">
        <v>0</v>
      </c>
      <c r="P2582" s="2">
        <v>2</v>
      </c>
      <c r="Q2582" s="2">
        <v>33</v>
      </c>
      <c r="R2582" s="1">
        <f t="shared" si="142"/>
        <v>45900</v>
      </c>
      <c r="S2582" t="s">
        <v>27</v>
      </c>
      <c r="T2582" t="s">
        <v>28</v>
      </c>
    </row>
    <row r="2583" spans="1:20" ht="13.95" customHeight="1" x14ac:dyDescent="0.3">
      <c r="A2583" t="s">
        <v>3781</v>
      </c>
      <c r="B2583" s="2">
        <v>1</v>
      </c>
      <c r="C2583" t="s">
        <v>3750</v>
      </c>
      <c r="D2583" t="s">
        <v>1787</v>
      </c>
      <c r="E2583" t="s">
        <v>3751</v>
      </c>
      <c r="F2583" t="s">
        <v>281</v>
      </c>
      <c r="G2583" t="s">
        <v>282</v>
      </c>
      <c r="H2583" t="s">
        <v>283</v>
      </c>
      <c r="I2583" s="1">
        <f t="shared" si="143"/>
        <v>43012</v>
      </c>
      <c r="J2583" s="3">
        <v>14511.62</v>
      </c>
      <c r="K2583" s="3">
        <v>10367.43</v>
      </c>
      <c r="L2583" s="3">
        <v>4144.1899999999996</v>
      </c>
      <c r="M2583" s="3">
        <v>1400</v>
      </c>
      <c r="N2583" s="2">
        <v>10</v>
      </c>
      <c r="O2583" s="2">
        <v>0</v>
      </c>
      <c r="P2583" s="2">
        <v>2</v>
      </c>
      <c r="Q2583" s="2">
        <v>33</v>
      </c>
      <c r="R2583" s="1">
        <f t="shared" si="142"/>
        <v>45900</v>
      </c>
      <c r="S2583" t="s">
        <v>27</v>
      </c>
      <c r="T2583" t="s">
        <v>28</v>
      </c>
    </row>
    <row r="2584" spans="1:20" ht="13.95" customHeight="1" x14ac:dyDescent="0.3">
      <c r="A2584" t="s">
        <v>3782</v>
      </c>
      <c r="B2584" s="2">
        <v>1</v>
      </c>
      <c r="C2584" t="s">
        <v>3750</v>
      </c>
      <c r="D2584" t="s">
        <v>1787</v>
      </c>
      <c r="E2584" t="s">
        <v>3751</v>
      </c>
      <c r="F2584" t="s">
        <v>281</v>
      </c>
      <c r="G2584" t="s">
        <v>282</v>
      </c>
      <c r="H2584" t="s">
        <v>283</v>
      </c>
      <c r="I2584" s="1">
        <f t="shared" si="143"/>
        <v>43012</v>
      </c>
      <c r="J2584" s="3">
        <v>14511.62</v>
      </c>
      <c r="K2584" s="3">
        <v>10367.43</v>
      </c>
      <c r="L2584" s="3">
        <v>4144.1899999999996</v>
      </c>
      <c r="M2584" s="3">
        <v>1400</v>
      </c>
      <c r="N2584" s="2">
        <v>10</v>
      </c>
      <c r="O2584" s="2">
        <v>0</v>
      </c>
      <c r="P2584" s="2">
        <v>2</v>
      </c>
      <c r="Q2584" s="2">
        <v>33</v>
      </c>
      <c r="R2584" s="1">
        <f t="shared" si="142"/>
        <v>45900</v>
      </c>
      <c r="S2584" t="s">
        <v>27</v>
      </c>
      <c r="T2584" t="s">
        <v>28</v>
      </c>
    </row>
    <row r="2585" spans="1:20" ht="13.95" customHeight="1" x14ac:dyDescent="0.3">
      <c r="A2585" t="s">
        <v>3783</v>
      </c>
      <c r="B2585" s="2">
        <v>1</v>
      </c>
      <c r="C2585" t="s">
        <v>3750</v>
      </c>
      <c r="D2585" t="s">
        <v>1787</v>
      </c>
      <c r="E2585" t="s">
        <v>3751</v>
      </c>
      <c r="F2585" t="s">
        <v>281</v>
      </c>
      <c r="G2585" t="s">
        <v>282</v>
      </c>
      <c r="H2585" t="s">
        <v>283</v>
      </c>
      <c r="I2585" s="1">
        <f t="shared" si="143"/>
        <v>43012</v>
      </c>
      <c r="J2585" s="3">
        <v>14511.62</v>
      </c>
      <c r="K2585" s="3">
        <v>10367.43</v>
      </c>
      <c r="L2585" s="3">
        <v>4144.1899999999996</v>
      </c>
      <c r="M2585" s="3">
        <v>1400</v>
      </c>
      <c r="N2585" s="2">
        <v>10</v>
      </c>
      <c r="O2585" s="2">
        <v>0</v>
      </c>
      <c r="P2585" s="2">
        <v>2</v>
      </c>
      <c r="Q2585" s="2">
        <v>33</v>
      </c>
      <c r="R2585" s="1">
        <f t="shared" si="142"/>
        <v>45900</v>
      </c>
      <c r="S2585" t="s">
        <v>27</v>
      </c>
      <c r="T2585" t="s">
        <v>28</v>
      </c>
    </row>
    <row r="2586" spans="1:20" ht="13.95" customHeight="1" x14ac:dyDescent="0.3">
      <c r="A2586" t="s">
        <v>3784</v>
      </c>
      <c r="B2586" s="2">
        <v>1</v>
      </c>
      <c r="C2586" t="s">
        <v>3750</v>
      </c>
      <c r="D2586" t="s">
        <v>1787</v>
      </c>
      <c r="E2586" t="s">
        <v>3751</v>
      </c>
      <c r="F2586" t="s">
        <v>281</v>
      </c>
      <c r="G2586" t="s">
        <v>282</v>
      </c>
      <c r="H2586" t="s">
        <v>283</v>
      </c>
      <c r="I2586" s="1">
        <f t="shared" si="143"/>
        <v>43012</v>
      </c>
      <c r="J2586" s="3">
        <v>14511.62</v>
      </c>
      <c r="K2586" s="3">
        <v>10367.43</v>
      </c>
      <c r="L2586" s="3">
        <v>4144.1899999999996</v>
      </c>
      <c r="M2586" s="3">
        <v>1400</v>
      </c>
      <c r="N2586" s="2">
        <v>10</v>
      </c>
      <c r="O2586" s="2">
        <v>0</v>
      </c>
      <c r="P2586" s="2">
        <v>2</v>
      </c>
      <c r="Q2586" s="2">
        <v>33</v>
      </c>
      <c r="R2586" s="1">
        <f t="shared" si="142"/>
        <v>45900</v>
      </c>
      <c r="S2586" t="s">
        <v>27</v>
      </c>
      <c r="T2586" t="s">
        <v>28</v>
      </c>
    </row>
    <row r="2587" spans="1:20" ht="13.95" customHeight="1" x14ac:dyDescent="0.3">
      <c r="A2587" t="s">
        <v>3785</v>
      </c>
      <c r="B2587" s="2">
        <v>1</v>
      </c>
      <c r="C2587" t="s">
        <v>3750</v>
      </c>
      <c r="D2587" t="s">
        <v>1787</v>
      </c>
      <c r="E2587" t="s">
        <v>3751</v>
      </c>
      <c r="F2587" t="s">
        <v>519</v>
      </c>
      <c r="G2587" t="s">
        <v>520</v>
      </c>
      <c r="H2587" t="s">
        <v>2037</v>
      </c>
      <c r="I2587" s="1">
        <f t="shared" si="143"/>
        <v>43012</v>
      </c>
      <c r="J2587" s="3">
        <v>14511.62</v>
      </c>
      <c r="K2587" s="3">
        <v>10367.43</v>
      </c>
      <c r="L2587" s="3">
        <v>4144.1899999999996</v>
      </c>
      <c r="M2587" s="3">
        <v>1400</v>
      </c>
      <c r="N2587" s="2">
        <v>10</v>
      </c>
      <c r="O2587" s="2">
        <v>0</v>
      </c>
      <c r="P2587" s="2">
        <v>2</v>
      </c>
      <c r="Q2587" s="2">
        <v>33</v>
      </c>
      <c r="R2587" s="1">
        <f t="shared" si="142"/>
        <v>45900</v>
      </c>
      <c r="S2587" t="s">
        <v>27</v>
      </c>
      <c r="T2587" t="s">
        <v>28</v>
      </c>
    </row>
    <row r="2588" spans="1:20" ht="13.95" customHeight="1" x14ac:dyDescent="0.3">
      <c r="A2588" t="s">
        <v>3786</v>
      </c>
      <c r="B2588" s="2">
        <v>1</v>
      </c>
      <c r="C2588" t="s">
        <v>3750</v>
      </c>
      <c r="D2588" t="s">
        <v>1787</v>
      </c>
      <c r="E2588" t="s">
        <v>3751</v>
      </c>
      <c r="F2588" t="s">
        <v>281</v>
      </c>
      <c r="G2588" t="s">
        <v>282</v>
      </c>
      <c r="H2588" t="s">
        <v>283</v>
      </c>
      <c r="I2588" s="1">
        <f t="shared" si="143"/>
        <v>43012</v>
      </c>
      <c r="J2588" s="3">
        <v>14511.62</v>
      </c>
      <c r="K2588" s="3">
        <v>10367.43</v>
      </c>
      <c r="L2588" s="3">
        <v>4144.1899999999996</v>
      </c>
      <c r="M2588" s="3">
        <v>1400</v>
      </c>
      <c r="N2588" s="2">
        <v>10</v>
      </c>
      <c r="O2588" s="2">
        <v>0</v>
      </c>
      <c r="P2588" s="2">
        <v>2</v>
      </c>
      <c r="Q2588" s="2">
        <v>33</v>
      </c>
      <c r="R2588" s="1">
        <f t="shared" si="142"/>
        <v>45900</v>
      </c>
      <c r="S2588" t="s">
        <v>27</v>
      </c>
      <c r="T2588" t="s">
        <v>28</v>
      </c>
    </row>
    <row r="2589" spans="1:20" ht="13.95" customHeight="1" x14ac:dyDescent="0.3">
      <c r="A2589" t="s">
        <v>3787</v>
      </c>
      <c r="B2589" s="2">
        <v>1</v>
      </c>
      <c r="C2589" t="s">
        <v>3750</v>
      </c>
      <c r="D2589" t="s">
        <v>1787</v>
      </c>
      <c r="E2589" t="s">
        <v>3751</v>
      </c>
      <c r="F2589" t="s">
        <v>281</v>
      </c>
      <c r="G2589" t="s">
        <v>282</v>
      </c>
      <c r="H2589" t="s">
        <v>283</v>
      </c>
      <c r="I2589" s="1">
        <f t="shared" si="143"/>
        <v>43012</v>
      </c>
      <c r="J2589" s="3">
        <v>14511.62</v>
      </c>
      <c r="K2589" s="3">
        <v>10367.43</v>
      </c>
      <c r="L2589" s="3">
        <v>4144.1899999999996</v>
      </c>
      <c r="M2589" s="3">
        <v>1400</v>
      </c>
      <c r="N2589" s="2">
        <v>10</v>
      </c>
      <c r="O2589" s="2">
        <v>0</v>
      </c>
      <c r="P2589" s="2">
        <v>2</v>
      </c>
      <c r="Q2589" s="2">
        <v>33</v>
      </c>
      <c r="R2589" s="1">
        <f t="shared" si="142"/>
        <v>45900</v>
      </c>
      <c r="S2589" t="s">
        <v>27</v>
      </c>
      <c r="T2589" t="s">
        <v>28</v>
      </c>
    </row>
    <row r="2590" spans="1:20" ht="13.95" customHeight="1" x14ac:dyDescent="0.3">
      <c r="A2590" t="s">
        <v>3788</v>
      </c>
      <c r="B2590" s="2">
        <v>1</v>
      </c>
      <c r="C2590" t="s">
        <v>3750</v>
      </c>
      <c r="D2590" t="s">
        <v>1787</v>
      </c>
      <c r="E2590" t="s">
        <v>3751</v>
      </c>
      <c r="F2590" t="s">
        <v>281</v>
      </c>
      <c r="G2590" t="s">
        <v>282</v>
      </c>
      <c r="H2590" t="s">
        <v>283</v>
      </c>
      <c r="I2590" s="1">
        <f t="shared" si="143"/>
        <v>43012</v>
      </c>
      <c r="J2590" s="3">
        <v>14511.62</v>
      </c>
      <c r="K2590" s="3">
        <v>10367.43</v>
      </c>
      <c r="L2590" s="3">
        <v>4144.1899999999996</v>
      </c>
      <c r="M2590" s="3">
        <v>1400</v>
      </c>
      <c r="N2590" s="2">
        <v>10</v>
      </c>
      <c r="O2590" s="2">
        <v>0</v>
      </c>
      <c r="P2590" s="2">
        <v>2</v>
      </c>
      <c r="Q2590" s="2">
        <v>33</v>
      </c>
      <c r="R2590" s="1">
        <f t="shared" ref="R2590:R2653" si="144">DATE(2025,8,31)</f>
        <v>45900</v>
      </c>
      <c r="S2590" t="s">
        <v>27</v>
      </c>
      <c r="T2590" t="s">
        <v>28</v>
      </c>
    </row>
    <row r="2591" spans="1:20" ht="13.95" customHeight="1" x14ac:dyDescent="0.3">
      <c r="A2591" t="s">
        <v>3789</v>
      </c>
      <c r="B2591" s="2">
        <v>1</v>
      </c>
      <c r="C2591" t="s">
        <v>3750</v>
      </c>
      <c r="D2591" t="s">
        <v>1787</v>
      </c>
      <c r="E2591" t="s">
        <v>3751</v>
      </c>
      <c r="F2591" t="s">
        <v>281</v>
      </c>
      <c r="G2591" t="s">
        <v>282</v>
      </c>
      <c r="H2591" t="s">
        <v>283</v>
      </c>
      <c r="I2591" s="1">
        <f t="shared" si="143"/>
        <v>43012</v>
      </c>
      <c r="J2591" s="3">
        <v>14511.62</v>
      </c>
      <c r="K2591" s="3">
        <v>10367.43</v>
      </c>
      <c r="L2591" s="3">
        <v>4144.1899999999996</v>
      </c>
      <c r="M2591" s="3">
        <v>1400</v>
      </c>
      <c r="N2591" s="2">
        <v>10</v>
      </c>
      <c r="O2591" s="2">
        <v>0</v>
      </c>
      <c r="P2591" s="2">
        <v>2</v>
      </c>
      <c r="Q2591" s="2">
        <v>33</v>
      </c>
      <c r="R2591" s="1">
        <f t="shared" si="144"/>
        <v>45900</v>
      </c>
      <c r="S2591" t="s">
        <v>27</v>
      </c>
      <c r="T2591" t="s">
        <v>28</v>
      </c>
    </row>
    <row r="2592" spans="1:20" ht="13.95" customHeight="1" x14ac:dyDescent="0.3">
      <c r="A2592" t="s">
        <v>3790</v>
      </c>
      <c r="B2592" s="2">
        <v>1</v>
      </c>
      <c r="C2592" t="s">
        <v>3750</v>
      </c>
      <c r="D2592" t="s">
        <v>1787</v>
      </c>
      <c r="E2592" t="s">
        <v>3751</v>
      </c>
      <c r="F2592" t="s">
        <v>281</v>
      </c>
      <c r="G2592" t="s">
        <v>282</v>
      </c>
      <c r="H2592" t="s">
        <v>283</v>
      </c>
      <c r="I2592" s="1">
        <f t="shared" si="143"/>
        <v>43012</v>
      </c>
      <c r="J2592" s="3">
        <v>14511.62</v>
      </c>
      <c r="K2592" s="3">
        <v>10367.43</v>
      </c>
      <c r="L2592" s="3">
        <v>4144.1899999999996</v>
      </c>
      <c r="M2592" s="3">
        <v>1400</v>
      </c>
      <c r="N2592" s="2">
        <v>10</v>
      </c>
      <c r="O2592" s="2">
        <v>0</v>
      </c>
      <c r="P2592" s="2">
        <v>2</v>
      </c>
      <c r="Q2592" s="2">
        <v>33</v>
      </c>
      <c r="R2592" s="1">
        <f t="shared" si="144"/>
        <v>45900</v>
      </c>
      <c r="S2592" t="s">
        <v>27</v>
      </c>
      <c r="T2592" t="s">
        <v>28</v>
      </c>
    </row>
    <row r="2593" spans="1:20" ht="13.95" customHeight="1" x14ac:dyDescent="0.3">
      <c r="A2593" t="s">
        <v>3791</v>
      </c>
      <c r="B2593" s="2">
        <v>1</v>
      </c>
      <c r="C2593" t="s">
        <v>3750</v>
      </c>
      <c r="D2593" t="s">
        <v>1787</v>
      </c>
      <c r="E2593" t="s">
        <v>3751</v>
      </c>
      <c r="F2593" t="s">
        <v>281</v>
      </c>
      <c r="G2593" t="s">
        <v>282</v>
      </c>
      <c r="H2593" t="s">
        <v>283</v>
      </c>
      <c r="I2593" s="1">
        <f t="shared" si="143"/>
        <v>43012</v>
      </c>
      <c r="J2593" s="3">
        <v>14511.62</v>
      </c>
      <c r="K2593" s="3">
        <v>404.51</v>
      </c>
      <c r="L2593" s="3">
        <v>14107.11</v>
      </c>
      <c r="M2593" s="3">
        <v>14000</v>
      </c>
      <c r="N2593" s="2">
        <v>10</v>
      </c>
      <c r="O2593" s="2">
        <v>0</v>
      </c>
      <c r="P2593" s="2">
        <v>2</v>
      </c>
      <c r="Q2593" s="2">
        <v>33</v>
      </c>
      <c r="R2593" s="1">
        <f t="shared" si="144"/>
        <v>45900</v>
      </c>
      <c r="S2593" t="s">
        <v>27</v>
      </c>
      <c r="T2593" t="s">
        <v>28</v>
      </c>
    </row>
    <row r="2594" spans="1:20" ht="13.95" customHeight="1" x14ac:dyDescent="0.3">
      <c r="A2594" t="s">
        <v>3792</v>
      </c>
      <c r="B2594" s="2">
        <v>1</v>
      </c>
      <c r="C2594" t="s">
        <v>3750</v>
      </c>
      <c r="D2594" t="s">
        <v>1787</v>
      </c>
      <c r="E2594" t="s">
        <v>3751</v>
      </c>
      <c r="F2594" t="s">
        <v>281</v>
      </c>
      <c r="G2594" t="s">
        <v>282</v>
      </c>
      <c r="H2594" t="s">
        <v>283</v>
      </c>
      <c r="I2594" s="1">
        <f t="shared" si="143"/>
        <v>43012</v>
      </c>
      <c r="J2594" s="3">
        <v>14511.62</v>
      </c>
      <c r="K2594" s="3">
        <v>10367.43</v>
      </c>
      <c r="L2594" s="3">
        <v>4144.1899999999996</v>
      </c>
      <c r="M2594" s="3">
        <v>1400</v>
      </c>
      <c r="N2594" s="2">
        <v>10</v>
      </c>
      <c r="O2594" s="2">
        <v>0</v>
      </c>
      <c r="P2594" s="2">
        <v>2</v>
      </c>
      <c r="Q2594" s="2">
        <v>33</v>
      </c>
      <c r="R2594" s="1">
        <f t="shared" si="144"/>
        <v>45900</v>
      </c>
      <c r="S2594" t="s">
        <v>27</v>
      </c>
      <c r="T2594" t="s">
        <v>28</v>
      </c>
    </row>
    <row r="2595" spans="1:20" ht="13.95" customHeight="1" x14ac:dyDescent="0.3">
      <c r="A2595" t="s">
        <v>3793</v>
      </c>
      <c r="B2595" s="2">
        <v>1</v>
      </c>
      <c r="C2595" t="s">
        <v>3750</v>
      </c>
      <c r="D2595" t="s">
        <v>1787</v>
      </c>
      <c r="E2595" t="s">
        <v>3751</v>
      </c>
      <c r="F2595" t="s">
        <v>281</v>
      </c>
      <c r="G2595" t="s">
        <v>282</v>
      </c>
      <c r="H2595" t="s">
        <v>283</v>
      </c>
      <c r="I2595" s="1">
        <f t="shared" si="143"/>
        <v>43012</v>
      </c>
      <c r="J2595" s="3">
        <v>14511.62</v>
      </c>
      <c r="K2595" s="3">
        <v>10367.43</v>
      </c>
      <c r="L2595" s="3">
        <v>4144.1899999999996</v>
      </c>
      <c r="M2595" s="3">
        <v>1400</v>
      </c>
      <c r="N2595" s="2">
        <v>10</v>
      </c>
      <c r="O2595" s="2">
        <v>0</v>
      </c>
      <c r="P2595" s="2">
        <v>2</v>
      </c>
      <c r="Q2595" s="2">
        <v>33</v>
      </c>
      <c r="R2595" s="1">
        <f t="shared" si="144"/>
        <v>45900</v>
      </c>
      <c r="S2595" t="s">
        <v>27</v>
      </c>
      <c r="T2595" t="s">
        <v>28</v>
      </c>
    </row>
    <row r="2596" spans="1:20" ht="13.95" customHeight="1" x14ac:dyDescent="0.3">
      <c r="A2596" t="s">
        <v>3794</v>
      </c>
      <c r="B2596" s="2">
        <v>1</v>
      </c>
      <c r="C2596" t="s">
        <v>3750</v>
      </c>
      <c r="D2596" t="s">
        <v>1787</v>
      </c>
      <c r="E2596" t="s">
        <v>3751</v>
      </c>
      <c r="F2596" t="s">
        <v>281</v>
      </c>
      <c r="G2596" t="s">
        <v>282</v>
      </c>
      <c r="H2596" t="s">
        <v>283</v>
      </c>
      <c r="I2596" s="1">
        <f t="shared" si="143"/>
        <v>43012</v>
      </c>
      <c r="J2596" s="3">
        <v>14511.62</v>
      </c>
      <c r="K2596" s="3">
        <v>10367.43</v>
      </c>
      <c r="L2596" s="3">
        <v>4144.1899999999996</v>
      </c>
      <c r="M2596" s="3">
        <v>1400</v>
      </c>
      <c r="N2596" s="2">
        <v>10</v>
      </c>
      <c r="O2596" s="2">
        <v>0</v>
      </c>
      <c r="P2596" s="2">
        <v>2</v>
      </c>
      <c r="Q2596" s="2">
        <v>33</v>
      </c>
      <c r="R2596" s="1">
        <f t="shared" si="144"/>
        <v>45900</v>
      </c>
      <c r="S2596" t="s">
        <v>27</v>
      </c>
      <c r="T2596" t="s">
        <v>28</v>
      </c>
    </row>
    <row r="2597" spans="1:20" ht="13.95" customHeight="1" x14ac:dyDescent="0.3">
      <c r="A2597" t="s">
        <v>3795</v>
      </c>
      <c r="B2597" s="2">
        <v>1</v>
      </c>
      <c r="C2597" t="s">
        <v>3750</v>
      </c>
      <c r="D2597" t="s">
        <v>1787</v>
      </c>
      <c r="E2597" t="s">
        <v>3751</v>
      </c>
      <c r="F2597" t="s">
        <v>281</v>
      </c>
      <c r="G2597" t="s">
        <v>282</v>
      </c>
      <c r="H2597" t="s">
        <v>283</v>
      </c>
      <c r="I2597" s="1">
        <f t="shared" si="143"/>
        <v>43012</v>
      </c>
      <c r="J2597" s="3">
        <v>14511.62</v>
      </c>
      <c r="K2597" s="3">
        <v>10367.43</v>
      </c>
      <c r="L2597" s="3">
        <v>4144.1899999999996</v>
      </c>
      <c r="M2597" s="3">
        <v>1400</v>
      </c>
      <c r="N2597" s="2">
        <v>10</v>
      </c>
      <c r="O2597" s="2">
        <v>0</v>
      </c>
      <c r="P2597" s="2">
        <v>2</v>
      </c>
      <c r="Q2597" s="2">
        <v>33</v>
      </c>
      <c r="R2597" s="1">
        <f t="shared" si="144"/>
        <v>45900</v>
      </c>
      <c r="S2597" t="s">
        <v>27</v>
      </c>
      <c r="T2597" t="s">
        <v>28</v>
      </c>
    </row>
    <row r="2598" spans="1:20" ht="13.95" customHeight="1" x14ac:dyDescent="0.3">
      <c r="A2598" t="s">
        <v>3796</v>
      </c>
      <c r="B2598" s="2">
        <v>1</v>
      </c>
      <c r="C2598" t="s">
        <v>3750</v>
      </c>
      <c r="D2598" t="s">
        <v>1787</v>
      </c>
      <c r="E2598" t="s">
        <v>3751</v>
      </c>
      <c r="F2598" t="s">
        <v>281</v>
      </c>
      <c r="G2598" t="s">
        <v>282</v>
      </c>
      <c r="H2598" t="s">
        <v>283</v>
      </c>
      <c r="I2598" s="1">
        <f t="shared" si="143"/>
        <v>43012</v>
      </c>
      <c r="J2598" s="3">
        <v>14511.62</v>
      </c>
      <c r="K2598" s="3">
        <v>10367.43</v>
      </c>
      <c r="L2598" s="3">
        <v>4144.1899999999996</v>
      </c>
      <c r="M2598" s="3">
        <v>1400</v>
      </c>
      <c r="N2598" s="2">
        <v>10</v>
      </c>
      <c r="O2598" s="2">
        <v>0</v>
      </c>
      <c r="P2598" s="2">
        <v>2</v>
      </c>
      <c r="Q2598" s="2">
        <v>33</v>
      </c>
      <c r="R2598" s="1">
        <f t="shared" si="144"/>
        <v>45900</v>
      </c>
      <c r="S2598" t="s">
        <v>27</v>
      </c>
      <c r="T2598" t="s">
        <v>28</v>
      </c>
    </row>
    <row r="2599" spans="1:20" ht="13.95" customHeight="1" x14ac:dyDescent="0.3">
      <c r="A2599" t="s">
        <v>3797</v>
      </c>
      <c r="B2599" s="2">
        <v>1</v>
      </c>
      <c r="C2599" t="s">
        <v>3750</v>
      </c>
      <c r="D2599" t="s">
        <v>1787</v>
      </c>
      <c r="E2599" t="s">
        <v>3751</v>
      </c>
      <c r="F2599" t="s">
        <v>281</v>
      </c>
      <c r="G2599" t="s">
        <v>282</v>
      </c>
      <c r="H2599" t="s">
        <v>283</v>
      </c>
      <c r="I2599" s="1">
        <f t="shared" si="143"/>
        <v>43012</v>
      </c>
      <c r="J2599" s="3">
        <v>14511.62</v>
      </c>
      <c r="K2599" s="3">
        <v>10367.43</v>
      </c>
      <c r="L2599" s="3">
        <v>4144.1899999999996</v>
      </c>
      <c r="M2599" s="3">
        <v>1400</v>
      </c>
      <c r="N2599" s="2">
        <v>10</v>
      </c>
      <c r="O2599" s="2">
        <v>0</v>
      </c>
      <c r="P2599" s="2">
        <v>2</v>
      </c>
      <c r="Q2599" s="2">
        <v>33</v>
      </c>
      <c r="R2599" s="1">
        <f t="shared" si="144"/>
        <v>45900</v>
      </c>
      <c r="S2599" t="s">
        <v>27</v>
      </c>
      <c r="T2599" t="s">
        <v>28</v>
      </c>
    </row>
    <row r="2600" spans="1:20" ht="13.95" customHeight="1" x14ac:dyDescent="0.3">
      <c r="A2600" t="s">
        <v>3798</v>
      </c>
      <c r="B2600" s="2">
        <v>1</v>
      </c>
      <c r="C2600" t="s">
        <v>3750</v>
      </c>
      <c r="D2600" t="s">
        <v>1787</v>
      </c>
      <c r="E2600" t="s">
        <v>3751</v>
      </c>
      <c r="F2600" t="s">
        <v>281</v>
      </c>
      <c r="G2600" t="s">
        <v>282</v>
      </c>
      <c r="H2600" t="s">
        <v>283</v>
      </c>
      <c r="I2600" s="1">
        <f t="shared" si="143"/>
        <v>43012</v>
      </c>
      <c r="J2600" s="3">
        <v>14511.62</v>
      </c>
      <c r="K2600" s="3">
        <v>10367.43</v>
      </c>
      <c r="L2600" s="3">
        <v>4144.1899999999996</v>
      </c>
      <c r="M2600" s="3">
        <v>1400</v>
      </c>
      <c r="N2600" s="2">
        <v>10</v>
      </c>
      <c r="O2600" s="2">
        <v>0</v>
      </c>
      <c r="P2600" s="2">
        <v>2</v>
      </c>
      <c r="Q2600" s="2">
        <v>33</v>
      </c>
      <c r="R2600" s="1">
        <f t="shared" si="144"/>
        <v>45900</v>
      </c>
      <c r="S2600" t="s">
        <v>27</v>
      </c>
      <c r="T2600" t="s">
        <v>28</v>
      </c>
    </row>
    <row r="2601" spans="1:20" ht="13.95" customHeight="1" x14ac:dyDescent="0.3">
      <c r="A2601" t="s">
        <v>3799</v>
      </c>
      <c r="B2601" s="2">
        <v>1</v>
      </c>
      <c r="C2601" t="s">
        <v>3800</v>
      </c>
      <c r="D2601" t="s">
        <v>93</v>
      </c>
      <c r="E2601" t="s">
        <v>3801</v>
      </c>
      <c r="F2601" t="s">
        <v>208</v>
      </c>
      <c r="G2601" t="s">
        <v>209</v>
      </c>
      <c r="H2601" t="s">
        <v>429</v>
      </c>
      <c r="I2601" s="1">
        <f>DATE(2017,10,13)</f>
        <v>43021</v>
      </c>
      <c r="J2601" s="3">
        <v>25584.68</v>
      </c>
      <c r="K2601" s="3">
        <v>18149.82</v>
      </c>
      <c r="L2601" s="3">
        <v>7434.86</v>
      </c>
      <c r="M2601" s="3">
        <v>2559</v>
      </c>
      <c r="N2601" s="2">
        <v>10</v>
      </c>
      <c r="O2601" s="2">
        <v>0</v>
      </c>
      <c r="P2601" s="2">
        <v>2</v>
      </c>
      <c r="Q2601" s="2">
        <v>42</v>
      </c>
      <c r="R2601" s="1">
        <f t="shared" si="144"/>
        <v>45900</v>
      </c>
      <c r="S2601" t="s">
        <v>27</v>
      </c>
      <c r="T2601" t="s">
        <v>28</v>
      </c>
    </row>
    <row r="2602" spans="1:20" ht="13.95" customHeight="1" x14ac:dyDescent="0.3">
      <c r="A2602" t="s">
        <v>3802</v>
      </c>
      <c r="B2602" s="2">
        <v>1</v>
      </c>
      <c r="C2602" t="s">
        <v>3803</v>
      </c>
      <c r="D2602" t="s">
        <v>22</v>
      </c>
      <c r="E2602" t="s">
        <v>1357</v>
      </c>
      <c r="F2602" t="s">
        <v>399</v>
      </c>
      <c r="G2602" t="s">
        <v>400</v>
      </c>
      <c r="H2602" t="s">
        <v>401</v>
      </c>
      <c r="I2602" s="1">
        <f>DATE(2017,11,30)</f>
        <v>43069</v>
      </c>
      <c r="J2602" s="3">
        <v>6669</v>
      </c>
      <c r="K2602" s="3">
        <v>3353.49</v>
      </c>
      <c r="L2602" s="3">
        <v>3315.51</v>
      </c>
      <c r="M2602" s="3">
        <v>660</v>
      </c>
      <c r="N2602" s="2">
        <v>14</v>
      </c>
      <c r="O2602" s="2">
        <v>0</v>
      </c>
      <c r="P2602" s="2">
        <v>6</v>
      </c>
      <c r="Q2602" s="2">
        <v>90</v>
      </c>
      <c r="R2602" s="1">
        <f t="shared" si="144"/>
        <v>45900</v>
      </c>
      <c r="S2602" t="s">
        <v>27</v>
      </c>
      <c r="T2602" t="s">
        <v>28</v>
      </c>
    </row>
    <row r="2603" spans="1:20" ht="13.95" customHeight="1" x14ac:dyDescent="0.3">
      <c r="A2603" t="s">
        <v>3804</v>
      </c>
      <c r="B2603" s="2">
        <v>1</v>
      </c>
      <c r="C2603" t="s">
        <v>3803</v>
      </c>
      <c r="D2603" t="s">
        <v>22</v>
      </c>
      <c r="E2603" t="s">
        <v>1357</v>
      </c>
      <c r="F2603" t="s">
        <v>399</v>
      </c>
      <c r="G2603" t="s">
        <v>400</v>
      </c>
      <c r="H2603" t="s">
        <v>401</v>
      </c>
      <c r="I2603" s="1">
        <f>DATE(2017,11,30)</f>
        <v>43069</v>
      </c>
      <c r="J2603" s="3">
        <v>6669</v>
      </c>
      <c r="K2603" s="3">
        <v>3353.49</v>
      </c>
      <c r="L2603" s="3">
        <v>3315.51</v>
      </c>
      <c r="M2603" s="3">
        <v>660</v>
      </c>
      <c r="N2603" s="2">
        <v>14</v>
      </c>
      <c r="O2603" s="2">
        <v>0</v>
      </c>
      <c r="P2603" s="2">
        <v>6</v>
      </c>
      <c r="Q2603" s="2">
        <v>90</v>
      </c>
      <c r="R2603" s="1">
        <f t="shared" si="144"/>
        <v>45900</v>
      </c>
      <c r="S2603" t="s">
        <v>27</v>
      </c>
      <c r="T2603" t="s">
        <v>28</v>
      </c>
    </row>
    <row r="2604" spans="1:20" ht="13.95" customHeight="1" x14ac:dyDescent="0.3">
      <c r="A2604" t="s">
        <v>3805</v>
      </c>
      <c r="B2604" s="2">
        <v>1</v>
      </c>
      <c r="C2604" t="s">
        <v>3803</v>
      </c>
      <c r="D2604" t="s">
        <v>22</v>
      </c>
      <c r="E2604" t="s">
        <v>1357</v>
      </c>
      <c r="F2604" t="s">
        <v>399</v>
      </c>
      <c r="G2604" t="s">
        <v>400</v>
      </c>
      <c r="H2604" t="s">
        <v>401</v>
      </c>
      <c r="I2604" s="1">
        <f>DATE(2017,11,30)</f>
        <v>43069</v>
      </c>
      <c r="J2604" s="3">
        <v>6669</v>
      </c>
      <c r="K2604" s="3">
        <v>3353.49</v>
      </c>
      <c r="L2604" s="3">
        <v>3315.51</v>
      </c>
      <c r="M2604" s="3">
        <v>660</v>
      </c>
      <c r="N2604" s="2">
        <v>14</v>
      </c>
      <c r="O2604" s="2">
        <v>0</v>
      </c>
      <c r="P2604" s="2">
        <v>6</v>
      </c>
      <c r="Q2604" s="2">
        <v>90</v>
      </c>
      <c r="R2604" s="1">
        <f t="shared" si="144"/>
        <v>45900</v>
      </c>
      <c r="S2604" t="s">
        <v>27</v>
      </c>
      <c r="T2604" t="s">
        <v>28</v>
      </c>
    </row>
    <row r="2605" spans="1:20" ht="13.95" customHeight="1" x14ac:dyDescent="0.3">
      <c r="A2605" t="s">
        <v>3806</v>
      </c>
      <c r="B2605" s="2">
        <v>1</v>
      </c>
      <c r="C2605" t="s">
        <v>3803</v>
      </c>
      <c r="D2605" t="s">
        <v>22</v>
      </c>
      <c r="E2605" t="s">
        <v>1357</v>
      </c>
      <c r="F2605" t="s">
        <v>358</v>
      </c>
      <c r="G2605" t="s">
        <v>25</v>
      </c>
      <c r="H2605" t="s">
        <v>26</v>
      </c>
      <c r="I2605" s="1">
        <f>DATE(2017,11,30)</f>
        <v>43069</v>
      </c>
      <c r="J2605" s="3">
        <v>6669</v>
      </c>
      <c r="K2605" s="3">
        <v>3353.49</v>
      </c>
      <c r="L2605" s="3">
        <v>3315.51</v>
      </c>
      <c r="M2605" s="3">
        <v>660</v>
      </c>
      <c r="N2605" s="2">
        <v>14</v>
      </c>
      <c r="O2605" s="2">
        <v>0</v>
      </c>
      <c r="P2605" s="2">
        <v>6</v>
      </c>
      <c r="Q2605" s="2">
        <v>90</v>
      </c>
      <c r="R2605" s="1">
        <f t="shared" si="144"/>
        <v>45900</v>
      </c>
      <c r="S2605" t="s">
        <v>27</v>
      </c>
      <c r="T2605" t="s">
        <v>28</v>
      </c>
    </row>
    <row r="2606" spans="1:20" ht="13.95" customHeight="1" x14ac:dyDescent="0.3">
      <c r="A2606" t="s">
        <v>3807</v>
      </c>
      <c r="B2606" s="2">
        <v>1</v>
      </c>
      <c r="C2606" t="s">
        <v>1960</v>
      </c>
      <c r="D2606" t="s">
        <v>22</v>
      </c>
      <c r="E2606" t="s">
        <v>1769</v>
      </c>
      <c r="F2606" t="s">
        <v>32</v>
      </c>
      <c r="G2606" t="s">
        <v>33</v>
      </c>
      <c r="H2606" t="s">
        <v>1770</v>
      </c>
      <c r="I2606" s="1">
        <f>DATE(2025,3,31)</f>
        <v>45747</v>
      </c>
      <c r="J2606" s="3">
        <v>8019.01</v>
      </c>
      <c r="K2606" s="3">
        <v>216.26</v>
      </c>
      <c r="L2606" s="3">
        <v>7802.75</v>
      </c>
      <c r="M2606" s="3">
        <v>800</v>
      </c>
      <c r="N2606" s="2">
        <v>14</v>
      </c>
      <c r="O2606" s="2">
        <v>0</v>
      </c>
      <c r="P2606" s="2">
        <v>13</v>
      </c>
      <c r="Q2606" s="2">
        <v>211</v>
      </c>
      <c r="R2606" s="1">
        <f t="shared" si="144"/>
        <v>45900</v>
      </c>
      <c r="S2606" t="s">
        <v>27</v>
      </c>
      <c r="T2606" t="s">
        <v>28</v>
      </c>
    </row>
    <row r="2607" spans="1:20" ht="13.95" customHeight="1" x14ac:dyDescent="0.3">
      <c r="A2607" t="s">
        <v>3808</v>
      </c>
      <c r="B2607" s="2">
        <v>1</v>
      </c>
      <c r="C2607" t="s">
        <v>3809</v>
      </c>
      <c r="D2607" t="s">
        <v>136</v>
      </c>
      <c r="E2607" t="s">
        <v>3810</v>
      </c>
      <c r="F2607" t="s">
        <v>281</v>
      </c>
      <c r="G2607" t="s">
        <v>282</v>
      </c>
      <c r="H2607" t="s">
        <v>283</v>
      </c>
      <c r="I2607" s="1">
        <f t="shared" ref="I2607:I2650" si="145">DATE(2017,10,4)</f>
        <v>43012</v>
      </c>
      <c r="J2607" s="3">
        <v>12394.21</v>
      </c>
      <c r="K2607" s="3">
        <v>8851.3700000000008</v>
      </c>
      <c r="L2607" s="3">
        <v>3542.84</v>
      </c>
      <c r="M2607" s="3">
        <v>1200</v>
      </c>
      <c r="N2607" s="2">
        <v>10</v>
      </c>
      <c r="O2607" s="2">
        <v>0</v>
      </c>
      <c r="P2607" s="2">
        <v>2</v>
      </c>
      <c r="Q2607" s="2">
        <v>33</v>
      </c>
      <c r="R2607" s="1">
        <f t="shared" si="144"/>
        <v>45900</v>
      </c>
      <c r="S2607" t="s">
        <v>27</v>
      </c>
      <c r="T2607" t="s">
        <v>28</v>
      </c>
    </row>
    <row r="2608" spans="1:20" ht="13.95" customHeight="1" x14ac:dyDescent="0.3">
      <c r="A2608" t="s">
        <v>3811</v>
      </c>
      <c r="B2608" s="2">
        <v>1</v>
      </c>
      <c r="C2608" t="s">
        <v>3809</v>
      </c>
      <c r="D2608" t="s">
        <v>136</v>
      </c>
      <c r="E2608" t="s">
        <v>3810</v>
      </c>
      <c r="F2608" t="s">
        <v>111</v>
      </c>
      <c r="G2608" t="s">
        <v>112</v>
      </c>
      <c r="H2608" t="s">
        <v>1970</v>
      </c>
      <c r="I2608" s="1">
        <f t="shared" si="145"/>
        <v>43012</v>
      </c>
      <c r="J2608" s="3">
        <v>12394.21</v>
      </c>
      <c r="K2608" s="3">
        <v>8851.3700000000008</v>
      </c>
      <c r="L2608" s="3">
        <v>3542.84</v>
      </c>
      <c r="M2608" s="3">
        <v>1200</v>
      </c>
      <c r="N2608" s="2">
        <v>10</v>
      </c>
      <c r="O2608" s="2">
        <v>0</v>
      </c>
      <c r="P2608" s="2">
        <v>2</v>
      </c>
      <c r="Q2608" s="2">
        <v>33</v>
      </c>
      <c r="R2608" s="1">
        <f t="shared" si="144"/>
        <v>45900</v>
      </c>
      <c r="S2608" t="s">
        <v>27</v>
      </c>
      <c r="T2608" t="s">
        <v>28</v>
      </c>
    </row>
    <row r="2609" spans="1:20" ht="13.95" customHeight="1" x14ac:dyDescent="0.3">
      <c r="A2609" t="s">
        <v>3812</v>
      </c>
      <c r="B2609" s="2">
        <v>1</v>
      </c>
      <c r="C2609" t="s">
        <v>3809</v>
      </c>
      <c r="D2609" t="s">
        <v>136</v>
      </c>
      <c r="E2609" t="s">
        <v>3810</v>
      </c>
      <c r="F2609" t="s">
        <v>281</v>
      </c>
      <c r="G2609" t="s">
        <v>282</v>
      </c>
      <c r="H2609" t="s">
        <v>283</v>
      </c>
      <c r="I2609" s="1">
        <f t="shared" si="145"/>
        <v>43012</v>
      </c>
      <c r="J2609" s="3">
        <v>12394.21</v>
      </c>
      <c r="K2609" s="3">
        <v>8851.3700000000008</v>
      </c>
      <c r="L2609" s="3">
        <v>3542.84</v>
      </c>
      <c r="M2609" s="3">
        <v>1200</v>
      </c>
      <c r="N2609" s="2">
        <v>10</v>
      </c>
      <c r="O2609" s="2">
        <v>0</v>
      </c>
      <c r="P2609" s="2">
        <v>2</v>
      </c>
      <c r="Q2609" s="2">
        <v>33</v>
      </c>
      <c r="R2609" s="1">
        <f t="shared" si="144"/>
        <v>45900</v>
      </c>
      <c r="S2609" t="s">
        <v>27</v>
      </c>
      <c r="T2609" t="s">
        <v>28</v>
      </c>
    </row>
    <row r="2610" spans="1:20" ht="13.95" customHeight="1" x14ac:dyDescent="0.3">
      <c r="A2610" t="s">
        <v>3813</v>
      </c>
      <c r="B2610" s="2">
        <v>1</v>
      </c>
      <c r="C2610" t="s">
        <v>3809</v>
      </c>
      <c r="D2610" t="s">
        <v>136</v>
      </c>
      <c r="E2610" t="s">
        <v>3810</v>
      </c>
      <c r="F2610" t="s">
        <v>116</v>
      </c>
      <c r="G2610" t="s">
        <v>112</v>
      </c>
      <c r="H2610" t="s">
        <v>117</v>
      </c>
      <c r="I2610" s="1">
        <f t="shared" si="145"/>
        <v>43012</v>
      </c>
      <c r="J2610" s="3">
        <v>12394.21</v>
      </c>
      <c r="K2610" s="3">
        <v>8851.3700000000008</v>
      </c>
      <c r="L2610" s="3">
        <v>3542.84</v>
      </c>
      <c r="M2610" s="3">
        <v>1200</v>
      </c>
      <c r="N2610" s="2">
        <v>10</v>
      </c>
      <c r="O2610" s="2">
        <v>0</v>
      </c>
      <c r="P2610" s="2">
        <v>2</v>
      </c>
      <c r="Q2610" s="2">
        <v>33</v>
      </c>
      <c r="R2610" s="1">
        <f t="shared" si="144"/>
        <v>45900</v>
      </c>
      <c r="S2610" t="s">
        <v>27</v>
      </c>
      <c r="T2610" t="s">
        <v>28</v>
      </c>
    </row>
    <row r="2611" spans="1:20" ht="13.95" customHeight="1" x14ac:dyDescent="0.3">
      <c r="A2611" t="s">
        <v>3814</v>
      </c>
      <c r="B2611" s="2">
        <v>1</v>
      </c>
      <c r="C2611" t="s">
        <v>3809</v>
      </c>
      <c r="D2611" t="s">
        <v>136</v>
      </c>
      <c r="E2611" t="s">
        <v>3810</v>
      </c>
      <c r="F2611" t="s">
        <v>281</v>
      </c>
      <c r="G2611" t="s">
        <v>282</v>
      </c>
      <c r="H2611" t="s">
        <v>283</v>
      </c>
      <c r="I2611" s="1">
        <f t="shared" si="145"/>
        <v>43012</v>
      </c>
      <c r="J2611" s="3">
        <v>12394.21</v>
      </c>
      <c r="K2611" s="3">
        <v>8851.3700000000008</v>
      </c>
      <c r="L2611" s="3">
        <v>3542.84</v>
      </c>
      <c r="M2611" s="3">
        <v>1200</v>
      </c>
      <c r="N2611" s="2">
        <v>10</v>
      </c>
      <c r="O2611" s="2">
        <v>0</v>
      </c>
      <c r="P2611" s="2">
        <v>2</v>
      </c>
      <c r="Q2611" s="2">
        <v>33</v>
      </c>
      <c r="R2611" s="1">
        <f t="shared" si="144"/>
        <v>45900</v>
      </c>
      <c r="S2611" t="s">
        <v>27</v>
      </c>
      <c r="T2611" t="s">
        <v>28</v>
      </c>
    </row>
    <row r="2612" spans="1:20" ht="13.95" customHeight="1" x14ac:dyDescent="0.3">
      <c r="A2612" t="s">
        <v>3815</v>
      </c>
      <c r="B2612" s="2">
        <v>1</v>
      </c>
      <c r="C2612" t="s">
        <v>3809</v>
      </c>
      <c r="D2612" t="s">
        <v>136</v>
      </c>
      <c r="E2612" t="s">
        <v>3810</v>
      </c>
      <c r="F2612" t="s">
        <v>281</v>
      </c>
      <c r="G2612" t="s">
        <v>282</v>
      </c>
      <c r="H2612" t="s">
        <v>283</v>
      </c>
      <c r="I2612" s="1">
        <f t="shared" si="145"/>
        <v>43012</v>
      </c>
      <c r="J2612" s="3">
        <v>12394.21</v>
      </c>
      <c r="K2612" s="3">
        <v>8851.3700000000008</v>
      </c>
      <c r="L2612" s="3">
        <v>3542.84</v>
      </c>
      <c r="M2612" s="3">
        <v>1200</v>
      </c>
      <c r="N2612" s="2">
        <v>10</v>
      </c>
      <c r="O2612" s="2">
        <v>0</v>
      </c>
      <c r="P2612" s="2">
        <v>2</v>
      </c>
      <c r="Q2612" s="2">
        <v>33</v>
      </c>
      <c r="R2612" s="1">
        <f t="shared" si="144"/>
        <v>45900</v>
      </c>
      <c r="S2612" t="s">
        <v>27</v>
      </c>
      <c r="T2612" t="s">
        <v>28</v>
      </c>
    </row>
    <row r="2613" spans="1:20" ht="13.95" customHeight="1" x14ac:dyDescent="0.3">
      <c r="A2613" t="s">
        <v>3816</v>
      </c>
      <c r="B2613" s="2">
        <v>1</v>
      </c>
      <c r="C2613" t="s">
        <v>3809</v>
      </c>
      <c r="D2613" t="s">
        <v>136</v>
      </c>
      <c r="E2613" t="s">
        <v>3810</v>
      </c>
      <c r="F2613" t="s">
        <v>281</v>
      </c>
      <c r="G2613" t="s">
        <v>282</v>
      </c>
      <c r="H2613" t="s">
        <v>283</v>
      </c>
      <c r="I2613" s="1">
        <f t="shared" si="145"/>
        <v>43012</v>
      </c>
      <c r="J2613" s="3">
        <v>12394.21</v>
      </c>
      <c r="K2613" s="3">
        <v>8851.3700000000008</v>
      </c>
      <c r="L2613" s="3">
        <v>3542.84</v>
      </c>
      <c r="M2613" s="3">
        <v>1200</v>
      </c>
      <c r="N2613" s="2">
        <v>10</v>
      </c>
      <c r="O2613" s="2">
        <v>0</v>
      </c>
      <c r="P2613" s="2">
        <v>2</v>
      </c>
      <c r="Q2613" s="2">
        <v>33</v>
      </c>
      <c r="R2613" s="1">
        <f t="shared" si="144"/>
        <v>45900</v>
      </c>
      <c r="S2613" t="s">
        <v>27</v>
      </c>
      <c r="T2613" t="s">
        <v>28</v>
      </c>
    </row>
    <row r="2614" spans="1:20" ht="13.95" customHeight="1" x14ac:dyDescent="0.3">
      <c r="A2614" t="s">
        <v>3817</v>
      </c>
      <c r="B2614" s="2">
        <v>1</v>
      </c>
      <c r="C2614" t="s">
        <v>3809</v>
      </c>
      <c r="D2614" t="s">
        <v>136</v>
      </c>
      <c r="E2614" t="s">
        <v>3810</v>
      </c>
      <c r="F2614" t="s">
        <v>281</v>
      </c>
      <c r="G2614" t="s">
        <v>282</v>
      </c>
      <c r="H2614" t="s">
        <v>283</v>
      </c>
      <c r="I2614" s="1">
        <f t="shared" si="145"/>
        <v>43012</v>
      </c>
      <c r="J2614" s="3">
        <v>12394.21</v>
      </c>
      <c r="K2614" s="3">
        <v>8851.3700000000008</v>
      </c>
      <c r="L2614" s="3">
        <v>3542.84</v>
      </c>
      <c r="M2614" s="3">
        <v>1200</v>
      </c>
      <c r="N2614" s="2">
        <v>10</v>
      </c>
      <c r="O2614" s="2">
        <v>0</v>
      </c>
      <c r="P2614" s="2">
        <v>2</v>
      </c>
      <c r="Q2614" s="2">
        <v>33</v>
      </c>
      <c r="R2614" s="1">
        <f t="shared" si="144"/>
        <v>45900</v>
      </c>
      <c r="S2614" t="s">
        <v>27</v>
      </c>
      <c r="T2614" t="s">
        <v>28</v>
      </c>
    </row>
    <row r="2615" spans="1:20" ht="13.95" customHeight="1" x14ac:dyDescent="0.3">
      <c r="A2615" t="s">
        <v>3818</v>
      </c>
      <c r="B2615" s="2">
        <v>1</v>
      </c>
      <c r="C2615" t="s">
        <v>3809</v>
      </c>
      <c r="D2615" t="s">
        <v>136</v>
      </c>
      <c r="E2615" t="s">
        <v>3810</v>
      </c>
      <c r="F2615" t="s">
        <v>173</v>
      </c>
      <c r="G2615" t="s">
        <v>124</v>
      </c>
      <c r="H2615" t="s">
        <v>188</v>
      </c>
      <c r="I2615" s="1">
        <f t="shared" si="145"/>
        <v>43012</v>
      </c>
      <c r="J2615" s="3">
        <v>12394.21</v>
      </c>
      <c r="K2615" s="3">
        <v>8851.3700000000008</v>
      </c>
      <c r="L2615" s="3">
        <v>3542.84</v>
      </c>
      <c r="M2615" s="3">
        <v>1200</v>
      </c>
      <c r="N2615" s="2">
        <v>10</v>
      </c>
      <c r="O2615" s="2">
        <v>0</v>
      </c>
      <c r="P2615" s="2">
        <v>2</v>
      </c>
      <c r="Q2615" s="2">
        <v>33</v>
      </c>
      <c r="R2615" s="1">
        <f t="shared" si="144"/>
        <v>45900</v>
      </c>
      <c r="S2615" t="s">
        <v>27</v>
      </c>
      <c r="T2615" t="s">
        <v>28</v>
      </c>
    </row>
    <row r="2616" spans="1:20" ht="13.95" customHeight="1" x14ac:dyDescent="0.3">
      <c r="A2616" t="s">
        <v>3819</v>
      </c>
      <c r="B2616" s="2">
        <v>1</v>
      </c>
      <c r="C2616" t="s">
        <v>3809</v>
      </c>
      <c r="D2616" t="s">
        <v>136</v>
      </c>
      <c r="E2616" t="s">
        <v>3810</v>
      </c>
      <c r="F2616" t="s">
        <v>111</v>
      </c>
      <c r="G2616" t="s">
        <v>112</v>
      </c>
      <c r="H2616" t="s">
        <v>113</v>
      </c>
      <c r="I2616" s="1">
        <f t="shared" si="145"/>
        <v>43012</v>
      </c>
      <c r="J2616" s="3">
        <v>12394.21</v>
      </c>
      <c r="K2616" s="3">
        <v>8851.3700000000008</v>
      </c>
      <c r="L2616" s="3">
        <v>3542.84</v>
      </c>
      <c r="M2616" s="3">
        <v>1200</v>
      </c>
      <c r="N2616" s="2">
        <v>10</v>
      </c>
      <c r="O2616" s="2">
        <v>0</v>
      </c>
      <c r="P2616" s="2">
        <v>2</v>
      </c>
      <c r="Q2616" s="2">
        <v>33</v>
      </c>
      <c r="R2616" s="1">
        <f t="shared" si="144"/>
        <v>45900</v>
      </c>
      <c r="S2616" t="s">
        <v>27</v>
      </c>
      <c r="T2616" t="s">
        <v>28</v>
      </c>
    </row>
    <row r="2617" spans="1:20" ht="13.95" customHeight="1" x14ac:dyDescent="0.3">
      <c r="A2617" t="s">
        <v>3820</v>
      </c>
      <c r="B2617" s="2">
        <v>1</v>
      </c>
      <c r="C2617" t="s">
        <v>3809</v>
      </c>
      <c r="D2617" t="s">
        <v>136</v>
      </c>
      <c r="E2617" t="s">
        <v>3810</v>
      </c>
      <c r="F2617" t="s">
        <v>281</v>
      </c>
      <c r="G2617" t="s">
        <v>282</v>
      </c>
      <c r="H2617" t="s">
        <v>283</v>
      </c>
      <c r="I2617" s="1">
        <f t="shared" si="145"/>
        <v>43012</v>
      </c>
      <c r="J2617" s="3">
        <v>12394.21</v>
      </c>
      <c r="K2617" s="3">
        <v>8851.3700000000008</v>
      </c>
      <c r="L2617" s="3">
        <v>3542.84</v>
      </c>
      <c r="M2617" s="3">
        <v>1200</v>
      </c>
      <c r="N2617" s="2">
        <v>10</v>
      </c>
      <c r="O2617" s="2">
        <v>0</v>
      </c>
      <c r="P2617" s="2">
        <v>2</v>
      </c>
      <c r="Q2617" s="2">
        <v>33</v>
      </c>
      <c r="R2617" s="1">
        <f t="shared" si="144"/>
        <v>45900</v>
      </c>
      <c r="S2617" t="s">
        <v>27</v>
      </c>
      <c r="T2617" t="s">
        <v>28</v>
      </c>
    </row>
    <row r="2618" spans="1:20" ht="13.95" customHeight="1" x14ac:dyDescent="0.3">
      <c r="A2618" t="s">
        <v>3821</v>
      </c>
      <c r="B2618" s="2">
        <v>1</v>
      </c>
      <c r="C2618" t="s">
        <v>3809</v>
      </c>
      <c r="D2618" t="s">
        <v>136</v>
      </c>
      <c r="E2618" t="s">
        <v>3810</v>
      </c>
      <c r="F2618" t="s">
        <v>173</v>
      </c>
      <c r="G2618" t="s">
        <v>124</v>
      </c>
      <c r="H2618" t="s">
        <v>188</v>
      </c>
      <c r="I2618" s="1">
        <f t="shared" si="145"/>
        <v>43012</v>
      </c>
      <c r="J2618" s="3">
        <v>12394.21</v>
      </c>
      <c r="K2618" s="3">
        <v>8851.3700000000008</v>
      </c>
      <c r="L2618" s="3">
        <v>3542.84</v>
      </c>
      <c r="M2618" s="3">
        <v>1200</v>
      </c>
      <c r="N2618" s="2">
        <v>10</v>
      </c>
      <c r="O2618" s="2">
        <v>0</v>
      </c>
      <c r="P2618" s="2">
        <v>2</v>
      </c>
      <c r="Q2618" s="2">
        <v>33</v>
      </c>
      <c r="R2618" s="1">
        <f t="shared" si="144"/>
        <v>45900</v>
      </c>
      <c r="S2618" t="s">
        <v>27</v>
      </c>
      <c r="T2618" t="s">
        <v>28</v>
      </c>
    </row>
    <row r="2619" spans="1:20" ht="13.95" customHeight="1" x14ac:dyDescent="0.3">
      <c r="A2619" t="s">
        <v>3822</v>
      </c>
      <c r="B2619" s="2">
        <v>1</v>
      </c>
      <c r="C2619" t="s">
        <v>3809</v>
      </c>
      <c r="D2619" t="s">
        <v>136</v>
      </c>
      <c r="E2619" t="s">
        <v>3810</v>
      </c>
      <c r="F2619" t="s">
        <v>281</v>
      </c>
      <c r="G2619" t="s">
        <v>282</v>
      </c>
      <c r="H2619" t="s">
        <v>283</v>
      </c>
      <c r="I2619" s="1">
        <f t="shared" si="145"/>
        <v>43012</v>
      </c>
      <c r="J2619" s="3">
        <v>12394.21</v>
      </c>
      <c r="K2619" s="3">
        <v>8851.3700000000008</v>
      </c>
      <c r="L2619" s="3">
        <v>3542.84</v>
      </c>
      <c r="M2619" s="3">
        <v>1200</v>
      </c>
      <c r="N2619" s="2">
        <v>10</v>
      </c>
      <c r="O2619" s="2">
        <v>0</v>
      </c>
      <c r="P2619" s="2">
        <v>2</v>
      </c>
      <c r="Q2619" s="2">
        <v>33</v>
      </c>
      <c r="R2619" s="1">
        <f t="shared" si="144"/>
        <v>45900</v>
      </c>
      <c r="S2619" t="s">
        <v>27</v>
      </c>
      <c r="T2619" t="s">
        <v>28</v>
      </c>
    </row>
    <row r="2620" spans="1:20" ht="13.95" customHeight="1" x14ac:dyDescent="0.3">
      <c r="A2620" t="s">
        <v>3823</v>
      </c>
      <c r="B2620" s="2">
        <v>1</v>
      </c>
      <c r="C2620" t="s">
        <v>3809</v>
      </c>
      <c r="D2620" t="s">
        <v>136</v>
      </c>
      <c r="E2620" t="s">
        <v>3810</v>
      </c>
      <c r="F2620" t="s">
        <v>281</v>
      </c>
      <c r="G2620" t="s">
        <v>282</v>
      </c>
      <c r="H2620" t="s">
        <v>283</v>
      </c>
      <c r="I2620" s="1">
        <f t="shared" si="145"/>
        <v>43012</v>
      </c>
      <c r="J2620" s="3">
        <v>12394.21</v>
      </c>
      <c r="K2620" s="3">
        <v>8851.3700000000008</v>
      </c>
      <c r="L2620" s="3">
        <v>3542.84</v>
      </c>
      <c r="M2620" s="3">
        <v>1200</v>
      </c>
      <c r="N2620" s="2">
        <v>10</v>
      </c>
      <c r="O2620" s="2">
        <v>0</v>
      </c>
      <c r="P2620" s="2">
        <v>2</v>
      </c>
      <c r="Q2620" s="2">
        <v>33</v>
      </c>
      <c r="R2620" s="1">
        <f t="shared" si="144"/>
        <v>45900</v>
      </c>
      <c r="S2620" t="s">
        <v>27</v>
      </c>
      <c r="T2620" t="s">
        <v>28</v>
      </c>
    </row>
    <row r="2621" spans="1:20" ht="13.95" customHeight="1" x14ac:dyDescent="0.3">
      <c r="A2621" t="s">
        <v>3824</v>
      </c>
      <c r="B2621" s="2">
        <v>1</v>
      </c>
      <c r="C2621" t="s">
        <v>3809</v>
      </c>
      <c r="D2621" t="s">
        <v>136</v>
      </c>
      <c r="E2621" t="s">
        <v>3810</v>
      </c>
      <c r="F2621" t="s">
        <v>281</v>
      </c>
      <c r="G2621" t="s">
        <v>282</v>
      </c>
      <c r="H2621" t="s">
        <v>283</v>
      </c>
      <c r="I2621" s="1">
        <f t="shared" si="145"/>
        <v>43012</v>
      </c>
      <c r="J2621" s="3">
        <v>12394.21</v>
      </c>
      <c r="K2621" s="3">
        <v>8851.3700000000008</v>
      </c>
      <c r="L2621" s="3">
        <v>3542.84</v>
      </c>
      <c r="M2621" s="3">
        <v>1200</v>
      </c>
      <c r="N2621" s="2">
        <v>10</v>
      </c>
      <c r="O2621" s="2">
        <v>0</v>
      </c>
      <c r="P2621" s="2">
        <v>2</v>
      </c>
      <c r="Q2621" s="2">
        <v>33</v>
      </c>
      <c r="R2621" s="1">
        <f t="shared" si="144"/>
        <v>45900</v>
      </c>
      <c r="S2621" t="s">
        <v>27</v>
      </c>
      <c r="T2621" t="s">
        <v>28</v>
      </c>
    </row>
    <row r="2622" spans="1:20" ht="13.95" customHeight="1" x14ac:dyDescent="0.3">
      <c r="A2622" t="s">
        <v>3825</v>
      </c>
      <c r="B2622" s="2">
        <v>1</v>
      </c>
      <c r="C2622" t="s">
        <v>3809</v>
      </c>
      <c r="D2622" t="s">
        <v>136</v>
      </c>
      <c r="E2622" t="s">
        <v>3810</v>
      </c>
      <c r="F2622" t="s">
        <v>281</v>
      </c>
      <c r="G2622" t="s">
        <v>282</v>
      </c>
      <c r="H2622" t="s">
        <v>283</v>
      </c>
      <c r="I2622" s="1">
        <f t="shared" si="145"/>
        <v>43012</v>
      </c>
      <c r="J2622" s="3">
        <v>12394.21</v>
      </c>
      <c r="K2622" s="3">
        <v>8851.3700000000008</v>
      </c>
      <c r="L2622" s="3">
        <v>3542.84</v>
      </c>
      <c r="M2622" s="3">
        <v>1200</v>
      </c>
      <c r="N2622" s="2">
        <v>10</v>
      </c>
      <c r="O2622" s="2">
        <v>0</v>
      </c>
      <c r="P2622" s="2">
        <v>2</v>
      </c>
      <c r="Q2622" s="2">
        <v>33</v>
      </c>
      <c r="R2622" s="1">
        <f t="shared" si="144"/>
        <v>45900</v>
      </c>
      <c r="S2622" t="s">
        <v>27</v>
      </c>
      <c r="T2622" t="s">
        <v>28</v>
      </c>
    </row>
    <row r="2623" spans="1:20" ht="13.95" customHeight="1" x14ac:dyDescent="0.3">
      <c r="A2623" t="s">
        <v>3826</v>
      </c>
      <c r="B2623" s="2">
        <v>1</v>
      </c>
      <c r="C2623" t="s">
        <v>3809</v>
      </c>
      <c r="D2623" t="s">
        <v>136</v>
      </c>
      <c r="E2623" t="s">
        <v>3810</v>
      </c>
      <c r="F2623" t="s">
        <v>281</v>
      </c>
      <c r="G2623" t="s">
        <v>282</v>
      </c>
      <c r="H2623" t="s">
        <v>283</v>
      </c>
      <c r="I2623" s="1">
        <f t="shared" si="145"/>
        <v>43012</v>
      </c>
      <c r="J2623" s="3">
        <v>12394.21</v>
      </c>
      <c r="K2623" s="3">
        <v>8851.3700000000008</v>
      </c>
      <c r="L2623" s="3">
        <v>3542.84</v>
      </c>
      <c r="M2623" s="3">
        <v>1200</v>
      </c>
      <c r="N2623" s="2">
        <v>10</v>
      </c>
      <c r="O2623" s="2">
        <v>0</v>
      </c>
      <c r="P2623" s="2">
        <v>2</v>
      </c>
      <c r="Q2623" s="2">
        <v>33</v>
      </c>
      <c r="R2623" s="1">
        <f t="shared" si="144"/>
        <v>45900</v>
      </c>
      <c r="S2623" t="s">
        <v>27</v>
      </c>
      <c r="T2623" t="s">
        <v>28</v>
      </c>
    </row>
    <row r="2624" spans="1:20" ht="13.95" customHeight="1" x14ac:dyDescent="0.3">
      <c r="A2624" t="s">
        <v>3827</v>
      </c>
      <c r="B2624" s="2">
        <v>1</v>
      </c>
      <c r="C2624" t="s">
        <v>3809</v>
      </c>
      <c r="D2624" t="s">
        <v>136</v>
      </c>
      <c r="E2624" t="s">
        <v>3810</v>
      </c>
      <c r="F2624" t="s">
        <v>281</v>
      </c>
      <c r="G2624" t="s">
        <v>282</v>
      </c>
      <c r="H2624" t="s">
        <v>283</v>
      </c>
      <c r="I2624" s="1">
        <f t="shared" si="145"/>
        <v>43012</v>
      </c>
      <c r="J2624" s="3">
        <v>12394.21</v>
      </c>
      <c r="K2624" s="3">
        <v>8851.3700000000008</v>
      </c>
      <c r="L2624" s="3">
        <v>3542.84</v>
      </c>
      <c r="M2624" s="3">
        <v>1200</v>
      </c>
      <c r="N2624" s="2">
        <v>10</v>
      </c>
      <c r="O2624" s="2">
        <v>0</v>
      </c>
      <c r="P2624" s="2">
        <v>2</v>
      </c>
      <c r="Q2624" s="2">
        <v>33</v>
      </c>
      <c r="R2624" s="1">
        <f t="shared" si="144"/>
        <v>45900</v>
      </c>
      <c r="S2624" t="s">
        <v>27</v>
      </c>
      <c r="T2624" t="s">
        <v>28</v>
      </c>
    </row>
    <row r="2625" spans="1:20" ht="13.95" customHeight="1" x14ac:dyDescent="0.3">
      <c r="A2625" t="s">
        <v>3828</v>
      </c>
      <c r="B2625" s="2">
        <v>1</v>
      </c>
      <c r="C2625" t="s">
        <v>3809</v>
      </c>
      <c r="D2625" t="s">
        <v>136</v>
      </c>
      <c r="E2625" t="s">
        <v>3810</v>
      </c>
      <c r="F2625" t="s">
        <v>281</v>
      </c>
      <c r="G2625" t="s">
        <v>282</v>
      </c>
      <c r="H2625" t="s">
        <v>283</v>
      </c>
      <c r="I2625" s="1">
        <f t="shared" si="145"/>
        <v>43012</v>
      </c>
      <c r="J2625" s="3">
        <v>12394.21</v>
      </c>
      <c r="K2625" s="3">
        <v>8851.3700000000008</v>
      </c>
      <c r="L2625" s="3">
        <v>3542.84</v>
      </c>
      <c r="M2625" s="3">
        <v>1200</v>
      </c>
      <c r="N2625" s="2">
        <v>10</v>
      </c>
      <c r="O2625" s="2">
        <v>0</v>
      </c>
      <c r="P2625" s="2">
        <v>2</v>
      </c>
      <c r="Q2625" s="2">
        <v>33</v>
      </c>
      <c r="R2625" s="1">
        <f t="shared" si="144"/>
        <v>45900</v>
      </c>
      <c r="S2625" t="s">
        <v>27</v>
      </c>
      <c r="T2625" t="s">
        <v>28</v>
      </c>
    </row>
    <row r="2626" spans="1:20" ht="13.95" customHeight="1" x14ac:dyDescent="0.3">
      <c r="A2626" t="s">
        <v>3829</v>
      </c>
      <c r="B2626" s="2">
        <v>1</v>
      </c>
      <c r="C2626" t="s">
        <v>3809</v>
      </c>
      <c r="D2626" t="s">
        <v>136</v>
      </c>
      <c r="E2626" t="s">
        <v>3810</v>
      </c>
      <c r="F2626" t="s">
        <v>281</v>
      </c>
      <c r="G2626" t="s">
        <v>282</v>
      </c>
      <c r="H2626" t="s">
        <v>283</v>
      </c>
      <c r="I2626" s="1">
        <f t="shared" si="145"/>
        <v>43012</v>
      </c>
      <c r="J2626" s="3">
        <v>12394.21</v>
      </c>
      <c r="K2626" s="3">
        <v>8851.3700000000008</v>
      </c>
      <c r="L2626" s="3">
        <v>3542.84</v>
      </c>
      <c r="M2626" s="3">
        <v>1200</v>
      </c>
      <c r="N2626" s="2">
        <v>10</v>
      </c>
      <c r="O2626" s="2">
        <v>0</v>
      </c>
      <c r="P2626" s="2">
        <v>2</v>
      </c>
      <c r="Q2626" s="2">
        <v>33</v>
      </c>
      <c r="R2626" s="1">
        <f t="shared" si="144"/>
        <v>45900</v>
      </c>
      <c r="S2626" t="s">
        <v>27</v>
      </c>
      <c r="T2626" t="s">
        <v>28</v>
      </c>
    </row>
    <row r="2627" spans="1:20" ht="13.95" customHeight="1" x14ac:dyDescent="0.3">
      <c r="A2627" t="s">
        <v>3830</v>
      </c>
      <c r="B2627" s="2">
        <v>1</v>
      </c>
      <c r="C2627" t="s">
        <v>3809</v>
      </c>
      <c r="D2627" t="s">
        <v>136</v>
      </c>
      <c r="E2627" t="s">
        <v>3810</v>
      </c>
      <c r="F2627" t="s">
        <v>281</v>
      </c>
      <c r="G2627" t="s">
        <v>282</v>
      </c>
      <c r="H2627" t="s">
        <v>283</v>
      </c>
      <c r="I2627" s="1">
        <f t="shared" si="145"/>
        <v>43012</v>
      </c>
      <c r="J2627" s="3">
        <v>12394.21</v>
      </c>
      <c r="K2627" s="3">
        <v>8851.3700000000008</v>
      </c>
      <c r="L2627" s="3">
        <v>3542.84</v>
      </c>
      <c r="M2627" s="3">
        <v>1200</v>
      </c>
      <c r="N2627" s="2">
        <v>10</v>
      </c>
      <c r="O2627" s="2">
        <v>0</v>
      </c>
      <c r="P2627" s="2">
        <v>2</v>
      </c>
      <c r="Q2627" s="2">
        <v>33</v>
      </c>
      <c r="R2627" s="1">
        <f t="shared" si="144"/>
        <v>45900</v>
      </c>
      <c r="S2627" t="s">
        <v>27</v>
      </c>
      <c r="T2627" t="s">
        <v>28</v>
      </c>
    </row>
    <row r="2628" spans="1:20" ht="13.95" customHeight="1" x14ac:dyDescent="0.3">
      <c r="A2628" t="s">
        <v>3831</v>
      </c>
      <c r="B2628" s="2">
        <v>1</v>
      </c>
      <c r="C2628" t="s">
        <v>3809</v>
      </c>
      <c r="D2628" t="s">
        <v>136</v>
      </c>
      <c r="E2628" t="s">
        <v>3810</v>
      </c>
      <c r="F2628" t="s">
        <v>281</v>
      </c>
      <c r="G2628" t="s">
        <v>282</v>
      </c>
      <c r="H2628" t="s">
        <v>283</v>
      </c>
      <c r="I2628" s="1">
        <f t="shared" si="145"/>
        <v>43012</v>
      </c>
      <c r="J2628" s="3">
        <v>12394.21</v>
      </c>
      <c r="K2628" s="3">
        <v>8851.3700000000008</v>
      </c>
      <c r="L2628" s="3">
        <v>3542.84</v>
      </c>
      <c r="M2628" s="3">
        <v>1200</v>
      </c>
      <c r="N2628" s="2">
        <v>10</v>
      </c>
      <c r="O2628" s="2">
        <v>0</v>
      </c>
      <c r="P2628" s="2">
        <v>2</v>
      </c>
      <c r="Q2628" s="2">
        <v>33</v>
      </c>
      <c r="R2628" s="1">
        <f t="shared" si="144"/>
        <v>45900</v>
      </c>
      <c r="S2628" t="s">
        <v>27</v>
      </c>
      <c r="T2628" t="s">
        <v>28</v>
      </c>
    </row>
    <row r="2629" spans="1:20" ht="13.95" customHeight="1" x14ac:dyDescent="0.3">
      <c r="A2629" t="s">
        <v>3832</v>
      </c>
      <c r="B2629" s="2">
        <v>1</v>
      </c>
      <c r="C2629" t="s">
        <v>3809</v>
      </c>
      <c r="D2629" t="s">
        <v>136</v>
      </c>
      <c r="E2629" t="s">
        <v>3810</v>
      </c>
      <c r="F2629" t="s">
        <v>281</v>
      </c>
      <c r="G2629" t="s">
        <v>282</v>
      </c>
      <c r="H2629" t="s">
        <v>283</v>
      </c>
      <c r="I2629" s="1">
        <f t="shared" si="145"/>
        <v>43012</v>
      </c>
      <c r="J2629" s="3">
        <v>12394.21</v>
      </c>
      <c r="K2629" s="3">
        <v>8851.3700000000008</v>
      </c>
      <c r="L2629" s="3">
        <v>3542.84</v>
      </c>
      <c r="M2629" s="3">
        <v>1200</v>
      </c>
      <c r="N2629" s="2">
        <v>10</v>
      </c>
      <c r="O2629" s="2">
        <v>0</v>
      </c>
      <c r="P2629" s="2">
        <v>2</v>
      </c>
      <c r="Q2629" s="2">
        <v>33</v>
      </c>
      <c r="R2629" s="1">
        <f t="shared" si="144"/>
        <v>45900</v>
      </c>
      <c r="S2629" t="s">
        <v>27</v>
      </c>
      <c r="T2629" t="s">
        <v>28</v>
      </c>
    </row>
    <row r="2630" spans="1:20" ht="13.95" customHeight="1" x14ac:dyDescent="0.3">
      <c r="A2630" t="s">
        <v>3833</v>
      </c>
      <c r="B2630" s="2">
        <v>1</v>
      </c>
      <c r="C2630" t="s">
        <v>3809</v>
      </c>
      <c r="D2630" t="s">
        <v>136</v>
      </c>
      <c r="E2630" t="s">
        <v>3810</v>
      </c>
      <c r="F2630" t="s">
        <v>281</v>
      </c>
      <c r="G2630" t="s">
        <v>282</v>
      </c>
      <c r="H2630" t="s">
        <v>283</v>
      </c>
      <c r="I2630" s="1">
        <f t="shared" si="145"/>
        <v>43012</v>
      </c>
      <c r="J2630" s="3">
        <v>12394.21</v>
      </c>
      <c r="K2630" s="3">
        <v>8851.3700000000008</v>
      </c>
      <c r="L2630" s="3">
        <v>3542.84</v>
      </c>
      <c r="M2630" s="3">
        <v>1200</v>
      </c>
      <c r="N2630" s="2">
        <v>10</v>
      </c>
      <c r="O2630" s="2">
        <v>0</v>
      </c>
      <c r="P2630" s="2">
        <v>2</v>
      </c>
      <c r="Q2630" s="2">
        <v>33</v>
      </c>
      <c r="R2630" s="1">
        <f t="shared" si="144"/>
        <v>45900</v>
      </c>
      <c r="S2630" t="s">
        <v>27</v>
      </c>
      <c r="T2630" t="s">
        <v>28</v>
      </c>
    </row>
    <row r="2631" spans="1:20" ht="13.95" customHeight="1" x14ac:dyDescent="0.3">
      <c r="A2631" t="s">
        <v>3834</v>
      </c>
      <c r="B2631" s="2">
        <v>1</v>
      </c>
      <c r="C2631" t="s">
        <v>3809</v>
      </c>
      <c r="D2631" t="s">
        <v>136</v>
      </c>
      <c r="E2631" t="s">
        <v>3810</v>
      </c>
      <c r="F2631" t="s">
        <v>281</v>
      </c>
      <c r="G2631" t="s">
        <v>282</v>
      </c>
      <c r="H2631" t="s">
        <v>283</v>
      </c>
      <c r="I2631" s="1">
        <f t="shared" si="145"/>
        <v>43012</v>
      </c>
      <c r="J2631" s="3">
        <v>12394.21</v>
      </c>
      <c r="K2631" s="3">
        <v>8851.3700000000008</v>
      </c>
      <c r="L2631" s="3">
        <v>3542.84</v>
      </c>
      <c r="M2631" s="3">
        <v>1200</v>
      </c>
      <c r="N2631" s="2">
        <v>10</v>
      </c>
      <c r="O2631" s="2">
        <v>0</v>
      </c>
      <c r="P2631" s="2">
        <v>2</v>
      </c>
      <c r="Q2631" s="2">
        <v>33</v>
      </c>
      <c r="R2631" s="1">
        <f t="shared" si="144"/>
        <v>45900</v>
      </c>
      <c r="S2631" t="s">
        <v>27</v>
      </c>
      <c r="T2631" t="s">
        <v>28</v>
      </c>
    </row>
    <row r="2632" spans="1:20" ht="13.95" customHeight="1" x14ac:dyDescent="0.3">
      <c r="A2632" t="s">
        <v>3835</v>
      </c>
      <c r="B2632" s="2">
        <v>1</v>
      </c>
      <c r="C2632" t="s">
        <v>3809</v>
      </c>
      <c r="D2632" t="s">
        <v>136</v>
      </c>
      <c r="E2632" t="s">
        <v>3810</v>
      </c>
      <c r="F2632" t="s">
        <v>281</v>
      </c>
      <c r="G2632" t="s">
        <v>282</v>
      </c>
      <c r="H2632" t="s">
        <v>283</v>
      </c>
      <c r="I2632" s="1">
        <f t="shared" si="145"/>
        <v>43012</v>
      </c>
      <c r="J2632" s="3">
        <v>12394.21</v>
      </c>
      <c r="K2632" s="3">
        <v>8851.3700000000008</v>
      </c>
      <c r="L2632" s="3">
        <v>3542.84</v>
      </c>
      <c r="M2632" s="3">
        <v>1200</v>
      </c>
      <c r="N2632" s="2">
        <v>10</v>
      </c>
      <c r="O2632" s="2">
        <v>0</v>
      </c>
      <c r="P2632" s="2">
        <v>2</v>
      </c>
      <c r="Q2632" s="2">
        <v>33</v>
      </c>
      <c r="R2632" s="1">
        <f t="shared" si="144"/>
        <v>45900</v>
      </c>
      <c r="S2632" t="s">
        <v>27</v>
      </c>
      <c r="T2632" t="s">
        <v>28</v>
      </c>
    </row>
    <row r="2633" spans="1:20" ht="13.95" customHeight="1" x14ac:dyDescent="0.3">
      <c r="A2633" t="s">
        <v>3836</v>
      </c>
      <c r="B2633" s="2">
        <v>1</v>
      </c>
      <c r="C2633" t="s">
        <v>3809</v>
      </c>
      <c r="D2633" t="s">
        <v>136</v>
      </c>
      <c r="E2633" t="s">
        <v>3810</v>
      </c>
      <c r="F2633" t="s">
        <v>281</v>
      </c>
      <c r="G2633" t="s">
        <v>282</v>
      </c>
      <c r="H2633" t="s">
        <v>41</v>
      </c>
      <c r="I2633" s="1">
        <f t="shared" si="145"/>
        <v>43012</v>
      </c>
      <c r="J2633" s="3">
        <v>12394.21</v>
      </c>
      <c r="K2633" s="3">
        <v>8851.3700000000008</v>
      </c>
      <c r="L2633" s="3">
        <v>3542.84</v>
      </c>
      <c r="M2633" s="3">
        <v>1200</v>
      </c>
      <c r="N2633" s="2">
        <v>10</v>
      </c>
      <c r="O2633" s="2">
        <v>0</v>
      </c>
      <c r="P2633" s="2">
        <v>2</v>
      </c>
      <c r="Q2633" s="2">
        <v>33</v>
      </c>
      <c r="R2633" s="1">
        <f t="shared" si="144"/>
        <v>45900</v>
      </c>
      <c r="S2633" t="s">
        <v>27</v>
      </c>
      <c r="T2633" t="s">
        <v>28</v>
      </c>
    </row>
    <row r="2634" spans="1:20" ht="13.95" customHeight="1" x14ac:dyDescent="0.3">
      <c r="A2634" t="s">
        <v>3837</v>
      </c>
      <c r="B2634" s="2">
        <v>1</v>
      </c>
      <c r="C2634" t="s">
        <v>3809</v>
      </c>
      <c r="D2634" t="s">
        <v>136</v>
      </c>
      <c r="E2634" t="s">
        <v>3810</v>
      </c>
      <c r="F2634" t="s">
        <v>281</v>
      </c>
      <c r="G2634" t="s">
        <v>282</v>
      </c>
      <c r="H2634" t="s">
        <v>283</v>
      </c>
      <c r="I2634" s="1">
        <f t="shared" si="145"/>
        <v>43012</v>
      </c>
      <c r="J2634" s="3">
        <v>12394.21</v>
      </c>
      <c r="K2634" s="3">
        <v>8851.3700000000008</v>
      </c>
      <c r="L2634" s="3">
        <v>3542.84</v>
      </c>
      <c r="M2634" s="3">
        <v>1200</v>
      </c>
      <c r="N2634" s="2">
        <v>10</v>
      </c>
      <c r="O2634" s="2">
        <v>0</v>
      </c>
      <c r="P2634" s="2">
        <v>2</v>
      </c>
      <c r="Q2634" s="2">
        <v>33</v>
      </c>
      <c r="R2634" s="1">
        <f t="shared" si="144"/>
        <v>45900</v>
      </c>
      <c r="S2634" t="s">
        <v>27</v>
      </c>
      <c r="T2634" t="s">
        <v>28</v>
      </c>
    </row>
    <row r="2635" spans="1:20" ht="13.95" customHeight="1" x14ac:dyDescent="0.3">
      <c r="A2635" t="s">
        <v>3838</v>
      </c>
      <c r="B2635" s="2">
        <v>1</v>
      </c>
      <c r="C2635" t="s">
        <v>3809</v>
      </c>
      <c r="D2635" t="s">
        <v>136</v>
      </c>
      <c r="E2635" t="s">
        <v>3810</v>
      </c>
      <c r="F2635" t="s">
        <v>281</v>
      </c>
      <c r="G2635" t="s">
        <v>282</v>
      </c>
      <c r="H2635" t="s">
        <v>283</v>
      </c>
      <c r="I2635" s="1">
        <f t="shared" si="145"/>
        <v>43012</v>
      </c>
      <c r="J2635" s="3">
        <v>12394.21</v>
      </c>
      <c r="K2635" s="3">
        <v>8851.3700000000008</v>
      </c>
      <c r="L2635" s="3">
        <v>3542.84</v>
      </c>
      <c r="M2635" s="3">
        <v>1200</v>
      </c>
      <c r="N2635" s="2">
        <v>10</v>
      </c>
      <c r="O2635" s="2">
        <v>0</v>
      </c>
      <c r="P2635" s="2">
        <v>2</v>
      </c>
      <c r="Q2635" s="2">
        <v>33</v>
      </c>
      <c r="R2635" s="1">
        <f t="shared" si="144"/>
        <v>45900</v>
      </c>
      <c r="S2635" t="s">
        <v>27</v>
      </c>
      <c r="T2635" t="s">
        <v>28</v>
      </c>
    </row>
    <row r="2636" spans="1:20" ht="13.95" customHeight="1" x14ac:dyDescent="0.3">
      <c r="A2636" t="s">
        <v>3839</v>
      </c>
      <c r="B2636" s="2">
        <v>1</v>
      </c>
      <c r="C2636" t="s">
        <v>3809</v>
      </c>
      <c r="D2636" t="s">
        <v>136</v>
      </c>
      <c r="E2636" t="s">
        <v>3810</v>
      </c>
      <c r="F2636" t="s">
        <v>281</v>
      </c>
      <c r="G2636" t="s">
        <v>282</v>
      </c>
      <c r="H2636" t="s">
        <v>283</v>
      </c>
      <c r="I2636" s="1">
        <f t="shared" si="145"/>
        <v>43012</v>
      </c>
      <c r="J2636" s="3">
        <v>12394.21</v>
      </c>
      <c r="K2636" s="3">
        <v>8851.3700000000008</v>
      </c>
      <c r="L2636" s="3">
        <v>3542.84</v>
      </c>
      <c r="M2636" s="3">
        <v>1200</v>
      </c>
      <c r="N2636" s="2">
        <v>10</v>
      </c>
      <c r="O2636" s="2">
        <v>0</v>
      </c>
      <c r="P2636" s="2">
        <v>2</v>
      </c>
      <c r="Q2636" s="2">
        <v>33</v>
      </c>
      <c r="R2636" s="1">
        <f t="shared" si="144"/>
        <v>45900</v>
      </c>
      <c r="S2636" t="s">
        <v>27</v>
      </c>
      <c r="T2636" t="s">
        <v>28</v>
      </c>
    </row>
    <row r="2637" spans="1:20" ht="13.95" customHeight="1" x14ac:dyDescent="0.3">
      <c r="A2637" t="s">
        <v>3840</v>
      </c>
      <c r="B2637" s="2">
        <v>1</v>
      </c>
      <c r="C2637" t="s">
        <v>3809</v>
      </c>
      <c r="D2637" t="s">
        <v>136</v>
      </c>
      <c r="E2637" t="s">
        <v>3810</v>
      </c>
      <c r="F2637" t="s">
        <v>178</v>
      </c>
      <c r="G2637" t="s">
        <v>40</v>
      </c>
      <c r="H2637" t="s">
        <v>41</v>
      </c>
      <c r="I2637" s="1">
        <f t="shared" si="145"/>
        <v>43012</v>
      </c>
      <c r="J2637" s="3">
        <v>12394.21</v>
      </c>
      <c r="K2637" s="3">
        <v>8851.3700000000008</v>
      </c>
      <c r="L2637" s="3">
        <v>3542.84</v>
      </c>
      <c r="M2637" s="3">
        <v>1200</v>
      </c>
      <c r="N2637" s="2">
        <v>10</v>
      </c>
      <c r="O2637" s="2">
        <v>0</v>
      </c>
      <c r="P2637" s="2">
        <v>2</v>
      </c>
      <c r="Q2637" s="2">
        <v>33</v>
      </c>
      <c r="R2637" s="1">
        <f t="shared" si="144"/>
        <v>45900</v>
      </c>
      <c r="S2637" t="s">
        <v>27</v>
      </c>
      <c r="T2637" t="s">
        <v>28</v>
      </c>
    </row>
    <row r="2638" spans="1:20" ht="13.95" customHeight="1" x14ac:dyDescent="0.3">
      <c r="A2638" t="s">
        <v>3841</v>
      </c>
      <c r="B2638" s="2">
        <v>1</v>
      </c>
      <c r="C2638" t="s">
        <v>3809</v>
      </c>
      <c r="D2638" t="s">
        <v>136</v>
      </c>
      <c r="E2638" t="s">
        <v>3810</v>
      </c>
      <c r="F2638" t="s">
        <v>281</v>
      </c>
      <c r="G2638" t="s">
        <v>282</v>
      </c>
      <c r="H2638" t="s">
        <v>2910</v>
      </c>
      <c r="I2638" s="1">
        <f t="shared" si="145"/>
        <v>43012</v>
      </c>
      <c r="J2638" s="3">
        <v>12394.21</v>
      </c>
      <c r="K2638" s="3">
        <v>8851.3700000000008</v>
      </c>
      <c r="L2638" s="3">
        <v>3542.84</v>
      </c>
      <c r="M2638" s="3">
        <v>1200</v>
      </c>
      <c r="N2638" s="2">
        <v>10</v>
      </c>
      <c r="O2638" s="2">
        <v>0</v>
      </c>
      <c r="P2638" s="2">
        <v>2</v>
      </c>
      <c r="Q2638" s="2">
        <v>33</v>
      </c>
      <c r="R2638" s="1">
        <f t="shared" si="144"/>
        <v>45900</v>
      </c>
      <c r="S2638" t="s">
        <v>27</v>
      </c>
      <c r="T2638" t="s">
        <v>28</v>
      </c>
    </row>
    <row r="2639" spans="1:20" ht="13.95" customHeight="1" x14ac:dyDescent="0.3">
      <c r="A2639" t="s">
        <v>3842</v>
      </c>
      <c r="B2639" s="2">
        <v>1</v>
      </c>
      <c r="C2639" t="s">
        <v>3809</v>
      </c>
      <c r="D2639" t="s">
        <v>136</v>
      </c>
      <c r="E2639" t="s">
        <v>3810</v>
      </c>
      <c r="F2639" t="s">
        <v>281</v>
      </c>
      <c r="G2639" t="s">
        <v>282</v>
      </c>
      <c r="H2639" t="s">
        <v>283</v>
      </c>
      <c r="I2639" s="1">
        <f t="shared" si="145"/>
        <v>43012</v>
      </c>
      <c r="J2639" s="3">
        <v>12394.21</v>
      </c>
      <c r="K2639" s="3">
        <v>8851.3700000000008</v>
      </c>
      <c r="L2639" s="3">
        <v>3542.84</v>
      </c>
      <c r="M2639" s="3">
        <v>1200</v>
      </c>
      <c r="N2639" s="2">
        <v>10</v>
      </c>
      <c r="O2639" s="2">
        <v>0</v>
      </c>
      <c r="P2639" s="2">
        <v>2</v>
      </c>
      <c r="Q2639" s="2">
        <v>33</v>
      </c>
      <c r="R2639" s="1">
        <f t="shared" si="144"/>
        <v>45900</v>
      </c>
      <c r="S2639" t="s">
        <v>27</v>
      </c>
      <c r="T2639" t="s">
        <v>28</v>
      </c>
    </row>
    <row r="2640" spans="1:20" ht="13.95" customHeight="1" x14ac:dyDescent="0.3">
      <c r="A2640" t="s">
        <v>3843</v>
      </c>
      <c r="B2640" s="2">
        <v>1</v>
      </c>
      <c r="C2640" t="s">
        <v>3809</v>
      </c>
      <c r="D2640" t="s">
        <v>136</v>
      </c>
      <c r="E2640" t="s">
        <v>3810</v>
      </c>
      <c r="F2640" t="s">
        <v>281</v>
      </c>
      <c r="G2640" t="s">
        <v>282</v>
      </c>
      <c r="H2640" t="s">
        <v>283</v>
      </c>
      <c r="I2640" s="1">
        <f t="shared" si="145"/>
        <v>43012</v>
      </c>
      <c r="J2640" s="3">
        <v>12394.21</v>
      </c>
      <c r="K2640" s="3">
        <v>8851.3700000000008</v>
      </c>
      <c r="L2640" s="3">
        <v>3542.84</v>
      </c>
      <c r="M2640" s="3">
        <v>1200</v>
      </c>
      <c r="N2640" s="2">
        <v>10</v>
      </c>
      <c r="O2640" s="2">
        <v>0</v>
      </c>
      <c r="P2640" s="2">
        <v>2</v>
      </c>
      <c r="Q2640" s="2">
        <v>33</v>
      </c>
      <c r="R2640" s="1">
        <f t="shared" si="144"/>
        <v>45900</v>
      </c>
      <c r="S2640" t="s">
        <v>27</v>
      </c>
      <c r="T2640" t="s">
        <v>28</v>
      </c>
    </row>
    <row r="2641" spans="1:20" ht="13.95" customHeight="1" x14ac:dyDescent="0.3">
      <c r="A2641" t="s">
        <v>3844</v>
      </c>
      <c r="B2641" s="2">
        <v>1</v>
      </c>
      <c r="C2641" t="s">
        <v>3809</v>
      </c>
      <c r="D2641" t="s">
        <v>136</v>
      </c>
      <c r="E2641" t="s">
        <v>3810</v>
      </c>
      <c r="F2641" t="s">
        <v>281</v>
      </c>
      <c r="G2641" t="s">
        <v>282</v>
      </c>
      <c r="H2641" t="s">
        <v>283</v>
      </c>
      <c r="I2641" s="1">
        <f t="shared" si="145"/>
        <v>43012</v>
      </c>
      <c r="J2641" s="3">
        <v>12394.21</v>
      </c>
      <c r="K2641" s="3">
        <v>8851.3700000000008</v>
      </c>
      <c r="L2641" s="3">
        <v>3542.84</v>
      </c>
      <c r="M2641" s="3">
        <v>1200</v>
      </c>
      <c r="N2641" s="2">
        <v>10</v>
      </c>
      <c r="O2641" s="2">
        <v>0</v>
      </c>
      <c r="P2641" s="2">
        <v>2</v>
      </c>
      <c r="Q2641" s="2">
        <v>33</v>
      </c>
      <c r="R2641" s="1">
        <f t="shared" si="144"/>
        <v>45900</v>
      </c>
      <c r="S2641" t="s">
        <v>27</v>
      </c>
      <c r="T2641" t="s">
        <v>28</v>
      </c>
    </row>
    <row r="2642" spans="1:20" ht="13.95" customHeight="1" x14ac:dyDescent="0.3">
      <c r="A2642" t="s">
        <v>3845</v>
      </c>
      <c r="B2642" s="2">
        <v>1</v>
      </c>
      <c r="C2642" t="s">
        <v>3809</v>
      </c>
      <c r="D2642" t="s">
        <v>136</v>
      </c>
      <c r="E2642" t="s">
        <v>3810</v>
      </c>
      <c r="F2642" t="s">
        <v>281</v>
      </c>
      <c r="G2642" t="s">
        <v>282</v>
      </c>
      <c r="H2642" t="s">
        <v>283</v>
      </c>
      <c r="I2642" s="1">
        <f t="shared" si="145"/>
        <v>43012</v>
      </c>
      <c r="J2642" s="3">
        <v>12394.21</v>
      </c>
      <c r="K2642" s="3">
        <v>8851.3700000000008</v>
      </c>
      <c r="L2642" s="3">
        <v>3542.84</v>
      </c>
      <c r="M2642" s="3">
        <v>1200</v>
      </c>
      <c r="N2642" s="2">
        <v>10</v>
      </c>
      <c r="O2642" s="2">
        <v>0</v>
      </c>
      <c r="P2642" s="2">
        <v>2</v>
      </c>
      <c r="Q2642" s="2">
        <v>33</v>
      </c>
      <c r="R2642" s="1">
        <f t="shared" si="144"/>
        <v>45900</v>
      </c>
      <c r="S2642" t="s">
        <v>27</v>
      </c>
      <c r="T2642" t="s">
        <v>28</v>
      </c>
    </row>
    <row r="2643" spans="1:20" ht="13.95" customHeight="1" x14ac:dyDescent="0.3">
      <c r="A2643" t="s">
        <v>3846</v>
      </c>
      <c r="B2643" s="2">
        <v>1</v>
      </c>
      <c r="C2643" t="s">
        <v>3809</v>
      </c>
      <c r="D2643" t="s">
        <v>136</v>
      </c>
      <c r="E2643" t="s">
        <v>3810</v>
      </c>
      <c r="F2643" t="s">
        <v>281</v>
      </c>
      <c r="G2643" t="s">
        <v>282</v>
      </c>
      <c r="H2643" t="s">
        <v>283</v>
      </c>
      <c r="I2643" s="1">
        <f t="shared" si="145"/>
        <v>43012</v>
      </c>
      <c r="J2643" s="3">
        <v>12394.21</v>
      </c>
      <c r="K2643" s="3">
        <v>8851.3700000000008</v>
      </c>
      <c r="L2643" s="3">
        <v>3542.84</v>
      </c>
      <c r="M2643" s="3">
        <v>1200</v>
      </c>
      <c r="N2643" s="2">
        <v>10</v>
      </c>
      <c r="O2643" s="2">
        <v>0</v>
      </c>
      <c r="P2643" s="2">
        <v>2</v>
      </c>
      <c r="Q2643" s="2">
        <v>33</v>
      </c>
      <c r="R2643" s="1">
        <f t="shared" si="144"/>
        <v>45900</v>
      </c>
      <c r="S2643" t="s">
        <v>27</v>
      </c>
      <c r="T2643" t="s">
        <v>28</v>
      </c>
    </row>
    <row r="2644" spans="1:20" ht="13.95" customHeight="1" x14ac:dyDescent="0.3">
      <c r="A2644" t="s">
        <v>3847</v>
      </c>
      <c r="B2644" s="2">
        <v>1</v>
      </c>
      <c r="C2644" t="s">
        <v>3809</v>
      </c>
      <c r="D2644" t="s">
        <v>136</v>
      </c>
      <c r="E2644" t="s">
        <v>3810</v>
      </c>
      <c r="F2644" t="s">
        <v>281</v>
      </c>
      <c r="G2644" t="s">
        <v>282</v>
      </c>
      <c r="H2644" t="s">
        <v>283</v>
      </c>
      <c r="I2644" s="1">
        <f t="shared" si="145"/>
        <v>43012</v>
      </c>
      <c r="J2644" s="3">
        <v>12394.21</v>
      </c>
      <c r="K2644" s="3">
        <v>8851.3700000000008</v>
      </c>
      <c r="L2644" s="3">
        <v>3542.84</v>
      </c>
      <c r="M2644" s="3">
        <v>1200</v>
      </c>
      <c r="N2644" s="2">
        <v>10</v>
      </c>
      <c r="O2644" s="2">
        <v>0</v>
      </c>
      <c r="P2644" s="2">
        <v>2</v>
      </c>
      <c r="Q2644" s="2">
        <v>33</v>
      </c>
      <c r="R2644" s="1">
        <f t="shared" si="144"/>
        <v>45900</v>
      </c>
      <c r="S2644" t="s">
        <v>27</v>
      </c>
      <c r="T2644" t="s">
        <v>28</v>
      </c>
    </row>
    <row r="2645" spans="1:20" ht="13.95" customHeight="1" x14ac:dyDescent="0.3">
      <c r="A2645" t="s">
        <v>3848</v>
      </c>
      <c r="B2645" s="2">
        <v>1</v>
      </c>
      <c r="C2645" t="s">
        <v>3809</v>
      </c>
      <c r="D2645" t="s">
        <v>136</v>
      </c>
      <c r="E2645" t="s">
        <v>3810</v>
      </c>
      <c r="F2645" t="s">
        <v>281</v>
      </c>
      <c r="G2645" t="s">
        <v>282</v>
      </c>
      <c r="H2645" t="s">
        <v>283</v>
      </c>
      <c r="I2645" s="1">
        <f t="shared" si="145"/>
        <v>43012</v>
      </c>
      <c r="J2645" s="3">
        <v>12394.21</v>
      </c>
      <c r="K2645" s="3">
        <v>8851.3700000000008</v>
      </c>
      <c r="L2645" s="3">
        <v>3542.84</v>
      </c>
      <c r="M2645" s="3">
        <v>1200</v>
      </c>
      <c r="N2645" s="2">
        <v>10</v>
      </c>
      <c r="O2645" s="2">
        <v>0</v>
      </c>
      <c r="P2645" s="2">
        <v>2</v>
      </c>
      <c r="Q2645" s="2">
        <v>33</v>
      </c>
      <c r="R2645" s="1">
        <f t="shared" si="144"/>
        <v>45900</v>
      </c>
      <c r="S2645" t="s">
        <v>27</v>
      </c>
      <c r="T2645" t="s">
        <v>28</v>
      </c>
    </row>
    <row r="2646" spans="1:20" ht="13.95" customHeight="1" x14ac:dyDescent="0.3">
      <c r="A2646" t="s">
        <v>3849</v>
      </c>
      <c r="B2646" s="2">
        <v>1</v>
      </c>
      <c r="C2646" t="s">
        <v>3809</v>
      </c>
      <c r="D2646" t="s">
        <v>136</v>
      </c>
      <c r="E2646" t="s">
        <v>3810</v>
      </c>
      <c r="F2646" t="s">
        <v>281</v>
      </c>
      <c r="G2646" t="s">
        <v>282</v>
      </c>
      <c r="H2646" t="s">
        <v>283</v>
      </c>
      <c r="I2646" s="1">
        <f t="shared" si="145"/>
        <v>43012</v>
      </c>
      <c r="J2646" s="3">
        <v>12394.21</v>
      </c>
      <c r="K2646" s="3">
        <v>8851.3700000000008</v>
      </c>
      <c r="L2646" s="3">
        <v>3542.84</v>
      </c>
      <c r="M2646" s="3">
        <v>1200</v>
      </c>
      <c r="N2646" s="2">
        <v>10</v>
      </c>
      <c r="O2646" s="2">
        <v>0</v>
      </c>
      <c r="P2646" s="2">
        <v>2</v>
      </c>
      <c r="Q2646" s="2">
        <v>33</v>
      </c>
      <c r="R2646" s="1">
        <f t="shared" si="144"/>
        <v>45900</v>
      </c>
      <c r="S2646" t="s">
        <v>27</v>
      </c>
      <c r="T2646" t="s">
        <v>28</v>
      </c>
    </row>
    <row r="2647" spans="1:20" ht="13.95" customHeight="1" x14ac:dyDescent="0.3">
      <c r="A2647" t="s">
        <v>3850</v>
      </c>
      <c r="B2647" s="2">
        <v>1</v>
      </c>
      <c r="C2647" t="s">
        <v>3809</v>
      </c>
      <c r="D2647" t="s">
        <v>136</v>
      </c>
      <c r="E2647" t="s">
        <v>3810</v>
      </c>
      <c r="F2647" t="s">
        <v>519</v>
      </c>
      <c r="G2647" t="s">
        <v>520</v>
      </c>
      <c r="H2647" t="s">
        <v>985</v>
      </c>
      <c r="I2647" s="1">
        <f t="shared" si="145"/>
        <v>43012</v>
      </c>
      <c r="J2647" s="3">
        <v>12394.21</v>
      </c>
      <c r="K2647" s="3">
        <v>8851.3700000000008</v>
      </c>
      <c r="L2647" s="3">
        <v>3542.84</v>
      </c>
      <c r="M2647" s="3">
        <v>1200</v>
      </c>
      <c r="N2647" s="2">
        <v>10</v>
      </c>
      <c r="O2647" s="2">
        <v>0</v>
      </c>
      <c r="P2647" s="2">
        <v>2</v>
      </c>
      <c r="Q2647" s="2">
        <v>33</v>
      </c>
      <c r="R2647" s="1">
        <f t="shared" si="144"/>
        <v>45900</v>
      </c>
      <c r="S2647" t="s">
        <v>27</v>
      </c>
      <c r="T2647" t="s">
        <v>28</v>
      </c>
    </row>
    <row r="2648" spans="1:20" ht="13.95" customHeight="1" x14ac:dyDescent="0.3">
      <c r="A2648" t="s">
        <v>3851</v>
      </c>
      <c r="B2648" s="2">
        <v>1</v>
      </c>
      <c r="C2648" t="s">
        <v>3809</v>
      </c>
      <c r="D2648" t="s">
        <v>136</v>
      </c>
      <c r="E2648" t="s">
        <v>3810</v>
      </c>
      <c r="F2648" t="s">
        <v>1816</v>
      </c>
      <c r="G2648" t="s">
        <v>282</v>
      </c>
      <c r="H2648" t="s">
        <v>3368</v>
      </c>
      <c r="I2648" s="1">
        <f t="shared" si="145"/>
        <v>43012</v>
      </c>
      <c r="J2648" s="3">
        <v>12394.21</v>
      </c>
      <c r="K2648" s="3">
        <v>8851.3700000000008</v>
      </c>
      <c r="L2648" s="3">
        <v>3542.84</v>
      </c>
      <c r="M2648" s="3">
        <v>1200</v>
      </c>
      <c r="N2648" s="2">
        <v>10</v>
      </c>
      <c r="O2648" s="2">
        <v>0</v>
      </c>
      <c r="P2648" s="2">
        <v>2</v>
      </c>
      <c r="Q2648" s="2">
        <v>33</v>
      </c>
      <c r="R2648" s="1">
        <f t="shared" si="144"/>
        <v>45900</v>
      </c>
      <c r="S2648" t="s">
        <v>27</v>
      </c>
      <c r="T2648" t="s">
        <v>28</v>
      </c>
    </row>
    <row r="2649" spans="1:20" ht="13.95" customHeight="1" x14ac:dyDescent="0.3">
      <c r="A2649" t="s">
        <v>3852</v>
      </c>
      <c r="B2649" s="2">
        <v>1</v>
      </c>
      <c r="C2649" t="s">
        <v>3809</v>
      </c>
      <c r="D2649" t="s">
        <v>136</v>
      </c>
      <c r="E2649" t="s">
        <v>3810</v>
      </c>
      <c r="F2649" t="s">
        <v>281</v>
      </c>
      <c r="G2649" t="s">
        <v>282</v>
      </c>
      <c r="H2649" t="s">
        <v>283</v>
      </c>
      <c r="I2649" s="1">
        <f t="shared" si="145"/>
        <v>43012</v>
      </c>
      <c r="J2649" s="3">
        <v>12394.21</v>
      </c>
      <c r="K2649" s="3">
        <v>8851.3700000000008</v>
      </c>
      <c r="L2649" s="3">
        <v>3542.84</v>
      </c>
      <c r="M2649" s="3">
        <v>1200</v>
      </c>
      <c r="N2649" s="2">
        <v>10</v>
      </c>
      <c r="O2649" s="2">
        <v>0</v>
      </c>
      <c r="P2649" s="2">
        <v>2</v>
      </c>
      <c r="Q2649" s="2">
        <v>33</v>
      </c>
      <c r="R2649" s="1">
        <f t="shared" si="144"/>
        <v>45900</v>
      </c>
      <c r="S2649" t="s">
        <v>27</v>
      </c>
      <c r="T2649" t="s">
        <v>28</v>
      </c>
    </row>
    <row r="2650" spans="1:20" ht="13.95" customHeight="1" x14ac:dyDescent="0.3">
      <c r="A2650" t="s">
        <v>3853</v>
      </c>
      <c r="B2650" s="2">
        <v>1</v>
      </c>
      <c r="C2650" t="s">
        <v>3809</v>
      </c>
      <c r="D2650" t="s">
        <v>136</v>
      </c>
      <c r="E2650" t="s">
        <v>3810</v>
      </c>
      <c r="F2650" t="s">
        <v>281</v>
      </c>
      <c r="G2650" t="s">
        <v>282</v>
      </c>
      <c r="H2650" t="s">
        <v>283</v>
      </c>
      <c r="I2650" s="1">
        <f t="shared" si="145"/>
        <v>43012</v>
      </c>
      <c r="J2650" s="3">
        <v>12394.04</v>
      </c>
      <c r="K2650" s="3">
        <v>8851.17</v>
      </c>
      <c r="L2650" s="3">
        <v>3542.87</v>
      </c>
      <c r="M2650" s="3">
        <v>1200</v>
      </c>
      <c r="N2650" s="2">
        <v>10</v>
      </c>
      <c r="O2650" s="2">
        <v>0</v>
      </c>
      <c r="P2650" s="2">
        <v>2</v>
      </c>
      <c r="Q2650" s="2">
        <v>33</v>
      </c>
      <c r="R2650" s="1">
        <f t="shared" si="144"/>
        <v>45900</v>
      </c>
      <c r="S2650" t="s">
        <v>27</v>
      </c>
      <c r="T2650" t="s">
        <v>28</v>
      </c>
    </row>
    <row r="2651" spans="1:20" ht="13.95" customHeight="1" x14ac:dyDescent="0.3">
      <c r="A2651" t="s">
        <v>3854</v>
      </c>
      <c r="B2651" s="2">
        <v>1</v>
      </c>
      <c r="C2651" t="s">
        <v>3855</v>
      </c>
      <c r="D2651" t="s">
        <v>136</v>
      </c>
      <c r="E2651" t="s">
        <v>3856</v>
      </c>
      <c r="F2651" t="s">
        <v>281</v>
      </c>
      <c r="G2651" t="s">
        <v>282</v>
      </c>
      <c r="H2651" t="s">
        <v>283</v>
      </c>
      <c r="I2651" s="1">
        <f t="shared" ref="I2651:I2660" si="146">DATE(2017,10,25)</f>
        <v>43033</v>
      </c>
      <c r="J2651" s="3">
        <v>9767.14</v>
      </c>
      <c r="K2651" s="3">
        <v>6905.33</v>
      </c>
      <c r="L2651" s="3">
        <v>2861.81</v>
      </c>
      <c r="M2651" s="3">
        <v>970</v>
      </c>
      <c r="N2651" s="2">
        <v>10</v>
      </c>
      <c r="O2651" s="2">
        <v>0</v>
      </c>
      <c r="P2651" s="2">
        <v>2</v>
      </c>
      <c r="Q2651" s="2">
        <v>54</v>
      </c>
      <c r="R2651" s="1">
        <f t="shared" si="144"/>
        <v>45900</v>
      </c>
      <c r="S2651" t="s">
        <v>27</v>
      </c>
      <c r="T2651" t="s">
        <v>28</v>
      </c>
    </row>
    <row r="2652" spans="1:20" ht="13.95" customHeight="1" x14ac:dyDescent="0.3">
      <c r="A2652" t="s">
        <v>3857</v>
      </c>
      <c r="B2652" s="2">
        <v>1</v>
      </c>
      <c r="C2652" t="s">
        <v>3855</v>
      </c>
      <c r="D2652" t="s">
        <v>136</v>
      </c>
      <c r="E2652" t="s">
        <v>3856</v>
      </c>
      <c r="F2652" t="s">
        <v>281</v>
      </c>
      <c r="G2652" t="s">
        <v>282</v>
      </c>
      <c r="H2652" t="s">
        <v>283</v>
      </c>
      <c r="I2652" s="1">
        <f t="shared" si="146"/>
        <v>43033</v>
      </c>
      <c r="J2652" s="3">
        <v>9767.1200000000008</v>
      </c>
      <c r="K2652" s="3">
        <v>6905.33</v>
      </c>
      <c r="L2652" s="3">
        <v>2861.79</v>
      </c>
      <c r="M2652" s="3">
        <v>970</v>
      </c>
      <c r="N2652" s="2">
        <v>10</v>
      </c>
      <c r="O2652" s="2">
        <v>0</v>
      </c>
      <c r="P2652" s="2">
        <v>2</v>
      </c>
      <c r="Q2652" s="2">
        <v>54</v>
      </c>
      <c r="R2652" s="1">
        <f t="shared" si="144"/>
        <v>45900</v>
      </c>
      <c r="S2652" t="s">
        <v>27</v>
      </c>
      <c r="T2652" t="s">
        <v>28</v>
      </c>
    </row>
    <row r="2653" spans="1:20" ht="13.95" customHeight="1" x14ac:dyDescent="0.3">
      <c r="A2653" t="s">
        <v>3858</v>
      </c>
      <c r="B2653" s="2">
        <v>1</v>
      </c>
      <c r="C2653" t="s">
        <v>3855</v>
      </c>
      <c r="D2653" t="s">
        <v>136</v>
      </c>
      <c r="E2653" t="s">
        <v>3859</v>
      </c>
      <c r="F2653" t="s">
        <v>32</v>
      </c>
      <c r="G2653" t="s">
        <v>33</v>
      </c>
      <c r="H2653" t="s">
        <v>3860</v>
      </c>
      <c r="I2653" s="1">
        <f t="shared" si="146"/>
        <v>43033</v>
      </c>
      <c r="J2653" s="3">
        <v>9767.1200000000008</v>
      </c>
      <c r="K2653" s="3">
        <v>6905.33</v>
      </c>
      <c r="L2653" s="3">
        <v>2861.79</v>
      </c>
      <c r="M2653" s="3">
        <v>970</v>
      </c>
      <c r="N2653" s="2">
        <v>10</v>
      </c>
      <c r="O2653" s="2">
        <v>0</v>
      </c>
      <c r="P2653" s="2">
        <v>2</v>
      </c>
      <c r="Q2653" s="2">
        <v>54</v>
      </c>
      <c r="R2653" s="1">
        <f t="shared" si="144"/>
        <v>45900</v>
      </c>
      <c r="S2653" t="s">
        <v>27</v>
      </c>
      <c r="T2653" t="s">
        <v>28</v>
      </c>
    </row>
    <row r="2654" spans="1:20" ht="13.95" customHeight="1" x14ac:dyDescent="0.3">
      <c r="A2654" t="s">
        <v>3861</v>
      </c>
      <c r="B2654" s="2">
        <v>1</v>
      </c>
      <c r="C2654" t="s">
        <v>3855</v>
      </c>
      <c r="D2654" t="s">
        <v>136</v>
      </c>
      <c r="E2654" t="s">
        <v>3856</v>
      </c>
      <c r="F2654" t="s">
        <v>281</v>
      </c>
      <c r="G2654" t="s">
        <v>282</v>
      </c>
      <c r="H2654" t="s">
        <v>283</v>
      </c>
      <c r="I2654" s="1">
        <f t="shared" si="146"/>
        <v>43033</v>
      </c>
      <c r="J2654" s="3">
        <v>9767.1200000000008</v>
      </c>
      <c r="K2654" s="3">
        <v>6905.33</v>
      </c>
      <c r="L2654" s="3">
        <v>2861.79</v>
      </c>
      <c r="M2654" s="3">
        <v>970</v>
      </c>
      <c r="N2654" s="2">
        <v>10</v>
      </c>
      <c r="O2654" s="2">
        <v>0</v>
      </c>
      <c r="P2654" s="2">
        <v>2</v>
      </c>
      <c r="Q2654" s="2">
        <v>54</v>
      </c>
      <c r="R2654" s="1">
        <f t="shared" ref="R2654:R2717" si="147">DATE(2025,8,31)</f>
        <v>45900</v>
      </c>
      <c r="S2654" t="s">
        <v>27</v>
      </c>
      <c r="T2654" t="s">
        <v>28</v>
      </c>
    </row>
    <row r="2655" spans="1:20" ht="13.95" customHeight="1" x14ac:dyDescent="0.3">
      <c r="A2655" t="s">
        <v>3862</v>
      </c>
      <c r="B2655" s="2">
        <v>1</v>
      </c>
      <c r="C2655" t="s">
        <v>3855</v>
      </c>
      <c r="D2655" t="s">
        <v>136</v>
      </c>
      <c r="E2655" t="s">
        <v>3856</v>
      </c>
      <c r="F2655" t="s">
        <v>281</v>
      </c>
      <c r="G2655" t="s">
        <v>282</v>
      </c>
      <c r="H2655" t="s">
        <v>283</v>
      </c>
      <c r="I2655" s="1">
        <f t="shared" si="146"/>
        <v>43033</v>
      </c>
      <c r="J2655" s="3">
        <v>9767.1200000000008</v>
      </c>
      <c r="K2655" s="3">
        <v>6905.33</v>
      </c>
      <c r="L2655" s="3">
        <v>2861.79</v>
      </c>
      <c r="M2655" s="3">
        <v>970</v>
      </c>
      <c r="N2655" s="2">
        <v>10</v>
      </c>
      <c r="O2655" s="2">
        <v>0</v>
      </c>
      <c r="P2655" s="2">
        <v>2</v>
      </c>
      <c r="Q2655" s="2">
        <v>54</v>
      </c>
      <c r="R2655" s="1">
        <f t="shared" si="147"/>
        <v>45900</v>
      </c>
      <c r="S2655" t="s">
        <v>27</v>
      </c>
      <c r="T2655" t="s">
        <v>28</v>
      </c>
    </row>
    <row r="2656" spans="1:20" ht="13.95" customHeight="1" x14ac:dyDescent="0.3">
      <c r="A2656" t="s">
        <v>3863</v>
      </c>
      <c r="B2656" s="2">
        <v>1</v>
      </c>
      <c r="C2656" t="s">
        <v>3855</v>
      </c>
      <c r="D2656" t="s">
        <v>136</v>
      </c>
      <c r="E2656" t="s">
        <v>3856</v>
      </c>
      <c r="F2656" t="s">
        <v>281</v>
      </c>
      <c r="G2656" t="s">
        <v>282</v>
      </c>
      <c r="H2656" t="s">
        <v>283</v>
      </c>
      <c r="I2656" s="1">
        <f t="shared" si="146"/>
        <v>43033</v>
      </c>
      <c r="J2656" s="3">
        <v>9767.1200000000008</v>
      </c>
      <c r="K2656" s="3">
        <v>6905.33</v>
      </c>
      <c r="L2656" s="3">
        <v>2861.79</v>
      </c>
      <c r="M2656" s="3">
        <v>970</v>
      </c>
      <c r="N2656" s="2">
        <v>10</v>
      </c>
      <c r="O2656" s="2">
        <v>0</v>
      </c>
      <c r="P2656" s="2">
        <v>2</v>
      </c>
      <c r="Q2656" s="2">
        <v>54</v>
      </c>
      <c r="R2656" s="1">
        <f t="shared" si="147"/>
        <v>45900</v>
      </c>
      <c r="S2656" t="s">
        <v>27</v>
      </c>
      <c r="T2656" t="s">
        <v>28</v>
      </c>
    </row>
    <row r="2657" spans="1:20" ht="13.95" customHeight="1" x14ac:dyDescent="0.3">
      <c r="A2657" t="s">
        <v>3864</v>
      </c>
      <c r="B2657" s="2">
        <v>1</v>
      </c>
      <c r="C2657" t="s">
        <v>3855</v>
      </c>
      <c r="D2657" t="s">
        <v>136</v>
      </c>
      <c r="E2657" t="s">
        <v>3856</v>
      </c>
      <c r="F2657" t="s">
        <v>281</v>
      </c>
      <c r="G2657" t="s">
        <v>282</v>
      </c>
      <c r="H2657" t="s">
        <v>283</v>
      </c>
      <c r="I2657" s="1">
        <f t="shared" si="146"/>
        <v>43033</v>
      </c>
      <c r="J2657" s="3">
        <v>9767.1200000000008</v>
      </c>
      <c r="K2657" s="3">
        <v>6905.33</v>
      </c>
      <c r="L2657" s="3">
        <v>2861.79</v>
      </c>
      <c r="M2657" s="3">
        <v>970</v>
      </c>
      <c r="N2657" s="2">
        <v>10</v>
      </c>
      <c r="O2657" s="2">
        <v>0</v>
      </c>
      <c r="P2657" s="2">
        <v>2</v>
      </c>
      <c r="Q2657" s="2">
        <v>54</v>
      </c>
      <c r="R2657" s="1">
        <f t="shared" si="147"/>
        <v>45900</v>
      </c>
      <c r="S2657" t="s">
        <v>27</v>
      </c>
      <c r="T2657" t="s">
        <v>28</v>
      </c>
    </row>
    <row r="2658" spans="1:20" ht="13.95" customHeight="1" x14ac:dyDescent="0.3">
      <c r="A2658" t="s">
        <v>3865</v>
      </c>
      <c r="B2658" s="2">
        <v>1</v>
      </c>
      <c r="C2658" t="s">
        <v>3855</v>
      </c>
      <c r="D2658" t="s">
        <v>136</v>
      </c>
      <c r="E2658" t="s">
        <v>3856</v>
      </c>
      <c r="F2658" t="s">
        <v>281</v>
      </c>
      <c r="G2658" t="s">
        <v>282</v>
      </c>
      <c r="H2658" t="s">
        <v>283</v>
      </c>
      <c r="I2658" s="1">
        <f t="shared" si="146"/>
        <v>43033</v>
      </c>
      <c r="J2658" s="3">
        <v>9767.1200000000008</v>
      </c>
      <c r="K2658" s="3">
        <v>6905.33</v>
      </c>
      <c r="L2658" s="3">
        <v>2861.79</v>
      </c>
      <c r="M2658" s="3">
        <v>970</v>
      </c>
      <c r="N2658" s="2">
        <v>10</v>
      </c>
      <c r="O2658" s="2">
        <v>0</v>
      </c>
      <c r="P2658" s="2">
        <v>2</v>
      </c>
      <c r="Q2658" s="2">
        <v>54</v>
      </c>
      <c r="R2658" s="1">
        <f t="shared" si="147"/>
        <v>45900</v>
      </c>
      <c r="S2658" t="s">
        <v>27</v>
      </c>
      <c r="T2658" t="s">
        <v>28</v>
      </c>
    </row>
    <row r="2659" spans="1:20" ht="13.95" customHeight="1" x14ac:dyDescent="0.3">
      <c r="A2659" t="s">
        <v>3866</v>
      </c>
      <c r="B2659" s="2">
        <v>1</v>
      </c>
      <c r="C2659" t="s">
        <v>3855</v>
      </c>
      <c r="D2659" t="s">
        <v>136</v>
      </c>
      <c r="E2659" t="s">
        <v>3856</v>
      </c>
      <c r="F2659" t="s">
        <v>281</v>
      </c>
      <c r="G2659" t="s">
        <v>282</v>
      </c>
      <c r="H2659" t="s">
        <v>283</v>
      </c>
      <c r="I2659" s="1">
        <f t="shared" si="146"/>
        <v>43033</v>
      </c>
      <c r="J2659" s="3">
        <v>9767.1200000000008</v>
      </c>
      <c r="K2659" s="3">
        <v>6905.33</v>
      </c>
      <c r="L2659" s="3">
        <v>2861.79</v>
      </c>
      <c r="M2659" s="3">
        <v>970</v>
      </c>
      <c r="N2659" s="2">
        <v>10</v>
      </c>
      <c r="O2659" s="2">
        <v>0</v>
      </c>
      <c r="P2659" s="2">
        <v>2</v>
      </c>
      <c r="Q2659" s="2">
        <v>54</v>
      </c>
      <c r="R2659" s="1">
        <f t="shared" si="147"/>
        <v>45900</v>
      </c>
      <c r="S2659" t="s">
        <v>27</v>
      </c>
      <c r="T2659" t="s">
        <v>28</v>
      </c>
    </row>
    <row r="2660" spans="1:20" ht="13.95" customHeight="1" x14ac:dyDescent="0.3">
      <c r="A2660" t="s">
        <v>3867</v>
      </c>
      <c r="B2660" s="2">
        <v>1</v>
      </c>
      <c r="C2660" t="s">
        <v>3855</v>
      </c>
      <c r="D2660" t="s">
        <v>136</v>
      </c>
      <c r="E2660" t="s">
        <v>3856</v>
      </c>
      <c r="F2660" t="s">
        <v>281</v>
      </c>
      <c r="G2660" t="s">
        <v>282</v>
      </c>
      <c r="H2660" t="s">
        <v>283</v>
      </c>
      <c r="I2660" s="1">
        <f t="shared" si="146"/>
        <v>43033</v>
      </c>
      <c r="J2660" s="3">
        <v>9767.1200000000008</v>
      </c>
      <c r="K2660" s="3">
        <v>6905.33</v>
      </c>
      <c r="L2660" s="3">
        <v>2861.79</v>
      </c>
      <c r="M2660" s="3">
        <v>970</v>
      </c>
      <c r="N2660" s="2">
        <v>10</v>
      </c>
      <c r="O2660" s="2">
        <v>0</v>
      </c>
      <c r="P2660" s="2">
        <v>2</v>
      </c>
      <c r="Q2660" s="2">
        <v>54</v>
      </c>
      <c r="R2660" s="1">
        <f t="shared" si="147"/>
        <v>45900</v>
      </c>
      <c r="S2660" t="s">
        <v>27</v>
      </c>
      <c r="T2660" t="s">
        <v>28</v>
      </c>
    </row>
    <row r="2661" spans="1:20" ht="13.95" customHeight="1" x14ac:dyDescent="0.3">
      <c r="A2661" t="s">
        <v>3868</v>
      </c>
      <c r="B2661" s="2">
        <v>1</v>
      </c>
      <c r="C2661" t="s">
        <v>3869</v>
      </c>
      <c r="D2661" t="s">
        <v>22</v>
      </c>
      <c r="E2661" t="s">
        <v>3870</v>
      </c>
      <c r="F2661" t="s">
        <v>591</v>
      </c>
      <c r="G2661" t="s">
        <v>592</v>
      </c>
      <c r="H2661" t="s">
        <v>644</v>
      </c>
      <c r="I2661" s="1">
        <f>DATE(2017,12,13)</f>
        <v>43082</v>
      </c>
      <c r="J2661" s="3">
        <v>6954</v>
      </c>
      <c r="K2661" s="3">
        <v>3477.02</v>
      </c>
      <c r="L2661" s="3">
        <v>3476.98</v>
      </c>
      <c r="M2661" s="3">
        <v>690</v>
      </c>
      <c r="N2661" s="2">
        <v>14</v>
      </c>
      <c r="O2661" s="2">
        <v>0</v>
      </c>
      <c r="P2661" s="2">
        <v>6</v>
      </c>
      <c r="Q2661" s="2">
        <v>103</v>
      </c>
      <c r="R2661" s="1">
        <f t="shared" si="147"/>
        <v>45900</v>
      </c>
      <c r="S2661" t="s">
        <v>27</v>
      </c>
      <c r="T2661" t="s">
        <v>28</v>
      </c>
    </row>
    <row r="2662" spans="1:20" ht="13.95" customHeight="1" x14ac:dyDescent="0.3">
      <c r="A2662" t="s">
        <v>3871</v>
      </c>
      <c r="B2662" s="2">
        <v>1</v>
      </c>
      <c r="C2662" t="s">
        <v>3872</v>
      </c>
      <c r="D2662" t="s">
        <v>22</v>
      </c>
      <c r="E2662" t="s">
        <v>3870</v>
      </c>
      <c r="F2662" t="s">
        <v>591</v>
      </c>
      <c r="G2662" t="s">
        <v>592</v>
      </c>
      <c r="H2662" t="s">
        <v>644</v>
      </c>
      <c r="I2662" s="1">
        <f>DATE(2017,12,13)</f>
        <v>43082</v>
      </c>
      <c r="J2662" s="3">
        <v>8072.63</v>
      </c>
      <c r="K2662" s="3">
        <v>4036.91</v>
      </c>
      <c r="L2662" s="3">
        <v>4035.72</v>
      </c>
      <c r="M2662" s="3">
        <v>800</v>
      </c>
      <c r="N2662" s="2">
        <v>14</v>
      </c>
      <c r="O2662" s="2">
        <v>0</v>
      </c>
      <c r="P2662" s="2">
        <v>6</v>
      </c>
      <c r="Q2662" s="2">
        <v>103</v>
      </c>
      <c r="R2662" s="1">
        <f t="shared" si="147"/>
        <v>45900</v>
      </c>
      <c r="S2662" t="s">
        <v>27</v>
      </c>
      <c r="T2662" t="s">
        <v>28</v>
      </c>
    </row>
    <row r="2663" spans="1:20" ht="13.95" customHeight="1" x14ac:dyDescent="0.3">
      <c r="A2663" t="s">
        <v>3873</v>
      </c>
      <c r="B2663" s="2">
        <v>1</v>
      </c>
      <c r="C2663" t="s">
        <v>3719</v>
      </c>
      <c r="D2663" t="s">
        <v>22</v>
      </c>
      <c r="E2663" t="s">
        <v>1769</v>
      </c>
      <c r="F2663" t="s">
        <v>32</v>
      </c>
      <c r="G2663" t="s">
        <v>33</v>
      </c>
      <c r="H2663" t="s">
        <v>1770</v>
      </c>
      <c r="I2663" s="1">
        <f>DATE(2025,3,31)</f>
        <v>45747</v>
      </c>
      <c r="J2663" s="3">
        <v>3822.6</v>
      </c>
      <c r="K2663" s="3">
        <v>103.12</v>
      </c>
      <c r="L2663" s="3">
        <v>3719.48</v>
      </c>
      <c r="M2663" s="3">
        <v>380</v>
      </c>
      <c r="N2663" s="2">
        <v>14</v>
      </c>
      <c r="O2663" s="2">
        <v>0</v>
      </c>
      <c r="P2663" s="2">
        <v>13</v>
      </c>
      <c r="Q2663" s="2">
        <v>211</v>
      </c>
      <c r="R2663" s="1">
        <f t="shared" si="147"/>
        <v>45900</v>
      </c>
      <c r="S2663" t="s">
        <v>27</v>
      </c>
      <c r="T2663" t="s">
        <v>28</v>
      </c>
    </row>
    <row r="2664" spans="1:20" ht="13.95" customHeight="1" x14ac:dyDescent="0.3">
      <c r="A2664" t="s">
        <v>3874</v>
      </c>
      <c r="B2664" s="2">
        <v>1</v>
      </c>
      <c r="C2664" t="s">
        <v>3872</v>
      </c>
      <c r="D2664" t="s">
        <v>22</v>
      </c>
      <c r="E2664" t="s">
        <v>3875</v>
      </c>
      <c r="F2664" t="s">
        <v>591</v>
      </c>
      <c r="G2664" t="s">
        <v>592</v>
      </c>
      <c r="H2664" t="s">
        <v>644</v>
      </c>
      <c r="I2664" s="1">
        <f>DATE(2017,12,13)</f>
        <v>43082</v>
      </c>
      <c r="J2664" s="3">
        <v>8072.63</v>
      </c>
      <c r="K2664" s="3">
        <v>4036.91</v>
      </c>
      <c r="L2664" s="3">
        <v>4035.72</v>
      </c>
      <c r="M2664" s="3">
        <v>800</v>
      </c>
      <c r="N2664" s="2">
        <v>14</v>
      </c>
      <c r="O2664" s="2">
        <v>0</v>
      </c>
      <c r="P2664" s="2">
        <v>6</v>
      </c>
      <c r="Q2664" s="2">
        <v>103</v>
      </c>
      <c r="R2664" s="1">
        <f t="shared" si="147"/>
        <v>45900</v>
      </c>
      <c r="S2664" t="s">
        <v>27</v>
      </c>
      <c r="T2664" t="s">
        <v>28</v>
      </c>
    </row>
    <row r="2665" spans="1:20" ht="13.95" customHeight="1" x14ac:dyDescent="0.3">
      <c r="A2665" t="s">
        <v>3876</v>
      </c>
      <c r="B2665" s="2">
        <v>1</v>
      </c>
      <c r="C2665" t="s">
        <v>3869</v>
      </c>
      <c r="D2665" t="s">
        <v>22</v>
      </c>
      <c r="E2665" t="s">
        <v>3870</v>
      </c>
      <c r="F2665" t="s">
        <v>591</v>
      </c>
      <c r="G2665" t="s">
        <v>592</v>
      </c>
      <c r="H2665" t="s">
        <v>644</v>
      </c>
      <c r="I2665" s="1">
        <f>DATE(2017,12,13)</f>
        <v>43082</v>
      </c>
      <c r="J2665" s="3">
        <v>6954</v>
      </c>
      <c r="K2665" s="3">
        <v>3477.02</v>
      </c>
      <c r="L2665" s="3">
        <v>3476.98</v>
      </c>
      <c r="M2665" s="3">
        <v>690</v>
      </c>
      <c r="N2665" s="2">
        <v>14</v>
      </c>
      <c r="O2665" s="2">
        <v>0</v>
      </c>
      <c r="P2665" s="2">
        <v>6</v>
      </c>
      <c r="Q2665" s="2">
        <v>103</v>
      </c>
      <c r="R2665" s="1">
        <f t="shared" si="147"/>
        <v>45900</v>
      </c>
      <c r="S2665" t="s">
        <v>27</v>
      </c>
      <c r="T2665" t="s">
        <v>28</v>
      </c>
    </row>
    <row r="2666" spans="1:20" ht="13.95" customHeight="1" x14ac:dyDescent="0.3">
      <c r="A2666" t="s">
        <v>3877</v>
      </c>
      <c r="B2666" s="2">
        <v>1</v>
      </c>
      <c r="C2666" t="s">
        <v>3869</v>
      </c>
      <c r="D2666" t="s">
        <v>22</v>
      </c>
      <c r="E2666" t="s">
        <v>3870</v>
      </c>
      <c r="F2666" t="s">
        <v>591</v>
      </c>
      <c r="G2666" t="s">
        <v>592</v>
      </c>
      <c r="H2666" t="s">
        <v>644</v>
      </c>
      <c r="I2666" s="1">
        <f>DATE(2017,12,13)</f>
        <v>43082</v>
      </c>
      <c r="J2666" s="3">
        <v>6954</v>
      </c>
      <c r="K2666" s="3">
        <v>3477.02</v>
      </c>
      <c r="L2666" s="3">
        <v>3476.98</v>
      </c>
      <c r="M2666" s="3">
        <v>690</v>
      </c>
      <c r="N2666" s="2">
        <v>14</v>
      </c>
      <c r="O2666" s="2">
        <v>0</v>
      </c>
      <c r="P2666" s="2">
        <v>6</v>
      </c>
      <c r="Q2666" s="2">
        <v>103</v>
      </c>
      <c r="R2666" s="1">
        <f t="shared" si="147"/>
        <v>45900</v>
      </c>
      <c r="S2666" t="s">
        <v>27</v>
      </c>
      <c r="T2666" t="s">
        <v>28</v>
      </c>
    </row>
    <row r="2667" spans="1:20" ht="13.95" customHeight="1" x14ac:dyDescent="0.3">
      <c r="A2667" t="s">
        <v>3878</v>
      </c>
      <c r="B2667" s="2">
        <v>1</v>
      </c>
      <c r="C2667" t="s">
        <v>3803</v>
      </c>
      <c r="D2667" t="s">
        <v>22</v>
      </c>
      <c r="E2667" t="s">
        <v>1357</v>
      </c>
      <c r="F2667" t="s">
        <v>358</v>
      </c>
      <c r="G2667" t="s">
        <v>25</v>
      </c>
      <c r="H2667" t="s">
        <v>26</v>
      </c>
      <c r="I2667" s="1">
        <f t="shared" ref="I2667:I2684" si="148">DATE(2017,11,30)</f>
        <v>43069</v>
      </c>
      <c r="J2667" s="3">
        <v>6669</v>
      </c>
      <c r="K2667" s="3">
        <v>3353.49</v>
      </c>
      <c r="L2667" s="3">
        <v>3315.51</v>
      </c>
      <c r="M2667" s="3">
        <v>660</v>
      </c>
      <c r="N2667" s="2">
        <v>14</v>
      </c>
      <c r="O2667" s="2">
        <v>0</v>
      </c>
      <c r="P2667" s="2">
        <v>6</v>
      </c>
      <c r="Q2667" s="2">
        <v>90</v>
      </c>
      <c r="R2667" s="1">
        <f t="shared" si="147"/>
        <v>45900</v>
      </c>
      <c r="S2667" t="s">
        <v>27</v>
      </c>
      <c r="T2667" t="s">
        <v>28</v>
      </c>
    </row>
    <row r="2668" spans="1:20" ht="13.95" customHeight="1" x14ac:dyDescent="0.3">
      <c r="A2668" t="s">
        <v>3879</v>
      </c>
      <c r="B2668" s="2">
        <v>1</v>
      </c>
      <c r="C2668" t="s">
        <v>3803</v>
      </c>
      <c r="D2668" t="s">
        <v>22</v>
      </c>
      <c r="E2668" t="s">
        <v>1357</v>
      </c>
      <c r="F2668" t="s">
        <v>358</v>
      </c>
      <c r="G2668" t="s">
        <v>25</v>
      </c>
      <c r="H2668" t="s">
        <v>26</v>
      </c>
      <c r="I2668" s="1">
        <f t="shared" si="148"/>
        <v>43069</v>
      </c>
      <c r="J2668" s="3">
        <v>6669</v>
      </c>
      <c r="K2668" s="3">
        <v>3353.49</v>
      </c>
      <c r="L2668" s="3">
        <v>3315.51</v>
      </c>
      <c r="M2668" s="3">
        <v>660</v>
      </c>
      <c r="N2668" s="2">
        <v>14</v>
      </c>
      <c r="O2668" s="2">
        <v>0</v>
      </c>
      <c r="P2668" s="2">
        <v>6</v>
      </c>
      <c r="Q2668" s="2">
        <v>90</v>
      </c>
      <c r="R2668" s="1">
        <f t="shared" si="147"/>
        <v>45900</v>
      </c>
      <c r="S2668" t="s">
        <v>27</v>
      </c>
      <c r="T2668" t="s">
        <v>28</v>
      </c>
    </row>
    <row r="2669" spans="1:20" ht="13.95" customHeight="1" x14ac:dyDescent="0.3">
      <c r="A2669" t="s">
        <v>3880</v>
      </c>
      <c r="B2669" s="2">
        <v>1</v>
      </c>
      <c r="C2669" t="s">
        <v>3803</v>
      </c>
      <c r="D2669" t="s">
        <v>22</v>
      </c>
      <c r="E2669" t="s">
        <v>1357</v>
      </c>
      <c r="F2669" t="s">
        <v>358</v>
      </c>
      <c r="G2669" t="s">
        <v>25</v>
      </c>
      <c r="H2669" t="s">
        <v>26</v>
      </c>
      <c r="I2669" s="1">
        <f t="shared" si="148"/>
        <v>43069</v>
      </c>
      <c r="J2669" s="3">
        <v>6669</v>
      </c>
      <c r="K2669" s="3">
        <v>3353.49</v>
      </c>
      <c r="L2669" s="3">
        <v>3315.51</v>
      </c>
      <c r="M2669" s="3">
        <v>660</v>
      </c>
      <c r="N2669" s="2">
        <v>14</v>
      </c>
      <c r="O2669" s="2">
        <v>0</v>
      </c>
      <c r="P2669" s="2">
        <v>6</v>
      </c>
      <c r="Q2669" s="2">
        <v>90</v>
      </c>
      <c r="R2669" s="1">
        <f t="shared" si="147"/>
        <v>45900</v>
      </c>
      <c r="S2669" t="s">
        <v>27</v>
      </c>
      <c r="T2669" t="s">
        <v>28</v>
      </c>
    </row>
    <row r="2670" spans="1:20" ht="13.95" customHeight="1" x14ac:dyDescent="0.3">
      <c r="A2670" t="s">
        <v>3881</v>
      </c>
      <c r="B2670" s="2">
        <v>1</v>
      </c>
      <c r="C2670" t="s">
        <v>3803</v>
      </c>
      <c r="D2670" t="s">
        <v>22</v>
      </c>
      <c r="E2670" t="s">
        <v>1357</v>
      </c>
      <c r="F2670" t="s">
        <v>358</v>
      </c>
      <c r="G2670" t="s">
        <v>25</v>
      </c>
      <c r="H2670" t="s">
        <v>26</v>
      </c>
      <c r="I2670" s="1">
        <f t="shared" si="148"/>
        <v>43069</v>
      </c>
      <c r="J2670" s="3">
        <v>6669</v>
      </c>
      <c r="K2670" s="3">
        <v>3353.49</v>
      </c>
      <c r="L2670" s="3">
        <v>3315.51</v>
      </c>
      <c r="M2670" s="3">
        <v>660</v>
      </c>
      <c r="N2670" s="2">
        <v>14</v>
      </c>
      <c r="O2670" s="2">
        <v>0</v>
      </c>
      <c r="P2670" s="2">
        <v>6</v>
      </c>
      <c r="Q2670" s="2">
        <v>90</v>
      </c>
      <c r="R2670" s="1">
        <f t="shared" si="147"/>
        <v>45900</v>
      </c>
      <c r="S2670" t="s">
        <v>27</v>
      </c>
      <c r="T2670" t="s">
        <v>28</v>
      </c>
    </row>
    <row r="2671" spans="1:20" ht="13.95" customHeight="1" x14ac:dyDescent="0.3">
      <c r="A2671" t="s">
        <v>3882</v>
      </c>
      <c r="B2671" s="2">
        <v>1</v>
      </c>
      <c r="C2671" t="s">
        <v>3803</v>
      </c>
      <c r="D2671" t="s">
        <v>22</v>
      </c>
      <c r="E2671" t="s">
        <v>1357</v>
      </c>
      <c r="F2671" t="s">
        <v>358</v>
      </c>
      <c r="G2671" t="s">
        <v>25</v>
      </c>
      <c r="H2671" t="s">
        <v>26</v>
      </c>
      <c r="I2671" s="1">
        <f t="shared" si="148"/>
        <v>43069</v>
      </c>
      <c r="J2671" s="3">
        <v>6669</v>
      </c>
      <c r="K2671" s="3">
        <v>3353.49</v>
      </c>
      <c r="L2671" s="3">
        <v>3315.51</v>
      </c>
      <c r="M2671" s="3">
        <v>660</v>
      </c>
      <c r="N2671" s="2">
        <v>14</v>
      </c>
      <c r="O2671" s="2">
        <v>0</v>
      </c>
      <c r="P2671" s="2">
        <v>6</v>
      </c>
      <c r="Q2671" s="2">
        <v>90</v>
      </c>
      <c r="R2671" s="1">
        <f t="shared" si="147"/>
        <v>45900</v>
      </c>
      <c r="S2671" t="s">
        <v>27</v>
      </c>
      <c r="T2671" t="s">
        <v>28</v>
      </c>
    </row>
    <row r="2672" spans="1:20" ht="13.95" customHeight="1" x14ac:dyDescent="0.3">
      <c r="A2672" t="s">
        <v>3883</v>
      </c>
      <c r="B2672" s="2">
        <v>1</v>
      </c>
      <c r="C2672" t="s">
        <v>3803</v>
      </c>
      <c r="D2672" t="s">
        <v>22</v>
      </c>
      <c r="E2672" t="s">
        <v>1357</v>
      </c>
      <c r="F2672" t="s">
        <v>358</v>
      </c>
      <c r="G2672" t="s">
        <v>25</v>
      </c>
      <c r="H2672" t="s">
        <v>26</v>
      </c>
      <c r="I2672" s="1">
        <f t="shared" si="148"/>
        <v>43069</v>
      </c>
      <c r="J2672" s="3">
        <v>6669</v>
      </c>
      <c r="K2672" s="3">
        <v>3353.49</v>
      </c>
      <c r="L2672" s="3">
        <v>3315.51</v>
      </c>
      <c r="M2672" s="3">
        <v>660</v>
      </c>
      <c r="N2672" s="2">
        <v>14</v>
      </c>
      <c r="O2672" s="2">
        <v>0</v>
      </c>
      <c r="P2672" s="2">
        <v>6</v>
      </c>
      <c r="Q2672" s="2">
        <v>90</v>
      </c>
      <c r="R2672" s="1">
        <f t="shared" si="147"/>
        <v>45900</v>
      </c>
      <c r="S2672" t="s">
        <v>27</v>
      </c>
      <c r="T2672" t="s">
        <v>28</v>
      </c>
    </row>
    <row r="2673" spans="1:20" ht="13.95" customHeight="1" x14ac:dyDescent="0.3">
      <c r="A2673" t="s">
        <v>3884</v>
      </c>
      <c r="B2673" s="2">
        <v>1</v>
      </c>
      <c r="C2673" t="s">
        <v>3803</v>
      </c>
      <c r="D2673" t="s">
        <v>22</v>
      </c>
      <c r="E2673" t="s">
        <v>1357</v>
      </c>
      <c r="F2673" t="s">
        <v>358</v>
      </c>
      <c r="G2673" t="s">
        <v>25</v>
      </c>
      <c r="H2673" t="s">
        <v>26</v>
      </c>
      <c r="I2673" s="1">
        <f t="shared" si="148"/>
        <v>43069</v>
      </c>
      <c r="J2673" s="3">
        <v>6669</v>
      </c>
      <c r="K2673" s="3">
        <v>3353.49</v>
      </c>
      <c r="L2673" s="3">
        <v>3315.51</v>
      </c>
      <c r="M2673" s="3">
        <v>660</v>
      </c>
      <c r="N2673" s="2">
        <v>14</v>
      </c>
      <c r="O2673" s="2">
        <v>0</v>
      </c>
      <c r="P2673" s="2">
        <v>6</v>
      </c>
      <c r="Q2673" s="2">
        <v>90</v>
      </c>
      <c r="R2673" s="1">
        <f t="shared" si="147"/>
        <v>45900</v>
      </c>
      <c r="S2673" t="s">
        <v>27</v>
      </c>
      <c r="T2673" t="s">
        <v>28</v>
      </c>
    </row>
    <row r="2674" spans="1:20" ht="13.95" customHeight="1" x14ac:dyDescent="0.3">
      <c r="A2674" t="s">
        <v>3885</v>
      </c>
      <c r="B2674" s="2">
        <v>1</v>
      </c>
      <c r="C2674" t="s">
        <v>3803</v>
      </c>
      <c r="D2674" t="s">
        <v>22</v>
      </c>
      <c r="E2674" t="s">
        <v>1357</v>
      </c>
      <c r="F2674" t="s">
        <v>358</v>
      </c>
      <c r="G2674" t="s">
        <v>25</v>
      </c>
      <c r="H2674" t="s">
        <v>26</v>
      </c>
      <c r="I2674" s="1">
        <f t="shared" si="148"/>
        <v>43069</v>
      </c>
      <c r="J2674" s="3">
        <v>6669</v>
      </c>
      <c r="K2674" s="3">
        <v>3353.49</v>
      </c>
      <c r="L2674" s="3">
        <v>3315.51</v>
      </c>
      <c r="M2674" s="3">
        <v>660</v>
      </c>
      <c r="N2674" s="2">
        <v>14</v>
      </c>
      <c r="O2674" s="2">
        <v>0</v>
      </c>
      <c r="P2674" s="2">
        <v>6</v>
      </c>
      <c r="Q2674" s="2">
        <v>90</v>
      </c>
      <c r="R2674" s="1">
        <f t="shared" si="147"/>
        <v>45900</v>
      </c>
      <c r="S2674" t="s">
        <v>27</v>
      </c>
      <c r="T2674" t="s">
        <v>28</v>
      </c>
    </row>
    <row r="2675" spans="1:20" ht="13.95" customHeight="1" x14ac:dyDescent="0.3">
      <c r="A2675" t="s">
        <v>3886</v>
      </c>
      <c r="B2675" s="2">
        <v>1</v>
      </c>
      <c r="C2675" t="s">
        <v>3803</v>
      </c>
      <c r="D2675" t="s">
        <v>22</v>
      </c>
      <c r="E2675" t="s">
        <v>1357</v>
      </c>
      <c r="F2675" t="s">
        <v>358</v>
      </c>
      <c r="G2675" t="s">
        <v>25</v>
      </c>
      <c r="H2675" t="s">
        <v>26</v>
      </c>
      <c r="I2675" s="1">
        <f t="shared" si="148"/>
        <v>43069</v>
      </c>
      <c r="J2675" s="3">
        <v>6669</v>
      </c>
      <c r="K2675" s="3">
        <v>3353.49</v>
      </c>
      <c r="L2675" s="3">
        <v>3315.51</v>
      </c>
      <c r="M2675" s="3">
        <v>660</v>
      </c>
      <c r="N2675" s="2">
        <v>14</v>
      </c>
      <c r="O2675" s="2">
        <v>0</v>
      </c>
      <c r="P2675" s="2">
        <v>6</v>
      </c>
      <c r="Q2675" s="2">
        <v>90</v>
      </c>
      <c r="R2675" s="1">
        <f t="shared" si="147"/>
        <v>45900</v>
      </c>
      <c r="S2675" t="s">
        <v>27</v>
      </c>
      <c r="T2675" t="s">
        <v>28</v>
      </c>
    </row>
    <row r="2676" spans="1:20" ht="13.95" customHeight="1" x14ac:dyDescent="0.3">
      <c r="A2676" t="s">
        <v>3887</v>
      </c>
      <c r="B2676" s="2">
        <v>1</v>
      </c>
      <c r="C2676" t="s">
        <v>3803</v>
      </c>
      <c r="D2676" t="s">
        <v>22</v>
      </c>
      <c r="E2676" t="s">
        <v>1357</v>
      </c>
      <c r="F2676" t="s">
        <v>591</v>
      </c>
      <c r="G2676" t="s">
        <v>592</v>
      </c>
      <c r="H2676" t="s">
        <v>593</v>
      </c>
      <c r="I2676" s="1">
        <f t="shared" si="148"/>
        <v>43069</v>
      </c>
      <c r="J2676" s="3">
        <v>6669</v>
      </c>
      <c r="K2676" s="3">
        <v>3353.49</v>
      </c>
      <c r="L2676" s="3">
        <v>3315.51</v>
      </c>
      <c r="M2676" s="3">
        <v>660</v>
      </c>
      <c r="N2676" s="2">
        <v>14</v>
      </c>
      <c r="O2676" s="2">
        <v>0</v>
      </c>
      <c r="P2676" s="2">
        <v>6</v>
      </c>
      <c r="Q2676" s="2">
        <v>90</v>
      </c>
      <c r="R2676" s="1">
        <f t="shared" si="147"/>
        <v>45900</v>
      </c>
      <c r="S2676" t="s">
        <v>27</v>
      </c>
      <c r="T2676" t="s">
        <v>28</v>
      </c>
    </row>
    <row r="2677" spans="1:20" ht="13.95" customHeight="1" x14ac:dyDescent="0.3">
      <c r="A2677" t="s">
        <v>3888</v>
      </c>
      <c r="B2677" s="2">
        <v>1</v>
      </c>
      <c r="C2677" t="s">
        <v>3803</v>
      </c>
      <c r="D2677" t="s">
        <v>22</v>
      </c>
      <c r="E2677" t="s">
        <v>1357</v>
      </c>
      <c r="F2677" t="s">
        <v>358</v>
      </c>
      <c r="G2677" t="s">
        <v>25</v>
      </c>
      <c r="H2677" t="s">
        <v>26</v>
      </c>
      <c r="I2677" s="1">
        <f t="shared" si="148"/>
        <v>43069</v>
      </c>
      <c r="J2677" s="3">
        <v>6669</v>
      </c>
      <c r="K2677" s="3">
        <v>3353.49</v>
      </c>
      <c r="L2677" s="3">
        <v>3315.51</v>
      </c>
      <c r="M2677" s="3">
        <v>660</v>
      </c>
      <c r="N2677" s="2">
        <v>14</v>
      </c>
      <c r="O2677" s="2">
        <v>0</v>
      </c>
      <c r="P2677" s="2">
        <v>6</v>
      </c>
      <c r="Q2677" s="2">
        <v>90</v>
      </c>
      <c r="R2677" s="1">
        <f t="shared" si="147"/>
        <v>45900</v>
      </c>
      <c r="S2677" t="s">
        <v>27</v>
      </c>
      <c r="T2677" t="s">
        <v>28</v>
      </c>
    </row>
    <row r="2678" spans="1:20" ht="13.95" customHeight="1" x14ac:dyDescent="0.3">
      <c r="A2678" t="s">
        <v>3889</v>
      </c>
      <c r="B2678" s="2">
        <v>1</v>
      </c>
      <c r="C2678" t="s">
        <v>3803</v>
      </c>
      <c r="D2678" t="s">
        <v>22</v>
      </c>
      <c r="E2678" t="s">
        <v>1357</v>
      </c>
      <c r="F2678" t="s">
        <v>358</v>
      </c>
      <c r="G2678" t="s">
        <v>25</v>
      </c>
      <c r="H2678" t="s">
        <v>26</v>
      </c>
      <c r="I2678" s="1">
        <f t="shared" si="148"/>
        <v>43069</v>
      </c>
      <c r="J2678" s="3">
        <v>6669</v>
      </c>
      <c r="K2678" s="3">
        <v>3353.49</v>
      </c>
      <c r="L2678" s="3">
        <v>3315.51</v>
      </c>
      <c r="M2678" s="3">
        <v>660</v>
      </c>
      <c r="N2678" s="2">
        <v>14</v>
      </c>
      <c r="O2678" s="2">
        <v>0</v>
      </c>
      <c r="P2678" s="2">
        <v>6</v>
      </c>
      <c r="Q2678" s="2">
        <v>90</v>
      </c>
      <c r="R2678" s="1">
        <f t="shared" si="147"/>
        <v>45900</v>
      </c>
      <c r="S2678" t="s">
        <v>27</v>
      </c>
      <c r="T2678" t="s">
        <v>28</v>
      </c>
    </row>
    <row r="2679" spans="1:20" ht="13.95" customHeight="1" x14ac:dyDescent="0.3">
      <c r="A2679" t="s">
        <v>3890</v>
      </c>
      <c r="B2679" s="2">
        <v>1</v>
      </c>
      <c r="C2679" t="s">
        <v>3803</v>
      </c>
      <c r="D2679" t="s">
        <v>22</v>
      </c>
      <c r="E2679" t="s">
        <v>1357</v>
      </c>
      <c r="F2679" t="s">
        <v>181</v>
      </c>
      <c r="G2679" t="s">
        <v>182</v>
      </c>
      <c r="H2679" t="s">
        <v>183</v>
      </c>
      <c r="I2679" s="1">
        <f t="shared" si="148"/>
        <v>43069</v>
      </c>
      <c r="J2679" s="3">
        <v>6669</v>
      </c>
      <c r="K2679" s="3">
        <v>3353.49</v>
      </c>
      <c r="L2679" s="3">
        <v>3315.51</v>
      </c>
      <c r="M2679" s="3">
        <v>660</v>
      </c>
      <c r="N2679" s="2">
        <v>14</v>
      </c>
      <c r="O2679" s="2">
        <v>0</v>
      </c>
      <c r="P2679" s="2">
        <v>6</v>
      </c>
      <c r="Q2679" s="2">
        <v>90</v>
      </c>
      <c r="R2679" s="1">
        <f t="shared" si="147"/>
        <v>45900</v>
      </c>
      <c r="S2679" t="s">
        <v>27</v>
      </c>
      <c r="T2679" t="s">
        <v>28</v>
      </c>
    </row>
    <row r="2680" spans="1:20" ht="13.95" customHeight="1" x14ac:dyDescent="0.3">
      <c r="A2680" t="s">
        <v>3891</v>
      </c>
      <c r="B2680" s="2">
        <v>1</v>
      </c>
      <c r="C2680" t="s">
        <v>3803</v>
      </c>
      <c r="D2680" t="s">
        <v>22</v>
      </c>
      <c r="E2680" t="s">
        <v>1357</v>
      </c>
      <c r="F2680" t="s">
        <v>591</v>
      </c>
      <c r="G2680" t="s">
        <v>592</v>
      </c>
      <c r="H2680" t="s">
        <v>3892</v>
      </c>
      <c r="I2680" s="1">
        <f t="shared" si="148"/>
        <v>43069</v>
      </c>
      <c r="J2680" s="3">
        <v>6669</v>
      </c>
      <c r="K2680" s="3">
        <v>3353.49</v>
      </c>
      <c r="L2680" s="3">
        <v>3315.51</v>
      </c>
      <c r="M2680" s="3">
        <v>660</v>
      </c>
      <c r="N2680" s="2">
        <v>14</v>
      </c>
      <c r="O2680" s="2">
        <v>0</v>
      </c>
      <c r="P2680" s="2">
        <v>6</v>
      </c>
      <c r="Q2680" s="2">
        <v>90</v>
      </c>
      <c r="R2680" s="1">
        <f t="shared" si="147"/>
        <v>45900</v>
      </c>
      <c r="S2680" t="s">
        <v>27</v>
      </c>
      <c r="T2680" t="s">
        <v>28</v>
      </c>
    </row>
    <row r="2681" spans="1:20" ht="13.95" customHeight="1" x14ac:dyDescent="0.3">
      <c r="A2681" t="s">
        <v>3893</v>
      </c>
      <c r="B2681" s="2">
        <v>1</v>
      </c>
      <c r="C2681" t="s">
        <v>3803</v>
      </c>
      <c r="D2681" t="s">
        <v>22</v>
      </c>
      <c r="E2681" t="s">
        <v>1357</v>
      </c>
      <c r="F2681" t="s">
        <v>192</v>
      </c>
      <c r="G2681" t="s">
        <v>193</v>
      </c>
      <c r="H2681" t="s">
        <v>408</v>
      </c>
      <c r="I2681" s="1">
        <f t="shared" si="148"/>
        <v>43069</v>
      </c>
      <c r="J2681" s="3">
        <v>6669</v>
      </c>
      <c r="K2681" s="3">
        <v>3353.49</v>
      </c>
      <c r="L2681" s="3">
        <v>3315.51</v>
      </c>
      <c r="M2681" s="3">
        <v>660</v>
      </c>
      <c r="N2681" s="2">
        <v>14</v>
      </c>
      <c r="O2681" s="2">
        <v>0</v>
      </c>
      <c r="P2681" s="2">
        <v>6</v>
      </c>
      <c r="Q2681" s="2">
        <v>90</v>
      </c>
      <c r="R2681" s="1">
        <f t="shared" si="147"/>
        <v>45900</v>
      </c>
      <c r="S2681" t="s">
        <v>27</v>
      </c>
      <c r="T2681" t="s">
        <v>28</v>
      </c>
    </row>
    <row r="2682" spans="1:20" ht="13.95" customHeight="1" x14ac:dyDescent="0.3">
      <c r="A2682" t="s">
        <v>3894</v>
      </c>
      <c r="B2682" s="2">
        <v>1</v>
      </c>
      <c r="C2682" t="s">
        <v>3803</v>
      </c>
      <c r="D2682" t="s">
        <v>22</v>
      </c>
      <c r="E2682" t="s">
        <v>1357</v>
      </c>
      <c r="F2682" t="s">
        <v>591</v>
      </c>
      <c r="G2682" t="s">
        <v>592</v>
      </c>
      <c r="H2682" t="s">
        <v>1247</v>
      </c>
      <c r="I2682" s="1">
        <f t="shared" si="148"/>
        <v>43069</v>
      </c>
      <c r="J2682" s="3">
        <v>6669</v>
      </c>
      <c r="K2682" s="3">
        <v>3353.49</v>
      </c>
      <c r="L2682" s="3">
        <v>3315.51</v>
      </c>
      <c r="M2682" s="3">
        <v>660</v>
      </c>
      <c r="N2682" s="2">
        <v>14</v>
      </c>
      <c r="O2682" s="2">
        <v>0</v>
      </c>
      <c r="P2682" s="2">
        <v>6</v>
      </c>
      <c r="Q2682" s="2">
        <v>90</v>
      </c>
      <c r="R2682" s="1">
        <f t="shared" si="147"/>
        <v>45900</v>
      </c>
      <c r="S2682" t="s">
        <v>27</v>
      </c>
      <c r="T2682" t="s">
        <v>28</v>
      </c>
    </row>
    <row r="2683" spans="1:20" ht="13.95" customHeight="1" x14ac:dyDescent="0.3">
      <c r="A2683" t="s">
        <v>3895</v>
      </c>
      <c r="B2683" s="2">
        <v>1</v>
      </c>
      <c r="C2683" t="s">
        <v>3803</v>
      </c>
      <c r="D2683" t="s">
        <v>22</v>
      </c>
      <c r="E2683" t="s">
        <v>1357</v>
      </c>
      <c r="F2683" t="s">
        <v>358</v>
      </c>
      <c r="G2683" t="s">
        <v>25</v>
      </c>
      <c r="H2683" t="s">
        <v>26</v>
      </c>
      <c r="I2683" s="1">
        <f t="shared" si="148"/>
        <v>43069</v>
      </c>
      <c r="J2683" s="3">
        <v>6669</v>
      </c>
      <c r="K2683" s="3">
        <v>3353.49</v>
      </c>
      <c r="L2683" s="3">
        <v>3315.51</v>
      </c>
      <c r="M2683" s="3">
        <v>660</v>
      </c>
      <c r="N2683" s="2">
        <v>14</v>
      </c>
      <c r="O2683" s="2">
        <v>0</v>
      </c>
      <c r="P2683" s="2">
        <v>6</v>
      </c>
      <c r="Q2683" s="2">
        <v>90</v>
      </c>
      <c r="R2683" s="1">
        <f t="shared" si="147"/>
        <v>45900</v>
      </c>
      <c r="S2683" t="s">
        <v>27</v>
      </c>
      <c r="T2683" t="s">
        <v>28</v>
      </c>
    </row>
    <row r="2684" spans="1:20" ht="13.95" customHeight="1" x14ac:dyDescent="0.3">
      <c r="A2684" t="s">
        <v>3896</v>
      </c>
      <c r="B2684" s="2">
        <v>1</v>
      </c>
      <c r="C2684" t="s">
        <v>3803</v>
      </c>
      <c r="D2684" t="s">
        <v>22</v>
      </c>
      <c r="E2684" t="s">
        <v>1357</v>
      </c>
      <c r="F2684" t="s">
        <v>358</v>
      </c>
      <c r="G2684" t="s">
        <v>25</v>
      </c>
      <c r="H2684" t="s">
        <v>26</v>
      </c>
      <c r="I2684" s="1">
        <f t="shared" si="148"/>
        <v>43069</v>
      </c>
      <c r="J2684" s="3">
        <v>6669</v>
      </c>
      <c r="K2684" s="3">
        <v>3353.49</v>
      </c>
      <c r="L2684" s="3">
        <v>3315.51</v>
      </c>
      <c r="M2684" s="3">
        <v>660</v>
      </c>
      <c r="N2684" s="2">
        <v>14</v>
      </c>
      <c r="O2684" s="2">
        <v>0</v>
      </c>
      <c r="P2684" s="2">
        <v>6</v>
      </c>
      <c r="Q2684" s="2">
        <v>90</v>
      </c>
      <c r="R2684" s="1">
        <f t="shared" si="147"/>
        <v>45900</v>
      </c>
      <c r="S2684" t="s">
        <v>27</v>
      </c>
      <c r="T2684" t="s">
        <v>28</v>
      </c>
    </row>
    <row r="2685" spans="1:20" ht="13.95" customHeight="1" x14ac:dyDescent="0.3">
      <c r="A2685" t="s">
        <v>3897</v>
      </c>
      <c r="B2685" s="2">
        <v>1</v>
      </c>
      <c r="C2685" t="s">
        <v>1295</v>
      </c>
      <c r="D2685" t="s">
        <v>22</v>
      </c>
      <c r="E2685" t="s">
        <v>3870</v>
      </c>
      <c r="F2685" t="s">
        <v>591</v>
      </c>
      <c r="G2685" t="s">
        <v>592</v>
      </c>
      <c r="H2685" t="s">
        <v>644</v>
      </c>
      <c r="I2685" s="1">
        <f>DATE(2017,12,13)</f>
        <v>43082</v>
      </c>
      <c r="J2685" s="3">
        <v>1439.24</v>
      </c>
      <c r="K2685" s="3">
        <v>721.18</v>
      </c>
      <c r="L2685" s="3">
        <v>718.06</v>
      </c>
      <c r="M2685" s="3">
        <v>140</v>
      </c>
      <c r="N2685" s="2">
        <v>14</v>
      </c>
      <c r="O2685" s="2">
        <v>0</v>
      </c>
      <c r="P2685" s="2">
        <v>6</v>
      </c>
      <c r="Q2685" s="2">
        <v>103</v>
      </c>
      <c r="R2685" s="1">
        <f t="shared" si="147"/>
        <v>45900</v>
      </c>
      <c r="S2685" t="s">
        <v>27</v>
      </c>
      <c r="T2685" t="s">
        <v>28</v>
      </c>
    </row>
    <row r="2686" spans="1:20" ht="13.95" customHeight="1" x14ac:dyDescent="0.3">
      <c r="A2686" t="s">
        <v>3898</v>
      </c>
      <c r="B2686" s="2">
        <v>1</v>
      </c>
      <c r="C2686" t="s">
        <v>3803</v>
      </c>
      <c r="D2686" t="s">
        <v>22</v>
      </c>
      <c r="E2686" t="s">
        <v>1357</v>
      </c>
      <c r="F2686" t="s">
        <v>2551</v>
      </c>
      <c r="G2686" t="s">
        <v>592</v>
      </c>
      <c r="H2686" t="s">
        <v>2725</v>
      </c>
      <c r="I2686" s="1">
        <f>DATE(2017,11,30)</f>
        <v>43069</v>
      </c>
      <c r="J2686" s="3">
        <v>6669</v>
      </c>
      <c r="K2686" s="3">
        <v>3353.49</v>
      </c>
      <c r="L2686" s="3">
        <v>3315.51</v>
      </c>
      <c r="M2686" s="3">
        <v>660</v>
      </c>
      <c r="N2686" s="2">
        <v>14</v>
      </c>
      <c r="O2686" s="2">
        <v>0</v>
      </c>
      <c r="P2686" s="2">
        <v>6</v>
      </c>
      <c r="Q2686" s="2">
        <v>90</v>
      </c>
      <c r="R2686" s="1">
        <f t="shared" si="147"/>
        <v>45900</v>
      </c>
      <c r="S2686" t="s">
        <v>27</v>
      </c>
      <c r="T2686" t="s">
        <v>28</v>
      </c>
    </row>
    <row r="2687" spans="1:20" ht="13.95" customHeight="1" x14ac:dyDescent="0.3">
      <c r="A2687" t="s">
        <v>3899</v>
      </c>
      <c r="B2687" s="2">
        <v>1</v>
      </c>
      <c r="C2687" t="s">
        <v>3803</v>
      </c>
      <c r="D2687" t="s">
        <v>22</v>
      </c>
      <c r="E2687" t="s">
        <v>1357</v>
      </c>
      <c r="F2687" t="s">
        <v>358</v>
      </c>
      <c r="G2687" t="s">
        <v>25</v>
      </c>
      <c r="H2687" t="s">
        <v>26</v>
      </c>
      <c r="I2687" s="1">
        <f>DATE(2017,11,30)</f>
        <v>43069</v>
      </c>
      <c r="J2687" s="3">
        <v>6669</v>
      </c>
      <c r="K2687" s="3">
        <v>3353.49</v>
      </c>
      <c r="L2687" s="3">
        <v>3315.51</v>
      </c>
      <c r="M2687" s="3">
        <v>660</v>
      </c>
      <c r="N2687" s="2">
        <v>14</v>
      </c>
      <c r="O2687" s="2">
        <v>0</v>
      </c>
      <c r="P2687" s="2">
        <v>6</v>
      </c>
      <c r="Q2687" s="2">
        <v>90</v>
      </c>
      <c r="R2687" s="1">
        <f t="shared" si="147"/>
        <v>45900</v>
      </c>
      <c r="S2687" t="s">
        <v>27</v>
      </c>
      <c r="T2687" t="s">
        <v>28</v>
      </c>
    </row>
    <row r="2688" spans="1:20" ht="13.95" customHeight="1" x14ac:dyDescent="0.3">
      <c r="A2688" t="s">
        <v>3900</v>
      </c>
      <c r="B2688" s="2">
        <v>1</v>
      </c>
      <c r="C2688" t="s">
        <v>3869</v>
      </c>
      <c r="D2688" t="s">
        <v>22</v>
      </c>
      <c r="E2688" t="s">
        <v>3870</v>
      </c>
      <c r="F2688" t="s">
        <v>591</v>
      </c>
      <c r="G2688" t="s">
        <v>592</v>
      </c>
      <c r="H2688" t="s">
        <v>644</v>
      </c>
      <c r="I2688" s="1">
        <f>DATE(2017,12,13)</f>
        <v>43082</v>
      </c>
      <c r="J2688" s="3">
        <v>6954</v>
      </c>
      <c r="K2688" s="3">
        <v>3477.02</v>
      </c>
      <c r="L2688" s="3">
        <v>3476.98</v>
      </c>
      <c r="M2688" s="3">
        <v>690</v>
      </c>
      <c r="N2688" s="2">
        <v>14</v>
      </c>
      <c r="O2688" s="2">
        <v>0</v>
      </c>
      <c r="P2688" s="2">
        <v>6</v>
      </c>
      <c r="Q2688" s="2">
        <v>103</v>
      </c>
      <c r="R2688" s="1">
        <f t="shared" si="147"/>
        <v>45900</v>
      </c>
      <c r="S2688" t="s">
        <v>27</v>
      </c>
      <c r="T2688" t="s">
        <v>28</v>
      </c>
    </row>
    <row r="2689" spans="1:20" ht="13.95" customHeight="1" x14ac:dyDescent="0.3">
      <c r="A2689" t="s">
        <v>3901</v>
      </c>
      <c r="B2689" s="2">
        <v>1</v>
      </c>
      <c r="C2689" t="s">
        <v>3317</v>
      </c>
      <c r="D2689" t="s">
        <v>22</v>
      </c>
      <c r="E2689" t="s">
        <v>1769</v>
      </c>
      <c r="F2689" t="s">
        <v>32</v>
      </c>
      <c r="G2689" t="s">
        <v>33</v>
      </c>
      <c r="H2689" t="s">
        <v>1770</v>
      </c>
      <c r="I2689" s="1">
        <f>DATE(2025,3,31)</f>
        <v>45747</v>
      </c>
      <c r="J2689" s="3">
        <v>12347.67</v>
      </c>
      <c r="K2689" s="3">
        <v>333.98</v>
      </c>
      <c r="L2689" s="3">
        <v>12013.69</v>
      </c>
      <c r="M2689" s="3">
        <v>1200</v>
      </c>
      <c r="N2689" s="2">
        <v>14</v>
      </c>
      <c r="O2689" s="2">
        <v>0</v>
      </c>
      <c r="P2689" s="2">
        <v>13</v>
      </c>
      <c r="Q2689" s="2">
        <v>211</v>
      </c>
      <c r="R2689" s="1">
        <f t="shared" si="147"/>
        <v>45900</v>
      </c>
      <c r="S2689" t="s">
        <v>27</v>
      </c>
      <c r="T2689" t="s">
        <v>28</v>
      </c>
    </row>
    <row r="2690" spans="1:20" ht="13.95" customHeight="1" x14ac:dyDescent="0.3">
      <c r="A2690" t="s">
        <v>3902</v>
      </c>
      <c r="B2690" s="2">
        <v>1</v>
      </c>
      <c r="C2690" t="s">
        <v>3903</v>
      </c>
      <c r="D2690" t="s">
        <v>22</v>
      </c>
      <c r="E2690" t="s">
        <v>3904</v>
      </c>
      <c r="F2690" t="s">
        <v>399</v>
      </c>
      <c r="G2690" t="s">
        <v>400</v>
      </c>
      <c r="H2690" t="s">
        <v>401</v>
      </c>
      <c r="I2690" s="1">
        <f>DATE(2018,9,30)</f>
        <v>43373</v>
      </c>
      <c r="J2690" s="3">
        <v>4887.5</v>
      </c>
      <c r="K2690" s="3">
        <v>2173.04</v>
      </c>
      <c r="L2690" s="3">
        <v>2714.46</v>
      </c>
      <c r="M2690" s="3">
        <v>490</v>
      </c>
      <c r="N2690" s="2">
        <v>14</v>
      </c>
      <c r="O2690" s="2">
        <v>0</v>
      </c>
      <c r="P2690" s="2">
        <v>7</v>
      </c>
      <c r="Q2690" s="2">
        <v>29</v>
      </c>
      <c r="R2690" s="1">
        <f t="shared" si="147"/>
        <v>45900</v>
      </c>
      <c r="S2690" t="s">
        <v>27</v>
      </c>
      <c r="T2690" t="s">
        <v>28</v>
      </c>
    </row>
    <row r="2691" spans="1:20" ht="13.95" customHeight="1" x14ac:dyDescent="0.3">
      <c r="A2691" t="s">
        <v>3905</v>
      </c>
      <c r="B2691" s="2">
        <v>1</v>
      </c>
      <c r="C2691" t="s">
        <v>3903</v>
      </c>
      <c r="D2691" t="s">
        <v>22</v>
      </c>
      <c r="E2691" t="s">
        <v>3904</v>
      </c>
      <c r="F2691" t="s">
        <v>192</v>
      </c>
      <c r="G2691" t="s">
        <v>193</v>
      </c>
      <c r="H2691" t="s">
        <v>194</v>
      </c>
      <c r="I2691" s="1">
        <f>DATE(2018,9,30)</f>
        <v>43373</v>
      </c>
      <c r="J2691" s="3">
        <v>4887.5</v>
      </c>
      <c r="K2691" s="3">
        <v>2173.04</v>
      </c>
      <c r="L2691" s="3">
        <v>2714.46</v>
      </c>
      <c r="M2691" s="3">
        <v>490</v>
      </c>
      <c r="N2691" s="2">
        <v>14</v>
      </c>
      <c r="O2691" s="2">
        <v>0</v>
      </c>
      <c r="P2691" s="2">
        <v>7</v>
      </c>
      <c r="Q2691" s="2">
        <v>29</v>
      </c>
      <c r="R2691" s="1">
        <f t="shared" si="147"/>
        <v>45900</v>
      </c>
      <c r="S2691" t="s">
        <v>27</v>
      </c>
      <c r="T2691" t="s">
        <v>28</v>
      </c>
    </row>
    <row r="2692" spans="1:20" ht="13.95" customHeight="1" x14ac:dyDescent="0.3">
      <c r="A2692" t="s">
        <v>3906</v>
      </c>
      <c r="B2692" s="2">
        <v>1</v>
      </c>
      <c r="C2692" t="s">
        <v>3907</v>
      </c>
      <c r="D2692" t="s">
        <v>22</v>
      </c>
      <c r="E2692" t="s">
        <v>3904</v>
      </c>
      <c r="F2692" t="s">
        <v>399</v>
      </c>
      <c r="G2692" t="s">
        <v>400</v>
      </c>
      <c r="H2692" t="s">
        <v>586</v>
      </c>
      <c r="I2692" s="1">
        <f>DATE(2018,9,30)</f>
        <v>43373</v>
      </c>
      <c r="J2692" s="3">
        <v>3125.7</v>
      </c>
      <c r="K2692" s="3">
        <v>1386.44</v>
      </c>
      <c r="L2692" s="3">
        <v>1739.26</v>
      </c>
      <c r="M2692" s="3">
        <v>320</v>
      </c>
      <c r="N2692" s="2">
        <v>14</v>
      </c>
      <c r="O2692" s="2">
        <v>0</v>
      </c>
      <c r="P2692" s="2">
        <v>7</v>
      </c>
      <c r="Q2692" s="2">
        <v>29</v>
      </c>
      <c r="R2692" s="1">
        <f t="shared" si="147"/>
        <v>45900</v>
      </c>
      <c r="S2692" t="s">
        <v>27</v>
      </c>
      <c r="T2692" t="s">
        <v>28</v>
      </c>
    </row>
    <row r="2693" spans="1:20" ht="13.95" customHeight="1" x14ac:dyDescent="0.3">
      <c r="A2693" t="s">
        <v>3908</v>
      </c>
      <c r="B2693" s="2">
        <v>1</v>
      </c>
      <c r="C2693" t="s">
        <v>3907</v>
      </c>
      <c r="D2693" t="s">
        <v>22</v>
      </c>
      <c r="E2693" t="s">
        <v>3904</v>
      </c>
      <c r="F2693" t="s">
        <v>399</v>
      </c>
      <c r="G2693" t="s">
        <v>400</v>
      </c>
      <c r="H2693" t="s">
        <v>586</v>
      </c>
      <c r="I2693" s="1">
        <f>DATE(2018,9,30)</f>
        <v>43373</v>
      </c>
      <c r="J2693" s="3">
        <v>3125.7</v>
      </c>
      <c r="K2693" s="3">
        <v>1386.44</v>
      </c>
      <c r="L2693" s="3">
        <v>1739.26</v>
      </c>
      <c r="M2693" s="3">
        <v>320</v>
      </c>
      <c r="N2693" s="2">
        <v>14</v>
      </c>
      <c r="O2693" s="2">
        <v>0</v>
      </c>
      <c r="P2693" s="2">
        <v>7</v>
      </c>
      <c r="Q2693" s="2">
        <v>29</v>
      </c>
      <c r="R2693" s="1">
        <f t="shared" si="147"/>
        <v>45900</v>
      </c>
      <c r="S2693" t="s">
        <v>27</v>
      </c>
      <c r="T2693" t="s">
        <v>28</v>
      </c>
    </row>
    <row r="2694" spans="1:20" ht="13.95" customHeight="1" x14ac:dyDescent="0.3">
      <c r="A2694" t="s">
        <v>3909</v>
      </c>
      <c r="B2694" s="2">
        <v>1</v>
      </c>
      <c r="C2694" t="s">
        <v>3910</v>
      </c>
      <c r="D2694" t="s">
        <v>93</v>
      </c>
      <c r="E2694" t="s">
        <v>3911</v>
      </c>
      <c r="F2694" t="s">
        <v>192</v>
      </c>
      <c r="G2694" t="s">
        <v>193</v>
      </c>
      <c r="H2694" t="s">
        <v>394</v>
      </c>
      <c r="I2694" s="1">
        <f>DATE(2022,2,17)</f>
        <v>44609</v>
      </c>
      <c r="J2694" s="3">
        <v>26880</v>
      </c>
      <c r="K2694" s="3">
        <v>12259.59</v>
      </c>
      <c r="L2694" s="3">
        <v>14620.41</v>
      </c>
      <c r="M2694" s="3">
        <v>2600</v>
      </c>
      <c r="N2694" s="2">
        <v>7</v>
      </c>
      <c r="O2694" s="2">
        <v>0</v>
      </c>
      <c r="P2694" s="2">
        <v>3</v>
      </c>
      <c r="Q2694" s="2">
        <v>169</v>
      </c>
      <c r="R2694" s="1">
        <f t="shared" si="147"/>
        <v>45900</v>
      </c>
      <c r="S2694" t="s">
        <v>27</v>
      </c>
      <c r="T2694" t="s">
        <v>28</v>
      </c>
    </row>
    <row r="2695" spans="1:20" ht="13.95" customHeight="1" x14ac:dyDescent="0.3">
      <c r="A2695" t="s">
        <v>3912</v>
      </c>
      <c r="B2695" s="2">
        <v>1</v>
      </c>
      <c r="C2695" t="s">
        <v>3910</v>
      </c>
      <c r="D2695" t="s">
        <v>93</v>
      </c>
      <c r="E2695" t="s">
        <v>3911</v>
      </c>
      <c r="F2695" t="s">
        <v>192</v>
      </c>
      <c r="G2695" t="s">
        <v>193</v>
      </c>
      <c r="H2695" t="s">
        <v>394</v>
      </c>
      <c r="I2695" s="1">
        <f>DATE(2022,2,17)</f>
        <v>44609</v>
      </c>
      <c r="J2695" s="3">
        <v>26880</v>
      </c>
      <c r="K2695" s="3">
        <v>12259.59</v>
      </c>
      <c r="L2695" s="3">
        <v>14620.41</v>
      </c>
      <c r="M2695" s="3">
        <v>2600</v>
      </c>
      <c r="N2695" s="2">
        <v>7</v>
      </c>
      <c r="O2695" s="2">
        <v>0</v>
      </c>
      <c r="P2695" s="2">
        <v>3</v>
      </c>
      <c r="Q2695" s="2">
        <v>169</v>
      </c>
      <c r="R2695" s="1">
        <f t="shared" si="147"/>
        <v>45900</v>
      </c>
      <c r="S2695" t="s">
        <v>27</v>
      </c>
      <c r="T2695" t="s">
        <v>28</v>
      </c>
    </row>
    <row r="2696" spans="1:20" ht="13.95" customHeight="1" x14ac:dyDescent="0.3">
      <c r="A2696" t="s">
        <v>3913</v>
      </c>
      <c r="B2696" s="2">
        <v>1</v>
      </c>
      <c r="C2696" t="s">
        <v>3910</v>
      </c>
      <c r="D2696" t="s">
        <v>93</v>
      </c>
      <c r="E2696" t="s">
        <v>3914</v>
      </c>
      <c r="F2696" t="s">
        <v>192</v>
      </c>
      <c r="G2696" t="s">
        <v>193</v>
      </c>
      <c r="H2696" t="s">
        <v>394</v>
      </c>
      <c r="I2696" s="1">
        <f>DATE(2022,2,17)</f>
        <v>44609</v>
      </c>
      <c r="J2696" s="3">
        <v>26880</v>
      </c>
      <c r="K2696" s="3">
        <v>12259.59</v>
      </c>
      <c r="L2696" s="3">
        <v>14620.41</v>
      </c>
      <c r="M2696" s="3">
        <v>2600</v>
      </c>
      <c r="N2696" s="2">
        <v>7</v>
      </c>
      <c r="O2696" s="2">
        <v>0</v>
      </c>
      <c r="P2696" s="2">
        <v>3</v>
      </c>
      <c r="Q2696" s="2">
        <v>169</v>
      </c>
      <c r="R2696" s="1">
        <f t="shared" si="147"/>
        <v>45900</v>
      </c>
      <c r="S2696" t="s">
        <v>27</v>
      </c>
      <c r="T2696" t="s">
        <v>28</v>
      </c>
    </row>
    <row r="2697" spans="1:20" ht="13.95" customHeight="1" x14ac:dyDescent="0.3">
      <c r="A2697" t="s">
        <v>3915</v>
      </c>
      <c r="B2697" s="2">
        <v>1</v>
      </c>
      <c r="C2697" t="s">
        <v>3910</v>
      </c>
      <c r="D2697" t="s">
        <v>93</v>
      </c>
      <c r="E2697" t="s">
        <v>3916</v>
      </c>
      <c r="F2697" t="s">
        <v>192</v>
      </c>
      <c r="G2697" t="s">
        <v>193</v>
      </c>
      <c r="H2697" t="s">
        <v>394</v>
      </c>
      <c r="I2697" s="1">
        <f>DATE(2022,2,17)</f>
        <v>44609</v>
      </c>
      <c r="J2697" s="3">
        <v>26880</v>
      </c>
      <c r="K2697" s="3">
        <v>12259.59</v>
      </c>
      <c r="L2697" s="3">
        <v>14620.41</v>
      </c>
      <c r="M2697" s="3">
        <v>2600</v>
      </c>
      <c r="N2697" s="2">
        <v>7</v>
      </c>
      <c r="O2697" s="2">
        <v>0</v>
      </c>
      <c r="P2697" s="2">
        <v>3</v>
      </c>
      <c r="Q2697" s="2">
        <v>169</v>
      </c>
      <c r="R2697" s="1">
        <f t="shared" si="147"/>
        <v>45900</v>
      </c>
      <c r="S2697" t="s">
        <v>27</v>
      </c>
      <c r="T2697" t="s">
        <v>28</v>
      </c>
    </row>
    <row r="2698" spans="1:20" ht="13.95" customHeight="1" x14ac:dyDescent="0.3">
      <c r="A2698" t="s">
        <v>3917</v>
      </c>
      <c r="B2698" s="2">
        <v>1</v>
      </c>
      <c r="C2698" t="s">
        <v>3166</v>
      </c>
      <c r="D2698" t="s">
        <v>1870</v>
      </c>
      <c r="E2698" t="s">
        <v>3918</v>
      </c>
      <c r="F2698" t="s">
        <v>1872</v>
      </c>
      <c r="G2698" t="s">
        <v>282</v>
      </c>
      <c r="H2698" t="s">
        <v>283</v>
      </c>
      <c r="I2698" s="1">
        <f>DATE(2025,1,27)</f>
        <v>45684</v>
      </c>
      <c r="J2698" s="3">
        <v>259900.1</v>
      </c>
      <c r="K2698" s="3">
        <v>154492.72</v>
      </c>
      <c r="L2698" s="3">
        <v>105407.38</v>
      </c>
      <c r="M2698" s="3">
        <v>0</v>
      </c>
      <c r="N2698" s="2">
        <v>1</v>
      </c>
      <c r="O2698" s="2">
        <v>0</v>
      </c>
      <c r="P2698" s="2">
        <v>0</v>
      </c>
      <c r="Q2698" s="2">
        <v>148</v>
      </c>
      <c r="R2698" s="1">
        <f t="shared" si="147"/>
        <v>45900</v>
      </c>
      <c r="S2698" t="s">
        <v>27</v>
      </c>
      <c r="T2698" t="s">
        <v>28</v>
      </c>
    </row>
    <row r="2699" spans="1:20" ht="13.95" customHeight="1" x14ac:dyDescent="0.3">
      <c r="A2699" t="s">
        <v>3919</v>
      </c>
      <c r="B2699" s="2">
        <v>1</v>
      </c>
      <c r="C2699" t="s">
        <v>3920</v>
      </c>
      <c r="D2699" t="s">
        <v>1787</v>
      </c>
      <c r="E2699" t="s">
        <v>3921</v>
      </c>
      <c r="F2699" t="s">
        <v>281</v>
      </c>
      <c r="G2699" t="s">
        <v>282</v>
      </c>
      <c r="H2699" t="s">
        <v>283</v>
      </c>
      <c r="I2699" s="1">
        <f>DATE(2023,7,31)</f>
        <v>45138</v>
      </c>
      <c r="J2699" s="3">
        <v>32999</v>
      </c>
      <c r="K2699" s="3">
        <v>10360.469999999999</v>
      </c>
      <c r="L2699" s="3">
        <v>22638.53</v>
      </c>
      <c r="M2699" s="3">
        <v>3200</v>
      </c>
      <c r="N2699" s="2">
        <v>6</v>
      </c>
      <c r="O2699" s="2">
        <v>0</v>
      </c>
      <c r="P2699" s="2">
        <v>3</v>
      </c>
      <c r="Q2699" s="2">
        <v>333</v>
      </c>
      <c r="R2699" s="1">
        <f t="shared" si="147"/>
        <v>45900</v>
      </c>
      <c r="S2699" t="s">
        <v>27</v>
      </c>
      <c r="T2699" t="s">
        <v>28</v>
      </c>
    </row>
    <row r="2700" spans="1:20" ht="13.95" customHeight="1" x14ac:dyDescent="0.3">
      <c r="A2700" t="s">
        <v>3922</v>
      </c>
      <c r="B2700" s="2">
        <v>1</v>
      </c>
      <c r="C2700" t="s">
        <v>3923</v>
      </c>
      <c r="D2700" t="s">
        <v>93</v>
      </c>
      <c r="E2700" t="s">
        <v>31</v>
      </c>
      <c r="F2700" t="s">
        <v>192</v>
      </c>
      <c r="G2700" t="s">
        <v>193</v>
      </c>
      <c r="H2700" t="s">
        <v>194</v>
      </c>
      <c r="I2700" s="1">
        <f>DATE(2019,1,1)</f>
        <v>43466</v>
      </c>
      <c r="J2700" s="3">
        <v>570407.75</v>
      </c>
      <c r="K2700" s="3">
        <v>433343.69</v>
      </c>
      <c r="L2700" s="3">
        <v>137064.06</v>
      </c>
      <c r="M2700" s="3">
        <v>57000</v>
      </c>
      <c r="N2700" s="2">
        <v>9</v>
      </c>
      <c r="O2700" s="2">
        <v>0</v>
      </c>
      <c r="P2700" s="2">
        <v>2</v>
      </c>
      <c r="Q2700" s="2">
        <v>122</v>
      </c>
      <c r="R2700" s="1">
        <f t="shared" si="147"/>
        <v>45900</v>
      </c>
      <c r="S2700" t="s">
        <v>27</v>
      </c>
      <c r="T2700" t="s">
        <v>28</v>
      </c>
    </row>
    <row r="2701" spans="1:20" ht="13.95" customHeight="1" x14ac:dyDescent="0.3">
      <c r="A2701" t="s">
        <v>3924</v>
      </c>
      <c r="B2701" s="2">
        <v>1</v>
      </c>
      <c r="C2701" t="s">
        <v>3925</v>
      </c>
      <c r="D2701" t="s">
        <v>1741</v>
      </c>
      <c r="E2701" t="s">
        <v>3926</v>
      </c>
      <c r="F2701" t="s">
        <v>442</v>
      </c>
      <c r="G2701" t="s">
        <v>193</v>
      </c>
      <c r="H2701" t="s">
        <v>394</v>
      </c>
      <c r="I2701" s="1">
        <f>DATE(2025,3,25)</f>
        <v>45741</v>
      </c>
      <c r="J2701" s="3">
        <v>347824.05</v>
      </c>
      <c r="K2701" s="3">
        <v>16225.61</v>
      </c>
      <c r="L2701" s="3">
        <v>331598.44</v>
      </c>
      <c r="M2701" s="3">
        <v>50000</v>
      </c>
      <c r="N2701" s="2">
        <v>8</v>
      </c>
      <c r="O2701" s="2">
        <v>0</v>
      </c>
      <c r="P2701" s="2">
        <v>7</v>
      </c>
      <c r="Q2701" s="2">
        <v>205</v>
      </c>
      <c r="R2701" s="1">
        <f t="shared" si="147"/>
        <v>45900</v>
      </c>
      <c r="S2701" t="s">
        <v>27</v>
      </c>
      <c r="T2701" t="s">
        <v>28</v>
      </c>
    </row>
    <row r="2702" spans="1:20" ht="13.95" customHeight="1" x14ac:dyDescent="0.3">
      <c r="A2702" t="s">
        <v>3927</v>
      </c>
      <c r="B2702" s="2">
        <v>1</v>
      </c>
      <c r="C2702" t="s">
        <v>3928</v>
      </c>
      <c r="D2702" t="s">
        <v>93</v>
      </c>
      <c r="E2702" t="s">
        <v>3929</v>
      </c>
      <c r="F2702" t="s">
        <v>151</v>
      </c>
      <c r="G2702" t="s">
        <v>152</v>
      </c>
      <c r="H2702" t="s">
        <v>206</v>
      </c>
      <c r="I2702" s="1">
        <f t="shared" ref="I2702:I2708" si="149">DATE(2019,8,15)</f>
        <v>43692</v>
      </c>
      <c r="J2702" s="3">
        <v>5800</v>
      </c>
      <c r="K2702" s="3">
        <v>4194.34</v>
      </c>
      <c r="L2702" s="3">
        <v>1605.66</v>
      </c>
      <c r="M2702" s="3">
        <v>580</v>
      </c>
      <c r="N2702" s="2">
        <v>8</v>
      </c>
      <c r="O2702" s="2">
        <v>0</v>
      </c>
      <c r="P2702" s="2">
        <v>1</v>
      </c>
      <c r="Q2702" s="2">
        <v>348</v>
      </c>
      <c r="R2702" s="1">
        <f t="shared" si="147"/>
        <v>45900</v>
      </c>
      <c r="S2702" t="s">
        <v>27</v>
      </c>
      <c r="T2702" t="s">
        <v>28</v>
      </c>
    </row>
    <row r="2703" spans="1:20" ht="13.95" customHeight="1" x14ac:dyDescent="0.3">
      <c r="A2703" t="s">
        <v>3930</v>
      </c>
      <c r="B2703" s="2">
        <v>1</v>
      </c>
      <c r="C2703" t="s">
        <v>3928</v>
      </c>
      <c r="D2703" t="s">
        <v>93</v>
      </c>
      <c r="E2703" t="s">
        <v>3929</v>
      </c>
      <c r="F2703" t="s">
        <v>192</v>
      </c>
      <c r="G2703" t="s">
        <v>193</v>
      </c>
      <c r="H2703" t="s">
        <v>194</v>
      </c>
      <c r="I2703" s="1">
        <f t="shared" si="149"/>
        <v>43692</v>
      </c>
      <c r="J2703" s="3">
        <v>5800</v>
      </c>
      <c r="K2703" s="3">
        <v>4194.34</v>
      </c>
      <c r="L2703" s="3">
        <v>1605.66</v>
      </c>
      <c r="M2703" s="3">
        <v>580</v>
      </c>
      <c r="N2703" s="2">
        <v>8</v>
      </c>
      <c r="O2703" s="2">
        <v>0</v>
      </c>
      <c r="P2703" s="2">
        <v>1</v>
      </c>
      <c r="Q2703" s="2">
        <v>348</v>
      </c>
      <c r="R2703" s="1">
        <f t="shared" si="147"/>
        <v>45900</v>
      </c>
      <c r="S2703" t="s">
        <v>27</v>
      </c>
      <c r="T2703" t="s">
        <v>28</v>
      </c>
    </row>
    <row r="2704" spans="1:20" ht="13.95" customHeight="1" x14ac:dyDescent="0.3">
      <c r="A2704" t="s">
        <v>3931</v>
      </c>
      <c r="B2704" s="2">
        <v>1</v>
      </c>
      <c r="C2704" t="s">
        <v>3928</v>
      </c>
      <c r="D2704" t="s">
        <v>93</v>
      </c>
      <c r="E2704" t="s">
        <v>3929</v>
      </c>
      <c r="F2704" t="s">
        <v>268</v>
      </c>
      <c r="G2704" t="s">
        <v>269</v>
      </c>
      <c r="H2704" t="s">
        <v>270</v>
      </c>
      <c r="I2704" s="1">
        <f t="shared" si="149"/>
        <v>43692</v>
      </c>
      <c r="J2704" s="3">
        <v>5800</v>
      </c>
      <c r="K2704" s="3">
        <v>4194.34</v>
      </c>
      <c r="L2704" s="3">
        <v>1605.66</v>
      </c>
      <c r="M2704" s="3">
        <v>580</v>
      </c>
      <c r="N2704" s="2">
        <v>8</v>
      </c>
      <c r="O2704" s="2">
        <v>0</v>
      </c>
      <c r="P2704" s="2">
        <v>1</v>
      </c>
      <c r="Q2704" s="2">
        <v>348</v>
      </c>
      <c r="R2704" s="1">
        <f t="shared" si="147"/>
        <v>45900</v>
      </c>
      <c r="S2704" t="s">
        <v>27</v>
      </c>
      <c r="T2704" t="s">
        <v>28</v>
      </c>
    </row>
    <row r="2705" spans="1:20" ht="13.95" customHeight="1" x14ac:dyDescent="0.3">
      <c r="A2705" t="s">
        <v>3932</v>
      </c>
      <c r="B2705" s="2">
        <v>1</v>
      </c>
      <c r="C2705" t="s">
        <v>3928</v>
      </c>
      <c r="D2705" t="s">
        <v>93</v>
      </c>
      <c r="E2705" t="s">
        <v>3929</v>
      </c>
      <c r="F2705" t="s">
        <v>123</v>
      </c>
      <c r="G2705" t="s">
        <v>124</v>
      </c>
      <c r="H2705" t="s">
        <v>125</v>
      </c>
      <c r="I2705" s="1">
        <f t="shared" si="149"/>
        <v>43692</v>
      </c>
      <c r="J2705" s="3">
        <v>5800</v>
      </c>
      <c r="K2705" s="3">
        <v>4194.34</v>
      </c>
      <c r="L2705" s="3">
        <v>1605.66</v>
      </c>
      <c r="M2705" s="3">
        <v>580</v>
      </c>
      <c r="N2705" s="2">
        <v>8</v>
      </c>
      <c r="O2705" s="2">
        <v>0</v>
      </c>
      <c r="P2705" s="2">
        <v>1</v>
      </c>
      <c r="Q2705" s="2">
        <v>348</v>
      </c>
      <c r="R2705" s="1">
        <f t="shared" si="147"/>
        <v>45900</v>
      </c>
      <c r="S2705" t="s">
        <v>27</v>
      </c>
      <c r="T2705" t="s">
        <v>28</v>
      </c>
    </row>
    <row r="2706" spans="1:20" ht="13.95" customHeight="1" x14ac:dyDescent="0.3">
      <c r="A2706" t="s">
        <v>3933</v>
      </c>
      <c r="B2706" s="2">
        <v>1</v>
      </c>
      <c r="C2706" t="s">
        <v>3928</v>
      </c>
      <c r="D2706" t="s">
        <v>93</v>
      </c>
      <c r="E2706" t="s">
        <v>3929</v>
      </c>
      <c r="F2706" t="s">
        <v>519</v>
      </c>
      <c r="G2706" t="s">
        <v>520</v>
      </c>
      <c r="H2706" t="s">
        <v>521</v>
      </c>
      <c r="I2706" s="1">
        <f t="shared" si="149"/>
        <v>43692</v>
      </c>
      <c r="J2706" s="3">
        <v>5800</v>
      </c>
      <c r="K2706" s="3">
        <v>4194.34</v>
      </c>
      <c r="L2706" s="3">
        <v>1605.66</v>
      </c>
      <c r="M2706" s="3">
        <v>580</v>
      </c>
      <c r="N2706" s="2">
        <v>8</v>
      </c>
      <c r="O2706" s="2">
        <v>0</v>
      </c>
      <c r="P2706" s="2">
        <v>1</v>
      </c>
      <c r="Q2706" s="2">
        <v>348</v>
      </c>
      <c r="R2706" s="1">
        <f t="shared" si="147"/>
        <v>45900</v>
      </c>
      <c r="S2706" t="s">
        <v>27</v>
      </c>
      <c r="T2706" t="s">
        <v>28</v>
      </c>
    </row>
    <row r="2707" spans="1:20" ht="13.95" customHeight="1" x14ac:dyDescent="0.3">
      <c r="A2707" t="s">
        <v>3934</v>
      </c>
      <c r="B2707" s="2">
        <v>1</v>
      </c>
      <c r="C2707" t="s">
        <v>3928</v>
      </c>
      <c r="D2707" t="s">
        <v>93</v>
      </c>
      <c r="E2707" t="s">
        <v>3929</v>
      </c>
      <c r="F2707" t="s">
        <v>192</v>
      </c>
      <c r="G2707" t="s">
        <v>193</v>
      </c>
      <c r="H2707" t="s">
        <v>194</v>
      </c>
      <c r="I2707" s="1">
        <f t="shared" si="149"/>
        <v>43692</v>
      </c>
      <c r="J2707" s="3">
        <v>5800</v>
      </c>
      <c r="K2707" s="3">
        <v>4194.34</v>
      </c>
      <c r="L2707" s="3">
        <v>1605.66</v>
      </c>
      <c r="M2707" s="3">
        <v>580</v>
      </c>
      <c r="N2707" s="2">
        <v>8</v>
      </c>
      <c r="O2707" s="2">
        <v>0</v>
      </c>
      <c r="P2707" s="2">
        <v>1</v>
      </c>
      <c r="Q2707" s="2">
        <v>348</v>
      </c>
      <c r="R2707" s="1">
        <f t="shared" si="147"/>
        <v>45900</v>
      </c>
      <c r="S2707" t="s">
        <v>27</v>
      </c>
      <c r="T2707" t="s">
        <v>28</v>
      </c>
    </row>
    <row r="2708" spans="1:20" ht="13.95" customHeight="1" x14ac:dyDescent="0.3">
      <c r="A2708" t="s">
        <v>3935</v>
      </c>
      <c r="B2708" s="2">
        <v>1</v>
      </c>
      <c r="C2708" t="s">
        <v>3928</v>
      </c>
      <c r="D2708" t="s">
        <v>93</v>
      </c>
      <c r="E2708" t="s">
        <v>3929</v>
      </c>
      <c r="F2708" t="s">
        <v>2577</v>
      </c>
      <c r="G2708" t="s">
        <v>197</v>
      </c>
      <c r="H2708" t="s">
        <v>2646</v>
      </c>
      <c r="I2708" s="1">
        <f t="shared" si="149"/>
        <v>43692</v>
      </c>
      <c r="J2708" s="3">
        <v>5800</v>
      </c>
      <c r="K2708" s="3">
        <v>4194.34</v>
      </c>
      <c r="L2708" s="3">
        <v>1605.66</v>
      </c>
      <c r="M2708" s="3">
        <v>580</v>
      </c>
      <c r="N2708" s="2">
        <v>8</v>
      </c>
      <c r="O2708" s="2">
        <v>0</v>
      </c>
      <c r="P2708" s="2">
        <v>1</v>
      </c>
      <c r="Q2708" s="2">
        <v>348</v>
      </c>
      <c r="R2708" s="1">
        <f t="shared" si="147"/>
        <v>45900</v>
      </c>
      <c r="S2708" t="s">
        <v>27</v>
      </c>
      <c r="T2708" t="s">
        <v>28</v>
      </c>
    </row>
    <row r="2709" spans="1:20" ht="13.95" customHeight="1" x14ac:dyDescent="0.3">
      <c r="A2709" t="s">
        <v>3936</v>
      </c>
      <c r="B2709" s="2">
        <v>1</v>
      </c>
      <c r="C2709" t="s">
        <v>3937</v>
      </c>
      <c r="D2709" t="s">
        <v>1870</v>
      </c>
      <c r="E2709" t="s">
        <v>1967</v>
      </c>
      <c r="F2709" t="s">
        <v>1872</v>
      </c>
      <c r="G2709" t="s">
        <v>282</v>
      </c>
      <c r="H2709" t="s">
        <v>283</v>
      </c>
      <c r="I2709" s="1">
        <f>DATE(2025,1,27)</f>
        <v>45684</v>
      </c>
      <c r="J2709" s="3">
        <v>103212.5</v>
      </c>
      <c r="K2709" s="3">
        <v>61352.73</v>
      </c>
      <c r="L2709" s="3">
        <v>41859.769999999997</v>
      </c>
      <c r="M2709" s="3">
        <v>0</v>
      </c>
      <c r="N2709" s="2">
        <v>1</v>
      </c>
      <c r="O2709" s="2">
        <v>0</v>
      </c>
      <c r="P2709" s="2">
        <v>0</v>
      </c>
      <c r="Q2709" s="2">
        <v>148</v>
      </c>
      <c r="R2709" s="1">
        <f t="shared" si="147"/>
        <v>45900</v>
      </c>
      <c r="S2709" t="s">
        <v>27</v>
      </c>
      <c r="T2709" t="s">
        <v>28</v>
      </c>
    </row>
    <row r="2710" spans="1:20" ht="13.95" customHeight="1" x14ac:dyDescent="0.3">
      <c r="A2710" t="s">
        <v>3938</v>
      </c>
      <c r="B2710" s="2">
        <v>1</v>
      </c>
      <c r="C2710" t="s">
        <v>1633</v>
      </c>
      <c r="D2710" t="s">
        <v>22</v>
      </c>
      <c r="E2710" t="s">
        <v>3939</v>
      </c>
      <c r="F2710" t="s">
        <v>340</v>
      </c>
      <c r="G2710" t="s">
        <v>193</v>
      </c>
      <c r="H2710" t="s">
        <v>341</v>
      </c>
      <c r="I2710" s="1">
        <f t="shared" ref="I2710:I2749" si="150">DATE(2018,7,27)</f>
        <v>43308</v>
      </c>
      <c r="J2710" s="3">
        <v>3633.76</v>
      </c>
      <c r="K2710" s="3">
        <v>1656.82</v>
      </c>
      <c r="L2710" s="3">
        <v>1976.94</v>
      </c>
      <c r="M2710" s="3">
        <v>365</v>
      </c>
      <c r="N2710" s="2">
        <v>14</v>
      </c>
      <c r="O2710" s="2">
        <v>0</v>
      </c>
      <c r="P2710" s="2">
        <v>6</v>
      </c>
      <c r="Q2710" s="2">
        <v>330</v>
      </c>
      <c r="R2710" s="1">
        <f t="shared" si="147"/>
        <v>45900</v>
      </c>
      <c r="S2710" t="s">
        <v>27</v>
      </c>
      <c r="T2710" t="s">
        <v>28</v>
      </c>
    </row>
    <row r="2711" spans="1:20" ht="13.95" customHeight="1" x14ac:dyDescent="0.3">
      <c r="A2711" t="s">
        <v>3940</v>
      </c>
      <c r="B2711" s="2">
        <v>1</v>
      </c>
      <c r="C2711" t="s">
        <v>1633</v>
      </c>
      <c r="D2711" t="s">
        <v>22</v>
      </c>
      <c r="E2711" t="s">
        <v>3939</v>
      </c>
      <c r="F2711" t="s">
        <v>543</v>
      </c>
      <c r="G2711" t="s">
        <v>25</v>
      </c>
      <c r="H2711" t="s">
        <v>544</v>
      </c>
      <c r="I2711" s="1">
        <f t="shared" si="150"/>
        <v>43308</v>
      </c>
      <c r="J2711" s="3">
        <v>3633.96</v>
      </c>
      <c r="K2711" s="3">
        <v>1656.95</v>
      </c>
      <c r="L2711" s="3">
        <v>1977.01</v>
      </c>
      <c r="M2711" s="3">
        <v>365</v>
      </c>
      <c r="N2711" s="2">
        <v>14</v>
      </c>
      <c r="O2711" s="2">
        <v>0</v>
      </c>
      <c r="P2711" s="2">
        <v>6</v>
      </c>
      <c r="Q2711" s="2">
        <v>330</v>
      </c>
      <c r="R2711" s="1">
        <f t="shared" si="147"/>
        <v>45900</v>
      </c>
      <c r="S2711" t="s">
        <v>27</v>
      </c>
      <c r="T2711" t="s">
        <v>28</v>
      </c>
    </row>
    <row r="2712" spans="1:20" ht="13.95" customHeight="1" x14ac:dyDescent="0.3">
      <c r="A2712" t="s">
        <v>3941</v>
      </c>
      <c r="B2712" s="2">
        <v>1</v>
      </c>
      <c r="C2712" t="s">
        <v>1633</v>
      </c>
      <c r="D2712" t="s">
        <v>22</v>
      </c>
      <c r="E2712" t="s">
        <v>3939</v>
      </c>
      <c r="F2712" t="s">
        <v>340</v>
      </c>
      <c r="G2712" t="s">
        <v>193</v>
      </c>
      <c r="H2712" t="s">
        <v>341</v>
      </c>
      <c r="I2712" s="1">
        <f t="shared" si="150"/>
        <v>43308</v>
      </c>
      <c r="J2712" s="3">
        <v>3633.96</v>
      </c>
      <c r="K2712" s="3">
        <v>1656.95</v>
      </c>
      <c r="L2712" s="3">
        <v>1977.01</v>
      </c>
      <c r="M2712" s="3">
        <v>365</v>
      </c>
      <c r="N2712" s="2">
        <v>14</v>
      </c>
      <c r="O2712" s="2">
        <v>0</v>
      </c>
      <c r="P2712" s="2">
        <v>6</v>
      </c>
      <c r="Q2712" s="2">
        <v>330</v>
      </c>
      <c r="R2712" s="1">
        <f t="shared" si="147"/>
        <v>45900</v>
      </c>
      <c r="S2712" t="s">
        <v>27</v>
      </c>
      <c r="T2712" t="s">
        <v>28</v>
      </c>
    </row>
    <row r="2713" spans="1:20" ht="13.95" customHeight="1" x14ac:dyDescent="0.3">
      <c r="A2713" t="s">
        <v>3942</v>
      </c>
      <c r="B2713" s="2">
        <v>1</v>
      </c>
      <c r="C2713" t="s">
        <v>1633</v>
      </c>
      <c r="D2713" t="s">
        <v>22</v>
      </c>
      <c r="E2713" t="s">
        <v>3939</v>
      </c>
      <c r="F2713" t="s">
        <v>340</v>
      </c>
      <c r="G2713" t="s">
        <v>193</v>
      </c>
      <c r="H2713" t="s">
        <v>341</v>
      </c>
      <c r="I2713" s="1">
        <f t="shared" si="150"/>
        <v>43308</v>
      </c>
      <c r="J2713" s="3">
        <v>3633.96</v>
      </c>
      <c r="K2713" s="3">
        <v>1656.95</v>
      </c>
      <c r="L2713" s="3">
        <v>1977.01</v>
      </c>
      <c r="M2713" s="3">
        <v>365</v>
      </c>
      <c r="N2713" s="2">
        <v>14</v>
      </c>
      <c r="O2713" s="2">
        <v>0</v>
      </c>
      <c r="P2713" s="2">
        <v>6</v>
      </c>
      <c r="Q2713" s="2">
        <v>330</v>
      </c>
      <c r="R2713" s="1">
        <f t="shared" si="147"/>
        <v>45900</v>
      </c>
      <c r="S2713" t="s">
        <v>27</v>
      </c>
      <c r="T2713" t="s">
        <v>28</v>
      </c>
    </row>
    <row r="2714" spans="1:20" ht="13.95" customHeight="1" x14ac:dyDescent="0.3">
      <c r="A2714" t="s">
        <v>3943</v>
      </c>
      <c r="B2714" s="2">
        <v>1</v>
      </c>
      <c r="C2714" t="s">
        <v>1633</v>
      </c>
      <c r="D2714" t="s">
        <v>22</v>
      </c>
      <c r="E2714" t="s">
        <v>3939</v>
      </c>
      <c r="F2714" t="s">
        <v>340</v>
      </c>
      <c r="G2714" t="s">
        <v>193</v>
      </c>
      <c r="H2714" t="s">
        <v>341</v>
      </c>
      <c r="I2714" s="1">
        <f t="shared" si="150"/>
        <v>43308</v>
      </c>
      <c r="J2714" s="3">
        <v>3633.96</v>
      </c>
      <c r="K2714" s="3">
        <v>1656.95</v>
      </c>
      <c r="L2714" s="3">
        <v>1977.01</v>
      </c>
      <c r="M2714" s="3">
        <v>365</v>
      </c>
      <c r="N2714" s="2">
        <v>14</v>
      </c>
      <c r="O2714" s="2">
        <v>0</v>
      </c>
      <c r="P2714" s="2">
        <v>6</v>
      </c>
      <c r="Q2714" s="2">
        <v>330</v>
      </c>
      <c r="R2714" s="1">
        <f t="shared" si="147"/>
        <v>45900</v>
      </c>
      <c r="S2714" t="s">
        <v>27</v>
      </c>
      <c r="T2714" t="s">
        <v>28</v>
      </c>
    </row>
    <row r="2715" spans="1:20" ht="13.95" customHeight="1" x14ac:dyDescent="0.3">
      <c r="A2715" t="s">
        <v>3944</v>
      </c>
      <c r="B2715" s="2">
        <v>1</v>
      </c>
      <c r="C2715" t="s">
        <v>1633</v>
      </c>
      <c r="D2715" t="s">
        <v>22</v>
      </c>
      <c r="E2715" t="s">
        <v>3939</v>
      </c>
      <c r="F2715" t="s">
        <v>340</v>
      </c>
      <c r="G2715" t="s">
        <v>193</v>
      </c>
      <c r="H2715" t="s">
        <v>341</v>
      </c>
      <c r="I2715" s="1">
        <f t="shared" si="150"/>
        <v>43308</v>
      </c>
      <c r="J2715" s="3">
        <v>3633.96</v>
      </c>
      <c r="K2715" s="3">
        <v>1656.95</v>
      </c>
      <c r="L2715" s="3">
        <v>1977.01</v>
      </c>
      <c r="M2715" s="3">
        <v>365</v>
      </c>
      <c r="N2715" s="2">
        <v>14</v>
      </c>
      <c r="O2715" s="2">
        <v>0</v>
      </c>
      <c r="P2715" s="2">
        <v>6</v>
      </c>
      <c r="Q2715" s="2">
        <v>330</v>
      </c>
      <c r="R2715" s="1">
        <f t="shared" si="147"/>
        <v>45900</v>
      </c>
      <c r="S2715" t="s">
        <v>27</v>
      </c>
      <c r="T2715" t="s">
        <v>28</v>
      </c>
    </row>
    <row r="2716" spans="1:20" ht="13.95" customHeight="1" x14ac:dyDescent="0.3">
      <c r="A2716" t="s">
        <v>3945</v>
      </c>
      <c r="B2716" s="2">
        <v>1</v>
      </c>
      <c r="C2716" t="s">
        <v>1633</v>
      </c>
      <c r="D2716" t="s">
        <v>22</v>
      </c>
      <c r="E2716" t="s">
        <v>3939</v>
      </c>
      <c r="F2716" t="s">
        <v>340</v>
      </c>
      <c r="G2716" t="s">
        <v>193</v>
      </c>
      <c r="H2716" t="s">
        <v>341</v>
      </c>
      <c r="I2716" s="1">
        <f t="shared" si="150"/>
        <v>43308</v>
      </c>
      <c r="J2716" s="3">
        <v>3633.96</v>
      </c>
      <c r="K2716" s="3">
        <v>1656.95</v>
      </c>
      <c r="L2716" s="3">
        <v>1977.01</v>
      </c>
      <c r="M2716" s="3">
        <v>365</v>
      </c>
      <c r="N2716" s="2">
        <v>14</v>
      </c>
      <c r="O2716" s="2">
        <v>0</v>
      </c>
      <c r="P2716" s="2">
        <v>6</v>
      </c>
      <c r="Q2716" s="2">
        <v>330</v>
      </c>
      <c r="R2716" s="1">
        <f t="shared" si="147"/>
        <v>45900</v>
      </c>
      <c r="S2716" t="s">
        <v>27</v>
      </c>
      <c r="T2716" t="s">
        <v>28</v>
      </c>
    </row>
    <row r="2717" spans="1:20" ht="13.95" customHeight="1" x14ac:dyDescent="0.3">
      <c r="A2717" t="s">
        <v>3946</v>
      </c>
      <c r="B2717" s="2">
        <v>1</v>
      </c>
      <c r="C2717" t="s">
        <v>1633</v>
      </c>
      <c r="D2717" t="s">
        <v>22</v>
      </c>
      <c r="E2717" t="s">
        <v>3939</v>
      </c>
      <c r="F2717" t="s">
        <v>340</v>
      </c>
      <c r="G2717" t="s">
        <v>193</v>
      </c>
      <c r="H2717" t="s">
        <v>341</v>
      </c>
      <c r="I2717" s="1">
        <f t="shared" si="150"/>
        <v>43308</v>
      </c>
      <c r="J2717" s="3">
        <v>3633.96</v>
      </c>
      <c r="K2717" s="3">
        <v>1656.95</v>
      </c>
      <c r="L2717" s="3">
        <v>1977.01</v>
      </c>
      <c r="M2717" s="3">
        <v>365</v>
      </c>
      <c r="N2717" s="2">
        <v>14</v>
      </c>
      <c r="O2717" s="2">
        <v>0</v>
      </c>
      <c r="P2717" s="2">
        <v>6</v>
      </c>
      <c r="Q2717" s="2">
        <v>330</v>
      </c>
      <c r="R2717" s="1">
        <f t="shared" si="147"/>
        <v>45900</v>
      </c>
      <c r="S2717" t="s">
        <v>27</v>
      </c>
      <c r="T2717" t="s">
        <v>28</v>
      </c>
    </row>
    <row r="2718" spans="1:20" ht="13.95" customHeight="1" x14ac:dyDescent="0.3">
      <c r="A2718" t="s">
        <v>3947</v>
      </c>
      <c r="B2718" s="2">
        <v>1</v>
      </c>
      <c r="C2718" t="s">
        <v>1633</v>
      </c>
      <c r="D2718" t="s">
        <v>22</v>
      </c>
      <c r="E2718" t="s">
        <v>3939</v>
      </c>
      <c r="F2718" t="s">
        <v>340</v>
      </c>
      <c r="G2718" t="s">
        <v>193</v>
      </c>
      <c r="H2718" t="s">
        <v>341</v>
      </c>
      <c r="I2718" s="1">
        <f t="shared" si="150"/>
        <v>43308</v>
      </c>
      <c r="J2718" s="3">
        <v>3633.96</v>
      </c>
      <c r="K2718" s="3">
        <v>1656.95</v>
      </c>
      <c r="L2718" s="3">
        <v>1977.01</v>
      </c>
      <c r="M2718" s="3">
        <v>365</v>
      </c>
      <c r="N2718" s="2">
        <v>14</v>
      </c>
      <c r="O2718" s="2">
        <v>0</v>
      </c>
      <c r="P2718" s="2">
        <v>6</v>
      </c>
      <c r="Q2718" s="2">
        <v>330</v>
      </c>
      <c r="R2718" s="1">
        <f t="shared" ref="R2718:R2781" si="151">DATE(2025,8,31)</f>
        <v>45900</v>
      </c>
      <c r="S2718" t="s">
        <v>27</v>
      </c>
      <c r="T2718" t="s">
        <v>28</v>
      </c>
    </row>
    <row r="2719" spans="1:20" ht="13.95" customHeight="1" x14ac:dyDescent="0.3">
      <c r="A2719" t="s">
        <v>3948</v>
      </c>
      <c r="B2719" s="2">
        <v>1</v>
      </c>
      <c r="C2719" t="s">
        <v>1633</v>
      </c>
      <c r="D2719" t="s">
        <v>22</v>
      </c>
      <c r="E2719" t="s">
        <v>3939</v>
      </c>
      <c r="F2719" t="s">
        <v>340</v>
      </c>
      <c r="G2719" t="s">
        <v>193</v>
      </c>
      <c r="H2719" t="s">
        <v>341</v>
      </c>
      <c r="I2719" s="1">
        <f t="shared" si="150"/>
        <v>43308</v>
      </c>
      <c r="J2719" s="3">
        <v>3633.96</v>
      </c>
      <c r="K2719" s="3">
        <v>1656.95</v>
      </c>
      <c r="L2719" s="3">
        <v>1977.01</v>
      </c>
      <c r="M2719" s="3">
        <v>365</v>
      </c>
      <c r="N2719" s="2">
        <v>14</v>
      </c>
      <c r="O2719" s="2">
        <v>0</v>
      </c>
      <c r="P2719" s="2">
        <v>6</v>
      </c>
      <c r="Q2719" s="2">
        <v>330</v>
      </c>
      <c r="R2719" s="1">
        <f t="shared" si="151"/>
        <v>45900</v>
      </c>
      <c r="S2719" t="s">
        <v>27</v>
      </c>
      <c r="T2719" t="s">
        <v>28</v>
      </c>
    </row>
    <row r="2720" spans="1:20" ht="13.95" customHeight="1" x14ac:dyDescent="0.3">
      <c r="A2720" t="s">
        <v>3949</v>
      </c>
      <c r="B2720" s="2">
        <v>1</v>
      </c>
      <c r="C2720" t="s">
        <v>1633</v>
      </c>
      <c r="D2720" t="s">
        <v>22</v>
      </c>
      <c r="E2720" t="s">
        <v>3939</v>
      </c>
      <c r="F2720" t="s">
        <v>340</v>
      </c>
      <c r="G2720" t="s">
        <v>193</v>
      </c>
      <c r="H2720" t="s">
        <v>341</v>
      </c>
      <c r="I2720" s="1">
        <f t="shared" si="150"/>
        <v>43308</v>
      </c>
      <c r="J2720" s="3">
        <v>3633.96</v>
      </c>
      <c r="K2720" s="3">
        <v>1656.95</v>
      </c>
      <c r="L2720" s="3">
        <v>1977.01</v>
      </c>
      <c r="M2720" s="3">
        <v>365</v>
      </c>
      <c r="N2720" s="2">
        <v>14</v>
      </c>
      <c r="O2720" s="2">
        <v>0</v>
      </c>
      <c r="P2720" s="2">
        <v>6</v>
      </c>
      <c r="Q2720" s="2">
        <v>330</v>
      </c>
      <c r="R2720" s="1">
        <f t="shared" si="151"/>
        <v>45900</v>
      </c>
      <c r="S2720" t="s">
        <v>27</v>
      </c>
      <c r="T2720" t="s">
        <v>28</v>
      </c>
    </row>
    <row r="2721" spans="1:20" ht="13.95" customHeight="1" x14ac:dyDescent="0.3">
      <c r="A2721" t="s">
        <v>3950</v>
      </c>
      <c r="B2721" s="2">
        <v>1</v>
      </c>
      <c r="C2721" t="s">
        <v>1633</v>
      </c>
      <c r="D2721" t="s">
        <v>22</v>
      </c>
      <c r="E2721" t="s">
        <v>3939</v>
      </c>
      <c r="F2721" t="s">
        <v>340</v>
      </c>
      <c r="G2721" t="s">
        <v>193</v>
      </c>
      <c r="H2721" t="s">
        <v>341</v>
      </c>
      <c r="I2721" s="1">
        <f t="shared" si="150"/>
        <v>43308</v>
      </c>
      <c r="J2721" s="3">
        <v>3633.96</v>
      </c>
      <c r="K2721" s="3">
        <v>1656.95</v>
      </c>
      <c r="L2721" s="3">
        <v>1977.01</v>
      </c>
      <c r="M2721" s="3">
        <v>365</v>
      </c>
      <c r="N2721" s="2">
        <v>14</v>
      </c>
      <c r="O2721" s="2">
        <v>0</v>
      </c>
      <c r="P2721" s="2">
        <v>6</v>
      </c>
      <c r="Q2721" s="2">
        <v>330</v>
      </c>
      <c r="R2721" s="1">
        <f t="shared" si="151"/>
        <v>45900</v>
      </c>
      <c r="S2721" t="s">
        <v>27</v>
      </c>
      <c r="T2721" t="s">
        <v>28</v>
      </c>
    </row>
    <row r="2722" spans="1:20" ht="13.95" customHeight="1" x14ac:dyDescent="0.3">
      <c r="A2722" t="s">
        <v>3951</v>
      </c>
      <c r="B2722" s="2">
        <v>1</v>
      </c>
      <c r="C2722" t="s">
        <v>1633</v>
      </c>
      <c r="D2722" t="s">
        <v>22</v>
      </c>
      <c r="E2722" t="s">
        <v>3939</v>
      </c>
      <c r="F2722" t="s">
        <v>340</v>
      </c>
      <c r="G2722" t="s">
        <v>193</v>
      </c>
      <c r="H2722" t="s">
        <v>341</v>
      </c>
      <c r="I2722" s="1">
        <f t="shared" si="150"/>
        <v>43308</v>
      </c>
      <c r="J2722" s="3">
        <v>3633.96</v>
      </c>
      <c r="K2722" s="3">
        <v>1656.95</v>
      </c>
      <c r="L2722" s="3">
        <v>1977.01</v>
      </c>
      <c r="M2722" s="3">
        <v>365</v>
      </c>
      <c r="N2722" s="2">
        <v>14</v>
      </c>
      <c r="O2722" s="2">
        <v>0</v>
      </c>
      <c r="P2722" s="2">
        <v>6</v>
      </c>
      <c r="Q2722" s="2">
        <v>330</v>
      </c>
      <c r="R2722" s="1">
        <f t="shared" si="151"/>
        <v>45900</v>
      </c>
      <c r="S2722" t="s">
        <v>27</v>
      </c>
      <c r="T2722" t="s">
        <v>28</v>
      </c>
    </row>
    <row r="2723" spans="1:20" ht="13.95" customHeight="1" x14ac:dyDescent="0.3">
      <c r="A2723" t="s">
        <v>3952</v>
      </c>
      <c r="B2723" s="2">
        <v>1</v>
      </c>
      <c r="C2723" t="s">
        <v>1633</v>
      </c>
      <c r="D2723" t="s">
        <v>22</v>
      </c>
      <c r="E2723" t="s">
        <v>3939</v>
      </c>
      <c r="F2723" t="s">
        <v>340</v>
      </c>
      <c r="G2723" t="s">
        <v>193</v>
      </c>
      <c r="H2723" t="s">
        <v>341</v>
      </c>
      <c r="I2723" s="1">
        <f t="shared" si="150"/>
        <v>43308</v>
      </c>
      <c r="J2723" s="3">
        <v>3633.96</v>
      </c>
      <c r="K2723" s="3">
        <v>1656.95</v>
      </c>
      <c r="L2723" s="3">
        <v>1977.01</v>
      </c>
      <c r="M2723" s="3">
        <v>365</v>
      </c>
      <c r="N2723" s="2">
        <v>14</v>
      </c>
      <c r="O2723" s="2">
        <v>0</v>
      </c>
      <c r="P2723" s="2">
        <v>6</v>
      </c>
      <c r="Q2723" s="2">
        <v>330</v>
      </c>
      <c r="R2723" s="1">
        <f t="shared" si="151"/>
        <v>45900</v>
      </c>
      <c r="S2723" t="s">
        <v>27</v>
      </c>
      <c r="T2723" t="s">
        <v>28</v>
      </c>
    </row>
    <row r="2724" spans="1:20" ht="13.95" customHeight="1" x14ac:dyDescent="0.3">
      <c r="A2724" t="s">
        <v>3953</v>
      </c>
      <c r="B2724" s="2">
        <v>1</v>
      </c>
      <c r="C2724" t="s">
        <v>1633</v>
      </c>
      <c r="D2724" t="s">
        <v>22</v>
      </c>
      <c r="E2724" t="s">
        <v>3939</v>
      </c>
      <c r="F2724" t="s">
        <v>340</v>
      </c>
      <c r="G2724" t="s">
        <v>193</v>
      </c>
      <c r="H2724" t="s">
        <v>341</v>
      </c>
      <c r="I2724" s="1">
        <f t="shared" si="150"/>
        <v>43308</v>
      </c>
      <c r="J2724" s="3">
        <v>3633.96</v>
      </c>
      <c r="K2724" s="3">
        <v>1656.95</v>
      </c>
      <c r="L2724" s="3">
        <v>1977.01</v>
      </c>
      <c r="M2724" s="3">
        <v>365</v>
      </c>
      <c r="N2724" s="2">
        <v>14</v>
      </c>
      <c r="O2724" s="2">
        <v>0</v>
      </c>
      <c r="P2724" s="2">
        <v>6</v>
      </c>
      <c r="Q2724" s="2">
        <v>330</v>
      </c>
      <c r="R2724" s="1">
        <f t="shared" si="151"/>
        <v>45900</v>
      </c>
      <c r="S2724" t="s">
        <v>27</v>
      </c>
      <c r="T2724" t="s">
        <v>28</v>
      </c>
    </row>
    <row r="2725" spans="1:20" ht="13.95" customHeight="1" x14ac:dyDescent="0.3">
      <c r="A2725" t="s">
        <v>3954</v>
      </c>
      <c r="B2725" s="2">
        <v>1</v>
      </c>
      <c r="C2725" t="s">
        <v>1633</v>
      </c>
      <c r="D2725" t="s">
        <v>22</v>
      </c>
      <c r="E2725" t="s">
        <v>3939</v>
      </c>
      <c r="F2725" t="s">
        <v>340</v>
      </c>
      <c r="G2725" t="s">
        <v>193</v>
      </c>
      <c r="H2725" t="s">
        <v>341</v>
      </c>
      <c r="I2725" s="1">
        <f t="shared" si="150"/>
        <v>43308</v>
      </c>
      <c r="J2725" s="3">
        <v>3633.96</v>
      </c>
      <c r="K2725" s="3">
        <v>1656.95</v>
      </c>
      <c r="L2725" s="3">
        <v>1977.01</v>
      </c>
      <c r="M2725" s="3">
        <v>365</v>
      </c>
      <c r="N2725" s="2">
        <v>14</v>
      </c>
      <c r="O2725" s="2">
        <v>0</v>
      </c>
      <c r="P2725" s="2">
        <v>6</v>
      </c>
      <c r="Q2725" s="2">
        <v>330</v>
      </c>
      <c r="R2725" s="1">
        <f t="shared" si="151"/>
        <v>45900</v>
      </c>
      <c r="S2725" t="s">
        <v>27</v>
      </c>
      <c r="T2725" t="s">
        <v>28</v>
      </c>
    </row>
    <row r="2726" spans="1:20" ht="13.95" customHeight="1" x14ac:dyDescent="0.3">
      <c r="A2726" t="s">
        <v>3955</v>
      </c>
      <c r="B2726" s="2">
        <v>1</v>
      </c>
      <c r="C2726" t="s">
        <v>1633</v>
      </c>
      <c r="D2726" t="s">
        <v>22</v>
      </c>
      <c r="E2726" t="s">
        <v>3939</v>
      </c>
      <c r="F2726" t="s">
        <v>340</v>
      </c>
      <c r="G2726" t="s">
        <v>193</v>
      </c>
      <c r="H2726" t="s">
        <v>341</v>
      </c>
      <c r="I2726" s="1">
        <f t="shared" si="150"/>
        <v>43308</v>
      </c>
      <c r="J2726" s="3">
        <v>3633.96</v>
      </c>
      <c r="K2726" s="3">
        <v>1656.95</v>
      </c>
      <c r="L2726" s="3">
        <v>1977.01</v>
      </c>
      <c r="M2726" s="3">
        <v>365</v>
      </c>
      <c r="N2726" s="2">
        <v>14</v>
      </c>
      <c r="O2726" s="2">
        <v>0</v>
      </c>
      <c r="P2726" s="2">
        <v>6</v>
      </c>
      <c r="Q2726" s="2">
        <v>330</v>
      </c>
      <c r="R2726" s="1">
        <f t="shared" si="151"/>
        <v>45900</v>
      </c>
      <c r="S2726" t="s">
        <v>27</v>
      </c>
      <c r="T2726" t="s">
        <v>28</v>
      </c>
    </row>
    <row r="2727" spans="1:20" ht="13.95" customHeight="1" x14ac:dyDescent="0.3">
      <c r="A2727" t="s">
        <v>3956</v>
      </c>
      <c r="B2727" s="2">
        <v>1</v>
      </c>
      <c r="C2727" t="s">
        <v>1633</v>
      </c>
      <c r="D2727" t="s">
        <v>22</v>
      </c>
      <c r="E2727" t="s">
        <v>3939</v>
      </c>
      <c r="F2727" t="s">
        <v>340</v>
      </c>
      <c r="G2727" t="s">
        <v>193</v>
      </c>
      <c r="H2727" t="s">
        <v>341</v>
      </c>
      <c r="I2727" s="1">
        <f t="shared" si="150"/>
        <v>43308</v>
      </c>
      <c r="J2727" s="3">
        <v>3633.96</v>
      </c>
      <c r="K2727" s="3">
        <v>1656.95</v>
      </c>
      <c r="L2727" s="3">
        <v>1977.01</v>
      </c>
      <c r="M2727" s="3">
        <v>365</v>
      </c>
      <c r="N2727" s="2">
        <v>14</v>
      </c>
      <c r="O2727" s="2">
        <v>0</v>
      </c>
      <c r="P2727" s="2">
        <v>6</v>
      </c>
      <c r="Q2727" s="2">
        <v>330</v>
      </c>
      <c r="R2727" s="1">
        <f t="shared" si="151"/>
        <v>45900</v>
      </c>
      <c r="S2727" t="s">
        <v>27</v>
      </c>
      <c r="T2727" t="s">
        <v>28</v>
      </c>
    </row>
    <row r="2728" spans="1:20" ht="13.95" customHeight="1" x14ac:dyDescent="0.3">
      <c r="A2728" t="s">
        <v>3957</v>
      </c>
      <c r="B2728" s="2">
        <v>1</v>
      </c>
      <c r="C2728" t="s">
        <v>1633</v>
      </c>
      <c r="D2728" t="s">
        <v>22</v>
      </c>
      <c r="E2728" t="s">
        <v>3939</v>
      </c>
      <c r="F2728" t="s">
        <v>340</v>
      </c>
      <c r="G2728" t="s">
        <v>193</v>
      </c>
      <c r="H2728" t="s">
        <v>341</v>
      </c>
      <c r="I2728" s="1">
        <f t="shared" si="150"/>
        <v>43308</v>
      </c>
      <c r="J2728" s="3">
        <v>3633.96</v>
      </c>
      <c r="K2728" s="3">
        <v>1656.95</v>
      </c>
      <c r="L2728" s="3">
        <v>1977.01</v>
      </c>
      <c r="M2728" s="3">
        <v>365</v>
      </c>
      <c r="N2728" s="2">
        <v>14</v>
      </c>
      <c r="O2728" s="2">
        <v>0</v>
      </c>
      <c r="P2728" s="2">
        <v>6</v>
      </c>
      <c r="Q2728" s="2">
        <v>330</v>
      </c>
      <c r="R2728" s="1">
        <f t="shared" si="151"/>
        <v>45900</v>
      </c>
      <c r="S2728" t="s">
        <v>27</v>
      </c>
      <c r="T2728" t="s">
        <v>28</v>
      </c>
    </row>
    <row r="2729" spans="1:20" ht="13.95" customHeight="1" x14ac:dyDescent="0.3">
      <c r="A2729" t="s">
        <v>3958</v>
      </c>
      <c r="B2729" s="2">
        <v>1</v>
      </c>
      <c r="C2729" t="s">
        <v>1633</v>
      </c>
      <c r="D2729" t="s">
        <v>22</v>
      </c>
      <c r="E2729" t="s">
        <v>3939</v>
      </c>
      <c r="F2729" t="s">
        <v>340</v>
      </c>
      <c r="G2729" t="s">
        <v>193</v>
      </c>
      <c r="H2729" t="s">
        <v>341</v>
      </c>
      <c r="I2729" s="1">
        <f t="shared" si="150"/>
        <v>43308</v>
      </c>
      <c r="J2729" s="3">
        <v>3633.96</v>
      </c>
      <c r="K2729" s="3">
        <v>1656.95</v>
      </c>
      <c r="L2729" s="3">
        <v>1977.01</v>
      </c>
      <c r="M2729" s="3">
        <v>365</v>
      </c>
      <c r="N2729" s="2">
        <v>14</v>
      </c>
      <c r="O2729" s="2">
        <v>0</v>
      </c>
      <c r="P2729" s="2">
        <v>6</v>
      </c>
      <c r="Q2729" s="2">
        <v>330</v>
      </c>
      <c r="R2729" s="1">
        <f t="shared" si="151"/>
        <v>45900</v>
      </c>
      <c r="S2729" t="s">
        <v>27</v>
      </c>
      <c r="T2729" t="s">
        <v>28</v>
      </c>
    </row>
    <row r="2730" spans="1:20" ht="13.95" customHeight="1" x14ac:dyDescent="0.3">
      <c r="A2730" t="s">
        <v>3959</v>
      </c>
      <c r="B2730" s="2">
        <v>1</v>
      </c>
      <c r="C2730" t="s">
        <v>1633</v>
      </c>
      <c r="D2730" t="s">
        <v>22</v>
      </c>
      <c r="E2730" t="s">
        <v>3939</v>
      </c>
      <c r="F2730" t="s">
        <v>340</v>
      </c>
      <c r="G2730" t="s">
        <v>193</v>
      </c>
      <c r="H2730" t="s">
        <v>341</v>
      </c>
      <c r="I2730" s="1">
        <f t="shared" si="150"/>
        <v>43308</v>
      </c>
      <c r="J2730" s="3">
        <v>3633.96</v>
      </c>
      <c r="K2730" s="3">
        <v>1656.95</v>
      </c>
      <c r="L2730" s="3">
        <v>1977.01</v>
      </c>
      <c r="M2730" s="3">
        <v>365</v>
      </c>
      <c r="N2730" s="2">
        <v>14</v>
      </c>
      <c r="O2730" s="2">
        <v>0</v>
      </c>
      <c r="P2730" s="2">
        <v>6</v>
      </c>
      <c r="Q2730" s="2">
        <v>330</v>
      </c>
      <c r="R2730" s="1">
        <f t="shared" si="151"/>
        <v>45900</v>
      </c>
      <c r="S2730" t="s">
        <v>27</v>
      </c>
      <c r="T2730" t="s">
        <v>28</v>
      </c>
    </row>
    <row r="2731" spans="1:20" ht="13.95" customHeight="1" x14ac:dyDescent="0.3">
      <c r="A2731" t="s">
        <v>3960</v>
      </c>
      <c r="B2731" s="2">
        <v>1</v>
      </c>
      <c r="C2731" t="s">
        <v>1633</v>
      </c>
      <c r="D2731" t="s">
        <v>22</v>
      </c>
      <c r="E2731" t="s">
        <v>3939</v>
      </c>
      <c r="F2731" t="s">
        <v>340</v>
      </c>
      <c r="G2731" t="s">
        <v>193</v>
      </c>
      <c r="H2731" t="s">
        <v>341</v>
      </c>
      <c r="I2731" s="1">
        <f t="shared" si="150"/>
        <v>43308</v>
      </c>
      <c r="J2731" s="3">
        <v>3633.96</v>
      </c>
      <c r="K2731" s="3">
        <v>1656.95</v>
      </c>
      <c r="L2731" s="3">
        <v>1977.01</v>
      </c>
      <c r="M2731" s="3">
        <v>365</v>
      </c>
      <c r="N2731" s="2">
        <v>14</v>
      </c>
      <c r="O2731" s="2">
        <v>0</v>
      </c>
      <c r="P2731" s="2">
        <v>6</v>
      </c>
      <c r="Q2731" s="2">
        <v>330</v>
      </c>
      <c r="R2731" s="1">
        <f t="shared" si="151"/>
        <v>45900</v>
      </c>
      <c r="S2731" t="s">
        <v>27</v>
      </c>
      <c r="T2731" t="s">
        <v>28</v>
      </c>
    </row>
    <row r="2732" spans="1:20" ht="13.95" customHeight="1" x14ac:dyDescent="0.3">
      <c r="A2732" t="s">
        <v>3961</v>
      </c>
      <c r="B2732" s="2">
        <v>1</v>
      </c>
      <c r="C2732" t="s">
        <v>1633</v>
      </c>
      <c r="D2732" t="s">
        <v>22</v>
      </c>
      <c r="E2732" t="s">
        <v>3939</v>
      </c>
      <c r="F2732" t="s">
        <v>340</v>
      </c>
      <c r="G2732" t="s">
        <v>193</v>
      </c>
      <c r="H2732" t="s">
        <v>341</v>
      </c>
      <c r="I2732" s="1">
        <f t="shared" si="150"/>
        <v>43308</v>
      </c>
      <c r="J2732" s="3">
        <v>3633.96</v>
      </c>
      <c r="K2732" s="3">
        <v>1656.95</v>
      </c>
      <c r="L2732" s="3">
        <v>1977.01</v>
      </c>
      <c r="M2732" s="3">
        <v>365</v>
      </c>
      <c r="N2732" s="2">
        <v>14</v>
      </c>
      <c r="O2732" s="2">
        <v>0</v>
      </c>
      <c r="P2732" s="2">
        <v>6</v>
      </c>
      <c r="Q2732" s="2">
        <v>330</v>
      </c>
      <c r="R2732" s="1">
        <f t="shared" si="151"/>
        <v>45900</v>
      </c>
      <c r="S2732" t="s">
        <v>27</v>
      </c>
      <c r="T2732" t="s">
        <v>28</v>
      </c>
    </row>
    <row r="2733" spans="1:20" ht="13.95" customHeight="1" x14ac:dyDescent="0.3">
      <c r="A2733" t="s">
        <v>3962</v>
      </c>
      <c r="B2733" s="2">
        <v>1</v>
      </c>
      <c r="C2733" t="s">
        <v>1633</v>
      </c>
      <c r="D2733" t="s">
        <v>22</v>
      </c>
      <c r="E2733" t="s">
        <v>3939</v>
      </c>
      <c r="F2733" t="s">
        <v>370</v>
      </c>
      <c r="G2733" t="s">
        <v>282</v>
      </c>
      <c r="H2733" t="s">
        <v>283</v>
      </c>
      <c r="I2733" s="1">
        <f t="shared" si="150"/>
        <v>43308</v>
      </c>
      <c r="J2733" s="3">
        <v>3633.96</v>
      </c>
      <c r="K2733" s="3">
        <v>1656.95</v>
      </c>
      <c r="L2733" s="3">
        <v>1977.01</v>
      </c>
      <c r="M2733" s="3">
        <v>365</v>
      </c>
      <c r="N2733" s="2">
        <v>14</v>
      </c>
      <c r="O2733" s="2">
        <v>0</v>
      </c>
      <c r="P2733" s="2">
        <v>6</v>
      </c>
      <c r="Q2733" s="2">
        <v>330</v>
      </c>
      <c r="R2733" s="1">
        <f t="shared" si="151"/>
        <v>45900</v>
      </c>
      <c r="S2733" t="s">
        <v>27</v>
      </c>
      <c r="T2733" t="s">
        <v>28</v>
      </c>
    </row>
    <row r="2734" spans="1:20" ht="13.95" customHeight="1" x14ac:dyDescent="0.3">
      <c r="A2734" t="s">
        <v>3963</v>
      </c>
      <c r="B2734" s="2">
        <v>1</v>
      </c>
      <c r="C2734" t="s">
        <v>1633</v>
      </c>
      <c r="D2734" t="s">
        <v>22</v>
      </c>
      <c r="E2734" t="s">
        <v>3939</v>
      </c>
      <c r="F2734" t="s">
        <v>268</v>
      </c>
      <c r="G2734" t="s">
        <v>269</v>
      </c>
      <c r="H2734" t="s">
        <v>270</v>
      </c>
      <c r="I2734" s="1">
        <f t="shared" si="150"/>
        <v>43308</v>
      </c>
      <c r="J2734" s="3">
        <v>3633.96</v>
      </c>
      <c r="K2734" s="3">
        <v>1656.95</v>
      </c>
      <c r="L2734" s="3">
        <v>1977.01</v>
      </c>
      <c r="M2734" s="3">
        <v>365</v>
      </c>
      <c r="N2734" s="2">
        <v>14</v>
      </c>
      <c r="O2734" s="2">
        <v>0</v>
      </c>
      <c r="P2734" s="2">
        <v>6</v>
      </c>
      <c r="Q2734" s="2">
        <v>330</v>
      </c>
      <c r="R2734" s="1">
        <f t="shared" si="151"/>
        <v>45900</v>
      </c>
      <c r="S2734" t="s">
        <v>27</v>
      </c>
      <c r="T2734" t="s">
        <v>28</v>
      </c>
    </row>
    <row r="2735" spans="1:20" ht="13.95" customHeight="1" x14ac:dyDescent="0.3">
      <c r="A2735" t="s">
        <v>3964</v>
      </c>
      <c r="B2735" s="2">
        <v>1</v>
      </c>
      <c r="C2735" t="s">
        <v>1633</v>
      </c>
      <c r="D2735" t="s">
        <v>22</v>
      </c>
      <c r="E2735" t="s">
        <v>3939</v>
      </c>
      <c r="F2735" t="s">
        <v>340</v>
      </c>
      <c r="G2735" t="s">
        <v>193</v>
      </c>
      <c r="H2735" t="s">
        <v>341</v>
      </c>
      <c r="I2735" s="1">
        <f t="shared" si="150"/>
        <v>43308</v>
      </c>
      <c r="J2735" s="3">
        <v>3633.96</v>
      </c>
      <c r="K2735" s="3">
        <v>1656.95</v>
      </c>
      <c r="L2735" s="3">
        <v>1977.01</v>
      </c>
      <c r="M2735" s="3">
        <v>365</v>
      </c>
      <c r="N2735" s="2">
        <v>14</v>
      </c>
      <c r="O2735" s="2">
        <v>0</v>
      </c>
      <c r="P2735" s="2">
        <v>6</v>
      </c>
      <c r="Q2735" s="2">
        <v>330</v>
      </c>
      <c r="R2735" s="1">
        <f t="shared" si="151"/>
        <v>45900</v>
      </c>
      <c r="S2735" t="s">
        <v>27</v>
      </c>
      <c r="T2735" t="s">
        <v>28</v>
      </c>
    </row>
    <row r="2736" spans="1:20" ht="13.95" customHeight="1" x14ac:dyDescent="0.3">
      <c r="A2736" t="s">
        <v>3965</v>
      </c>
      <c r="B2736" s="2">
        <v>1</v>
      </c>
      <c r="C2736" t="s">
        <v>1633</v>
      </c>
      <c r="D2736" t="s">
        <v>22</v>
      </c>
      <c r="E2736" t="s">
        <v>3939</v>
      </c>
      <c r="F2736" t="s">
        <v>340</v>
      </c>
      <c r="G2736" t="s">
        <v>193</v>
      </c>
      <c r="H2736" t="s">
        <v>341</v>
      </c>
      <c r="I2736" s="1">
        <f t="shared" si="150"/>
        <v>43308</v>
      </c>
      <c r="J2736" s="3">
        <v>3633.96</v>
      </c>
      <c r="K2736" s="3">
        <v>1656.95</v>
      </c>
      <c r="L2736" s="3">
        <v>1977.01</v>
      </c>
      <c r="M2736" s="3">
        <v>365</v>
      </c>
      <c r="N2736" s="2">
        <v>14</v>
      </c>
      <c r="O2736" s="2">
        <v>0</v>
      </c>
      <c r="P2736" s="2">
        <v>6</v>
      </c>
      <c r="Q2736" s="2">
        <v>330</v>
      </c>
      <c r="R2736" s="1">
        <f t="shared" si="151"/>
        <v>45900</v>
      </c>
      <c r="S2736" t="s">
        <v>27</v>
      </c>
      <c r="T2736" t="s">
        <v>28</v>
      </c>
    </row>
    <row r="2737" spans="1:20" ht="13.95" customHeight="1" x14ac:dyDescent="0.3">
      <c r="A2737" t="s">
        <v>3966</v>
      </c>
      <c r="B2737" s="2">
        <v>1</v>
      </c>
      <c r="C2737" t="s">
        <v>1633</v>
      </c>
      <c r="D2737" t="s">
        <v>22</v>
      </c>
      <c r="E2737" t="s">
        <v>3939</v>
      </c>
      <c r="F2737" t="s">
        <v>340</v>
      </c>
      <c r="G2737" t="s">
        <v>193</v>
      </c>
      <c r="H2737" t="s">
        <v>341</v>
      </c>
      <c r="I2737" s="1">
        <f t="shared" si="150"/>
        <v>43308</v>
      </c>
      <c r="J2737" s="3">
        <v>3633.96</v>
      </c>
      <c r="K2737" s="3">
        <v>1656.95</v>
      </c>
      <c r="L2737" s="3">
        <v>1977.01</v>
      </c>
      <c r="M2737" s="3">
        <v>365</v>
      </c>
      <c r="N2737" s="2">
        <v>14</v>
      </c>
      <c r="O2737" s="2">
        <v>0</v>
      </c>
      <c r="P2737" s="2">
        <v>6</v>
      </c>
      <c r="Q2737" s="2">
        <v>330</v>
      </c>
      <c r="R2737" s="1">
        <f t="shared" si="151"/>
        <v>45900</v>
      </c>
      <c r="S2737" t="s">
        <v>27</v>
      </c>
      <c r="T2737" t="s">
        <v>28</v>
      </c>
    </row>
    <row r="2738" spans="1:20" ht="13.95" customHeight="1" x14ac:dyDescent="0.3">
      <c r="A2738" t="s">
        <v>3967</v>
      </c>
      <c r="B2738" s="2">
        <v>1</v>
      </c>
      <c r="C2738" t="s">
        <v>1633</v>
      </c>
      <c r="D2738" t="s">
        <v>22</v>
      </c>
      <c r="E2738" t="s">
        <v>3939</v>
      </c>
      <c r="F2738" t="s">
        <v>340</v>
      </c>
      <c r="G2738" t="s">
        <v>193</v>
      </c>
      <c r="H2738" t="s">
        <v>341</v>
      </c>
      <c r="I2738" s="1">
        <f t="shared" si="150"/>
        <v>43308</v>
      </c>
      <c r="J2738" s="3">
        <v>3633.96</v>
      </c>
      <c r="K2738" s="3">
        <v>1656.95</v>
      </c>
      <c r="L2738" s="3">
        <v>1977.01</v>
      </c>
      <c r="M2738" s="3">
        <v>365</v>
      </c>
      <c r="N2738" s="2">
        <v>14</v>
      </c>
      <c r="O2738" s="2">
        <v>0</v>
      </c>
      <c r="P2738" s="2">
        <v>6</v>
      </c>
      <c r="Q2738" s="2">
        <v>330</v>
      </c>
      <c r="R2738" s="1">
        <f t="shared" si="151"/>
        <v>45900</v>
      </c>
      <c r="S2738" t="s">
        <v>27</v>
      </c>
      <c r="T2738" t="s">
        <v>28</v>
      </c>
    </row>
    <row r="2739" spans="1:20" ht="13.95" customHeight="1" x14ac:dyDescent="0.3">
      <c r="A2739" t="s">
        <v>3968</v>
      </c>
      <c r="B2739" s="2">
        <v>1</v>
      </c>
      <c r="C2739" t="s">
        <v>1633</v>
      </c>
      <c r="D2739" t="s">
        <v>22</v>
      </c>
      <c r="E2739" t="s">
        <v>3939</v>
      </c>
      <c r="F2739" t="s">
        <v>196</v>
      </c>
      <c r="G2739" t="s">
        <v>197</v>
      </c>
      <c r="H2739" t="s">
        <v>198</v>
      </c>
      <c r="I2739" s="1">
        <f t="shared" si="150"/>
        <v>43308</v>
      </c>
      <c r="J2739" s="3">
        <v>3633.96</v>
      </c>
      <c r="K2739" s="3">
        <v>1656.95</v>
      </c>
      <c r="L2739" s="3">
        <v>1977.01</v>
      </c>
      <c r="M2739" s="3">
        <v>365</v>
      </c>
      <c r="N2739" s="2">
        <v>14</v>
      </c>
      <c r="O2739" s="2">
        <v>0</v>
      </c>
      <c r="P2739" s="2">
        <v>6</v>
      </c>
      <c r="Q2739" s="2">
        <v>330</v>
      </c>
      <c r="R2739" s="1">
        <f t="shared" si="151"/>
        <v>45900</v>
      </c>
      <c r="S2739" t="s">
        <v>27</v>
      </c>
      <c r="T2739" t="s">
        <v>28</v>
      </c>
    </row>
    <row r="2740" spans="1:20" ht="13.95" customHeight="1" x14ac:dyDescent="0.3">
      <c r="A2740" t="s">
        <v>3969</v>
      </c>
      <c r="B2740" s="2">
        <v>1</v>
      </c>
      <c r="C2740" t="s">
        <v>1633</v>
      </c>
      <c r="D2740" t="s">
        <v>22</v>
      </c>
      <c r="E2740" t="s">
        <v>3939</v>
      </c>
      <c r="F2740" t="s">
        <v>340</v>
      </c>
      <c r="G2740" t="s">
        <v>193</v>
      </c>
      <c r="H2740" t="s">
        <v>341</v>
      </c>
      <c r="I2740" s="1">
        <f t="shared" si="150"/>
        <v>43308</v>
      </c>
      <c r="J2740" s="3">
        <v>3633.96</v>
      </c>
      <c r="K2740" s="3">
        <v>1656.95</v>
      </c>
      <c r="L2740" s="3">
        <v>1977.01</v>
      </c>
      <c r="M2740" s="3">
        <v>365</v>
      </c>
      <c r="N2740" s="2">
        <v>14</v>
      </c>
      <c r="O2740" s="2">
        <v>0</v>
      </c>
      <c r="P2740" s="2">
        <v>6</v>
      </c>
      <c r="Q2740" s="2">
        <v>330</v>
      </c>
      <c r="R2740" s="1">
        <f t="shared" si="151"/>
        <v>45900</v>
      </c>
      <c r="S2740" t="s">
        <v>27</v>
      </c>
      <c r="T2740" t="s">
        <v>28</v>
      </c>
    </row>
    <row r="2741" spans="1:20" ht="13.95" customHeight="1" x14ac:dyDescent="0.3">
      <c r="A2741" t="s">
        <v>3970</v>
      </c>
      <c r="B2741" s="2">
        <v>1</v>
      </c>
      <c r="C2741" t="s">
        <v>1633</v>
      </c>
      <c r="D2741" t="s">
        <v>22</v>
      </c>
      <c r="E2741" t="s">
        <v>3939</v>
      </c>
      <c r="F2741" t="s">
        <v>340</v>
      </c>
      <c r="G2741" t="s">
        <v>193</v>
      </c>
      <c r="H2741" t="s">
        <v>341</v>
      </c>
      <c r="I2741" s="1">
        <f t="shared" si="150"/>
        <v>43308</v>
      </c>
      <c r="J2741" s="3">
        <v>3633.96</v>
      </c>
      <c r="K2741" s="3">
        <v>1656.95</v>
      </c>
      <c r="L2741" s="3">
        <v>1977.01</v>
      </c>
      <c r="M2741" s="3">
        <v>365</v>
      </c>
      <c r="N2741" s="2">
        <v>14</v>
      </c>
      <c r="O2741" s="2">
        <v>0</v>
      </c>
      <c r="P2741" s="2">
        <v>6</v>
      </c>
      <c r="Q2741" s="2">
        <v>330</v>
      </c>
      <c r="R2741" s="1">
        <f t="shared" si="151"/>
        <v>45900</v>
      </c>
      <c r="S2741" t="s">
        <v>27</v>
      </c>
      <c r="T2741" t="s">
        <v>28</v>
      </c>
    </row>
    <row r="2742" spans="1:20" ht="13.95" customHeight="1" x14ac:dyDescent="0.3">
      <c r="A2742" t="s">
        <v>3971</v>
      </c>
      <c r="B2742" s="2">
        <v>1</v>
      </c>
      <c r="C2742" t="s">
        <v>1633</v>
      </c>
      <c r="D2742" t="s">
        <v>22</v>
      </c>
      <c r="E2742" t="s">
        <v>3939</v>
      </c>
      <c r="F2742" t="s">
        <v>340</v>
      </c>
      <c r="G2742" t="s">
        <v>193</v>
      </c>
      <c r="H2742" t="s">
        <v>341</v>
      </c>
      <c r="I2742" s="1">
        <f t="shared" si="150"/>
        <v>43308</v>
      </c>
      <c r="J2742" s="3">
        <v>3633.96</v>
      </c>
      <c r="K2742" s="3">
        <v>1656.95</v>
      </c>
      <c r="L2742" s="3">
        <v>1977.01</v>
      </c>
      <c r="M2742" s="3">
        <v>365</v>
      </c>
      <c r="N2742" s="2">
        <v>14</v>
      </c>
      <c r="O2742" s="2">
        <v>0</v>
      </c>
      <c r="P2742" s="2">
        <v>6</v>
      </c>
      <c r="Q2742" s="2">
        <v>330</v>
      </c>
      <c r="R2742" s="1">
        <f t="shared" si="151"/>
        <v>45900</v>
      </c>
      <c r="S2742" t="s">
        <v>27</v>
      </c>
      <c r="T2742" t="s">
        <v>28</v>
      </c>
    </row>
    <row r="2743" spans="1:20" ht="13.95" customHeight="1" x14ac:dyDescent="0.3">
      <c r="A2743" t="s">
        <v>3972</v>
      </c>
      <c r="B2743" s="2">
        <v>1</v>
      </c>
      <c r="C2743" t="s">
        <v>1633</v>
      </c>
      <c r="D2743" t="s">
        <v>22</v>
      </c>
      <c r="E2743" t="s">
        <v>3939</v>
      </c>
      <c r="F2743" t="s">
        <v>340</v>
      </c>
      <c r="G2743" t="s">
        <v>193</v>
      </c>
      <c r="H2743" t="s">
        <v>341</v>
      </c>
      <c r="I2743" s="1">
        <f t="shared" si="150"/>
        <v>43308</v>
      </c>
      <c r="J2743" s="3">
        <v>3633.96</v>
      </c>
      <c r="K2743" s="3">
        <v>1656.95</v>
      </c>
      <c r="L2743" s="3">
        <v>1977.01</v>
      </c>
      <c r="M2743" s="3">
        <v>365</v>
      </c>
      <c r="N2743" s="2">
        <v>14</v>
      </c>
      <c r="O2743" s="2">
        <v>0</v>
      </c>
      <c r="P2743" s="2">
        <v>6</v>
      </c>
      <c r="Q2743" s="2">
        <v>330</v>
      </c>
      <c r="R2743" s="1">
        <f t="shared" si="151"/>
        <v>45900</v>
      </c>
      <c r="S2743" t="s">
        <v>27</v>
      </c>
      <c r="T2743" t="s">
        <v>28</v>
      </c>
    </row>
    <row r="2744" spans="1:20" ht="13.95" customHeight="1" x14ac:dyDescent="0.3">
      <c r="A2744" t="s">
        <v>3973</v>
      </c>
      <c r="B2744" s="2">
        <v>1</v>
      </c>
      <c r="C2744" t="s">
        <v>1633</v>
      </c>
      <c r="D2744" t="s">
        <v>22</v>
      </c>
      <c r="E2744" t="s">
        <v>3939</v>
      </c>
      <c r="F2744" t="s">
        <v>340</v>
      </c>
      <c r="G2744" t="s">
        <v>193</v>
      </c>
      <c r="H2744" t="s">
        <v>341</v>
      </c>
      <c r="I2744" s="1">
        <f t="shared" si="150"/>
        <v>43308</v>
      </c>
      <c r="J2744" s="3">
        <v>3633.96</v>
      </c>
      <c r="K2744" s="3">
        <v>1656.95</v>
      </c>
      <c r="L2744" s="3">
        <v>1977.01</v>
      </c>
      <c r="M2744" s="3">
        <v>365</v>
      </c>
      <c r="N2744" s="2">
        <v>14</v>
      </c>
      <c r="O2744" s="2">
        <v>0</v>
      </c>
      <c r="P2744" s="2">
        <v>6</v>
      </c>
      <c r="Q2744" s="2">
        <v>330</v>
      </c>
      <c r="R2744" s="1">
        <f t="shared" si="151"/>
        <v>45900</v>
      </c>
      <c r="S2744" t="s">
        <v>27</v>
      </c>
      <c r="T2744" t="s">
        <v>28</v>
      </c>
    </row>
    <row r="2745" spans="1:20" ht="13.95" customHeight="1" x14ac:dyDescent="0.3">
      <c r="A2745" t="s">
        <v>3974</v>
      </c>
      <c r="B2745" s="2">
        <v>1</v>
      </c>
      <c r="C2745" t="s">
        <v>1633</v>
      </c>
      <c r="D2745" t="s">
        <v>22</v>
      </c>
      <c r="E2745" t="s">
        <v>3939</v>
      </c>
      <c r="F2745" t="s">
        <v>340</v>
      </c>
      <c r="G2745" t="s">
        <v>193</v>
      </c>
      <c r="H2745" t="s">
        <v>341</v>
      </c>
      <c r="I2745" s="1">
        <f t="shared" si="150"/>
        <v>43308</v>
      </c>
      <c r="J2745" s="3">
        <v>3633.96</v>
      </c>
      <c r="K2745" s="3">
        <v>1656.95</v>
      </c>
      <c r="L2745" s="3">
        <v>1977.01</v>
      </c>
      <c r="M2745" s="3">
        <v>365</v>
      </c>
      <c r="N2745" s="2">
        <v>14</v>
      </c>
      <c r="O2745" s="2">
        <v>0</v>
      </c>
      <c r="P2745" s="2">
        <v>6</v>
      </c>
      <c r="Q2745" s="2">
        <v>330</v>
      </c>
      <c r="R2745" s="1">
        <f t="shared" si="151"/>
        <v>45900</v>
      </c>
      <c r="S2745" t="s">
        <v>27</v>
      </c>
      <c r="T2745" t="s">
        <v>28</v>
      </c>
    </row>
    <row r="2746" spans="1:20" ht="13.95" customHeight="1" x14ac:dyDescent="0.3">
      <c r="A2746" t="s">
        <v>3975</v>
      </c>
      <c r="B2746" s="2">
        <v>1</v>
      </c>
      <c r="C2746" t="s">
        <v>1633</v>
      </c>
      <c r="D2746" t="s">
        <v>22</v>
      </c>
      <c r="E2746" t="s">
        <v>3939</v>
      </c>
      <c r="F2746" t="s">
        <v>372</v>
      </c>
      <c r="G2746" t="s">
        <v>162</v>
      </c>
      <c r="H2746" t="s">
        <v>373</v>
      </c>
      <c r="I2746" s="1">
        <f t="shared" si="150"/>
        <v>43308</v>
      </c>
      <c r="J2746" s="3">
        <v>3633.96</v>
      </c>
      <c r="K2746" s="3">
        <v>1656.95</v>
      </c>
      <c r="L2746" s="3">
        <v>1977.01</v>
      </c>
      <c r="M2746" s="3">
        <v>365</v>
      </c>
      <c r="N2746" s="2">
        <v>14</v>
      </c>
      <c r="O2746" s="2">
        <v>0</v>
      </c>
      <c r="P2746" s="2">
        <v>6</v>
      </c>
      <c r="Q2746" s="2">
        <v>330</v>
      </c>
      <c r="R2746" s="1">
        <f t="shared" si="151"/>
        <v>45900</v>
      </c>
      <c r="S2746" t="s">
        <v>27</v>
      </c>
      <c r="T2746" t="s">
        <v>28</v>
      </c>
    </row>
    <row r="2747" spans="1:20" ht="13.95" customHeight="1" x14ac:dyDescent="0.3">
      <c r="A2747" t="s">
        <v>3976</v>
      </c>
      <c r="B2747" s="2">
        <v>1</v>
      </c>
      <c r="C2747" t="s">
        <v>1633</v>
      </c>
      <c r="D2747" t="s">
        <v>22</v>
      </c>
      <c r="E2747" t="s">
        <v>3939</v>
      </c>
      <c r="F2747" t="s">
        <v>340</v>
      </c>
      <c r="G2747" t="s">
        <v>193</v>
      </c>
      <c r="H2747" t="s">
        <v>341</v>
      </c>
      <c r="I2747" s="1">
        <f t="shared" si="150"/>
        <v>43308</v>
      </c>
      <c r="J2747" s="3">
        <v>3633.96</v>
      </c>
      <c r="K2747" s="3">
        <v>1656.95</v>
      </c>
      <c r="L2747" s="3">
        <v>1977.01</v>
      </c>
      <c r="M2747" s="3">
        <v>365</v>
      </c>
      <c r="N2747" s="2">
        <v>14</v>
      </c>
      <c r="O2747" s="2">
        <v>0</v>
      </c>
      <c r="P2747" s="2">
        <v>6</v>
      </c>
      <c r="Q2747" s="2">
        <v>330</v>
      </c>
      <c r="R2747" s="1">
        <f t="shared" si="151"/>
        <v>45900</v>
      </c>
      <c r="S2747" t="s">
        <v>27</v>
      </c>
      <c r="T2747" t="s">
        <v>28</v>
      </c>
    </row>
    <row r="2748" spans="1:20" ht="13.95" customHeight="1" x14ac:dyDescent="0.3">
      <c r="A2748" t="s">
        <v>3977</v>
      </c>
      <c r="B2748" s="2">
        <v>1</v>
      </c>
      <c r="C2748" t="s">
        <v>1633</v>
      </c>
      <c r="D2748" t="s">
        <v>22</v>
      </c>
      <c r="E2748" t="s">
        <v>3939</v>
      </c>
      <c r="F2748" t="s">
        <v>340</v>
      </c>
      <c r="G2748" t="s">
        <v>193</v>
      </c>
      <c r="H2748" t="s">
        <v>341</v>
      </c>
      <c r="I2748" s="1">
        <f t="shared" si="150"/>
        <v>43308</v>
      </c>
      <c r="J2748" s="3">
        <v>3633.96</v>
      </c>
      <c r="K2748" s="3">
        <v>1656.95</v>
      </c>
      <c r="L2748" s="3">
        <v>1977.01</v>
      </c>
      <c r="M2748" s="3">
        <v>365</v>
      </c>
      <c r="N2748" s="2">
        <v>14</v>
      </c>
      <c r="O2748" s="2">
        <v>0</v>
      </c>
      <c r="P2748" s="2">
        <v>6</v>
      </c>
      <c r="Q2748" s="2">
        <v>330</v>
      </c>
      <c r="R2748" s="1">
        <f t="shared" si="151"/>
        <v>45900</v>
      </c>
      <c r="S2748" t="s">
        <v>27</v>
      </c>
      <c r="T2748" t="s">
        <v>28</v>
      </c>
    </row>
    <row r="2749" spans="1:20" ht="13.95" customHeight="1" x14ac:dyDescent="0.3">
      <c r="A2749" t="s">
        <v>3978</v>
      </c>
      <c r="B2749" s="2">
        <v>1</v>
      </c>
      <c r="C2749" t="s">
        <v>1633</v>
      </c>
      <c r="D2749" t="s">
        <v>22</v>
      </c>
      <c r="E2749" t="s">
        <v>3939</v>
      </c>
      <c r="F2749" t="s">
        <v>340</v>
      </c>
      <c r="G2749" t="s">
        <v>193</v>
      </c>
      <c r="H2749" t="s">
        <v>341</v>
      </c>
      <c r="I2749" s="1">
        <f t="shared" si="150"/>
        <v>43308</v>
      </c>
      <c r="J2749" s="3">
        <v>3633.96</v>
      </c>
      <c r="K2749" s="3">
        <v>1656.95</v>
      </c>
      <c r="L2749" s="3">
        <v>1977.01</v>
      </c>
      <c r="M2749" s="3">
        <v>365</v>
      </c>
      <c r="N2749" s="2">
        <v>14</v>
      </c>
      <c r="O2749" s="2">
        <v>0</v>
      </c>
      <c r="P2749" s="2">
        <v>6</v>
      </c>
      <c r="Q2749" s="2">
        <v>330</v>
      </c>
      <c r="R2749" s="1">
        <f t="shared" si="151"/>
        <v>45900</v>
      </c>
      <c r="S2749" t="s">
        <v>27</v>
      </c>
      <c r="T2749" t="s">
        <v>28</v>
      </c>
    </row>
    <row r="2750" spans="1:20" ht="13.95" customHeight="1" x14ac:dyDescent="0.3">
      <c r="A2750" t="s">
        <v>3979</v>
      </c>
      <c r="B2750" s="2">
        <v>1</v>
      </c>
      <c r="C2750" t="s">
        <v>3620</v>
      </c>
      <c r="D2750" t="s">
        <v>1787</v>
      </c>
      <c r="E2750" t="s">
        <v>31</v>
      </c>
      <c r="F2750" t="s">
        <v>281</v>
      </c>
      <c r="G2750" t="s">
        <v>282</v>
      </c>
      <c r="H2750" t="s">
        <v>1845</v>
      </c>
      <c r="I2750" s="1">
        <f>DATE(2024,11,25)</f>
        <v>45621</v>
      </c>
      <c r="J2750" s="3">
        <v>24146.55</v>
      </c>
      <c r="K2750" s="3">
        <v>2769.38</v>
      </c>
      <c r="L2750" s="3">
        <v>21377.17</v>
      </c>
      <c r="M2750" s="3">
        <v>2415</v>
      </c>
      <c r="N2750" s="2">
        <v>6</v>
      </c>
      <c r="O2750" s="2">
        <v>0</v>
      </c>
      <c r="P2750" s="2">
        <v>5</v>
      </c>
      <c r="Q2750" s="2">
        <v>85</v>
      </c>
      <c r="R2750" s="1">
        <f t="shared" si="151"/>
        <v>45900</v>
      </c>
      <c r="S2750" t="s">
        <v>27</v>
      </c>
      <c r="T2750" t="s">
        <v>28</v>
      </c>
    </row>
    <row r="2751" spans="1:20" ht="13.95" customHeight="1" x14ac:dyDescent="0.3">
      <c r="A2751" t="s">
        <v>3980</v>
      </c>
      <c r="B2751" s="2">
        <v>1</v>
      </c>
      <c r="C2751" t="s">
        <v>3981</v>
      </c>
      <c r="D2751" t="s">
        <v>22</v>
      </c>
      <c r="E2751" t="s">
        <v>3982</v>
      </c>
      <c r="F2751" t="s">
        <v>173</v>
      </c>
      <c r="G2751" t="s">
        <v>124</v>
      </c>
      <c r="H2751" t="s">
        <v>523</v>
      </c>
      <c r="I2751" s="1">
        <f>DATE(2023,9,29)</f>
        <v>45198</v>
      </c>
      <c r="J2751" s="3">
        <v>4831.96</v>
      </c>
      <c r="K2751" s="3">
        <v>608.48</v>
      </c>
      <c r="L2751" s="3">
        <v>4223.4799999999996</v>
      </c>
      <c r="M2751" s="3">
        <v>400</v>
      </c>
      <c r="N2751" s="2">
        <v>14</v>
      </c>
      <c r="O2751" s="2">
        <v>0</v>
      </c>
      <c r="P2751" s="2">
        <v>12</v>
      </c>
      <c r="Q2751" s="2">
        <v>28</v>
      </c>
      <c r="R2751" s="1">
        <f t="shared" si="151"/>
        <v>45900</v>
      </c>
      <c r="S2751" t="s">
        <v>27</v>
      </c>
      <c r="T2751" t="s">
        <v>28</v>
      </c>
    </row>
    <row r="2752" spans="1:20" ht="13.95" customHeight="1" x14ac:dyDescent="0.3">
      <c r="A2752" t="s">
        <v>3983</v>
      </c>
      <c r="B2752" s="2">
        <v>1</v>
      </c>
      <c r="C2752" t="s">
        <v>488</v>
      </c>
      <c r="D2752" t="s">
        <v>93</v>
      </c>
      <c r="E2752" t="s">
        <v>3984</v>
      </c>
      <c r="F2752" t="s">
        <v>362</v>
      </c>
      <c r="G2752" t="s">
        <v>323</v>
      </c>
      <c r="H2752" t="s">
        <v>363</v>
      </c>
      <c r="I2752" s="1">
        <f>DATE(2017,3,31)</f>
        <v>42825</v>
      </c>
      <c r="J2752" s="3">
        <v>23600</v>
      </c>
      <c r="K2752" s="3">
        <v>16257.12</v>
      </c>
      <c r="L2752" s="3">
        <v>7342.88</v>
      </c>
      <c r="M2752" s="3">
        <v>2360</v>
      </c>
      <c r="N2752" s="2">
        <v>11</v>
      </c>
      <c r="O2752" s="2">
        <v>0</v>
      </c>
      <c r="P2752" s="2">
        <v>2</v>
      </c>
      <c r="Q2752" s="2">
        <v>212</v>
      </c>
      <c r="R2752" s="1">
        <f t="shared" si="151"/>
        <v>45900</v>
      </c>
      <c r="S2752" t="s">
        <v>27</v>
      </c>
      <c r="T2752" t="s">
        <v>28</v>
      </c>
    </row>
    <row r="2753" spans="1:20" ht="13.95" customHeight="1" x14ac:dyDescent="0.3">
      <c r="A2753" t="s">
        <v>3985</v>
      </c>
      <c r="B2753" s="2">
        <v>1</v>
      </c>
      <c r="C2753" t="s">
        <v>3986</v>
      </c>
      <c r="D2753" t="s">
        <v>93</v>
      </c>
      <c r="E2753" t="s">
        <v>180</v>
      </c>
      <c r="F2753" t="s">
        <v>380</v>
      </c>
      <c r="G2753" t="s">
        <v>193</v>
      </c>
      <c r="H2753" t="s">
        <v>381</v>
      </c>
      <c r="I2753" s="1">
        <f>DATE(2017,3,17)</f>
        <v>42811</v>
      </c>
      <c r="J2753" s="3">
        <v>27675.35</v>
      </c>
      <c r="K2753" s="3">
        <v>19203.28</v>
      </c>
      <c r="L2753" s="3">
        <v>8472.07</v>
      </c>
      <c r="M2753" s="3">
        <v>2700</v>
      </c>
      <c r="N2753" s="2">
        <v>11</v>
      </c>
      <c r="O2753" s="2">
        <v>0</v>
      </c>
      <c r="P2753" s="2">
        <v>2</v>
      </c>
      <c r="Q2753" s="2">
        <v>198</v>
      </c>
      <c r="R2753" s="1">
        <f t="shared" si="151"/>
        <v>45900</v>
      </c>
      <c r="S2753" t="s">
        <v>27</v>
      </c>
      <c r="T2753" t="s">
        <v>28</v>
      </c>
    </row>
    <row r="2754" spans="1:20" ht="13.95" customHeight="1" x14ac:dyDescent="0.3">
      <c r="A2754" t="s">
        <v>3987</v>
      </c>
      <c r="B2754" s="2">
        <v>1</v>
      </c>
      <c r="C2754" t="s">
        <v>2164</v>
      </c>
      <c r="D2754" t="s">
        <v>93</v>
      </c>
      <c r="E2754" t="s">
        <v>3988</v>
      </c>
      <c r="F2754" t="s">
        <v>281</v>
      </c>
      <c r="G2754" t="s">
        <v>282</v>
      </c>
      <c r="H2754" t="s">
        <v>283</v>
      </c>
      <c r="I2754" s="1">
        <f>DATE(2017,3,30)</f>
        <v>42824</v>
      </c>
      <c r="J2754" s="3">
        <v>4549.28</v>
      </c>
      <c r="K2754" s="3">
        <v>3176.9</v>
      </c>
      <c r="L2754" s="3">
        <v>1372.38</v>
      </c>
      <c r="M2754" s="3">
        <v>400</v>
      </c>
      <c r="N2754" s="2">
        <v>11</v>
      </c>
      <c r="O2754" s="2">
        <v>0</v>
      </c>
      <c r="P2754" s="2">
        <v>2</v>
      </c>
      <c r="Q2754" s="2">
        <v>211</v>
      </c>
      <c r="R2754" s="1">
        <f t="shared" si="151"/>
        <v>45900</v>
      </c>
      <c r="S2754" t="s">
        <v>27</v>
      </c>
      <c r="T2754" t="s">
        <v>28</v>
      </c>
    </row>
    <row r="2755" spans="1:20" ht="13.95" customHeight="1" x14ac:dyDescent="0.3">
      <c r="A2755" t="s">
        <v>3989</v>
      </c>
      <c r="B2755" s="2">
        <v>1</v>
      </c>
      <c r="C2755" t="s">
        <v>3620</v>
      </c>
      <c r="D2755" t="s">
        <v>1787</v>
      </c>
      <c r="E2755" t="s">
        <v>31</v>
      </c>
      <c r="F2755" t="s">
        <v>3635</v>
      </c>
      <c r="G2755" t="s">
        <v>565</v>
      </c>
      <c r="H2755" t="s">
        <v>3990</v>
      </c>
      <c r="I2755" s="1">
        <f>DATE(2024,11,25)</f>
        <v>45621</v>
      </c>
      <c r="J2755" s="3">
        <v>24146.55</v>
      </c>
      <c r="K2755" s="3">
        <v>2769.38</v>
      </c>
      <c r="L2755" s="3">
        <v>21377.17</v>
      </c>
      <c r="M2755" s="3">
        <v>2415</v>
      </c>
      <c r="N2755" s="2">
        <v>6</v>
      </c>
      <c r="O2755" s="2">
        <v>0</v>
      </c>
      <c r="P2755" s="2">
        <v>5</v>
      </c>
      <c r="Q2755" s="2">
        <v>85</v>
      </c>
      <c r="R2755" s="1">
        <f t="shared" si="151"/>
        <v>45900</v>
      </c>
      <c r="S2755" t="s">
        <v>27</v>
      </c>
      <c r="T2755" t="s">
        <v>28</v>
      </c>
    </row>
    <row r="2756" spans="1:20" ht="13.95" customHeight="1" x14ac:dyDescent="0.3">
      <c r="A2756" t="s">
        <v>3991</v>
      </c>
      <c r="B2756" s="2">
        <v>1</v>
      </c>
      <c r="C2756" t="s">
        <v>3620</v>
      </c>
      <c r="D2756" t="s">
        <v>1787</v>
      </c>
      <c r="E2756" t="s">
        <v>31</v>
      </c>
      <c r="F2756" t="s">
        <v>3635</v>
      </c>
      <c r="G2756" t="s">
        <v>565</v>
      </c>
      <c r="H2756" t="s">
        <v>3992</v>
      </c>
      <c r="I2756" s="1">
        <f>DATE(2024,11,25)</f>
        <v>45621</v>
      </c>
      <c r="J2756" s="3">
        <v>24146.55</v>
      </c>
      <c r="K2756" s="3">
        <v>2769.38</v>
      </c>
      <c r="L2756" s="3">
        <v>21377.17</v>
      </c>
      <c r="M2756" s="3">
        <v>2415</v>
      </c>
      <c r="N2756" s="2">
        <v>6</v>
      </c>
      <c r="O2756" s="2">
        <v>0</v>
      </c>
      <c r="P2756" s="2">
        <v>5</v>
      </c>
      <c r="Q2756" s="2">
        <v>85</v>
      </c>
      <c r="R2756" s="1">
        <f t="shared" si="151"/>
        <v>45900</v>
      </c>
      <c r="S2756" t="s">
        <v>27</v>
      </c>
      <c r="T2756" t="s">
        <v>28</v>
      </c>
    </row>
    <row r="2757" spans="1:20" ht="13.95" customHeight="1" x14ac:dyDescent="0.3">
      <c r="A2757" t="s">
        <v>3993</v>
      </c>
      <c r="B2757" s="2">
        <v>1</v>
      </c>
      <c r="C2757" t="s">
        <v>3994</v>
      </c>
      <c r="D2757" t="s">
        <v>93</v>
      </c>
      <c r="E2757" t="s">
        <v>3995</v>
      </c>
      <c r="F2757" t="s">
        <v>437</v>
      </c>
      <c r="G2757" t="s">
        <v>197</v>
      </c>
      <c r="H2757" t="s">
        <v>438</v>
      </c>
      <c r="I2757" s="1">
        <f>DATE(2016,10,31)</f>
        <v>42674</v>
      </c>
      <c r="J2757" s="3">
        <v>9100</v>
      </c>
      <c r="K2757" s="3">
        <v>6576.71</v>
      </c>
      <c r="L2757" s="3">
        <v>2523.29</v>
      </c>
      <c r="M2757" s="3">
        <v>910</v>
      </c>
      <c r="N2757" s="2">
        <v>11</v>
      </c>
      <c r="O2757" s="2">
        <v>0</v>
      </c>
      <c r="P2757" s="2">
        <v>2</v>
      </c>
      <c r="Q2757" s="2">
        <v>60</v>
      </c>
      <c r="R2757" s="1">
        <f t="shared" si="151"/>
        <v>45900</v>
      </c>
      <c r="S2757" t="s">
        <v>27</v>
      </c>
      <c r="T2757" t="s">
        <v>28</v>
      </c>
    </row>
    <row r="2758" spans="1:20" ht="13.95" customHeight="1" x14ac:dyDescent="0.3">
      <c r="A2758" t="s">
        <v>3996</v>
      </c>
      <c r="B2758" s="2">
        <v>1</v>
      </c>
      <c r="C2758" t="s">
        <v>3997</v>
      </c>
      <c r="D2758" t="s">
        <v>93</v>
      </c>
      <c r="E2758" t="s">
        <v>3998</v>
      </c>
      <c r="F2758" t="s">
        <v>111</v>
      </c>
      <c r="G2758" t="s">
        <v>112</v>
      </c>
      <c r="H2758" t="s">
        <v>113</v>
      </c>
      <c r="I2758" s="1">
        <f>DATE(2016,9,30)</f>
        <v>42643</v>
      </c>
      <c r="J2758" s="3">
        <v>71999</v>
      </c>
      <c r="K2758" s="3">
        <v>52534.54</v>
      </c>
      <c r="L2758" s="3">
        <v>19464.46</v>
      </c>
      <c r="M2758" s="3">
        <v>7200</v>
      </c>
      <c r="N2758" s="2">
        <v>11</v>
      </c>
      <c r="O2758" s="2">
        <v>0</v>
      </c>
      <c r="P2758" s="2">
        <v>2</v>
      </c>
      <c r="Q2758" s="2">
        <v>29</v>
      </c>
      <c r="R2758" s="1">
        <f t="shared" si="151"/>
        <v>45900</v>
      </c>
      <c r="S2758" t="s">
        <v>27</v>
      </c>
      <c r="T2758" t="s">
        <v>28</v>
      </c>
    </row>
    <row r="2759" spans="1:20" ht="13.95" customHeight="1" x14ac:dyDescent="0.3">
      <c r="A2759" t="s">
        <v>3999</v>
      </c>
      <c r="B2759" s="2">
        <v>1</v>
      </c>
      <c r="C2759" t="s">
        <v>3997</v>
      </c>
      <c r="D2759" t="s">
        <v>93</v>
      </c>
      <c r="E2759" t="s">
        <v>3998</v>
      </c>
      <c r="F2759" t="s">
        <v>281</v>
      </c>
      <c r="G2759" t="s">
        <v>282</v>
      </c>
      <c r="H2759" t="s">
        <v>283</v>
      </c>
      <c r="I2759" s="1">
        <f>DATE(2016,9,30)</f>
        <v>42643</v>
      </c>
      <c r="J2759" s="3">
        <v>71999</v>
      </c>
      <c r="K2759" s="3">
        <v>52534.54</v>
      </c>
      <c r="L2759" s="3">
        <v>19464.46</v>
      </c>
      <c r="M2759" s="3">
        <v>7200</v>
      </c>
      <c r="N2759" s="2">
        <v>11</v>
      </c>
      <c r="O2759" s="2">
        <v>0</v>
      </c>
      <c r="P2759" s="2">
        <v>2</v>
      </c>
      <c r="Q2759" s="2">
        <v>29</v>
      </c>
      <c r="R2759" s="1">
        <f t="shared" si="151"/>
        <v>45900</v>
      </c>
      <c r="S2759" t="s">
        <v>27</v>
      </c>
      <c r="T2759" t="s">
        <v>28</v>
      </c>
    </row>
    <row r="2760" spans="1:20" ht="13.95" customHeight="1" x14ac:dyDescent="0.3">
      <c r="A2760" t="s">
        <v>4000</v>
      </c>
      <c r="B2760" s="2">
        <v>1</v>
      </c>
      <c r="C2760" t="s">
        <v>3997</v>
      </c>
      <c r="D2760" t="s">
        <v>93</v>
      </c>
      <c r="E2760" t="s">
        <v>3998</v>
      </c>
      <c r="F2760" t="s">
        <v>519</v>
      </c>
      <c r="G2760" t="s">
        <v>520</v>
      </c>
      <c r="H2760" t="s">
        <v>789</v>
      </c>
      <c r="I2760" s="1">
        <f>DATE(2016,9,30)</f>
        <v>42643</v>
      </c>
      <c r="J2760" s="3">
        <v>71999</v>
      </c>
      <c r="K2760" s="3">
        <v>52534.54</v>
      </c>
      <c r="L2760" s="3">
        <v>19464.46</v>
      </c>
      <c r="M2760" s="3">
        <v>7200</v>
      </c>
      <c r="N2760" s="2">
        <v>11</v>
      </c>
      <c r="O2760" s="2">
        <v>0</v>
      </c>
      <c r="P2760" s="2">
        <v>2</v>
      </c>
      <c r="Q2760" s="2">
        <v>29</v>
      </c>
      <c r="R2760" s="1">
        <f t="shared" si="151"/>
        <v>45900</v>
      </c>
      <c r="S2760" t="s">
        <v>27</v>
      </c>
      <c r="T2760" t="s">
        <v>28</v>
      </c>
    </row>
    <row r="2761" spans="1:20" ht="13.95" customHeight="1" x14ac:dyDescent="0.3">
      <c r="A2761" t="s">
        <v>4001</v>
      </c>
      <c r="B2761" s="2">
        <v>1</v>
      </c>
      <c r="C2761" t="s">
        <v>3997</v>
      </c>
      <c r="D2761" t="s">
        <v>93</v>
      </c>
      <c r="E2761" t="s">
        <v>3998</v>
      </c>
      <c r="F2761" t="s">
        <v>670</v>
      </c>
      <c r="G2761" t="s">
        <v>233</v>
      </c>
      <c r="H2761" t="s">
        <v>671</v>
      </c>
      <c r="I2761" s="1">
        <f>DATE(2016,9,30)</f>
        <v>42643</v>
      </c>
      <c r="J2761" s="3">
        <v>71999</v>
      </c>
      <c r="K2761" s="3">
        <v>52534.54</v>
      </c>
      <c r="L2761" s="3">
        <v>19464.46</v>
      </c>
      <c r="M2761" s="3">
        <v>7200</v>
      </c>
      <c r="N2761" s="2">
        <v>11</v>
      </c>
      <c r="O2761" s="2">
        <v>0</v>
      </c>
      <c r="P2761" s="2">
        <v>2</v>
      </c>
      <c r="Q2761" s="2">
        <v>29</v>
      </c>
      <c r="R2761" s="1">
        <f t="shared" si="151"/>
        <v>45900</v>
      </c>
      <c r="S2761" t="s">
        <v>27</v>
      </c>
      <c r="T2761" t="s">
        <v>28</v>
      </c>
    </row>
    <row r="2762" spans="1:20" ht="13.95" customHeight="1" x14ac:dyDescent="0.3">
      <c r="A2762" t="s">
        <v>4002</v>
      </c>
      <c r="B2762" s="2">
        <v>1</v>
      </c>
      <c r="C2762" t="s">
        <v>3620</v>
      </c>
      <c r="D2762" t="s">
        <v>1787</v>
      </c>
      <c r="E2762" t="s">
        <v>31</v>
      </c>
      <c r="F2762" t="s">
        <v>281</v>
      </c>
      <c r="G2762" t="s">
        <v>282</v>
      </c>
      <c r="H2762" t="s">
        <v>1845</v>
      </c>
      <c r="I2762" s="1">
        <f>DATE(2024,11,25)</f>
        <v>45621</v>
      </c>
      <c r="J2762" s="3">
        <v>24146.55</v>
      </c>
      <c r="K2762" s="3">
        <v>2769.38</v>
      </c>
      <c r="L2762" s="3">
        <v>21377.17</v>
      </c>
      <c r="M2762" s="3">
        <v>2415</v>
      </c>
      <c r="N2762" s="2">
        <v>6</v>
      </c>
      <c r="O2762" s="2">
        <v>0</v>
      </c>
      <c r="P2762" s="2">
        <v>5</v>
      </c>
      <c r="Q2762" s="2">
        <v>85</v>
      </c>
      <c r="R2762" s="1">
        <f t="shared" si="151"/>
        <v>45900</v>
      </c>
      <c r="S2762" t="s">
        <v>27</v>
      </c>
      <c r="T2762" t="s">
        <v>28</v>
      </c>
    </row>
    <row r="2763" spans="1:20" ht="13.95" customHeight="1" x14ac:dyDescent="0.3">
      <c r="A2763" t="s">
        <v>4003</v>
      </c>
      <c r="B2763" s="2">
        <v>1</v>
      </c>
      <c r="C2763" t="s">
        <v>3620</v>
      </c>
      <c r="D2763" t="s">
        <v>1787</v>
      </c>
      <c r="E2763" t="s">
        <v>31</v>
      </c>
      <c r="F2763" t="s">
        <v>281</v>
      </c>
      <c r="G2763" t="s">
        <v>282</v>
      </c>
      <c r="H2763" t="s">
        <v>1845</v>
      </c>
      <c r="I2763" s="1">
        <f>DATE(2024,11,25)</f>
        <v>45621</v>
      </c>
      <c r="J2763" s="3">
        <v>24146.55</v>
      </c>
      <c r="K2763" s="3">
        <v>2769.38</v>
      </c>
      <c r="L2763" s="3">
        <v>21377.17</v>
      </c>
      <c r="M2763" s="3">
        <v>2415</v>
      </c>
      <c r="N2763" s="2">
        <v>6</v>
      </c>
      <c r="O2763" s="2">
        <v>0</v>
      </c>
      <c r="P2763" s="2">
        <v>5</v>
      </c>
      <c r="Q2763" s="2">
        <v>85</v>
      </c>
      <c r="R2763" s="1">
        <f t="shared" si="151"/>
        <v>45900</v>
      </c>
      <c r="S2763" t="s">
        <v>27</v>
      </c>
      <c r="T2763" t="s">
        <v>28</v>
      </c>
    </row>
    <row r="2764" spans="1:20" ht="13.95" customHeight="1" x14ac:dyDescent="0.3">
      <c r="A2764" t="s">
        <v>4004</v>
      </c>
      <c r="B2764" s="2">
        <v>1</v>
      </c>
      <c r="C2764" t="s">
        <v>3620</v>
      </c>
      <c r="D2764" t="s">
        <v>1787</v>
      </c>
      <c r="E2764" t="s">
        <v>31</v>
      </c>
      <c r="F2764" t="s">
        <v>281</v>
      </c>
      <c r="G2764" t="s">
        <v>152</v>
      </c>
      <c r="H2764" t="s">
        <v>4005</v>
      </c>
      <c r="I2764" s="1">
        <f>DATE(2024,11,25)</f>
        <v>45621</v>
      </c>
      <c r="J2764" s="3">
        <v>24146.55</v>
      </c>
      <c r="K2764" s="3">
        <v>2769.38</v>
      </c>
      <c r="L2764" s="3">
        <v>21377.17</v>
      </c>
      <c r="M2764" s="3">
        <v>2415</v>
      </c>
      <c r="N2764" s="2">
        <v>6</v>
      </c>
      <c r="O2764" s="2">
        <v>0</v>
      </c>
      <c r="P2764" s="2">
        <v>5</v>
      </c>
      <c r="Q2764" s="2">
        <v>85</v>
      </c>
      <c r="R2764" s="1">
        <f t="shared" si="151"/>
        <v>45900</v>
      </c>
      <c r="S2764" t="s">
        <v>27</v>
      </c>
      <c r="T2764" t="s">
        <v>28</v>
      </c>
    </row>
    <row r="2765" spans="1:20" ht="13.95" customHeight="1" x14ac:dyDescent="0.3">
      <c r="A2765" t="s">
        <v>4006</v>
      </c>
      <c r="B2765" s="2">
        <v>1</v>
      </c>
      <c r="C2765" t="s">
        <v>3620</v>
      </c>
      <c r="D2765" t="s">
        <v>1787</v>
      </c>
      <c r="E2765" t="s">
        <v>31</v>
      </c>
      <c r="F2765" t="s">
        <v>281</v>
      </c>
      <c r="G2765" t="s">
        <v>282</v>
      </c>
      <c r="H2765" t="s">
        <v>1845</v>
      </c>
      <c r="I2765" s="1">
        <f>DATE(2024,11,25)</f>
        <v>45621</v>
      </c>
      <c r="J2765" s="3">
        <v>24146.55</v>
      </c>
      <c r="K2765" s="3">
        <v>2769.38</v>
      </c>
      <c r="L2765" s="3">
        <v>21377.17</v>
      </c>
      <c r="M2765" s="3">
        <v>2415</v>
      </c>
      <c r="N2765" s="2">
        <v>6</v>
      </c>
      <c r="O2765" s="2">
        <v>0</v>
      </c>
      <c r="P2765" s="2">
        <v>5</v>
      </c>
      <c r="Q2765" s="2">
        <v>85</v>
      </c>
      <c r="R2765" s="1">
        <f t="shared" si="151"/>
        <v>45900</v>
      </c>
      <c r="S2765" t="s">
        <v>27</v>
      </c>
      <c r="T2765" t="s">
        <v>28</v>
      </c>
    </row>
    <row r="2766" spans="1:20" ht="13.95" customHeight="1" x14ac:dyDescent="0.3">
      <c r="A2766" t="s">
        <v>4007</v>
      </c>
      <c r="B2766" s="2">
        <v>1</v>
      </c>
      <c r="C2766" t="s">
        <v>4008</v>
      </c>
      <c r="D2766" t="s">
        <v>93</v>
      </c>
      <c r="E2766" t="s">
        <v>4009</v>
      </c>
      <c r="F2766" t="s">
        <v>340</v>
      </c>
      <c r="G2766" t="s">
        <v>193</v>
      </c>
      <c r="H2766" t="s">
        <v>341</v>
      </c>
      <c r="I2766" s="1">
        <f>DATE(2017,5,31)</f>
        <v>42886</v>
      </c>
      <c r="J2766" s="3">
        <v>48044.160000000003</v>
      </c>
      <c r="K2766" s="3">
        <v>35682.230000000003</v>
      </c>
      <c r="L2766" s="3">
        <v>12361.93</v>
      </c>
      <c r="M2766" s="3">
        <v>4805</v>
      </c>
      <c r="N2766" s="2">
        <v>10</v>
      </c>
      <c r="O2766" s="2">
        <v>0</v>
      </c>
      <c r="P2766" s="2">
        <v>1</v>
      </c>
      <c r="Q2766" s="2">
        <v>272</v>
      </c>
      <c r="R2766" s="1">
        <f t="shared" si="151"/>
        <v>45900</v>
      </c>
      <c r="S2766" t="s">
        <v>27</v>
      </c>
      <c r="T2766" t="s">
        <v>28</v>
      </c>
    </row>
    <row r="2767" spans="1:20" ht="13.95" customHeight="1" x14ac:dyDescent="0.3">
      <c r="A2767" t="s">
        <v>4010</v>
      </c>
      <c r="B2767" s="2">
        <v>1</v>
      </c>
      <c r="C2767" t="s">
        <v>4008</v>
      </c>
      <c r="D2767" t="s">
        <v>93</v>
      </c>
      <c r="E2767" t="s">
        <v>4009</v>
      </c>
      <c r="F2767" t="s">
        <v>340</v>
      </c>
      <c r="G2767" t="s">
        <v>193</v>
      </c>
      <c r="H2767" t="s">
        <v>341</v>
      </c>
      <c r="I2767" s="1">
        <f>DATE(2017,5,31)</f>
        <v>42886</v>
      </c>
      <c r="J2767" s="3">
        <v>48044.160000000003</v>
      </c>
      <c r="K2767" s="3">
        <v>35682.230000000003</v>
      </c>
      <c r="L2767" s="3">
        <v>12361.93</v>
      </c>
      <c r="M2767" s="3">
        <v>4805</v>
      </c>
      <c r="N2767" s="2">
        <v>10</v>
      </c>
      <c r="O2767" s="2">
        <v>0</v>
      </c>
      <c r="P2767" s="2">
        <v>1</v>
      </c>
      <c r="Q2767" s="2">
        <v>272</v>
      </c>
      <c r="R2767" s="1">
        <f t="shared" si="151"/>
        <v>45900</v>
      </c>
      <c r="S2767" t="s">
        <v>27</v>
      </c>
      <c r="T2767" t="s">
        <v>28</v>
      </c>
    </row>
    <row r="2768" spans="1:20" ht="13.95" customHeight="1" x14ac:dyDescent="0.3">
      <c r="A2768" t="s">
        <v>4011</v>
      </c>
      <c r="B2768" s="2">
        <v>1</v>
      </c>
      <c r="C2768" t="s">
        <v>3620</v>
      </c>
      <c r="D2768" t="s">
        <v>1787</v>
      </c>
      <c r="E2768" t="s">
        <v>31</v>
      </c>
      <c r="F2768" t="s">
        <v>281</v>
      </c>
      <c r="G2768" t="s">
        <v>282</v>
      </c>
      <c r="H2768" t="s">
        <v>1845</v>
      </c>
      <c r="I2768" s="1">
        <f>DATE(2024,11,25)</f>
        <v>45621</v>
      </c>
      <c r="J2768" s="3">
        <v>24146.55</v>
      </c>
      <c r="K2768" s="3">
        <v>2769.38</v>
      </c>
      <c r="L2768" s="3">
        <v>21377.17</v>
      </c>
      <c r="M2768" s="3">
        <v>2415</v>
      </c>
      <c r="N2768" s="2">
        <v>6</v>
      </c>
      <c r="O2768" s="2">
        <v>0</v>
      </c>
      <c r="P2768" s="2">
        <v>5</v>
      </c>
      <c r="Q2768" s="2">
        <v>85</v>
      </c>
      <c r="R2768" s="1">
        <f t="shared" si="151"/>
        <v>45900</v>
      </c>
      <c r="S2768" t="s">
        <v>27</v>
      </c>
      <c r="T2768" t="s">
        <v>28</v>
      </c>
    </row>
    <row r="2769" spans="1:20" ht="13.95" customHeight="1" x14ac:dyDescent="0.3">
      <c r="A2769" t="s">
        <v>4012</v>
      </c>
      <c r="B2769" s="2">
        <v>1</v>
      </c>
      <c r="C2769" t="s">
        <v>3620</v>
      </c>
      <c r="D2769" t="s">
        <v>1787</v>
      </c>
      <c r="E2769" t="s">
        <v>31</v>
      </c>
      <c r="F2769" t="s">
        <v>281</v>
      </c>
      <c r="G2769" t="s">
        <v>152</v>
      </c>
      <c r="H2769" t="s">
        <v>4013</v>
      </c>
      <c r="I2769" s="1">
        <f>DATE(2024,11,25)</f>
        <v>45621</v>
      </c>
      <c r="J2769" s="3">
        <v>24146.55</v>
      </c>
      <c r="K2769" s="3">
        <v>2769.38</v>
      </c>
      <c r="L2769" s="3">
        <v>21377.17</v>
      </c>
      <c r="M2769" s="3">
        <v>2415</v>
      </c>
      <c r="N2769" s="2">
        <v>6</v>
      </c>
      <c r="O2769" s="2">
        <v>0</v>
      </c>
      <c r="P2769" s="2">
        <v>5</v>
      </c>
      <c r="Q2769" s="2">
        <v>85</v>
      </c>
      <c r="R2769" s="1">
        <f t="shared" si="151"/>
        <v>45900</v>
      </c>
      <c r="S2769" t="s">
        <v>27</v>
      </c>
      <c r="T2769" t="s">
        <v>28</v>
      </c>
    </row>
    <row r="2770" spans="1:20" ht="13.95" customHeight="1" x14ac:dyDescent="0.3">
      <c r="A2770" t="s">
        <v>4014</v>
      </c>
      <c r="B2770" s="2">
        <v>1</v>
      </c>
      <c r="C2770" t="s">
        <v>3137</v>
      </c>
      <c r="D2770" t="s">
        <v>22</v>
      </c>
      <c r="E2770" t="s">
        <v>1917</v>
      </c>
      <c r="F2770" t="s">
        <v>181</v>
      </c>
      <c r="G2770" t="s">
        <v>182</v>
      </c>
      <c r="H2770" t="s">
        <v>183</v>
      </c>
      <c r="I2770" s="1">
        <f>DATE(2024,7,31)</f>
        <v>45504</v>
      </c>
      <c r="J2770" s="3">
        <v>5577.5</v>
      </c>
      <c r="K2770" s="3">
        <v>389.71</v>
      </c>
      <c r="L2770" s="3">
        <v>5187.79</v>
      </c>
      <c r="M2770" s="3">
        <v>550</v>
      </c>
      <c r="N2770" s="2">
        <v>14</v>
      </c>
      <c r="O2770" s="2">
        <v>0</v>
      </c>
      <c r="P2770" s="2">
        <v>12</v>
      </c>
      <c r="Q2770" s="2">
        <v>333</v>
      </c>
      <c r="R2770" s="1">
        <f t="shared" si="151"/>
        <v>45900</v>
      </c>
      <c r="S2770" t="s">
        <v>27</v>
      </c>
      <c r="T2770" t="s">
        <v>28</v>
      </c>
    </row>
    <row r="2771" spans="1:20" ht="13.95" customHeight="1" x14ac:dyDescent="0.3">
      <c r="A2771" t="s">
        <v>4015</v>
      </c>
      <c r="B2771" s="2">
        <v>1</v>
      </c>
      <c r="C2771" t="s">
        <v>3620</v>
      </c>
      <c r="D2771" t="s">
        <v>1787</v>
      </c>
      <c r="E2771" t="s">
        <v>31</v>
      </c>
      <c r="F2771" t="s">
        <v>281</v>
      </c>
      <c r="G2771" t="s">
        <v>282</v>
      </c>
      <c r="H2771" t="s">
        <v>1845</v>
      </c>
      <c r="I2771" s="1">
        <f t="shared" ref="I2771:I2777" si="152">DATE(2024,11,25)</f>
        <v>45621</v>
      </c>
      <c r="J2771" s="3">
        <v>24146.55</v>
      </c>
      <c r="K2771" s="3">
        <v>2769.38</v>
      </c>
      <c r="L2771" s="3">
        <v>21377.17</v>
      </c>
      <c r="M2771" s="3">
        <v>2415</v>
      </c>
      <c r="N2771" s="2">
        <v>6</v>
      </c>
      <c r="O2771" s="2">
        <v>0</v>
      </c>
      <c r="P2771" s="2">
        <v>5</v>
      </c>
      <c r="Q2771" s="2">
        <v>85</v>
      </c>
      <c r="R2771" s="1">
        <f t="shared" si="151"/>
        <v>45900</v>
      </c>
      <c r="S2771" t="s">
        <v>27</v>
      </c>
      <c r="T2771" t="s">
        <v>28</v>
      </c>
    </row>
    <row r="2772" spans="1:20" ht="13.95" customHeight="1" x14ac:dyDescent="0.3">
      <c r="A2772" t="s">
        <v>4016</v>
      </c>
      <c r="B2772" s="2">
        <v>1</v>
      </c>
      <c r="C2772" t="s">
        <v>3620</v>
      </c>
      <c r="D2772" t="s">
        <v>1787</v>
      </c>
      <c r="E2772" t="s">
        <v>31</v>
      </c>
      <c r="F2772" t="s">
        <v>281</v>
      </c>
      <c r="G2772" t="s">
        <v>282</v>
      </c>
      <c r="H2772" t="s">
        <v>1845</v>
      </c>
      <c r="I2772" s="1">
        <f t="shared" si="152"/>
        <v>45621</v>
      </c>
      <c r="J2772" s="3">
        <v>24146.55</v>
      </c>
      <c r="K2772" s="3">
        <v>2769.38</v>
      </c>
      <c r="L2772" s="3">
        <v>21377.17</v>
      </c>
      <c r="M2772" s="3">
        <v>2415</v>
      </c>
      <c r="N2772" s="2">
        <v>6</v>
      </c>
      <c r="O2772" s="2">
        <v>0</v>
      </c>
      <c r="P2772" s="2">
        <v>5</v>
      </c>
      <c r="Q2772" s="2">
        <v>85</v>
      </c>
      <c r="R2772" s="1">
        <f t="shared" si="151"/>
        <v>45900</v>
      </c>
      <c r="S2772" t="s">
        <v>27</v>
      </c>
      <c r="T2772" t="s">
        <v>28</v>
      </c>
    </row>
    <row r="2773" spans="1:20" ht="13.95" customHeight="1" x14ac:dyDescent="0.3">
      <c r="A2773" t="s">
        <v>4017</v>
      </c>
      <c r="B2773" s="2">
        <v>1</v>
      </c>
      <c r="C2773" t="s">
        <v>3620</v>
      </c>
      <c r="D2773" t="s">
        <v>1787</v>
      </c>
      <c r="E2773" t="s">
        <v>31</v>
      </c>
      <c r="F2773" t="s">
        <v>281</v>
      </c>
      <c r="G2773" t="s">
        <v>282</v>
      </c>
      <c r="H2773" t="s">
        <v>1845</v>
      </c>
      <c r="I2773" s="1">
        <f t="shared" si="152"/>
        <v>45621</v>
      </c>
      <c r="J2773" s="3">
        <v>24146.55</v>
      </c>
      <c r="K2773" s="3">
        <v>2769.38</v>
      </c>
      <c r="L2773" s="3">
        <v>21377.17</v>
      </c>
      <c r="M2773" s="3">
        <v>2415</v>
      </c>
      <c r="N2773" s="2">
        <v>6</v>
      </c>
      <c r="O2773" s="2">
        <v>0</v>
      </c>
      <c r="P2773" s="2">
        <v>5</v>
      </c>
      <c r="Q2773" s="2">
        <v>85</v>
      </c>
      <c r="R2773" s="1">
        <f t="shared" si="151"/>
        <v>45900</v>
      </c>
      <c r="S2773" t="s">
        <v>27</v>
      </c>
      <c r="T2773" t="s">
        <v>28</v>
      </c>
    </row>
    <row r="2774" spans="1:20" ht="13.95" customHeight="1" x14ac:dyDescent="0.3">
      <c r="A2774" t="s">
        <v>4018</v>
      </c>
      <c r="B2774" s="2">
        <v>1</v>
      </c>
      <c r="C2774" t="s">
        <v>3620</v>
      </c>
      <c r="D2774" t="s">
        <v>1787</v>
      </c>
      <c r="E2774" t="s">
        <v>31</v>
      </c>
      <c r="F2774" t="s">
        <v>281</v>
      </c>
      <c r="G2774" t="s">
        <v>282</v>
      </c>
      <c r="H2774" t="s">
        <v>1845</v>
      </c>
      <c r="I2774" s="1">
        <f t="shared" si="152"/>
        <v>45621</v>
      </c>
      <c r="J2774" s="3">
        <v>24146.55</v>
      </c>
      <c r="K2774" s="3">
        <v>2769.38</v>
      </c>
      <c r="L2774" s="3">
        <v>21377.17</v>
      </c>
      <c r="M2774" s="3">
        <v>2415</v>
      </c>
      <c r="N2774" s="2">
        <v>6</v>
      </c>
      <c r="O2774" s="2">
        <v>0</v>
      </c>
      <c r="P2774" s="2">
        <v>5</v>
      </c>
      <c r="Q2774" s="2">
        <v>85</v>
      </c>
      <c r="R2774" s="1">
        <f t="shared" si="151"/>
        <v>45900</v>
      </c>
      <c r="S2774" t="s">
        <v>27</v>
      </c>
      <c r="T2774" t="s">
        <v>28</v>
      </c>
    </row>
    <row r="2775" spans="1:20" ht="13.95" customHeight="1" x14ac:dyDescent="0.3">
      <c r="A2775" t="s">
        <v>4019</v>
      </c>
      <c r="B2775" s="2">
        <v>1</v>
      </c>
      <c r="C2775" t="s">
        <v>3620</v>
      </c>
      <c r="D2775" t="s">
        <v>1787</v>
      </c>
      <c r="E2775" t="s">
        <v>31</v>
      </c>
      <c r="F2775" t="s">
        <v>281</v>
      </c>
      <c r="G2775" t="s">
        <v>282</v>
      </c>
      <c r="H2775" t="s">
        <v>1845</v>
      </c>
      <c r="I2775" s="1">
        <f t="shared" si="152"/>
        <v>45621</v>
      </c>
      <c r="J2775" s="3">
        <v>24146.55</v>
      </c>
      <c r="K2775" s="3">
        <v>2769.38</v>
      </c>
      <c r="L2775" s="3">
        <v>21377.17</v>
      </c>
      <c r="M2775" s="3">
        <v>2415</v>
      </c>
      <c r="N2775" s="2">
        <v>6</v>
      </c>
      <c r="O2775" s="2">
        <v>0</v>
      </c>
      <c r="P2775" s="2">
        <v>5</v>
      </c>
      <c r="Q2775" s="2">
        <v>85</v>
      </c>
      <c r="R2775" s="1">
        <f t="shared" si="151"/>
        <v>45900</v>
      </c>
      <c r="S2775" t="s">
        <v>27</v>
      </c>
      <c r="T2775" t="s">
        <v>28</v>
      </c>
    </row>
    <row r="2776" spans="1:20" ht="13.95" customHeight="1" x14ac:dyDescent="0.3">
      <c r="A2776" t="s">
        <v>4020</v>
      </c>
      <c r="B2776" s="2">
        <v>1</v>
      </c>
      <c r="C2776" t="s">
        <v>3620</v>
      </c>
      <c r="D2776" t="s">
        <v>1787</v>
      </c>
      <c r="E2776" t="s">
        <v>31</v>
      </c>
      <c r="F2776" t="s">
        <v>281</v>
      </c>
      <c r="G2776" t="s">
        <v>282</v>
      </c>
      <c r="H2776" t="s">
        <v>1845</v>
      </c>
      <c r="I2776" s="1">
        <f t="shared" si="152"/>
        <v>45621</v>
      </c>
      <c r="J2776" s="3">
        <v>24146.55</v>
      </c>
      <c r="K2776" s="3">
        <v>2769.38</v>
      </c>
      <c r="L2776" s="3">
        <v>21377.17</v>
      </c>
      <c r="M2776" s="3">
        <v>2415</v>
      </c>
      <c r="N2776" s="2">
        <v>6</v>
      </c>
      <c r="O2776" s="2">
        <v>0</v>
      </c>
      <c r="P2776" s="2">
        <v>5</v>
      </c>
      <c r="Q2776" s="2">
        <v>85</v>
      </c>
      <c r="R2776" s="1">
        <f t="shared" si="151"/>
        <v>45900</v>
      </c>
      <c r="S2776" t="s">
        <v>27</v>
      </c>
      <c r="T2776" t="s">
        <v>28</v>
      </c>
    </row>
    <row r="2777" spans="1:20" ht="13.95" customHeight="1" x14ac:dyDescent="0.3">
      <c r="A2777" t="s">
        <v>4021</v>
      </c>
      <c r="B2777" s="2">
        <v>1</v>
      </c>
      <c r="C2777" t="s">
        <v>3620</v>
      </c>
      <c r="D2777" t="s">
        <v>1787</v>
      </c>
      <c r="E2777" t="s">
        <v>31</v>
      </c>
      <c r="F2777" t="s">
        <v>281</v>
      </c>
      <c r="G2777" t="s">
        <v>282</v>
      </c>
      <c r="H2777" t="s">
        <v>1845</v>
      </c>
      <c r="I2777" s="1">
        <f t="shared" si="152"/>
        <v>45621</v>
      </c>
      <c r="J2777" s="3">
        <v>24146.55</v>
      </c>
      <c r="K2777" s="3">
        <v>2769.38</v>
      </c>
      <c r="L2777" s="3">
        <v>21377.17</v>
      </c>
      <c r="M2777" s="3">
        <v>2415</v>
      </c>
      <c r="N2777" s="2">
        <v>6</v>
      </c>
      <c r="O2777" s="2">
        <v>0</v>
      </c>
      <c r="P2777" s="2">
        <v>5</v>
      </c>
      <c r="Q2777" s="2">
        <v>85</v>
      </c>
      <c r="R2777" s="1">
        <f t="shared" si="151"/>
        <v>45900</v>
      </c>
      <c r="S2777" t="s">
        <v>27</v>
      </c>
      <c r="T2777" t="s">
        <v>28</v>
      </c>
    </row>
    <row r="2778" spans="1:20" ht="13.95" customHeight="1" x14ac:dyDescent="0.3">
      <c r="A2778" t="s">
        <v>4022</v>
      </c>
      <c r="B2778" s="2">
        <v>1</v>
      </c>
      <c r="C2778" t="s">
        <v>4023</v>
      </c>
      <c r="D2778" t="s">
        <v>136</v>
      </c>
      <c r="E2778" t="s">
        <v>4024</v>
      </c>
      <c r="F2778" t="s">
        <v>281</v>
      </c>
      <c r="G2778" t="s">
        <v>282</v>
      </c>
      <c r="H2778" t="s">
        <v>283</v>
      </c>
      <c r="I2778" s="1">
        <f>DATE(2022,10,13)</f>
        <v>44847</v>
      </c>
      <c r="J2778" s="3">
        <v>60000</v>
      </c>
      <c r="K2778" s="3">
        <v>23471.13</v>
      </c>
      <c r="L2778" s="3">
        <v>36528.870000000003</v>
      </c>
      <c r="M2778" s="3">
        <v>3000</v>
      </c>
      <c r="N2778" s="2">
        <v>7</v>
      </c>
      <c r="O2778" s="2">
        <v>0</v>
      </c>
      <c r="P2778" s="2">
        <v>4</v>
      </c>
      <c r="Q2778" s="2">
        <v>42</v>
      </c>
      <c r="R2778" s="1">
        <f t="shared" si="151"/>
        <v>45900</v>
      </c>
      <c r="S2778" t="s">
        <v>27</v>
      </c>
      <c r="T2778" t="s">
        <v>28</v>
      </c>
    </row>
    <row r="2779" spans="1:20" ht="13.95" customHeight="1" x14ac:dyDescent="0.3">
      <c r="A2779" t="s">
        <v>4025</v>
      </c>
      <c r="B2779" s="2">
        <v>1</v>
      </c>
      <c r="C2779" t="s">
        <v>3620</v>
      </c>
      <c r="D2779" t="s">
        <v>1787</v>
      </c>
      <c r="E2779" t="s">
        <v>31</v>
      </c>
      <c r="F2779" t="s">
        <v>3635</v>
      </c>
      <c r="G2779" t="s">
        <v>565</v>
      </c>
      <c r="H2779" t="s">
        <v>4026</v>
      </c>
      <c r="I2779" s="1">
        <f t="shared" ref="I2779:I2784" si="153">DATE(2024,11,25)</f>
        <v>45621</v>
      </c>
      <c r="J2779" s="3">
        <v>24146.55</v>
      </c>
      <c r="K2779" s="3">
        <v>2769.38</v>
      </c>
      <c r="L2779" s="3">
        <v>21377.17</v>
      </c>
      <c r="M2779" s="3">
        <v>2415</v>
      </c>
      <c r="N2779" s="2">
        <v>6</v>
      </c>
      <c r="O2779" s="2">
        <v>0</v>
      </c>
      <c r="P2779" s="2">
        <v>5</v>
      </c>
      <c r="Q2779" s="2">
        <v>85</v>
      </c>
      <c r="R2779" s="1">
        <f t="shared" si="151"/>
        <v>45900</v>
      </c>
      <c r="S2779" t="s">
        <v>27</v>
      </c>
      <c r="T2779" t="s">
        <v>28</v>
      </c>
    </row>
    <row r="2780" spans="1:20" ht="13.95" customHeight="1" x14ac:dyDescent="0.3">
      <c r="A2780" t="s">
        <v>4027</v>
      </c>
      <c r="B2780" s="2">
        <v>1</v>
      </c>
      <c r="C2780" t="s">
        <v>3620</v>
      </c>
      <c r="D2780" t="s">
        <v>1787</v>
      </c>
      <c r="E2780" t="s">
        <v>31</v>
      </c>
      <c r="F2780" t="s">
        <v>281</v>
      </c>
      <c r="G2780" t="s">
        <v>282</v>
      </c>
      <c r="H2780" t="s">
        <v>1845</v>
      </c>
      <c r="I2780" s="1">
        <f t="shared" si="153"/>
        <v>45621</v>
      </c>
      <c r="J2780" s="3">
        <v>24146.55</v>
      </c>
      <c r="K2780" s="3">
        <v>2769.38</v>
      </c>
      <c r="L2780" s="3">
        <v>21377.17</v>
      </c>
      <c r="M2780" s="3">
        <v>2415</v>
      </c>
      <c r="N2780" s="2">
        <v>6</v>
      </c>
      <c r="O2780" s="2">
        <v>0</v>
      </c>
      <c r="P2780" s="2">
        <v>5</v>
      </c>
      <c r="Q2780" s="2">
        <v>85</v>
      </c>
      <c r="R2780" s="1">
        <f t="shared" si="151"/>
        <v>45900</v>
      </c>
      <c r="S2780" t="s">
        <v>27</v>
      </c>
      <c r="T2780" t="s">
        <v>28</v>
      </c>
    </row>
    <row r="2781" spans="1:20" ht="13.95" customHeight="1" x14ac:dyDescent="0.3">
      <c r="A2781" t="s">
        <v>4028</v>
      </c>
      <c r="B2781" s="2">
        <v>1</v>
      </c>
      <c r="C2781" t="s">
        <v>3620</v>
      </c>
      <c r="D2781" t="s">
        <v>1787</v>
      </c>
      <c r="E2781" t="s">
        <v>31</v>
      </c>
      <c r="F2781" t="s">
        <v>281</v>
      </c>
      <c r="G2781" t="s">
        <v>282</v>
      </c>
      <c r="H2781" t="s">
        <v>1845</v>
      </c>
      <c r="I2781" s="1">
        <f t="shared" si="153"/>
        <v>45621</v>
      </c>
      <c r="J2781" s="3">
        <v>24146.55</v>
      </c>
      <c r="K2781" s="3">
        <v>2769.38</v>
      </c>
      <c r="L2781" s="3">
        <v>21377.17</v>
      </c>
      <c r="M2781" s="3">
        <v>2415</v>
      </c>
      <c r="N2781" s="2">
        <v>6</v>
      </c>
      <c r="O2781" s="2">
        <v>0</v>
      </c>
      <c r="P2781" s="2">
        <v>5</v>
      </c>
      <c r="Q2781" s="2">
        <v>85</v>
      </c>
      <c r="R2781" s="1">
        <f t="shared" si="151"/>
        <v>45900</v>
      </c>
      <c r="S2781" t="s">
        <v>27</v>
      </c>
      <c r="T2781" t="s">
        <v>28</v>
      </c>
    </row>
    <row r="2782" spans="1:20" ht="13.95" customHeight="1" x14ac:dyDescent="0.3">
      <c r="A2782" t="s">
        <v>4029</v>
      </c>
      <c r="B2782" s="2">
        <v>1</v>
      </c>
      <c r="C2782" t="s">
        <v>3620</v>
      </c>
      <c r="D2782" t="s">
        <v>1787</v>
      </c>
      <c r="E2782" t="s">
        <v>31</v>
      </c>
      <c r="F2782" t="s">
        <v>281</v>
      </c>
      <c r="G2782" t="s">
        <v>282</v>
      </c>
      <c r="H2782" t="s">
        <v>1845</v>
      </c>
      <c r="I2782" s="1">
        <f t="shared" si="153"/>
        <v>45621</v>
      </c>
      <c r="J2782" s="3">
        <v>24146.55</v>
      </c>
      <c r="K2782" s="3">
        <v>2769.38</v>
      </c>
      <c r="L2782" s="3">
        <v>21377.17</v>
      </c>
      <c r="M2782" s="3">
        <v>2415</v>
      </c>
      <c r="N2782" s="2">
        <v>6</v>
      </c>
      <c r="O2782" s="2">
        <v>0</v>
      </c>
      <c r="P2782" s="2">
        <v>5</v>
      </c>
      <c r="Q2782" s="2">
        <v>85</v>
      </c>
      <c r="R2782" s="1">
        <f t="shared" ref="R2782:R2845" si="154">DATE(2025,8,31)</f>
        <v>45900</v>
      </c>
      <c r="S2782" t="s">
        <v>27</v>
      </c>
      <c r="T2782" t="s">
        <v>28</v>
      </c>
    </row>
    <row r="2783" spans="1:20" ht="13.95" customHeight="1" x14ac:dyDescent="0.3">
      <c r="A2783" t="s">
        <v>4030</v>
      </c>
      <c r="B2783" s="2">
        <v>1</v>
      </c>
      <c r="C2783" t="s">
        <v>1864</v>
      </c>
      <c r="D2783" t="s">
        <v>1787</v>
      </c>
      <c r="E2783" t="s">
        <v>31</v>
      </c>
      <c r="F2783" t="s">
        <v>281</v>
      </c>
      <c r="G2783" t="s">
        <v>282</v>
      </c>
      <c r="H2783" t="s">
        <v>1845</v>
      </c>
      <c r="I2783" s="1">
        <f t="shared" si="153"/>
        <v>45621</v>
      </c>
      <c r="J2783" s="3">
        <v>31046.55</v>
      </c>
      <c r="K2783" s="3">
        <v>3560.75</v>
      </c>
      <c r="L2783" s="3">
        <v>27485.8</v>
      </c>
      <c r="M2783" s="3">
        <v>3105</v>
      </c>
      <c r="N2783" s="2">
        <v>6</v>
      </c>
      <c r="O2783" s="2">
        <v>0</v>
      </c>
      <c r="P2783" s="2">
        <v>5</v>
      </c>
      <c r="Q2783" s="2">
        <v>85</v>
      </c>
      <c r="R2783" s="1">
        <f t="shared" si="154"/>
        <v>45900</v>
      </c>
      <c r="S2783" t="s">
        <v>27</v>
      </c>
      <c r="T2783" t="s">
        <v>28</v>
      </c>
    </row>
    <row r="2784" spans="1:20" ht="13.95" customHeight="1" x14ac:dyDescent="0.3">
      <c r="A2784" t="s">
        <v>4031</v>
      </c>
      <c r="B2784" s="2">
        <v>1</v>
      </c>
      <c r="C2784" t="s">
        <v>1864</v>
      </c>
      <c r="D2784" t="s">
        <v>1787</v>
      </c>
      <c r="E2784" t="s">
        <v>31</v>
      </c>
      <c r="F2784" t="s">
        <v>281</v>
      </c>
      <c r="G2784" t="s">
        <v>282</v>
      </c>
      <c r="H2784" t="s">
        <v>1845</v>
      </c>
      <c r="I2784" s="1">
        <f t="shared" si="153"/>
        <v>45621</v>
      </c>
      <c r="J2784" s="3">
        <v>31046.55</v>
      </c>
      <c r="K2784" s="3">
        <v>3560.75</v>
      </c>
      <c r="L2784" s="3">
        <v>27485.8</v>
      </c>
      <c r="M2784" s="3">
        <v>3105</v>
      </c>
      <c r="N2784" s="2">
        <v>6</v>
      </c>
      <c r="O2784" s="2">
        <v>0</v>
      </c>
      <c r="P2784" s="2">
        <v>5</v>
      </c>
      <c r="Q2784" s="2">
        <v>85</v>
      </c>
      <c r="R2784" s="1">
        <f t="shared" si="154"/>
        <v>45900</v>
      </c>
      <c r="S2784" t="s">
        <v>27</v>
      </c>
      <c r="T2784" t="s">
        <v>28</v>
      </c>
    </row>
    <row r="2785" spans="1:20" ht="13.95" customHeight="1" x14ac:dyDescent="0.3">
      <c r="A2785" t="s">
        <v>4032</v>
      </c>
      <c r="B2785" s="2">
        <v>1</v>
      </c>
      <c r="C2785" t="s">
        <v>3981</v>
      </c>
      <c r="D2785" t="s">
        <v>22</v>
      </c>
      <c r="E2785" t="s">
        <v>3982</v>
      </c>
      <c r="F2785" t="s">
        <v>173</v>
      </c>
      <c r="G2785" t="s">
        <v>124</v>
      </c>
      <c r="H2785" t="s">
        <v>523</v>
      </c>
      <c r="I2785" s="1">
        <f>DATE(2023,9,29)</f>
        <v>45198</v>
      </c>
      <c r="J2785" s="3">
        <v>4831.96</v>
      </c>
      <c r="K2785" s="3">
        <v>608.48</v>
      </c>
      <c r="L2785" s="3">
        <v>4223.4799999999996</v>
      </c>
      <c r="M2785" s="3">
        <v>400</v>
      </c>
      <c r="N2785" s="2">
        <v>14</v>
      </c>
      <c r="O2785" s="2">
        <v>0</v>
      </c>
      <c r="P2785" s="2">
        <v>12</v>
      </c>
      <c r="Q2785" s="2">
        <v>28</v>
      </c>
      <c r="R2785" s="1">
        <f t="shared" si="154"/>
        <v>45900</v>
      </c>
      <c r="S2785" t="s">
        <v>27</v>
      </c>
      <c r="T2785" t="s">
        <v>28</v>
      </c>
    </row>
    <row r="2786" spans="1:20" ht="13.95" customHeight="1" x14ac:dyDescent="0.3">
      <c r="A2786" t="s">
        <v>4033</v>
      </c>
      <c r="B2786" s="2">
        <v>1</v>
      </c>
      <c r="C2786" t="s">
        <v>1864</v>
      </c>
      <c r="D2786" t="s">
        <v>1787</v>
      </c>
      <c r="E2786" t="s">
        <v>31</v>
      </c>
      <c r="F2786" t="s">
        <v>281</v>
      </c>
      <c r="G2786" t="s">
        <v>282</v>
      </c>
      <c r="H2786" t="s">
        <v>1845</v>
      </c>
      <c r="I2786" s="1">
        <f>DATE(2024,11,25)</f>
        <v>45621</v>
      </c>
      <c r="J2786" s="3">
        <v>31046.55</v>
      </c>
      <c r="K2786" s="3">
        <v>3560.75</v>
      </c>
      <c r="L2786" s="3">
        <v>27485.8</v>
      </c>
      <c r="M2786" s="3">
        <v>3105</v>
      </c>
      <c r="N2786" s="2">
        <v>6</v>
      </c>
      <c r="O2786" s="2">
        <v>0</v>
      </c>
      <c r="P2786" s="2">
        <v>5</v>
      </c>
      <c r="Q2786" s="2">
        <v>85</v>
      </c>
      <c r="R2786" s="1">
        <f t="shared" si="154"/>
        <v>45900</v>
      </c>
      <c r="S2786" t="s">
        <v>27</v>
      </c>
      <c r="T2786" t="s">
        <v>28</v>
      </c>
    </row>
    <row r="2787" spans="1:20" ht="13.95" customHeight="1" x14ac:dyDescent="0.3">
      <c r="A2787" t="s">
        <v>4034</v>
      </c>
      <c r="B2787" s="2">
        <v>1</v>
      </c>
      <c r="C2787" t="s">
        <v>1864</v>
      </c>
      <c r="D2787" t="s">
        <v>1787</v>
      </c>
      <c r="E2787" t="s">
        <v>31</v>
      </c>
      <c r="F2787" t="s">
        <v>281</v>
      </c>
      <c r="G2787" t="s">
        <v>282</v>
      </c>
      <c r="H2787" t="s">
        <v>1845</v>
      </c>
      <c r="I2787" s="1">
        <f>DATE(2024,11,25)</f>
        <v>45621</v>
      </c>
      <c r="J2787" s="3">
        <v>31046.55</v>
      </c>
      <c r="K2787" s="3">
        <v>3560.75</v>
      </c>
      <c r="L2787" s="3">
        <v>27485.8</v>
      </c>
      <c r="M2787" s="3">
        <v>3105</v>
      </c>
      <c r="N2787" s="2">
        <v>6</v>
      </c>
      <c r="O2787" s="2">
        <v>0</v>
      </c>
      <c r="P2787" s="2">
        <v>5</v>
      </c>
      <c r="Q2787" s="2">
        <v>85</v>
      </c>
      <c r="R2787" s="1">
        <f t="shared" si="154"/>
        <v>45900</v>
      </c>
      <c r="S2787" t="s">
        <v>27</v>
      </c>
      <c r="T2787" t="s">
        <v>28</v>
      </c>
    </row>
    <row r="2788" spans="1:20" ht="13.95" customHeight="1" x14ac:dyDescent="0.3">
      <c r="A2788" t="s">
        <v>4035</v>
      </c>
      <c r="B2788" s="2">
        <v>1</v>
      </c>
      <c r="C2788" t="s">
        <v>3981</v>
      </c>
      <c r="D2788" t="s">
        <v>22</v>
      </c>
      <c r="E2788" t="s">
        <v>4036</v>
      </c>
      <c r="F2788" t="s">
        <v>173</v>
      </c>
      <c r="G2788" t="s">
        <v>124</v>
      </c>
      <c r="H2788" t="s">
        <v>188</v>
      </c>
      <c r="I2788" s="1">
        <f>DATE(2023,9,29)</f>
        <v>45198</v>
      </c>
      <c r="J2788" s="3">
        <v>4831.96</v>
      </c>
      <c r="K2788" s="3">
        <v>608.48</v>
      </c>
      <c r="L2788" s="3">
        <v>4223.4799999999996</v>
      </c>
      <c r="M2788" s="3">
        <v>400</v>
      </c>
      <c r="N2788" s="2">
        <v>14</v>
      </c>
      <c r="O2788" s="2">
        <v>0</v>
      </c>
      <c r="P2788" s="2">
        <v>12</v>
      </c>
      <c r="Q2788" s="2">
        <v>28</v>
      </c>
      <c r="R2788" s="1">
        <f t="shared" si="154"/>
        <v>45900</v>
      </c>
      <c r="S2788" t="s">
        <v>27</v>
      </c>
      <c r="T2788" t="s">
        <v>28</v>
      </c>
    </row>
    <row r="2789" spans="1:20" ht="13.95" customHeight="1" x14ac:dyDescent="0.3">
      <c r="A2789" t="s">
        <v>4037</v>
      </c>
      <c r="B2789" s="2">
        <v>1</v>
      </c>
      <c r="C2789" t="s">
        <v>3981</v>
      </c>
      <c r="D2789" t="s">
        <v>22</v>
      </c>
      <c r="E2789" t="s">
        <v>4036</v>
      </c>
      <c r="F2789" t="s">
        <v>173</v>
      </c>
      <c r="G2789" t="s">
        <v>124</v>
      </c>
      <c r="H2789" t="s">
        <v>188</v>
      </c>
      <c r="I2789" s="1">
        <f>DATE(2023,9,29)</f>
        <v>45198</v>
      </c>
      <c r="J2789" s="3">
        <v>4831.96</v>
      </c>
      <c r="K2789" s="3">
        <v>608.48</v>
      </c>
      <c r="L2789" s="3">
        <v>4223.4799999999996</v>
      </c>
      <c r="M2789" s="3">
        <v>400</v>
      </c>
      <c r="N2789" s="2">
        <v>14</v>
      </c>
      <c r="O2789" s="2">
        <v>0</v>
      </c>
      <c r="P2789" s="2">
        <v>12</v>
      </c>
      <c r="Q2789" s="2">
        <v>28</v>
      </c>
      <c r="R2789" s="1">
        <f t="shared" si="154"/>
        <v>45900</v>
      </c>
      <c r="S2789" t="s">
        <v>27</v>
      </c>
      <c r="T2789" t="s">
        <v>28</v>
      </c>
    </row>
    <row r="2790" spans="1:20" ht="13.95" customHeight="1" x14ac:dyDescent="0.3">
      <c r="A2790" t="s">
        <v>4038</v>
      </c>
      <c r="B2790" s="2">
        <v>1</v>
      </c>
      <c r="C2790" t="s">
        <v>1864</v>
      </c>
      <c r="D2790" t="s">
        <v>1787</v>
      </c>
      <c r="E2790" t="s">
        <v>31</v>
      </c>
      <c r="F2790" t="s">
        <v>281</v>
      </c>
      <c r="G2790" t="s">
        <v>282</v>
      </c>
      <c r="H2790" t="s">
        <v>1845</v>
      </c>
      <c r="I2790" s="1">
        <f>DATE(2024,11,25)</f>
        <v>45621</v>
      </c>
      <c r="J2790" s="3">
        <v>31046.55</v>
      </c>
      <c r="K2790" s="3">
        <v>3560.75</v>
      </c>
      <c r="L2790" s="3">
        <v>27485.8</v>
      </c>
      <c r="M2790" s="3">
        <v>3105</v>
      </c>
      <c r="N2790" s="2">
        <v>6</v>
      </c>
      <c r="O2790" s="2">
        <v>0</v>
      </c>
      <c r="P2790" s="2">
        <v>5</v>
      </c>
      <c r="Q2790" s="2">
        <v>85</v>
      </c>
      <c r="R2790" s="1">
        <f t="shared" si="154"/>
        <v>45900</v>
      </c>
      <c r="S2790" t="s">
        <v>27</v>
      </c>
      <c r="T2790" t="s">
        <v>28</v>
      </c>
    </row>
    <row r="2791" spans="1:20" ht="13.95" customHeight="1" x14ac:dyDescent="0.3">
      <c r="A2791" t="s">
        <v>4039</v>
      </c>
      <c r="B2791" s="2">
        <v>1</v>
      </c>
      <c r="C2791" t="s">
        <v>1864</v>
      </c>
      <c r="D2791" t="s">
        <v>1787</v>
      </c>
      <c r="E2791" t="s">
        <v>31</v>
      </c>
      <c r="F2791" t="s">
        <v>281</v>
      </c>
      <c r="G2791" t="s">
        <v>282</v>
      </c>
      <c r="H2791" t="s">
        <v>1845</v>
      </c>
      <c r="I2791" s="1">
        <f>DATE(2024,11,25)</f>
        <v>45621</v>
      </c>
      <c r="J2791" s="3">
        <v>31046.55</v>
      </c>
      <c r="K2791" s="3">
        <v>3560.75</v>
      </c>
      <c r="L2791" s="3">
        <v>27485.8</v>
      </c>
      <c r="M2791" s="3">
        <v>3105</v>
      </c>
      <c r="N2791" s="2">
        <v>6</v>
      </c>
      <c r="O2791" s="2">
        <v>0</v>
      </c>
      <c r="P2791" s="2">
        <v>5</v>
      </c>
      <c r="Q2791" s="2">
        <v>85</v>
      </c>
      <c r="R2791" s="1">
        <f t="shared" si="154"/>
        <v>45900</v>
      </c>
      <c r="S2791" t="s">
        <v>27</v>
      </c>
      <c r="T2791" t="s">
        <v>28</v>
      </c>
    </row>
    <row r="2792" spans="1:20" ht="13.95" customHeight="1" x14ac:dyDescent="0.3">
      <c r="A2792" t="s">
        <v>4040</v>
      </c>
      <c r="B2792" s="2">
        <v>1</v>
      </c>
      <c r="C2792" t="s">
        <v>1864</v>
      </c>
      <c r="D2792" t="s">
        <v>1787</v>
      </c>
      <c r="E2792" t="s">
        <v>31</v>
      </c>
      <c r="F2792" t="s">
        <v>281</v>
      </c>
      <c r="G2792" t="s">
        <v>282</v>
      </c>
      <c r="H2792" t="s">
        <v>1845</v>
      </c>
      <c r="I2792" s="1">
        <f>DATE(2024,11,25)</f>
        <v>45621</v>
      </c>
      <c r="J2792" s="3">
        <v>31046.55</v>
      </c>
      <c r="K2792" s="3">
        <v>3560.75</v>
      </c>
      <c r="L2792" s="3">
        <v>27485.8</v>
      </c>
      <c r="M2792" s="3">
        <v>3105</v>
      </c>
      <c r="N2792" s="2">
        <v>6</v>
      </c>
      <c r="O2792" s="2">
        <v>0</v>
      </c>
      <c r="P2792" s="2">
        <v>5</v>
      </c>
      <c r="Q2792" s="2">
        <v>85</v>
      </c>
      <c r="R2792" s="1">
        <f t="shared" si="154"/>
        <v>45900</v>
      </c>
      <c r="S2792" t="s">
        <v>27</v>
      </c>
      <c r="T2792" t="s">
        <v>28</v>
      </c>
    </row>
    <row r="2793" spans="1:20" ht="13.95" customHeight="1" x14ac:dyDescent="0.3">
      <c r="A2793" t="s">
        <v>4041</v>
      </c>
      <c r="B2793" s="2">
        <v>1</v>
      </c>
      <c r="C2793" t="s">
        <v>3981</v>
      </c>
      <c r="D2793" t="s">
        <v>22</v>
      </c>
      <c r="E2793" t="s">
        <v>4042</v>
      </c>
      <c r="F2793" t="s">
        <v>173</v>
      </c>
      <c r="G2793" t="s">
        <v>124</v>
      </c>
      <c r="H2793" t="s">
        <v>523</v>
      </c>
      <c r="I2793" s="1">
        <f>DATE(2023,9,29)</f>
        <v>45198</v>
      </c>
      <c r="J2793" s="3">
        <v>4831.96</v>
      </c>
      <c r="K2793" s="3">
        <v>608.48</v>
      </c>
      <c r="L2793" s="3">
        <v>4223.4799999999996</v>
      </c>
      <c r="M2793" s="3">
        <v>400</v>
      </c>
      <c r="N2793" s="2">
        <v>14</v>
      </c>
      <c r="O2793" s="2">
        <v>0</v>
      </c>
      <c r="P2793" s="2">
        <v>12</v>
      </c>
      <c r="Q2793" s="2">
        <v>28</v>
      </c>
      <c r="R2793" s="1">
        <f t="shared" si="154"/>
        <v>45900</v>
      </c>
      <c r="S2793" t="s">
        <v>27</v>
      </c>
      <c r="T2793" t="s">
        <v>28</v>
      </c>
    </row>
    <row r="2794" spans="1:20" ht="13.95" customHeight="1" x14ac:dyDescent="0.3">
      <c r="A2794" t="s">
        <v>4043</v>
      </c>
      <c r="B2794" s="2">
        <v>1</v>
      </c>
      <c r="C2794" t="s">
        <v>1864</v>
      </c>
      <c r="D2794" t="s">
        <v>1787</v>
      </c>
      <c r="E2794" t="s">
        <v>31</v>
      </c>
      <c r="F2794" t="s">
        <v>281</v>
      </c>
      <c r="G2794" t="s">
        <v>282</v>
      </c>
      <c r="H2794" t="s">
        <v>1845</v>
      </c>
      <c r="I2794" s="1">
        <f>DATE(2024,11,25)</f>
        <v>45621</v>
      </c>
      <c r="J2794" s="3">
        <v>31046.55</v>
      </c>
      <c r="K2794" s="3">
        <v>3560.75</v>
      </c>
      <c r="L2794" s="3">
        <v>27485.8</v>
      </c>
      <c r="M2794" s="3">
        <v>3105</v>
      </c>
      <c r="N2794" s="2">
        <v>6</v>
      </c>
      <c r="O2794" s="2">
        <v>0</v>
      </c>
      <c r="P2794" s="2">
        <v>5</v>
      </c>
      <c r="Q2794" s="2">
        <v>85</v>
      </c>
      <c r="R2794" s="1">
        <f t="shared" si="154"/>
        <v>45900</v>
      </c>
      <c r="S2794" t="s">
        <v>27</v>
      </c>
      <c r="T2794" t="s">
        <v>28</v>
      </c>
    </row>
    <row r="2795" spans="1:20" ht="13.95" customHeight="1" x14ac:dyDescent="0.3">
      <c r="A2795" t="s">
        <v>4044</v>
      </c>
      <c r="B2795" s="2">
        <v>1</v>
      </c>
      <c r="C2795" t="s">
        <v>1864</v>
      </c>
      <c r="D2795" t="s">
        <v>1787</v>
      </c>
      <c r="E2795" t="s">
        <v>31</v>
      </c>
      <c r="F2795" t="s">
        <v>3635</v>
      </c>
      <c r="G2795" t="s">
        <v>565</v>
      </c>
      <c r="H2795" t="s">
        <v>1845</v>
      </c>
      <c r="I2795" s="1">
        <f>DATE(2024,11,25)</f>
        <v>45621</v>
      </c>
      <c r="J2795" s="3">
        <v>31046.55</v>
      </c>
      <c r="K2795" s="3">
        <v>3560.75</v>
      </c>
      <c r="L2795" s="3">
        <v>27485.8</v>
      </c>
      <c r="M2795" s="3">
        <v>3105</v>
      </c>
      <c r="N2795" s="2">
        <v>6</v>
      </c>
      <c r="O2795" s="2">
        <v>0</v>
      </c>
      <c r="P2795" s="2">
        <v>5</v>
      </c>
      <c r="Q2795" s="2">
        <v>85</v>
      </c>
      <c r="R2795" s="1">
        <f t="shared" si="154"/>
        <v>45900</v>
      </c>
      <c r="S2795" t="s">
        <v>27</v>
      </c>
      <c r="T2795" t="s">
        <v>28</v>
      </c>
    </row>
    <row r="2796" spans="1:20" ht="13.95" customHeight="1" x14ac:dyDescent="0.3">
      <c r="A2796" t="s">
        <v>4045</v>
      </c>
      <c r="B2796" s="2">
        <v>1</v>
      </c>
      <c r="C2796" t="s">
        <v>1864</v>
      </c>
      <c r="D2796" t="s">
        <v>1787</v>
      </c>
      <c r="E2796" t="s">
        <v>31</v>
      </c>
      <c r="F2796" t="s">
        <v>281</v>
      </c>
      <c r="G2796" t="s">
        <v>282</v>
      </c>
      <c r="H2796" t="s">
        <v>1845</v>
      </c>
      <c r="I2796" s="1">
        <f>DATE(2024,11,25)</f>
        <v>45621</v>
      </c>
      <c r="J2796" s="3">
        <v>31046.55</v>
      </c>
      <c r="K2796" s="3">
        <v>3560.75</v>
      </c>
      <c r="L2796" s="3">
        <v>27485.8</v>
      </c>
      <c r="M2796" s="3">
        <v>3105</v>
      </c>
      <c r="N2796" s="2">
        <v>6</v>
      </c>
      <c r="O2796" s="2">
        <v>0</v>
      </c>
      <c r="P2796" s="2">
        <v>5</v>
      </c>
      <c r="Q2796" s="2">
        <v>85</v>
      </c>
      <c r="R2796" s="1">
        <f t="shared" si="154"/>
        <v>45900</v>
      </c>
      <c r="S2796" t="s">
        <v>27</v>
      </c>
      <c r="T2796" t="s">
        <v>28</v>
      </c>
    </row>
    <row r="2797" spans="1:20" ht="13.95" customHeight="1" x14ac:dyDescent="0.3">
      <c r="A2797" t="s">
        <v>4046</v>
      </c>
      <c r="B2797" s="2">
        <v>1</v>
      </c>
      <c r="C2797" t="s">
        <v>3981</v>
      </c>
      <c r="D2797" t="s">
        <v>22</v>
      </c>
      <c r="E2797" t="s">
        <v>4042</v>
      </c>
      <c r="F2797" t="s">
        <v>173</v>
      </c>
      <c r="G2797" t="s">
        <v>124</v>
      </c>
      <c r="H2797" t="s">
        <v>188</v>
      </c>
      <c r="I2797" s="1">
        <f>DATE(2023,9,29)</f>
        <v>45198</v>
      </c>
      <c r="J2797" s="3">
        <v>4831.96</v>
      </c>
      <c r="K2797" s="3">
        <v>608.48</v>
      </c>
      <c r="L2797" s="3">
        <v>4223.4799999999996</v>
      </c>
      <c r="M2797" s="3">
        <v>400</v>
      </c>
      <c r="N2797" s="2">
        <v>14</v>
      </c>
      <c r="O2797" s="2">
        <v>0</v>
      </c>
      <c r="P2797" s="2">
        <v>12</v>
      </c>
      <c r="Q2797" s="2">
        <v>28</v>
      </c>
      <c r="R2797" s="1">
        <f t="shared" si="154"/>
        <v>45900</v>
      </c>
      <c r="S2797" t="s">
        <v>27</v>
      </c>
      <c r="T2797" t="s">
        <v>28</v>
      </c>
    </row>
    <row r="2798" spans="1:20" ht="13.95" customHeight="1" x14ac:dyDescent="0.3">
      <c r="A2798" t="s">
        <v>4047</v>
      </c>
      <c r="B2798" s="2">
        <v>1</v>
      </c>
      <c r="C2798" t="s">
        <v>1864</v>
      </c>
      <c r="D2798" t="s">
        <v>1787</v>
      </c>
      <c r="E2798" t="s">
        <v>31</v>
      </c>
      <c r="F2798" t="s">
        <v>281</v>
      </c>
      <c r="G2798" t="s">
        <v>282</v>
      </c>
      <c r="H2798" t="s">
        <v>1845</v>
      </c>
      <c r="I2798" s="1">
        <f t="shared" ref="I2798:I2803" si="155">DATE(2024,11,25)</f>
        <v>45621</v>
      </c>
      <c r="J2798" s="3">
        <v>31046.55</v>
      </c>
      <c r="K2798" s="3">
        <v>3560.75</v>
      </c>
      <c r="L2798" s="3">
        <v>27485.8</v>
      </c>
      <c r="M2798" s="3">
        <v>3105</v>
      </c>
      <c r="N2798" s="2">
        <v>6</v>
      </c>
      <c r="O2798" s="2">
        <v>0</v>
      </c>
      <c r="P2798" s="2">
        <v>5</v>
      </c>
      <c r="Q2798" s="2">
        <v>85</v>
      </c>
      <c r="R2798" s="1">
        <f t="shared" si="154"/>
        <v>45900</v>
      </c>
      <c r="S2798" t="s">
        <v>27</v>
      </c>
      <c r="T2798" t="s">
        <v>28</v>
      </c>
    </row>
    <row r="2799" spans="1:20" ht="13.95" customHeight="1" x14ac:dyDescent="0.3">
      <c r="A2799" t="s">
        <v>4048</v>
      </c>
      <c r="B2799" s="2">
        <v>1</v>
      </c>
      <c r="C2799" t="s">
        <v>1864</v>
      </c>
      <c r="D2799" t="s">
        <v>1787</v>
      </c>
      <c r="E2799" t="s">
        <v>31</v>
      </c>
      <c r="F2799" t="s">
        <v>281</v>
      </c>
      <c r="G2799" t="s">
        <v>282</v>
      </c>
      <c r="H2799" t="s">
        <v>1845</v>
      </c>
      <c r="I2799" s="1">
        <f t="shared" si="155"/>
        <v>45621</v>
      </c>
      <c r="J2799" s="3">
        <v>31046.55</v>
      </c>
      <c r="K2799" s="3">
        <v>3560.75</v>
      </c>
      <c r="L2799" s="3">
        <v>27485.8</v>
      </c>
      <c r="M2799" s="3">
        <v>3105</v>
      </c>
      <c r="N2799" s="2">
        <v>6</v>
      </c>
      <c r="O2799" s="2">
        <v>0</v>
      </c>
      <c r="P2799" s="2">
        <v>5</v>
      </c>
      <c r="Q2799" s="2">
        <v>85</v>
      </c>
      <c r="R2799" s="1">
        <f t="shared" si="154"/>
        <v>45900</v>
      </c>
      <c r="S2799" t="s">
        <v>27</v>
      </c>
      <c r="T2799" t="s">
        <v>28</v>
      </c>
    </row>
    <row r="2800" spans="1:20" ht="13.95" customHeight="1" x14ac:dyDescent="0.3">
      <c r="A2800" t="s">
        <v>4049</v>
      </c>
      <c r="B2800" s="2">
        <v>1</v>
      </c>
      <c r="C2800" t="s">
        <v>1864</v>
      </c>
      <c r="D2800" t="s">
        <v>1787</v>
      </c>
      <c r="E2800" t="s">
        <v>31</v>
      </c>
      <c r="F2800" t="s">
        <v>192</v>
      </c>
      <c r="G2800" t="s">
        <v>193</v>
      </c>
      <c r="H2800" t="s">
        <v>4050</v>
      </c>
      <c r="I2800" s="1">
        <f t="shared" si="155"/>
        <v>45621</v>
      </c>
      <c r="J2800" s="3">
        <v>31046.55</v>
      </c>
      <c r="K2800" s="3">
        <v>3560.75</v>
      </c>
      <c r="L2800" s="3">
        <v>27485.8</v>
      </c>
      <c r="M2800" s="3">
        <v>3105</v>
      </c>
      <c r="N2800" s="2">
        <v>6</v>
      </c>
      <c r="O2800" s="2">
        <v>0</v>
      </c>
      <c r="P2800" s="2">
        <v>5</v>
      </c>
      <c r="Q2800" s="2">
        <v>85</v>
      </c>
      <c r="R2800" s="1">
        <f t="shared" si="154"/>
        <v>45900</v>
      </c>
      <c r="S2800" t="s">
        <v>27</v>
      </c>
      <c r="T2800" t="s">
        <v>28</v>
      </c>
    </row>
    <row r="2801" spans="1:20" ht="13.95" customHeight="1" x14ac:dyDescent="0.3">
      <c r="A2801" t="s">
        <v>4051</v>
      </c>
      <c r="B2801" s="2">
        <v>1</v>
      </c>
      <c r="C2801" t="s">
        <v>1864</v>
      </c>
      <c r="D2801" t="s">
        <v>1787</v>
      </c>
      <c r="E2801" t="s">
        <v>31</v>
      </c>
      <c r="F2801" t="s">
        <v>281</v>
      </c>
      <c r="G2801" t="s">
        <v>282</v>
      </c>
      <c r="H2801" t="s">
        <v>4052</v>
      </c>
      <c r="I2801" s="1">
        <f t="shared" si="155"/>
        <v>45621</v>
      </c>
      <c r="J2801" s="3">
        <v>31046.55</v>
      </c>
      <c r="K2801" s="3">
        <v>3560.75</v>
      </c>
      <c r="L2801" s="3">
        <v>27485.8</v>
      </c>
      <c r="M2801" s="3">
        <v>3105</v>
      </c>
      <c r="N2801" s="2">
        <v>6</v>
      </c>
      <c r="O2801" s="2">
        <v>0</v>
      </c>
      <c r="P2801" s="2">
        <v>5</v>
      </c>
      <c r="Q2801" s="2">
        <v>85</v>
      </c>
      <c r="R2801" s="1">
        <f t="shared" si="154"/>
        <v>45900</v>
      </c>
      <c r="S2801" t="s">
        <v>27</v>
      </c>
      <c r="T2801" t="s">
        <v>28</v>
      </c>
    </row>
    <row r="2802" spans="1:20" ht="13.95" customHeight="1" x14ac:dyDescent="0.3">
      <c r="A2802" t="s">
        <v>4053</v>
      </c>
      <c r="B2802" s="2">
        <v>1</v>
      </c>
      <c r="C2802" t="s">
        <v>1864</v>
      </c>
      <c r="D2802" t="s">
        <v>1787</v>
      </c>
      <c r="E2802" t="s">
        <v>31</v>
      </c>
      <c r="F2802" t="s">
        <v>281</v>
      </c>
      <c r="G2802" t="s">
        <v>282</v>
      </c>
      <c r="H2802" t="s">
        <v>1845</v>
      </c>
      <c r="I2802" s="1">
        <f t="shared" si="155"/>
        <v>45621</v>
      </c>
      <c r="J2802" s="3">
        <v>31046.55</v>
      </c>
      <c r="K2802" s="3">
        <v>3560.75</v>
      </c>
      <c r="L2802" s="3">
        <v>27485.8</v>
      </c>
      <c r="M2802" s="3">
        <v>3105</v>
      </c>
      <c r="N2802" s="2">
        <v>6</v>
      </c>
      <c r="O2802" s="2">
        <v>0</v>
      </c>
      <c r="P2802" s="2">
        <v>5</v>
      </c>
      <c r="Q2802" s="2">
        <v>85</v>
      </c>
      <c r="R2802" s="1">
        <f t="shared" si="154"/>
        <v>45900</v>
      </c>
      <c r="S2802" t="s">
        <v>27</v>
      </c>
      <c r="T2802" t="s">
        <v>28</v>
      </c>
    </row>
    <row r="2803" spans="1:20" ht="13.95" customHeight="1" x14ac:dyDescent="0.3">
      <c r="A2803" t="s">
        <v>4054</v>
      </c>
      <c r="B2803" s="2">
        <v>1</v>
      </c>
      <c r="C2803" t="s">
        <v>1864</v>
      </c>
      <c r="D2803" t="s">
        <v>1787</v>
      </c>
      <c r="E2803" t="s">
        <v>31</v>
      </c>
      <c r="F2803" t="s">
        <v>281</v>
      </c>
      <c r="G2803" t="s">
        <v>282</v>
      </c>
      <c r="H2803" t="s">
        <v>1845</v>
      </c>
      <c r="I2803" s="1">
        <f t="shared" si="155"/>
        <v>45621</v>
      </c>
      <c r="J2803" s="3">
        <v>31046.55</v>
      </c>
      <c r="K2803" s="3">
        <v>3560.75</v>
      </c>
      <c r="L2803" s="3">
        <v>27485.8</v>
      </c>
      <c r="M2803" s="3">
        <v>3105</v>
      </c>
      <c r="N2803" s="2">
        <v>6</v>
      </c>
      <c r="O2803" s="2">
        <v>0</v>
      </c>
      <c r="P2803" s="2">
        <v>5</v>
      </c>
      <c r="Q2803" s="2">
        <v>85</v>
      </c>
      <c r="R2803" s="1">
        <f t="shared" si="154"/>
        <v>45900</v>
      </c>
      <c r="S2803" t="s">
        <v>27</v>
      </c>
      <c r="T2803" t="s">
        <v>28</v>
      </c>
    </row>
    <row r="2804" spans="1:20" ht="13.95" customHeight="1" x14ac:dyDescent="0.3">
      <c r="A2804" t="s">
        <v>4055</v>
      </c>
      <c r="B2804" s="2">
        <v>1</v>
      </c>
      <c r="C2804" t="s">
        <v>4056</v>
      </c>
      <c r="D2804" t="s">
        <v>1787</v>
      </c>
      <c r="E2804" t="s">
        <v>1967</v>
      </c>
      <c r="F2804" t="s">
        <v>281</v>
      </c>
      <c r="G2804" t="s">
        <v>282</v>
      </c>
      <c r="H2804" t="s">
        <v>283</v>
      </c>
      <c r="I2804" s="1">
        <f>DATE(2018,9,19)</f>
        <v>43362</v>
      </c>
      <c r="J2804" s="3">
        <v>18569.05</v>
      </c>
      <c r="K2804" s="3">
        <v>12901.99</v>
      </c>
      <c r="L2804" s="3">
        <v>5667.06</v>
      </c>
      <c r="M2804" s="3">
        <v>1857</v>
      </c>
      <c r="N2804" s="2">
        <v>9</v>
      </c>
      <c r="O2804" s="2">
        <v>0</v>
      </c>
      <c r="P2804" s="2">
        <v>2</v>
      </c>
      <c r="Q2804" s="2">
        <v>18</v>
      </c>
      <c r="R2804" s="1">
        <f t="shared" si="154"/>
        <v>45900</v>
      </c>
      <c r="S2804" t="s">
        <v>27</v>
      </c>
      <c r="T2804" t="s">
        <v>28</v>
      </c>
    </row>
    <row r="2805" spans="1:20" ht="13.95" customHeight="1" x14ac:dyDescent="0.3">
      <c r="A2805" t="s">
        <v>4057</v>
      </c>
      <c r="B2805" s="2">
        <v>1</v>
      </c>
      <c r="C2805" t="s">
        <v>1864</v>
      </c>
      <c r="D2805" t="s">
        <v>1787</v>
      </c>
      <c r="E2805" t="s">
        <v>31</v>
      </c>
      <c r="F2805" t="s">
        <v>281</v>
      </c>
      <c r="G2805" t="s">
        <v>282</v>
      </c>
      <c r="H2805" t="s">
        <v>4058</v>
      </c>
      <c r="I2805" s="1">
        <f>DATE(2024,11,25)</f>
        <v>45621</v>
      </c>
      <c r="J2805" s="3">
        <v>31046.55</v>
      </c>
      <c r="K2805" s="3">
        <v>3560.75</v>
      </c>
      <c r="L2805" s="3">
        <v>27485.8</v>
      </c>
      <c r="M2805" s="3">
        <v>3105</v>
      </c>
      <c r="N2805" s="2">
        <v>6</v>
      </c>
      <c r="O2805" s="2">
        <v>0</v>
      </c>
      <c r="P2805" s="2">
        <v>5</v>
      </c>
      <c r="Q2805" s="2">
        <v>85</v>
      </c>
      <c r="R2805" s="1">
        <f t="shared" si="154"/>
        <v>45900</v>
      </c>
      <c r="S2805" t="s">
        <v>27</v>
      </c>
      <c r="T2805" t="s">
        <v>28</v>
      </c>
    </row>
    <row r="2806" spans="1:20" ht="13.95" customHeight="1" x14ac:dyDescent="0.3">
      <c r="A2806" t="s">
        <v>4059</v>
      </c>
      <c r="B2806" s="2">
        <v>1</v>
      </c>
      <c r="C2806" t="s">
        <v>1864</v>
      </c>
      <c r="D2806" t="s">
        <v>1787</v>
      </c>
      <c r="E2806" t="s">
        <v>31</v>
      </c>
      <c r="F2806" t="s">
        <v>281</v>
      </c>
      <c r="G2806" t="s">
        <v>282</v>
      </c>
      <c r="H2806" t="s">
        <v>1845</v>
      </c>
      <c r="I2806" s="1">
        <f>DATE(2024,11,25)</f>
        <v>45621</v>
      </c>
      <c r="J2806" s="3">
        <v>31046.55</v>
      </c>
      <c r="K2806" s="3">
        <v>3560.75</v>
      </c>
      <c r="L2806" s="3">
        <v>27485.8</v>
      </c>
      <c r="M2806" s="3">
        <v>3105</v>
      </c>
      <c r="N2806" s="2">
        <v>6</v>
      </c>
      <c r="O2806" s="2">
        <v>0</v>
      </c>
      <c r="P2806" s="2">
        <v>5</v>
      </c>
      <c r="Q2806" s="2">
        <v>85</v>
      </c>
      <c r="R2806" s="1">
        <f t="shared" si="154"/>
        <v>45900</v>
      </c>
      <c r="S2806" t="s">
        <v>27</v>
      </c>
      <c r="T2806" t="s">
        <v>28</v>
      </c>
    </row>
    <row r="2807" spans="1:20" ht="13.95" customHeight="1" x14ac:dyDescent="0.3">
      <c r="A2807" t="s">
        <v>4060</v>
      </c>
      <c r="B2807" s="2">
        <v>1</v>
      </c>
      <c r="C2807" t="s">
        <v>1864</v>
      </c>
      <c r="D2807" t="s">
        <v>1787</v>
      </c>
      <c r="E2807" t="s">
        <v>31</v>
      </c>
      <c r="F2807" t="s">
        <v>281</v>
      </c>
      <c r="G2807" t="s">
        <v>282</v>
      </c>
      <c r="H2807" t="s">
        <v>1845</v>
      </c>
      <c r="I2807" s="1">
        <f>DATE(2024,11,25)</f>
        <v>45621</v>
      </c>
      <c r="J2807" s="3">
        <v>31046.55</v>
      </c>
      <c r="K2807" s="3">
        <v>3560.75</v>
      </c>
      <c r="L2807" s="3">
        <v>27485.8</v>
      </c>
      <c r="M2807" s="3">
        <v>3105</v>
      </c>
      <c r="N2807" s="2">
        <v>6</v>
      </c>
      <c r="O2807" s="2">
        <v>0</v>
      </c>
      <c r="P2807" s="2">
        <v>5</v>
      </c>
      <c r="Q2807" s="2">
        <v>85</v>
      </c>
      <c r="R2807" s="1">
        <f t="shared" si="154"/>
        <v>45900</v>
      </c>
      <c r="S2807" t="s">
        <v>27</v>
      </c>
      <c r="T2807" t="s">
        <v>28</v>
      </c>
    </row>
    <row r="2808" spans="1:20" ht="13.95" customHeight="1" x14ac:dyDescent="0.3">
      <c r="A2808" t="s">
        <v>4061</v>
      </c>
      <c r="B2808" s="2">
        <v>1</v>
      </c>
      <c r="C2808" t="s">
        <v>1633</v>
      </c>
      <c r="D2808" t="s">
        <v>93</v>
      </c>
      <c r="E2808" t="s">
        <v>1989</v>
      </c>
      <c r="F2808" t="s">
        <v>340</v>
      </c>
      <c r="G2808" t="s">
        <v>193</v>
      </c>
      <c r="H2808" t="s">
        <v>341</v>
      </c>
      <c r="I2808" s="1">
        <f>DATE(2024,3,31)</f>
        <v>45382</v>
      </c>
      <c r="J2808" s="3">
        <v>4025</v>
      </c>
      <c r="K2808" s="3">
        <v>735.02</v>
      </c>
      <c r="L2808" s="3">
        <v>3289.98</v>
      </c>
      <c r="M2808" s="3">
        <v>400</v>
      </c>
      <c r="N2808" s="2">
        <v>7</v>
      </c>
      <c r="O2808" s="2">
        <v>0</v>
      </c>
      <c r="P2808" s="2">
        <v>5</v>
      </c>
      <c r="Q2808" s="2">
        <v>211</v>
      </c>
      <c r="R2808" s="1">
        <f t="shared" si="154"/>
        <v>45900</v>
      </c>
      <c r="S2808" t="s">
        <v>27</v>
      </c>
      <c r="T2808" t="s">
        <v>28</v>
      </c>
    </row>
    <row r="2809" spans="1:20" ht="13.95" customHeight="1" x14ac:dyDescent="0.3">
      <c r="A2809" t="s">
        <v>4062</v>
      </c>
      <c r="B2809" s="2">
        <v>1</v>
      </c>
      <c r="C2809" t="s">
        <v>4063</v>
      </c>
      <c r="D2809" t="s">
        <v>22</v>
      </c>
      <c r="E2809" t="s">
        <v>4064</v>
      </c>
      <c r="F2809" t="s">
        <v>111</v>
      </c>
      <c r="G2809" t="s">
        <v>112</v>
      </c>
      <c r="H2809" t="s">
        <v>4065</v>
      </c>
      <c r="I2809" s="1">
        <f t="shared" ref="I2809:I2840" si="156">DATE(2025,3,28)</f>
        <v>45744</v>
      </c>
      <c r="J2809" s="3">
        <v>37720</v>
      </c>
      <c r="K2809" s="3">
        <v>1039.1300000000001</v>
      </c>
      <c r="L2809" s="3">
        <v>36680.870000000003</v>
      </c>
      <c r="M2809" s="3">
        <v>3700</v>
      </c>
      <c r="N2809" s="2">
        <v>14</v>
      </c>
      <c r="O2809" s="2">
        <v>0</v>
      </c>
      <c r="P2809" s="2">
        <v>13</v>
      </c>
      <c r="Q2809" s="2">
        <v>208</v>
      </c>
      <c r="R2809" s="1">
        <f t="shared" si="154"/>
        <v>45900</v>
      </c>
      <c r="S2809" t="s">
        <v>27</v>
      </c>
      <c r="T2809" t="s">
        <v>28</v>
      </c>
    </row>
    <row r="2810" spans="1:20" ht="13.95" customHeight="1" x14ac:dyDescent="0.3">
      <c r="A2810" t="s">
        <v>4066</v>
      </c>
      <c r="B2810" s="2">
        <v>1</v>
      </c>
      <c r="C2810" t="s">
        <v>4063</v>
      </c>
      <c r="D2810" t="s">
        <v>22</v>
      </c>
      <c r="E2810" t="s">
        <v>4064</v>
      </c>
      <c r="F2810" t="s">
        <v>111</v>
      </c>
      <c r="G2810" t="s">
        <v>112</v>
      </c>
      <c r="H2810" t="s">
        <v>4065</v>
      </c>
      <c r="I2810" s="1">
        <f t="shared" si="156"/>
        <v>45744</v>
      </c>
      <c r="J2810" s="3">
        <v>37720</v>
      </c>
      <c r="K2810" s="3">
        <v>1039.1300000000001</v>
      </c>
      <c r="L2810" s="3">
        <v>36680.870000000003</v>
      </c>
      <c r="M2810" s="3">
        <v>3700</v>
      </c>
      <c r="N2810" s="2">
        <v>14</v>
      </c>
      <c r="O2810" s="2">
        <v>0</v>
      </c>
      <c r="P2810" s="2">
        <v>13</v>
      </c>
      <c r="Q2810" s="2">
        <v>208</v>
      </c>
      <c r="R2810" s="1">
        <f t="shared" si="154"/>
        <v>45900</v>
      </c>
      <c r="S2810" t="s">
        <v>27</v>
      </c>
      <c r="T2810" t="s">
        <v>28</v>
      </c>
    </row>
    <row r="2811" spans="1:20" ht="13.95" customHeight="1" x14ac:dyDescent="0.3">
      <c r="A2811" t="s">
        <v>4067</v>
      </c>
      <c r="B2811" s="2">
        <v>1</v>
      </c>
      <c r="C2811" t="s">
        <v>4063</v>
      </c>
      <c r="D2811" t="s">
        <v>22</v>
      </c>
      <c r="E2811" t="s">
        <v>4064</v>
      </c>
      <c r="F2811" t="s">
        <v>111</v>
      </c>
      <c r="G2811" t="s">
        <v>112</v>
      </c>
      <c r="H2811" t="s">
        <v>4065</v>
      </c>
      <c r="I2811" s="1">
        <f t="shared" si="156"/>
        <v>45744</v>
      </c>
      <c r="J2811" s="3">
        <v>37720</v>
      </c>
      <c r="K2811" s="3">
        <v>1039.1300000000001</v>
      </c>
      <c r="L2811" s="3">
        <v>36680.870000000003</v>
      </c>
      <c r="M2811" s="3">
        <v>3700</v>
      </c>
      <c r="N2811" s="2">
        <v>14</v>
      </c>
      <c r="O2811" s="2">
        <v>0</v>
      </c>
      <c r="P2811" s="2">
        <v>13</v>
      </c>
      <c r="Q2811" s="2">
        <v>208</v>
      </c>
      <c r="R2811" s="1">
        <f t="shared" si="154"/>
        <v>45900</v>
      </c>
      <c r="S2811" t="s">
        <v>27</v>
      </c>
      <c r="T2811" t="s">
        <v>28</v>
      </c>
    </row>
    <row r="2812" spans="1:20" ht="13.95" customHeight="1" x14ac:dyDescent="0.3">
      <c r="A2812" t="s">
        <v>4068</v>
      </c>
      <c r="B2812" s="2">
        <v>1</v>
      </c>
      <c r="C2812" t="s">
        <v>4069</v>
      </c>
      <c r="D2812" t="s">
        <v>22</v>
      </c>
      <c r="E2812" t="s">
        <v>4064</v>
      </c>
      <c r="F2812" t="s">
        <v>111</v>
      </c>
      <c r="G2812" t="s">
        <v>112</v>
      </c>
      <c r="H2812" t="s">
        <v>4065</v>
      </c>
      <c r="I2812" s="1">
        <f t="shared" si="156"/>
        <v>45744</v>
      </c>
      <c r="J2812" s="3">
        <v>3162.5</v>
      </c>
      <c r="K2812" s="3">
        <v>87.13</v>
      </c>
      <c r="L2812" s="3">
        <v>3075.37</v>
      </c>
      <c r="M2812" s="3">
        <v>310</v>
      </c>
      <c r="N2812" s="2">
        <v>14</v>
      </c>
      <c r="O2812" s="2">
        <v>0</v>
      </c>
      <c r="P2812" s="2">
        <v>13</v>
      </c>
      <c r="Q2812" s="2">
        <v>208</v>
      </c>
      <c r="R2812" s="1">
        <f t="shared" si="154"/>
        <v>45900</v>
      </c>
      <c r="S2812" t="s">
        <v>27</v>
      </c>
      <c r="T2812" t="s">
        <v>28</v>
      </c>
    </row>
    <row r="2813" spans="1:20" ht="13.95" customHeight="1" x14ac:dyDescent="0.3">
      <c r="A2813" t="s">
        <v>4070</v>
      </c>
      <c r="B2813" s="2">
        <v>1</v>
      </c>
      <c r="C2813" t="s">
        <v>4069</v>
      </c>
      <c r="D2813" t="s">
        <v>22</v>
      </c>
      <c r="E2813" t="s">
        <v>4064</v>
      </c>
      <c r="F2813" t="s">
        <v>111</v>
      </c>
      <c r="G2813" t="s">
        <v>112</v>
      </c>
      <c r="H2813" t="s">
        <v>4065</v>
      </c>
      <c r="I2813" s="1">
        <f t="shared" si="156"/>
        <v>45744</v>
      </c>
      <c r="J2813" s="3">
        <v>3162.5</v>
      </c>
      <c r="K2813" s="3">
        <v>87.13</v>
      </c>
      <c r="L2813" s="3">
        <v>3075.37</v>
      </c>
      <c r="M2813" s="3">
        <v>310</v>
      </c>
      <c r="N2813" s="2">
        <v>14</v>
      </c>
      <c r="O2813" s="2">
        <v>0</v>
      </c>
      <c r="P2813" s="2">
        <v>13</v>
      </c>
      <c r="Q2813" s="2">
        <v>208</v>
      </c>
      <c r="R2813" s="1">
        <f t="shared" si="154"/>
        <v>45900</v>
      </c>
      <c r="S2813" t="s">
        <v>27</v>
      </c>
      <c r="T2813" t="s">
        <v>28</v>
      </c>
    </row>
    <row r="2814" spans="1:20" ht="13.95" customHeight="1" x14ac:dyDescent="0.3">
      <c r="A2814" t="s">
        <v>4071</v>
      </c>
      <c r="B2814" s="2">
        <v>1</v>
      </c>
      <c r="C2814" t="s">
        <v>4069</v>
      </c>
      <c r="D2814" t="s">
        <v>22</v>
      </c>
      <c r="E2814" t="s">
        <v>4064</v>
      </c>
      <c r="F2814" t="s">
        <v>111</v>
      </c>
      <c r="G2814" t="s">
        <v>112</v>
      </c>
      <c r="H2814" t="s">
        <v>4065</v>
      </c>
      <c r="I2814" s="1">
        <f t="shared" si="156"/>
        <v>45744</v>
      </c>
      <c r="J2814" s="3">
        <v>3162.5</v>
      </c>
      <c r="K2814" s="3">
        <v>87.13</v>
      </c>
      <c r="L2814" s="3">
        <v>3075.37</v>
      </c>
      <c r="M2814" s="3">
        <v>310</v>
      </c>
      <c r="N2814" s="2">
        <v>14</v>
      </c>
      <c r="O2814" s="2">
        <v>0</v>
      </c>
      <c r="P2814" s="2">
        <v>13</v>
      </c>
      <c r="Q2814" s="2">
        <v>208</v>
      </c>
      <c r="R2814" s="1">
        <f t="shared" si="154"/>
        <v>45900</v>
      </c>
      <c r="S2814" t="s">
        <v>27</v>
      </c>
      <c r="T2814" t="s">
        <v>28</v>
      </c>
    </row>
    <row r="2815" spans="1:20" ht="13.95" customHeight="1" x14ac:dyDescent="0.3">
      <c r="A2815" t="s">
        <v>4072</v>
      </c>
      <c r="B2815" s="2">
        <v>1</v>
      </c>
      <c r="C2815" t="s">
        <v>4069</v>
      </c>
      <c r="D2815" t="s">
        <v>22</v>
      </c>
      <c r="E2815" t="s">
        <v>4064</v>
      </c>
      <c r="F2815" t="s">
        <v>111</v>
      </c>
      <c r="G2815" t="s">
        <v>112</v>
      </c>
      <c r="H2815" t="s">
        <v>4065</v>
      </c>
      <c r="I2815" s="1">
        <f t="shared" si="156"/>
        <v>45744</v>
      </c>
      <c r="J2815" s="3">
        <v>3162.5</v>
      </c>
      <c r="K2815" s="3">
        <v>87.13</v>
      </c>
      <c r="L2815" s="3">
        <v>3075.37</v>
      </c>
      <c r="M2815" s="3">
        <v>310</v>
      </c>
      <c r="N2815" s="2">
        <v>14</v>
      </c>
      <c r="O2815" s="2">
        <v>0</v>
      </c>
      <c r="P2815" s="2">
        <v>13</v>
      </c>
      <c r="Q2815" s="2">
        <v>208</v>
      </c>
      <c r="R2815" s="1">
        <f t="shared" si="154"/>
        <v>45900</v>
      </c>
      <c r="S2815" t="s">
        <v>27</v>
      </c>
      <c r="T2815" t="s">
        <v>28</v>
      </c>
    </row>
    <row r="2816" spans="1:20" ht="13.95" customHeight="1" x14ac:dyDescent="0.3">
      <c r="A2816" t="s">
        <v>4073</v>
      </c>
      <c r="B2816" s="2">
        <v>1</v>
      </c>
      <c r="C2816" t="s">
        <v>4069</v>
      </c>
      <c r="D2816" t="s">
        <v>22</v>
      </c>
      <c r="E2816" t="s">
        <v>4064</v>
      </c>
      <c r="F2816" t="s">
        <v>111</v>
      </c>
      <c r="G2816" t="s">
        <v>112</v>
      </c>
      <c r="H2816" t="s">
        <v>4065</v>
      </c>
      <c r="I2816" s="1">
        <f t="shared" si="156"/>
        <v>45744</v>
      </c>
      <c r="J2816" s="3">
        <v>3162.5</v>
      </c>
      <c r="K2816" s="3">
        <v>87.13</v>
      </c>
      <c r="L2816" s="3">
        <v>3075.37</v>
      </c>
      <c r="M2816" s="3">
        <v>310</v>
      </c>
      <c r="N2816" s="2">
        <v>14</v>
      </c>
      <c r="O2816" s="2">
        <v>0</v>
      </c>
      <c r="P2816" s="2">
        <v>13</v>
      </c>
      <c r="Q2816" s="2">
        <v>208</v>
      </c>
      <c r="R2816" s="1">
        <f t="shared" si="154"/>
        <v>45900</v>
      </c>
      <c r="S2816" t="s">
        <v>27</v>
      </c>
      <c r="T2816" t="s">
        <v>28</v>
      </c>
    </row>
    <row r="2817" spans="1:20" ht="13.95" customHeight="1" x14ac:dyDescent="0.3">
      <c r="A2817" t="s">
        <v>4074</v>
      </c>
      <c r="B2817" s="2">
        <v>1</v>
      </c>
      <c r="C2817" t="s">
        <v>4069</v>
      </c>
      <c r="D2817" t="s">
        <v>22</v>
      </c>
      <c r="E2817" t="s">
        <v>4064</v>
      </c>
      <c r="F2817" t="s">
        <v>111</v>
      </c>
      <c r="G2817" t="s">
        <v>112</v>
      </c>
      <c r="H2817" t="s">
        <v>4065</v>
      </c>
      <c r="I2817" s="1">
        <f t="shared" si="156"/>
        <v>45744</v>
      </c>
      <c r="J2817" s="3">
        <v>3162.5</v>
      </c>
      <c r="K2817" s="3">
        <v>87.13</v>
      </c>
      <c r="L2817" s="3">
        <v>3075.37</v>
      </c>
      <c r="M2817" s="3">
        <v>310</v>
      </c>
      <c r="N2817" s="2">
        <v>14</v>
      </c>
      <c r="O2817" s="2">
        <v>0</v>
      </c>
      <c r="P2817" s="2">
        <v>13</v>
      </c>
      <c r="Q2817" s="2">
        <v>208</v>
      </c>
      <c r="R2817" s="1">
        <f t="shared" si="154"/>
        <v>45900</v>
      </c>
      <c r="S2817" t="s">
        <v>27</v>
      </c>
      <c r="T2817" t="s">
        <v>28</v>
      </c>
    </row>
    <row r="2818" spans="1:20" ht="13.95" customHeight="1" x14ac:dyDescent="0.3">
      <c r="A2818" t="s">
        <v>4075</v>
      </c>
      <c r="B2818" s="2">
        <v>1</v>
      </c>
      <c r="C2818" t="s">
        <v>4069</v>
      </c>
      <c r="D2818" t="s">
        <v>22</v>
      </c>
      <c r="E2818" t="s">
        <v>4064</v>
      </c>
      <c r="F2818" t="s">
        <v>111</v>
      </c>
      <c r="G2818" t="s">
        <v>112</v>
      </c>
      <c r="H2818" t="s">
        <v>4065</v>
      </c>
      <c r="I2818" s="1">
        <f t="shared" si="156"/>
        <v>45744</v>
      </c>
      <c r="J2818" s="3">
        <v>3162.5</v>
      </c>
      <c r="K2818" s="3">
        <v>87.13</v>
      </c>
      <c r="L2818" s="3">
        <v>3075.37</v>
      </c>
      <c r="M2818" s="3">
        <v>310</v>
      </c>
      <c r="N2818" s="2">
        <v>14</v>
      </c>
      <c r="O2818" s="2">
        <v>0</v>
      </c>
      <c r="P2818" s="2">
        <v>13</v>
      </c>
      <c r="Q2818" s="2">
        <v>208</v>
      </c>
      <c r="R2818" s="1">
        <f t="shared" si="154"/>
        <v>45900</v>
      </c>
      <c r="S2818" t="s">
        <v>27</v>
      </c>
      <c r="T2818" t="s">
        <v>28</v>
      </c>
    </row>
    <row r="2819" spans="1:20" ht="13.95" customHeight="1" x14ac:dyDescent="0.3">
      <c r="A2819" t="s">
        <v>4076</v>
      </c>
      <c r="B2819" s="2">
        <v>1</v>
      </c>
      <c r="C2819" t="s">
        <v>4069</v>
      </c>
      <c r="D2819" t="s">
        <v>22</v>
      </c>
      <c r="E2819" t="s">
        <v>4064</v>
      </c>
      <c r="F2819" t="s">
        <v>111</v>
      </c>
      <c r="G2819" t="s">
        <v>112</v>
      </c>
      <c r="H2819" t="s">
        <v>4065</v>
      </c>
      <c r="I2819" s="1">
        <f t="shared" si="156"/>
        <v>45744</v>
      </c>
      <c r="J2819" s="3">
        <v>3162.5</v>
      </c>
      <c r="K2819" s="3">
        <v>87.13</v>
      </c>
      <c r="L2819" s="3">
        <v>3075.37</v>
      </c>
      <c r="M2819" s="3">
        <v>310</v>
      </c>
      <c r="N2819" s="2">
        <v>14</v>
      </c>
      <c r="O2819" s="2">
        <v>0</v>
      </c>
      <c r="P2819" s="2">
        <v>13</v>
      </c>
      <c r="Q2819" s="2">
        <v>208</v>
      </c>
      <c r="R2819" s="1">
        <f t="shared" si="154"/>
        <v>45900</v>
      </c>
      <c r="S2819" t="s">
        <v>27</v>
      </c>
      <c r="T2819" t="s">
        <v>28</v>
      </c>
    </row>
    <row r="2820" spans="1:20" ht="13.95" customHeight="1" x14ac:dyDescent="0.3">
      <c r="A2820" t="s">
        <v>4077</v>
      </c>
      <c r="B2820" s="2">
        <v>1</v>
      </c>
      <c r="C2820" t="s">
        <v>4069</v>
      </c>
      <c r="D2820" t="s">
        <v>22</v>
      </c>
      <c r="E2820" t="s">
        <v>4064</v>
      </c>
      <c r="F2820" t="s">
        <v>111</v>
      </c>
      <c r="G2820" t="s">
        <v>112</v>
      </c>
      <c r="H2820" t="s">
        <v>4065</v>
      </c>
      <c r="I2820" s="1">
        <f t="shared" si="156"/>
        <v>45744</v>
      </c>
      <c r="J2820" s="3">
        <v>3162.5</v>
      </c>
      <c r="K2820" s="3">
        <v>87.13</v>
      </c>
      <c r="L2820" s="3">
        <v>3075.37</v>
      </c>
      <c r="M2820" s="3">
        <v>310</v>
      </c>
      <c r="N2820" s="2">
        <v>14</v>
      </c>
      <c r="O2820" s="2">
        <v>0</v>
      </c>
      <c r="P2820" s="2">
        <v>13</v>
      </c>
      <c r="Q2820" s="2">
        <v>208</v>
      </c>
      <c r="R2820" s="1">
        <f t="shared" si="154"/>
        <v>45900</v>
      </c>
      <c r="S2820" t="s">
        <v>27</v>
      </c>
      <c r="T2820" t="s">
        <v>28</v>
      </c>
    </row>
    <row r="2821" spans="1:20" ht="13.95" customHeight="1" x14ac:dyDescent="0.3">
      <c r="A2821" t="s">
        <v>4078</v>
      </c>
      <c r="B2821" s="2">
        <v>1</v>
      </c>
      <c r="C2821" t="s">
        <v>4069</v>
      </c>
      <c r="D2821" t="s">
        <v>22</v>
      </c>
      <c r="E2821" t="s">
        <v>4064</v>
      </c>
      <c r="F2821" t="s">
        <v>111</v>
      </c>
      <c r="G2821" t="s">
        <v>112</v>
      </c>
      <c r="H2821" t="s">
        <v>4065</v>
      </c>
      <c r="I2821" s="1">
        <f t="shared" si="156"/>
        <v>45744</v>
      </c>
      <c r="J2821" s="3">
        <v>3162.5</v>
      </c>
      <c r="K2821" s="3">
        <v>87.13</v>
      </c>
      <c r="L2821" s="3">
        <v>3075.37</v>
      </c>
      <c r="M2821" s="3">
        <v>310</v>
      </c>
      <c r="N2821" s="2">
        <v>14</v>
      </c>
      <c r="O2821" s="2">
        <v>0</v>
      </c>
      <c r="P2821" s="2">
        <v>13</v>
      </c>
      <c r="Q2821" s="2">
        <v>208</v>
      </c>
      <c r="R2821" s="1">
        <f t="shared" si="154"/>
        <v>45900</v>
      </c>
      <c r="S2821" t="s">
        <v>27</v>
      </c>
      <c r="T2821" t="s">
        <v>28</v>
      </c>
    </row>
    <row r="2822" spans="1:20" ht="13.95" customHeight="1" x14ac:dyDescent="0.3">
      <c r="A2822" t="s">
        <v>4079</v>
      </c>
      <c r="B2822" s="2">
        <v>1</v>
      </c>
      <c r="C2822" t="s">
        <v>4069</v>
      </c>
      <c r="D2822" t="s">
        <v>22</v>
      </c>
      <c r="E2822" t="s">
        <v>4064</v>
      </c>
      <c r="F2822" t="s">
        <v>111</v>
      </c>
      <c r="G2822" t="s">
        <v>112</v>
      </c>
      <c r="H2822" t="s">
        <v>4065</v>
      </c>
      <c r="I2822" s="1">
        <f t="shared" si="156"/>
        <v>45744</v>
      </c>
      <c r="J2822" s="3">
        <v>3162.5</v>
      </c>
      <c r="K2822" s="3">
        <v>87.13</v>
      </c>
      <c r="L2822" s="3">
        <v>3075.37</v>
      </c>
      <c r="M2822" s="3">
        <v>310</v>
      </c>
      <c r="N2822" s="2">
        <v>14</v>
      </c>
      <c r="O2822" s="2">
        <v>0</v>
      </c>
      <c r="P2822" s="2">
        <v>13</v>
      </c>
      <c r="Q2822" s="2">
        <v>208</v>
      </c>
      <c r="R2822" s="1">
        <f t="shared" si="154"/>
        <v>45900</v>
      </c>
      <c r="S2822" t="s">
        <v>27</v>
      </c>
      <c r="T2822" t="s">
        <v>28</v>
      </c>
    </row>
    <row r="2823" spans="1:20" ht="13.95" customHeight="1" x14ac:dyDescent="0.3">
      <c r="A2823" t="s">
        <v>4080</v>
      </c>
      <c r="B2823" s="2">
        <v>1</v>
      </c>
      <c r="C2823" t="s">
        <v>4069</v>
      </c>
      <c r="D2823" t="s">
        <v>22</v>
      </c>
      <c r="E2823" t="s">
        <v>4064</v>
      </c>
      <c r="F2823" t="s">
        <v>111</v>
      </c>
      <c r="G2823" t="s">
        <v>112</v>
      </c>
      <c r="H2823" t="s">
        <v>4065</v>
      </c>
      <c r="I2823" s="1">
        <f t="shared" si="156"/>
        <v>45744</v>
      </c>
      <c r="J2823" s="3">
        <v>3162.5</v>
      </c>
      <c r="K2823" s="3">
        <v>87.13</v>
      </c>
      <c r="L2823" s="3">
        <v>3075.37</v>
      </c>
      <c r="M2823" s="3">
        <v>310</v>
      </c>
      <c r="N2823" s="2">
        <v>14</v>
      </c>
      <c r="O2823" s="2">
        <v>0</v>
      </c>
      <c r="P2823" s="2">
        <v>13</v>
      </c>
      <c r="Q2823" s="2">
        <v>208</v>
      </c>
      <c r="R2823" s="1">
        <f t="shared" si="154"/>
        <v>45900</v>
      </c>
      <c r="S2823" t="s">
        <v>27</v>
      </c>
      <c r="T2823" t="s">
        <v>28</v>
      </c>
    </row>
    <row r="2824" spans="1:20" ht="13.95" customHeight="1" x14ac:dyDescent="0.3">
      <c r="A2824" t="s">
        <v>4081</v>
      </c>
      <c r="B2824" s="2">
        <v>1</v>
      </c>
      <c r="C2824" t="s">
        <v>4069</v>
      </c>
      <c r="D2824" t="s">
        <v>22</v>
      </c>
      <c r="E2824" t="s">
        <v>4064</v>
      </c>
      <c r="F2824" t="s">
        <v>111</v>
      </c>
      <c r="G2824" t="s">
        <v>112</v>
      </c>
      <c r="H2824" t="s">
        <v>4065</v>
      </c>
      <c r="I2824" s="1">
        <f t="shared" si="156"/>
        <v>45744</v>
      </c>
      <c r="J2824" s="3">
        <v>3162.5</v>
      </c>
      <c r="K2824" s="3">
        <v>87.13</v>
      </c>
      <c r="L2824" s="3">
        <v>3075.37</v>
      </c>
      <c r="M2824" s="3">
        <v>310</v>
      </c>
      <c r="N2824" s="2">
        <v>14</v>
      </c>
      <c r="O2824" s="2">
        <v>0</v>
      </c>
      <c r="P2824" s="2">
        <v>13</v>
      </c>
      <c r="Q2824" s="2">
        <v>208</v>
      </c>
      <c r="R2824" s="1">
        <f t="shared" si="154"/>
        <v>45900</v>
      </c>
      <c r="S2824" t="s">
        <v>27</v>
      </c>
      <c r="T2824" t="s">
        <v>28</v>
      </c>
    </row>
    <row r="2825" spans="1:20" ht="13.95" customHeight="1" x14ac:dyDescent="0.3">
      <c r="A2825" t="s">
        <v>4082</v>
      </c>
      <c r="B2825" s="2">
        <v>1</v>
      </c>
      <c r="C2825" t="s">
        <v>4069</v>
      </c>
      <c r="D2825" t="s">
        <v>22</v>
      </c>
      <c r="E2825" t="s">
        <v>4064</v>
      </c>
      <c r="F2825" t="s">
        <v>111</v>
      </c>
      <c r="G2825" t="s">
        <v>112</v>
      </c>
      <c r="H2825" t="s">
        <v>4065</v>
      </c>
      <c r="I2825" s="1">
        <f t="shared" si="156"/>
        <v>45744</v>
      </c>
      <c r="J2825" s="3">
        <v>3162.5</v>
      </c>
      <c r="K2825" s="3">
        <v>87.13</v>
      </c>
      <c r="L2825" s="3">
        <v>3075.37</v>
      </c>
      <c r="M2825" s="3">
        <v>310</v>
      </c>
      <c r="N2825" s="2">
        <v>14</v>
      </c>
      <c r="O2825" s="2">
        <v>0</v>
      </c>
      <c r="P2825" s="2">
        <v>13</v>
      </c>
      <c r="Q2825" s="2">
        <v>208</v>
      </c>
      <c r="R2825" s="1">
        <f t="shared" si="154"/>
        <v>45900</v>
      </c>
      <c r="S2825" t="s">
        <v>27</v>
      </c>
      <c r="T2825" t="s">
        <v>28</v>
      </c>
    </row>
    <row r="2826" spans="1:20" ht="13.95" customHeight="1" x14ac:dyDescent="0.3">
      <c r="A2826" t="s">
        <v>4083</v>
      </c>
      <c r="B2826" s="2">
        <v>1</v>
      </c>
      <c r="C2826" t="s">
        <v>4069</v>
      </c>
      <c r="D2826" t="s">
        <v>22</v>
      </c>
      <c r="E2826" t="s">
        <v>4064</v>
      </c>
      <c r="F2826" t="s">
        <v>111</v>
      </c>
      <c r="G2826" t="s">
        <v>112</v>
      </c>
      <c r="H2826" t="s">
        <v>4065</v>
      </c>
      <c r="I2826" s="1">
        <f t="shared" si="156"/>
        <v>45744</v>
      </c>
      <c r="J2826" s="3">
        <v>3162.5</v>
      </c>
      <c r="K2826" s="3">
        <v>87.13</v>
      </c>
      <c r="L2826" s="3">
        <v>3075.37</v>
      </c>
      <c r="M2826" s="3">
        <v>310</v>
      </c>
      <c r="N2826" s="2">
        <v>14</v>
      </c>
      <c r="O2826" s="2">
        <v>0</v>
      </c>
      <c r="P2826" s="2">
        <v>13</v>
      </c>
      <c r="Q2826" s="2">
        <v>208</v>
      </c>
      <c r="R2826" s="1">
        <f t="shared" si="154"/>
        <v>45900</v>
      </c>
      <c r="S2826" t="s">
        <v>27</v>
      </c>
      <c r="T2826" t="s">
        <v>28</v>
      </c>
    </row>
    <row r="2827" spans="1:20" ht="13.95" customHeight="1" x14ac:dyDescent="0.3">
      <c r="A2827" t="s">
        <v>4084</v>
      </c>
      <c r="B2827" s="2">
        <v>1</v>
      </c>
      <c r="C2827" t="s">
        <v>4085</v>
      </c>
      <c r="D2827" t="s">
        <v>22</v>
      </c>
      <c r="E2827" t="s">
        <v>4064</v>
      </c>
      <c r="F2827" t="s">
        <v>111</v>
      </c>
      <c r="G2827" t="s">
        <v>112</v>
      </c>
      <c r="H2827" t="s">
        <v>4065</v>
      </c>
      <c r="I2827" s="1">
        <f t="shared" si="156"/>
        <v>45744</v>
      </c>
      <c r="J2827" s="3">
        <v>3220</v>
      </c>
      <c r="K2827" s="3">
        <v>88.57</v>
      </c>
      <c r="L2827" s="3">
        <v>3131.43</v>
      </c>
      <c r="M2827" s="3">
        <v>320</v>
      </c>
      <c r="N2827" s="2">
        <v>14</v>
      </c>
      <c r="O2827" s="2">
        <v>0</v>
      </c>
      <c r="P2827" s="2">
        <v>13</v>
      </c>
      <c r="Q2827" s="2">
        <v>208</v>
      </c>
      <c r="R2827" s="1">
        <f t="shared" si="154"/>
        <v>45900</v>
      </c>
      <c r="S2827" t="s">
        <v>27</v>
      </c>
      <c r="T2827" t="s">
        <v>28</v>
      </c>
    </row>
    <row r="2828" spans="1:20" ht="13.95" customHeight="1" x14ac:dyDescent="0.3">
      <c r="A2828" t="s">
        <v>4086</v>
      </c>
      <c r="B2828" s="2">
        <v>1</v>
      </c>
      <c r="C2828" t="s">
        <v>4069</v>
      </c>
      <c r="D2828" t="s">
        <v>22</v>
      </c>
      <c r="E2828" t="s">
        <v>4064</v>
      </c>
      <c r="F2828" t="s">
        <v>111</v>
      </c>
      <c r="G2828" t="s">
        <v>112</v>
      </c>
      <c r="H2828" t="s">
        <v>4065</v>
      </c>
      <c r="I2828" s="1">
        <f t="shared" si="156"/>
        <v>45744</v>
      </c>
      <c r="J2828" s="3">
        <v>3162.5</v>
      </c>
      <c r="K2828" s="3">
        <v>87.13</v>
      </c>
      <c r="L2828" s="3">
        <v>3075.37</v>
      </c>
      <c r="M2828" s="3">
        <v>310</v>
      </c>
      <c r="N2828" s="2">
        <v>14</v>
      </c>
      <c r="O2828" s="2">
        <v>0</v>
      </c>
      <c r="P2828" s="2">
        <v>13</v>
      </c>
      <c r="Q2828" s="2">
        <v>208</v>
      </c>
      <c r="R2828" s="1">
        <f t="shared" si="154"/>
        <v>45900</v>
      </c>
      <c r="S2828" t="s">
        <v>27</v>
      </c>
      <c r="T2828" t="s">
        <v>28</v>
      </c>
    </row>
    <row r="2829" spans="1:20" ht="13.95" customHeight="1" x14ac:dyDescent="0.3">
      <c r="A2829" t="s">
        <v>4087</v>
      </c>
      <c r="B2829" s="2">
        <v>1</v>
      </c>
      <c r="C2829" t="s">
        <v>4088</v>
      </c>
      <c r="D2829" t="s">
        <v>22</v>
      </c>
      <c r="E2829" t="s">
        <v>4064</v>
      </c>
      <c r="F2829" t="s">
        <v>111</v>
      </c>
      <c r="G2829" t="s">
        <v>112</v>
      </c>
      <c r="H2829" t="s">
        <v>4065</v>
      </c>
      <c r="I2829" s="1">
        <f t="shared" si="156"/>
        <v>45744</v>
      </c>
      <c r="J2829" s="3">
        <v>21505</v>
      </c>
      <c r="K2829" s="3">
        <v>591.20000000000005</v>
      </c>
      <c r="L2829" s="3">
        <v>20913.8</v>
      </c>
      <c r="M2829" s="3">
        <v>2150</v>
      </c>
      <c r="N2829" s="2">
        <v>14</v>
      </c>
      <c r="O2829" s="2">
        <v>0</v>
      </c>
      <c r="P2829" s="2">
        <v>13</v>
      </c>
      <c r="Q2829" s="2">
        <v>208</v>
      </c>
      <c r="R2829" s="1">
        <f t="shared" si="154"/>
        <v>45900</v>
      </c>
      <c r="S2829" t="s">
        <v>27</v>
      </c>
      <c r="T2829" t="s">
        <v>28</v>
      </c>
    </row>
    <row r="2830" spans="1:20" ht="13.95" customHeight="1" x14ac:dyDescent="0.3">
      <c r="A2830" t="s">
        <v>4089</v>
      </c>
      <c r="B2830" s="2">
        <v>1</v>
      </c>
      <c r="C2830" t="s">
        <v>4085</v>
      </c>
      <c r="D2830" t="s">
        <v>22</v>
      </c>
      <c r="E2830" t="s">
        <v>4064</v>
      </c>
      <c r="F2830" t="s">
        <v>111</v>
      </c>
      <c r="G2830" t="s">
        <v>112</v>
      </c>
      <c r="H2830" t="s">
        <v>4065</v>
      </c>
      <c r="I2830" s="1">
        <f t="shared" si="156"/>
        <v>45744</v>
      </c>
      <c r="J2830" s="3">
        <v>3220</v>
      </c>
      <c r="K2830" s="3">
        <v>88.57</v>
      </c>
      <c r="L2830" s="3">
        <v>3131.43</v>
      </c>
      <c r="M2830" s="3">
        <v>320</v>
      </c>
      <c r="N2830" s="2">
        <v>14</v>
      </c>
      <c r="O2830" s="2">
        <v>0</v>
      </c>
      <c r="P2830" s="2">
        <v>13</v>
      </c>
      <c r="Q2830" s="2">
        <v>208</v>
      </c>
      <c r="R2830" s="1">
        <f t="shared" si="154"/>
        <v>45900</v>
      </c>
      <c r="S2830" t="s">
        <v>27</v>
      </c>
      <c r="T2830" t="s">
        <v>28</v>
      </c>
    </row>
    <row r="2831" spans="1:20" ht="13.95" customHeight="1" x14ac:dyDescent="0.3">
      <c r="A2831" t="s">
        <v>4090</v>
      </c>
      <c r="B2831" s="2">
        <v>1</v>
      </c>
      <c r="C2831" t="s">
        <v>4085</v>
      </c>
      <c r="D2831" t="s">
        <v>22</v>
      </c>
      <c r="E2831" t="s">
        <v>4064</v>
      </c>
      <c r="F2831" t="s">
        <v>111</v>
      </c>
      <c r="G2831" t="s">
        <v>112</v>
      </c>
      <c r="H2831" t="s">
        <v>4065</v>
      </c>
      <c r="I2831" s="1">
        <f t="shared" si="156"/>
        <v>45744</v>
      </c>
      <c r="J2831" s="3">
        <v>3220</v>
      </c>
      <c r="K2831" s="3">
        <v>88.57</v>
      </c>
      <c r="L2831" s="3">
        <v>3131.43</v>
      </c>
      <c r="M2831" s="3">
        <v>320</v>
      </c>
      <c r="N2831" s="2">
        <v>14</v>
      </c>
      <c r="O2831" s="2">
        <v>0</v>
      </c>
      <c r="P2831" s="2">
        <v>13</v>
      </c>
      <c r="Q2831" s="2">
        <v>208</v>
      </c>
      <c r="R2831" s="1">
        <f t="shared" si="154"/>
        <v>45900</v>
      </c>
      <c r="S2831" t="s">
        <v>27</v>
      </c>
      <c r="T2831" t="s">
        <v>28</v>
      </c>
    </row>
    <row r="2832" spans="1:20" ht="13.95" customHeight="1" x14ac:dyDescent="0.3">
      <c r="A2832" t="s">
        <v>4091</v>
      </c>
      <c r="B2832" s="2">
        <v>1</v>
      </c>
      <c r="C2832" t="s">
        <v>4085</v>
      </c>
      <c r="D2832" t="s">
        <v>22</v>
      </c>
      <c r="E2832" t="s">
        <v>4064</v>
      </c>
      <c r="F2832" t="s">
        <v>111</v>
      </c>
      <c r="G2832" t="s">
        <v>112</v>
      </c>
      <c r="H2832" t="s">
        <v>4065</v>
      </c>
      <c r="I2832" s="1">
        <f t="shared" si="156"/>
        <v>45744</v>
      </c>
      <c r="J2832" s="3">
        <v>3220</v>
      </c>
      <c r="K2832" s="3">
        <v>88.57</v>
      </c>
      <c r="L2832" s="3">
        <v>3131.43</v>
      </c>
      <c r="M2832" s="3">
        <v>320</v>
      </c>
      <c r="N2832" s="2">
        <v>14</v>
      </c>
      <c r="O2832" s="2">
        <v>0</v>
      </c>
      <c r="P2832" s="2">
        <v>13</v>
      </c>
      <c r="Q2832" s="2">
        <v>208</v>
      </c>
      <c r="R2832" s="1">
        <f t="shared" si="154"/>
        <v>45900</v>
      </c>
      <c r="S2832" t="s">
        <v>27</v>
      </c>
      <c r="T2832" t="s">
        <v>28</v>
      </c>
    </row>
    <row r="2833" spans="1:20" ht="13.95" customHeight="1" x14ac:dyDescent="0.3">
      <c r="A2833" t="s">
        <v>4092</v>
      </c>
      <c r="B2833" s="2">
        <v>1</v>
      </c>
      <c r="C2833" t="s">
        <v>4085</v>
      </c>
      <c r="D2833" t="s">
        <v>22</v>
      </c>
      <c r="E2833" t="s">
        <v>4064</v>
      </c>
      <c r="F2833" t="s">
        <v>111</v>
      </c>
      <c r="G2833" t="s">
        <v>112</v>
      </c>
      <c r="H2833" t="s">
        <v>4065</v>
      </c>
      <c r="I2833" s="1">
        <f t="shared" si="156"/>
        <v>45744</v>
      </c>
      <c r="J2833" s="3">
        <v>3220</v>
      </c>
      <c r="K2833" s="3">
        <v>88.57</v>
      </c>
      <c r="L2833" s="3">
        <v>3131.43</v>
      </c>
      <c r="M2833" s="3">
        <v>320</v>
      </c>
      <c r="N2833" s="2">
        <v>14</v>
      </c>
      <c r="O2833" s="2">
        <v>0</v>
      </c>
      <c r="P2833" s="2">
        <v>13</v>
      </c>
      <c r="Q2833" s="2">
        <v>208</v>
      </c>
      <c r="R2833" s="1">
        <f t="shared" si="154"/>
        <v>45900</v>
      </c>
      <c r="S2833" t="s">
        <v>27</v>
      </c>
      <c r="T2833" t="s">
        <v>28</v>
      </c>
    </row>
    <row r="2834" spans="1:20" ht="13.95" customHeight="1" x14ac:dyDescent="0.3">
      <c r="A2834" t="s">
        <v>4093</v>
      </c>
      <c r="B2834" s="2">
        <v>1</v>
      </c>
      <c r="C2834" t="s">
        <v>4085</v>
      </c>
      <c r="D2834" t="s">
        <v>22</v>
      </c>
      <c r="E2834" t="s">
        <v>4064</v>
      </c>
      <c r="F2834" t="s">
        <v>111</v>
      </c>
      <c r="G2834" t="s">
        <v>112</v>
      </c>
      <c r="H2834" t="s">
        <v>4065</v>
      </c>
      <c r="I2834" s="1">
        <f t="shared" si="156"/>
        <v>45744</v>
      </c>
      <c r="J2834" s="3">
        <v>3220</v>
      </c>
      <c r="K2834" s="3">
        <v>88.57</v>
      </c>
      <c r="L2834" s="3">
        <v>3131.43</v>
      </c>
      <c r="M2834" s="3">
        <v>320</v>
      </c>
      <c r="N2834" s="2">
        <v>14</v>
      </c>
      <c r="O2834" s="2">
        <v>0</v>
      </c>
      <c r="P2834" s="2">
        <v>13</v>
      </c>
      <c r="Q2834" s="2">
        <v>208</v>
      </c>
      <c r="R2834" s="1">
        <f t="shared" si="154"/>
        <v>45900</v>
      </c>
      <c r="S2834" t="s">
        <v>27</v>
      </c>
      <c r="T2834" t="s">
        <v>28</v>
      </c>
    </row>
    <row r="2835" spans="1:20" ht="13.95" customHeight="1" x14ac:dyDescent="0.3">
      <c r="A2835" t="s">
        <v>4094</v>
      </c>
      <c r="B2835" s="2">
        <v>1</v>
      </c>
      <c r="C2835" t="s">
        <v>4085</v>
      </c>
      <c r="D2835" t="s">
        <v>22</v>
      </c>
      <c r="E2835" t="s">
        <v>4064</v>
      </c>
      <c r="F2835" t="s">
        <v>111</v>
      </c>
      <c r="G2835" t="s">
        <v>112</v>
      </c>
      <c r="H2835" t="s">
        <v>4065</v>
      </c>
      <c r="I2835" s="1">
        <f t="shared" si="156"/>
        <v>45744</v>
      </c>
      <c r="J2835" s="3">
        <v>3220</v>
      </c>
      <c r="K2835" s="3">
        <v>88.57</v>
      </c>
      <c r="L2835" s="3">
        <v>3131.43</v>
      </c>
      <c r="M2835" s="3">
        <v>320</v>
      </c>
      <c r="N2835" s="2">
        <v>14</v>
      </c>
      <c r="O2835" s="2">
        <v>0</v>
      </c>
      <c r="P2835" s="2">
        <v>13</v>
      </c>
      <c r="Q2835" s="2">
        <v>208</v>
      </c>
      <c r="R2835" s="1">
        <f t="shared" si="154"/>
        <v>45900</v>
      </c>
      <c r="S2835" t="s">
        <v>27</v>
      </c>
      <c r="T2835" t="s">
        <v>28</v>
      </c>
    </row>
    <row r="2836" spans="1:20" ht="13.95" customHeight="1" x14ac:dyDescent="0.3">
      <c r="A2836" t="s">
        <v>4095</v>
      </c>
      <c r="B2836" s="2">
        <v>1</v>
      </c>
      <c r="C2836" t="s">
        <v>4085</v>
      </c>
      <c r="D2836" t="s">
        <v>22</v>
      </c>
      <c r="E2836" t="s">
        <v>4064</v>
      </c>
      <c r="F2836" t="s">
        <v>111</v>
      </c>
      <c r="G2836" t="s">
        <v>112</v>
      </c>
      <c r="H2836" t="s">
        <v>4065</v>
      </c>
      <c r="I2836" s="1">
        <f t="shared" si="156"/>
        <v>45744</v>
      </c>
      <c r="J2836" s="3">
        <v>3220</v>
      </c>
      <c r="K2836" s="3">
        <v>88.57</v>
      </c>
      <c r="L2836" s="3">
        <v>3131.43</v>
      </c>
      <c r="M2836" s="3">
        <v>320</v>
      </c>
      <c r="N2836" s="2">
        <v>14</v>
      </c>
      <c r="O2836" s="2">
        <v>0</v>
      </c>
      <c r="P2836" s="2">
        <v>13</v>
      </c>
      <c r="Q2836" s="2">
        <v>208</v>
      </c>
      <c r="R2836" s="1">
        <f t="shared" si="154"/>
        <v>45900</v>
      </c>
      <c r="S2836" t="s">
        <v>27</v>
      </c>
      <c r="T2836" t="s">
        <v>28</v>
      </c>
    </row>
    <row r="2837" spans="1:20" ht="13.95" customHeight="1" x14ac:dyDescent="0.3">
      <c r="A2837" t="s">
        <v>4096</v>
      </c>
      <c r="B2837" s="2">
        <v>1</v>
      </c>
      <c r="C2837" t="s">
        <v>4085</v>
      </c>
      <c r="D2837" t="s">
        <v>22</v>
      </c>
      <c r="E2837" t="s">
        <v>4064</v>
      </c>
      <c r="F2837" t="s">
        <v>111</v>
      </c>
      <c r="G2837" t="s">
        <v>112</v>
      </c>
      <c r="H2837" t="s">
        <v>4065</v>
      </c>
      <c r="I2837" s="1">
        <f t="shared" si="156"/>
        <v>45744</v>
      </c>
      <c r="J2837" s="3">
        <v>3220</v>
      </c>
      <c r="K2837" s="3">
        <v>88.57</v>
      </c>
      <c r="L2837" s="3">
        <v>3131.43</v>
      </c>
      <c r="M2837" s="3">
        <v>320</v>
      </c>
      <c r="N2837" s="2">
        <v>14</v>
      </c>
      <c r="O2837" s="2">
        <v>0</v>
      </c>
      <c r="P2837" s="2">
        <v>13</v>
      </c>
      <c r="Q2837" s="2">
        <v>208</v>
      </c>
      <c r="R2837" s="1">
        <f t="shared" si="154"/>
        <v>45900</v>
      </c>
      <c r="S2837" t="s">
        <v>27</v>
      </c>
      <c r="T2837" t="s">
        <v>28</v>
      </c>
    </row>
    <row r="2838" spans="1:20" ht="13.95" customHeight="1" x14ac:dyDescent="0.3">
      <c r="A2838" t="s">
        <v>4097</v>
      </c>
      <c r="B2838" s="2">
        <v>1</v>
      </c>
      <c r="C2838" t="s">
        <v>4085</v>
      </c>
      <c r="D2838" t="s">
        <v>22</v>
      </c>
      <c r="E2838" t="s">
        <v>4064</v>
      </c>
      <c r="F2838" t="s">
        <v>111</v>
      </c>
      <c r="G2838" t="s">
        <v>112</v>
      </c>
      <c r="H2838" t="s">
        <v>4065</v>
      </c>
      <c r="I2838" s="1">
        <f t="shared" si="156"/>
        <v>45744</v>
      </c>
      <c r="J2838" s="3">
        <v>3220</v>
      </c>
      <c r="K2838" s="3">
        <v>88.57</v>
      </c>
      <c r="L2838" s="3">
        <v>3131.43</v>
      </c>
      <c r="M2838" s="3">
        <v>320</v>
      </c>
      <c r="N2838" s="2">
        <v>14</v>
      </c>
      <c r="O2838" s="2">
        <v>0</v>
      </c>
      <c r="P2838" s="2">
        <v>13</v>
      </c>
      <c r="Q2838" s="2">
        <v>208</v>
      </c>
      <c r="R2838" s="1">
        <f t="shared" si="154"/>
        <v>45900</v>
      </c>
      <c r="S2838" t="s">
        <v>27</v>
      </c>
      <c r="T2838" t="s">
        <v>28</v>
      </c>
    </row>
    <row r="2839" spans="1:20" ht="13.95" customHeight="1" x14ac:dyDescent="0.3">
      <c r="A2839" t="s">
        <v>4098</v>
      </c>
      <c r="B2839" s="2">
        <v>1</v>
      </c>
      <c r="C2839" t="s">
        <v>4085</v>
      </c>
      <c r="D2839" t="s">
        <v>22</v>
      </c>
      <c r="E2839" t="s">
        <v>4064</v>
      </c>
      <c r="F2839" t="s">
        <v>111</v>
      </c>
      <c r="G2839" t="s">
        <v>112</v>
      </c>
      <c r="H2839" t="s">
        <v>4065</v>
      </c>
      <c r="I2839" s="1">
        <f t="shared" si="156"/>
        <v>45744</v>
      </c>
      <c r="J2839" s="3">
        <v>3220</v>
      </c>
      <c r="K2839" s="3">
        <v>88.57</v>
      </c>
      <c r="L2839" s="3">
        <v>3131.43</v>
      </c>
      <c r="M2839" s="3">
        <v>320</v>
      </c>
      <c r="N2839" s="2">
        <v>14</v>
      </c>
      <c r="O2839" s="2">
        <v>0</v>
      </c>
      <c r="P2839" s="2">
        <v>13</v>
      </c>
      <c r="Q2839" s="2">
        <v>208</v>
      </c>
      <c r="R2839" s="1">
        <f t="shared" si="154"/>
        <v>45900</v>
      </c>
      <c r="S2839" t="s">
        <v>27</v>
      </c>
      <c r="T2839" t="s">
        <v>28</v>
      </c>
    </row>
    <row r="2840" spans="1:20" ht="13.95" customHeight="1" x14ac:dyDescent="0.3">
      <c r="A2840" t="s">
        <v>4099</v>
      </c>
      <c r="B2840" s="2">
        <v>1</v>
      </c>
      <c r="C2840" t="s">
        <v>4085</v>
      </c>
      <c r="D2840" t="s">
        <v>22</v>
      </c>
      <c r="E2840" t="s">
        <v>4064</v>
      </c>
      <c r="F2840" t="s">
        <v>111</v>
      </c>
      <c r="G2840" t="s">
        <v>112</v>
      </c>
      <c r="H2840" t="s">
        <v>4065</v>
      </c>
      <c r="I2840" s="1">
        <f t="shared" si="156"/>
        <v>45744</v>
      </c>
      <c r="J2840" s="3">
        <v>3220</v>
      </c>
      <c r="K2840" s="3">
        <v>88.57</v>
      </c>
      <c r="L2840" s="3">
        <v>3131.43</v>
      </c>
      <c r="M2840" s="3">
        <v>320</v>
      </c>
      <c r="N2840" s="2">
        <v>14</v>
      </c>
      <c r="O2840" s="2">
        <v>0</v>
      </c>
      <c r="P2840" s="2">
        <v>13</v>
      </c>
      <c r="Q2840" s="2">
        <v>208</v>
      </c>
      <c r="R2840" s="1">
        <f t="shared" si="154"/>
        <v>45900</v>
      </c>
      <c r="S2840" t="s">
        <v>27</v>
      </c>
      <c r="T2840" t="s">
        <v>28</v>
      </c>
    </row>
    <row r="2841" spans="1:20" ht="13.95" customHeight="1" x14ac:dyDescent="0.3">
      <c r="A2841" t="s">
        <v>4100</v>
      </c>
      <c r="B2841" s="2">
        <v>1</v>
      </c>
      <c r="C2841" t="s">
        <v>4085</v>
      </c>
      <c r="D2841" t="s">
        <v>22</v>
      </c>
      <c r="E2841" t="s">
        <v>4064</v>
      </c>
      <c r="F2841" t="s">
        <v>111</v>
      </c>
      <c r="G2841" t="s">
        <v>112</v>
      </c>
      <c r="H2841" t="s">
        <v>4065</v>
      </c>
      <c r="I2841" s="1">
        <f t="shared" ref="I2841:I2872" si="157">DATE(2025,3,28)</f>
        <v>45744</v>
      </c>
      <c r="J2841" s="3">
        <v>3220</v>
      </c>
      <c r="K2841" s="3">
        <v>88.57</v>
      </c>
      <c r="L2841" s="3">
        <v>3131.43</v>
      </c>
      <c r="M2841" s="3">
        <v>320</v>
      </c>
      <c r="N2841" s="2">
        <v>14</v>
      </c>
      <c r="O2841" s="2">
        <v>0</v>
      </c>
      <c r="P2841" s="2">
        <v>13</v>
      </c>
      <c r="Q2841" s="2">
        <v>208</v>
      </c>
      <c r="R2841" s="1">
        <f t="shared" si="154"/>
        <v>45900</v>
      </c>
      <c r="S2841" t="s">
        <v>27</v>
      </c>
      <c r="T2841" t="s">
        <v>28</v>
      </c>
    </row>
    <row r="2842" spans="1:20" ht="13.95" customHeight="1" x14ac:dyDescent="0.3">
      <c r="A2842" t="s">
        <v>4101</v>
      </c>
      <c r="B2842" s="2">
        <v>1</v>
      </c>
      <c r="C2842" t="s">
        <v>4085</v>
      </c>
      <c r="D2842" t="s">
        <v>22</v>
      </c>
      <c r="E2842" t="s">
        <v>4064</v>
      </c>
      <c r="F2842" t="s">
        <v>111</v>
      </c>
      <c r="G2842" t="s">
        <v>112</v>
      </c>
      <c r="H2842" t="s">
        <v>4065</v>
      </c>
      <c r="I2842" s="1">
        <f t="shared" si="157"/>
        <v>45744</v>
      </c>
      <c r="J2842" s="3">
        <v>3220</v>
      </c>
      <c r="K2842" s="3">
        <v>88.57</v>
      </c>
      <c r="L2842" s="3">
        <v>3131.43</v>
      </c>
      <c r="M2842" s="3">
        <v>320</v>
      </c>
      <c r="N2842" s="2">
        <v>14</v>
      </c>
      <c r="O2842" s="2">
        <v>0</v>
      </c>
      <c r="P2842" s="2">
        <v>13</v>
      </c>
      <c r="Q2842" s="2">
        <v>208</v>
      </c>
      <c r="R2842" s="1">
        <f t="shared" si="154"/>
        <v>45900</v>
      </c>
      <c r="S2842" t="s">
        <v>27</v>
      </c>
      <c r="T2842" t="s">
        <v>28</v>
      </c>
    </row>
    <row r="2843" spans="1:20" ht="13.95" customHeight="1" x14ac:dyDescent="0.3">
      <c r="A2843" t="s">
        <v>4102</v>
      </c>
      <c r="B2843" s="2">
        <v>1</v>
      </c>
      <c r="C2843" t="s">
        <v>4085</v>
      </c>
      <c r="D2843" t="s">
        <v>22</v>
      </c>
      <c r="E2843" t="s">
        <v>4064</v>
      </c>
      <c r="F2843" t="s">
        <v>111</v>
      </c>
      <c r="G2843" t="s">
        <v>112</v>
      </c>
      <c r="H2843" t="s">
        <v>4065</v>
      </c>
      <c r="I2843" s="1">
        <f t="shared" si="157"/>
        <v>45744</v>
      </c>
      <c r="J2843" s="3">
        <v>3220</v>
      </c>
      <c r="K2843" s="3">
        <v>88.57</v>
      </c>
      <c r="L2843" s="3">
        <v>3131.43</v>
      </c>
      <c r="M2843" s="3">
        <v>320</v>
      </c>
      <c r="N2843" s="2">
        <v>14</v>
      </c>
      <c r="O2843" s="2">
        <v>0</v>
      </c>
      <c r="P2843" s="2">
        <v>13</v>
      </c>
      <c r="Q2843" s="2">
        <v>208</v>
      </c>
      <c r="R2843" s="1">
        <f t="shared" si="154"/>
        <v>45900</v>
      </c>
      <c r="S2843" t="s">
        <v>27</v>
      </c>
      <c r="T2843" t="s">
        <v>28</v>
      </c>
    </row>
    <row r="2844" spans="1:20" ht="13.95" customHeight="1" x14ac:dyDescent="0.3">
      <c r="A2844" t="s">
        <v>4103</v>
      </c>
      <c r="B2844" s="2">
        <v>1</v>
      </c>
      <c r="C2844" t="s">
        <v>4085</v>
      </c>
      <c r="D2844" t="s">
        <v>22</v>
      </c>
      <c r="E2844" t="s">
        <v>4064</v>
      </c>
      <c r="F2844" t="s">
        <v>111</v>
      </c>
      <c r="G2844" t="s">
        <v>112</v>
      </c>
      <c r="H2844" t="s">
        <v>4065</v>
      </c>
      <c r="I2844" s="1">
        <f t="shared" si="157"/>
        <v>45744</v>
      </c>
      <c r="J2844" s="3">
        <v>3220</v>
      </c>
      <c r="K2844" s="3">
        <v>88.57</v>
      </c>
      <c r="L2844" s="3">
        <v>3131.43</v>
      </c>
      <c r="M2844" s="3">
        <v>320</v>
      </c>
      <c r="N2844" s="2">
        <v>14</v>
      </c>
      <c r="O2844" s="2">
        <v>0</v>
      </c>
      <c r="P2844" s="2">
        <v>13</v>
      </c>
      <c r="Q2844" s="2">
        <v>208</v>
      </c>
      <c r="R2844" s="1">
        <f t="shared" si="154"/>
        <v>45900</v>
      </c>
      <c r="S2844" t="s">
        <v>27</v>
      </c>
      <c r="T2844" t="s">
        <v>28</v>
      </c>
    </row>
    <row r="2845" spans="1:20" ht="13.95" customHeight="1" x14ac:dyDescent="0.3">
      <c r="A2845" t="s">
        <v>4104</v>
      </c>
      <c r="B2845" s="2">
        <v>1</v>
      </c>
      <c r="C2845" t="s">
        <v>4085</v>
      </c>
      <c r="D2845" t="s">
        <v>22</v>
      </c>
      <c r="E2845" t="s">
        <v>4064</v>
      </c>
      <c r="F2845" t="s">
        <v>111</v>
      </c>
      <c r="G2845" t="s">
        <v>112</v>
      </c>
      <c r="H2845" t="s">
        <v>4065</v>
      </c>
      <c r="I2845" s="1">
        <f t="shared" si="157"/>
        <v>45744</v>
      </c>
      <c r="J2845" s="3">
        <v>3220</v>
      </c>
      <c r="K2845" s="3">
        <v>88.57</v>
      </c>
      <c r="L2845" s="3">
        <v>3131.43</v>
      </c>
      <c r="M2845" s="3">
        <v>320</v>
      </c>
      <c r="N2845" s="2">
        <v>14</v>
      </c>
      <c r="O2845" s="2">
        <v>0</v>
      </c>
      <c r="P2845" s="2">
        <v>13</v>
      </c>
      <c r="Q2845" s="2">
        <v>208</v>
      </c>
      <c r="R2845" s="1">
        <f t="shared" si="154"/>
        <v>45900</v>
      </c>
      <c r="S2845" t="s">
        <v>27</v>
      </c>
      <c r="T2845" t="s">
        <v>28</v>
      </c>
    </row>
    <row r="2846" spans="1:20" ht="13.95" customHeight="1" x14ac:dyDescent="0.3">
      <c r="A2846" t="s">
        <v>4105</v>
      </c>
      <c r="B2846" s="2">
        <v>1</v>
      </c>
      <c r="C2846" t="s">
        <v>4085</v>
      </c>
      <c r="D2846" t="s">
        <v>22</v>
      </c>
      <c r="E2846" t="s">
        <v>4064</v>
      </c>
      <c r="F2846" t="s">
        <v>111</v>
      </c>
      <c r="G2846" t="s">
        <v>112</v>
      </c>
      <c r="H2846" t="s">
        <v>4065</v>
      </c>
      <c r="I2846" s="1">
        <f t="shared" si="157"/>
        <v>45744</v>
      </c>
      <c r="J2846" s="3">
        <v>3220</v>
      </c>
      <c r="K2846" s="3">
        <v>88.57</v>
      </c>
      <c r="L2846" s="3">
        <v>3131.43</v>
      </c>
      <c r="M2846" s="3">
        <v>320</v>
      </c>
      <c r="N2846" s="2">
        <v>14</v>
      </c>
      <c r="O2846" s="2">
        <v>0</v>
      </c>
      <c r="P2846" s="2">
        <v>13</v>
      </c>
      <c r="Q2846" s="2">
        <v>208</v>
      </c>
      <c r="R2846" s="1">
        <f t="shared" ref="R2846:R2909" si="158">DATE(2025,8,31)</f>
        <v>45900</v>
      </c>
      <c r="S2846" t="s">
        <v>27</v>
      </c>
      <c r="T2846" t="s">
        <v>28</v>
      </c>
    </row>
    <row r="2847" spans="1:20" ht="13.95" customHeight="1" x14ac:dyDescent="0.3">
      <c r="A2847" t="s">
        <v>4106</v>
      </c>
      <c r="B2847" s="2">
        <v>1</v>
      </c>
      <c r="C2847" t="s">
        <v>4085</v>
      </c>
      <c r="D2847" t="s">
        <v>22</v>
      </c>
      <c r="E2847" t="s">
        <v>4064</v>
      </c>
      <c r="F2847" t="s">
        <v>111</v>
      </c>
      <c r="G2847" t="s">
        <v>112</v>
      </c>
      <c r="H2847" t="s">
        <v>4065</v>
      </c>
      <c r="I2847" s="1">
        <f t="shared" si="157"/>
        <v>45744</v>
      </c>
      <c r="J2847" s="3">
        <v>3220</v>
      </c>
      <c r="K2847" s="3">
        <v>88.57</v>
      </c>
      <c r="L2847" s="3">
        <v>3131.43</v>
      </c>
      <c r="M2847" s="3">
        <v>320</v>
      </c>
      <c r="N2847" s="2">
        <v>14</v>
      </c>
      <c r="O2847" s="2">
        <v>0</v>
      </c>
      <c r="P2847" s="2">
        <v>13</v>
      </c>
      <c r="Q2847" s="2">
        <v>208</v>
      </c>
      <c r="R2847" s="1">
        <f t="shared" si="158"/>
        <v>45900</v>
      </c>
      <c r="S2847" t="s">
        <v>27</v>
      </c>
      <c r="T2847" t="s">
        <v>28</v>
      </c>
    </row>
    <row r="2848" spans="1:20" ht="13.95" customHeight="1" x14ac:dyDescent="0.3">
      <c r="A2848" t="s">
        <v>4107</v>
      </c>
      <c r="B2848" s="2">
        <v>1</v>
      </c>
      <c r="C2848" t="s">
        <v>4085</v>
      </c>
      <c r="D2848" t="s">
        <v>22</v>
      </c>
      <c r="E2848" t="s">
        <v>4064</v>
      </c>
      <c r="F2848" t="s">
        <v>111</v>
      </c>
      <c r="G2848" t="s">
        <v>112</v>
      </c>
      <c r="H2848" t="s">
        <v>4065</v>
      </c>
      <c r="I2848" s="1">
        <f t="shared" si="157"/>
        <v>45744</v>
      </c>
      <c r="J2848" s="3">
        <v>3220</v>
      </c>
      <c r="K2848" s="3">
        <v>88.57</v>
      </c>
      <c r="L2848" s="3">
        <v>3131.43</v>
      </c>
      <c r="M2848" s="3">
        <v>320</v>
      </c>
      <c r="N2848" s="2">
        <v>14</v>
      </c>
      <c r="O2848" s="2">
        <v>0</v>
      </c>
      <c r="P2848" s="2">
        <v>13</v>
      </c>
      <c r="Q2848" s="2">
        <v>208</v>
      </c>
      <c r="R2848" s="1">
        <f t="shared" si="158"/>
        <v>45900</v>
      </c>
      <c r="S2848" t="s">
        <v>27</v>
      </c>
      <c r="T2848" t="s">
        <v>28</v>
      </c>
    </row>
    <row r="2849" spans="1:20" ht="13.95" customHeight="1" x14ac:dyDescent="0.3">
      <c r="A2849" t="s">
        <v>4108</v>
      </c>
      <c r="B2849" s="2">
        <v>1</v>
      </c>
      <c r="C2849" t="s">
        <v>4085</v>
      </c>
      <c r="D2849" t="s">
        <v>22</v>
      </c>
      <c r="E2849" t="s">
        <v>4064</v>
      </c>
      <c r="F2849" t="s">
        <v>111</v>
      </c>
      <c r="G2849" t="s">
        <v>112</v>
      </c>
      <c r="H2849" t="s">
        <v>4065</v>
      </c>
      <c r="I2849" s="1">
        <f t="shared" si="157"/>
        <v>45744</v>
      </c>
      <c r="J2849" s="3">
        <v>3220</v>
      </c>
      <c r="K2849" s="3">
        <v>88.57</v>
      </c>
      <c r="L2849" s="3">
        <v>3131.43</v>
      </c>
      <c r="M2849" s="3">
        <v>320</v>
      </c>
      <c r="N2849" s="2">
        <v>14</v>
      </c>
      <c r="O2849" s="2">
        <v>0</v>
      </c>
      <c r="P2849" s="2">
        <v>13</v>
      </c>
      <c r="Q2849" s="2">
        <v>208</v>
      </c>
      <c r="R2849" s="1">
        <f t="shared" si="158"/>
        <v>45900</v>
      </c>
      <c r="S2849" t="s">
        <v>27</v>
      </c>
      <c r="T2849" t="s">
        <v>28</v>
      </c>
    </row>
    <row r="2850" spans="1:20" ht="13.95" customHeight="1" x14ac:dyDescent="0.3">
      <c r="A2850" t="s">
        <v>4109</v>
      </c>
      <c r="B2850" s="2">
        <v>1</v>
      </c>
      <c r="C2850" t="s">
        <v>4085</v>
      </c>
      <c r="D2850" t="s">
        <v>22</v>
      </c>
      <c r="E2850" t="s">
        <v>4064</v>
      </c>
      <c r="F2850" t="s">
        <v>111</v>
      </c>
      <c r="G2850" t="s">
        <v>112</v>
      </c>
      <c r="H2850" t="s">
        <v>4065</v>
      </c>
      <c r="I2850" s="1">
        <f t="shared" si="157"/>
        <v>45744</v>
      </c>
      <c r="J2850" s="3">
        <v>3220</v>
      </c>
      <c r="K2850" s="3">
        <v>88.57</v>
      </c>
      <c r="L2850" s="3">
        <v>3131.43</v>
      </c>
      <c r="M2850" s="3">
        <v>320</v>
      </c>
      <c r="N2850" s="2">
        <v>14</v>
      </c>
      <c r="O2850" s="2">
        <v>0</v>
      </c>
      <c r="P2850" s="2">
        <v>13</v>
      </c>
      <c r="Q2850" s="2">
        <v>208</v>
      </c>
      <c r="R2850" s="1">
        <f t="shared" si="158"/>
        <v>45900</v>
      </c>
      <c r="S2850" t="s">
        <v>27</v>
      </c>
      <c r="T2850" t="s">
        <v>28</v>
      </c>
    </row>
    <row r="2851" spans="1:20" ht="13.95" customHeight="1" x14ac:dyDescent="0.3">
      <c r="A2851" t="s">
        <v>4110</v>
      </c>
      <c r="B2851" s="2">
        <v>1</v>
      </c>
      <c r="C2851" t="s">
        <v>4085</v>
      </c>
      <c r="D2851" t="s">
        <v>22</v>
      </c>
      <c r="E2851" t="s">
        <v>4064</v>
      </c>
      <c r="F2851" t="s">
        <v>111</v>
      </c>
      <c r="G2851" t="s">
        <v>112</v>
      </c>
      <c r="H2851" t="s">
        <v>4065</v>
      </c>
      <c r="I2851" s="1">
        <f t="shared" si="157"/>
        <v>45744</v>
      </c>
      <c r="J2851" s="3">
        <v>3220</v>
      </c>
      <c r="K2851" s="3">
        <v>88.57</v>
      </c>
      <c r="L2851" s="3">
        <v>3131.43</v>
      </c>
      <c r="M2851" s="3">
        <v>320</v>
      </c>
      <c r="N2851" s="2">
        <v>14</v>
      </c>
      <c r="O2851" s="2">
        <v>0</v>
      </c>
      <c r="P2851" s="2">
        <v>13</v>
      </c>
      <c r="Q2851" s="2">
        <v>208</v>
      </c>
      <c r="R2851" s="1">
        <f t="shared" si="158"/>
        <v>45900</v>
      </c>
      <c r="S2851" t="s">
        <v>27</v>
      </c>
      <c r="T2851" t="s">
        <v>28</v>
      </c>
    </row>
    <row r="2852" spans="1:20" ht="13.95" customHeight="1" x14ac:dyDescent="0.3">
      <c r="A2852" t="s">
        <v>4111</v>
      </c>
      <c r="B2852" s="2">
        <v>1</v>
      </c>
      <c r="C2852" t="s">
        <v>4085</v>
      </c>
      <c r="D2852" t="s">
        <v>22</v>
      </c>
      <c r="E2852" t="s">
        <v>4064</v>
      </c>
      <c r="F2852" t="s">
        <v>111</v>
      </c>
      <c r="G2852" t="s">
        <v>112</v>
      </c>
      <c r="H2852" t="s">
        <v>4065</v>
      </c>
      <c r="I2852" s="1">
        <f t="shared" si="157"/>
        <v>45744</v>
      </c>
      <c r="J2852" s="3">
        <v>3220</v>
      </c>
      <c r="K2852" s="3">
        <v>88.57</v>
      </c>
      <c r="L2852" s="3">
        <v>3131.43</v>
      </c>
      <c r="M2852" s="3">
        <v>320</v>
      </c>
      <c r="N2852" s="2">
        <v>14</v>
      </c>
      <c r="O2852" s="2">
        <v>0</v>
      </c>
      <c r="P2852" s="2">
        <v>13</v>
      </c>
      <c r="Q2852" s="2">
        <v>208</v>
      </c>
      <c r="R2852" s="1">
        <f t="shared" si="158"/>
        <v>45900</v>
      </c>
      <c r="S2852" t="s">
        <v>27</v>
      </c>
      <c r="T2852" t="s">
        <v>28</v>
      </c>
    </row>
    <row r="2853" spans="1:20" ht="13.95" customHeight="1" x14ac:dyDescent="0.3">
      <c r="A2853" t="s">
        <v>4112</v>
      </c>
      <c r="B2853" s="2">
        <v>1</v>
      </c>
      <c r="C2853" t="s">
        <v>4113</v>
      </c>
      <c r="D2853" t="s">
        <v>22</v>
      </c>
      <c r="E2853" t="s">
        <v>4064</v>
      </c>
      <c r="F2853" t="s">
        <v>111</v>
      </c>
      <c r="G2853" t="s">
        <v>112</v>
      </c>
      <c r="H2853" t="s">
        <v>4065</v>
      </c>
      <c r="I2853" s="1">
        <f t="shared" si="157"/>
        <v>45744</v>
      </c>
      <c r="J2853" s="3">
        <v>12880</v>
      </c>
      <c r="K2853" s="3">
        <v>2.46</v>
      </c>
      <c r="L2853" s="3">
        <v>12877.54</v>
      </c>
      <c r="M2853" s="3">
        <v>12800</v>
      </c>
      <c r="N2853" s="2">
        <v>14</v>
      </c>
      <c r="O2853" s="2">
        <v>0</v>
      </c>
      <c r="P2853" s="2">
        <v>13</v>
      </c>
      <c r="Q2853" s="2">
        <v>208</v>
      </c>
      <c r="R2853" s="1">
        <f t="shared" si="158"/>
        <v>45900</v>
      </c>
      <c r="S2853" t="s">
        <v>27</v>
      </c>
      <c r="T2853" t="s">
        <v>28</v>
      </c>
    </row>
    <row r="2854" spans="1:20" ht="13.95" customHeight="1" x14ac:dyDescent="0.3">
      <c r="A2854" t="s">
        <v>4114</v>
      </c>
      <c r="B2854" s="2">
        <v>1</v>
      </c>
      <c r="C2854" t="s">
        <v>4115</v>
      </c>
      <c r="D2854" t="s">
        <v>22</v>
      </c>
      <c r="E2854" t="s">
        <v>4064</v>
      </c>
      <c r="F2854" t="s">
        <v>111</v>
      </c>
      <c r="G2854" t="s">
        <v>112</v>
      </c>
      <c r="H2854" t="s">
        <v>4065</v>
      </c>
      <c r="I2854" s="1">
        <f t="shared" si="157"/>
        <v>45744</v>
      </c>
      <c r="J2854" s="3">
        <v>8625</v>
      </c>
      <c r="K2854" s="3">
        <v>237.18</v>
      </c>
      <c r="L2854" s="3">
        <v>8387.82</v>
      </c>
      <c r="M2854" s="3">
        <v>860</v>
      </c>
      <c r="N2854" s="2">
        <v>14</v>
      </c>
      <c r="O2854" s="2">
        <v>0</v>
      </c>
      <c r="P2854" s="2">
        <v>13</v>
      </c>
      <c r="Q2854" s="2">
        <v>208</v>
      </c>
      <c r="R2854" s="1">
        <f t="shared" si="158"/>
        <v>45900</v>
      </c>
      <c r="S2854" t="s">
        <v>27</v>
      </c>
      <c r="T2854" t="s">
        <v>28</v>
      </c>
    </row>
    <row r="2855" spans="1:20" ht="13.95" customHeight="1" x14ac:dyDescent="0.3">
      <c r="A2855" t="s">
        <v>4116</v>
      </c>
      <c r="B2855" s="2">
        <v>1</v>
      </c>
      <c r="C2855" t="s">
        <v>4115</v>
      </c>
      <c r="D2855" t="s">
        <v>22</v>
      </c>
      <c r="E2855" t="s">
        <v>4064</v>
      </c>
      <c r="F2855" t="s">
        <v>111</v>
      </c>
      <c r="G2855" t="s">
        <v>112</v>
      </c>
      <c r="H2855" t="s">
        <v>4065</v>
      </c>
      <c r="I2855" s="1">
        <f t="shared" si="157"/>
        <v>45744</v>
      </c>
      <c r="J2855" s="3">
        <v>8625</v>
      </c>
      <c r="K2855" s="3">
        <v>237.18</v>
      </c>
      <c r="L2855" s="3">
        <v>8387.82</v>
      </c>
      <c r="M2855" s="3">
        <v>860</v>
      </c>
      <c r="N2855" s="2">
        <v>14</v>
      </c>
      <c r="O2855" s="2">
        <v>0</v>
      </c>
      <c r="P2855" s="2">
        <v>13</v>
      </c>
      <c r="Q2855" s="2">
        <v>208</v>
      </c>
      <c r="R2855" s="1">
        <f t="shared" si="158"/>
        <v>45900</v>
      </c>
      <c r="S2855" t="s">
        <v>27</v>
      </c>
      <c r="T2855" t="s">
        <v>28</v>
      </c>
    </row>
    <row r="2856" spans="1:20" ht="13.95" customHeight="1" x14ac:dyDescent="0.3">
      <c r="A2856" t="s">
        <v>4117</v>
      </c>
      <c r="B2856" s="2">
        <v>1</v>
      </c>
      <c r="C2856" t="s">
        <v>4115</v>
      </c>
      <c r="D2856" t="s">
        <v>22</v>
      </c>
      <c r="E2856" t="s">
        <v>4064</v>
      </c>
      <c r="F2856" t="s">
        <v>111</v>
      </c>
      <c r="G2856" t="s">
        <v>112</v>
      </c>
      <c r="H2856" t="s">
        <v>4065</v>
      </c>
      <c r="I2856" s="1">
        <f t="shared" si="157"/>
        <v>45744</v>
      </c>
      <c r="J2856" s="3">
        <v>8625</v>
      </c>
      <c r="K2856" s="3">
        <v>237.18</v>
      </c>
      <c r="L2856" s="3">
        <v>8387.82</v>
      </c>
      <c r="M2856" s="3">
        <v>860</v>
      </c>
      <c r="N2856" s="2">
        <v>14</v>
      </c>
      <c r="O2856" s="2">
        <v>0</v>
      </c>
      <c r="P2856" s="2">
        <v>13</v>
      </c>
      <c r="Q2856" s="2">
        <v>208</v>
      </c>
      <c r="R2856" s="1">
        <f t="shared" si="158"/>
        <v>45900</v>
      </c>
      <c r="S2856" t="s">
        <v>27</v>
      </c>
      <c r="T2856" t="s">
        <v>28</v>
      </c>
    </row>
    <row r="2857" spans="1:20" ht="13.95" customHeight="1" x14ac:dyDescent="0.3">
      <c r="A2857" t="s">
        <v>4118</v>
      </c>
      <c r="B2857" s="2">
        <v>1</v>
      </c>
      <c r="C2857" t="s">
        <v>4115</v>
      </c>
      <c r="D2857" t="s">
        <v>22</v>
      </c>
      <c r="E2857" t="s">
        <v>4064</v>
      </c>
      <c r="F2857" t="s">
        <v>111</v>
      </c>
      <c r="G2857" t="s">
        <v>112</v>
      </c>
      <c r="H2857" t="s">
        <v>4065</v>
      </c>
      <c r="I2857" s="1">
        <f t="shared" si="157"/>
        <v>45744</v>
      </c>
      <c r="J2857" s="3">
        <v>8625</v>
      </c>
      <c r="K2857" s="3">
        <v>237.18</v>
      </c>
      <c r="L2857" s="3">
        <v>8387.82</v>
      </c>
      <c r="M2857" s="3">
        <v>860</v>
      </c>
      <c r="N2857" s="2">
        <v>14</v>
      </c>
      <c r="O2857" s="2">
        <v>0</v>
      </c>
      <c r="P2857" s="2">
        <v>13</v>
      </c>
      <c r="Q2857" s="2">
        <v>208</v>
      </c>
      <c r="R2857" s="1">
        <f t="shared" si="158"/>
        <v>45900</v>
      </c>
      <c r="S2857" t="s">
        <v>27</v>
      </c>
      <c r="T2857" t="s">
        <v>28</v>
      </c>
    </row>
    <row r="2858" spans="1:20" ht="13.95" customHeight="1" x14ac:dyDescent="0.3">
      <c r="A2858" t="s">
        <v>4119</v>
      </c>
      <c r="B2858" s="2">
        <v>1</v>
      </c>
      <c r="C2858" t="s">
        <v>4115</v>
      </c>
      <c r="D2858" t="s">
        <v>22</v>
      </c>
      <c r="E2858" t="s">
        <v>4064</v>
      </c>
      <c r="F2858" t="s">
        <v>111</v>
      </c>
      <c r="G2858" t="s">
        <v>112</v>
      </c>
      <c r="H2858" t="s">
        <v>4065</v>
      </c>
      <c r="I2858" s="1">
        <f t="shared" si="157"/>
        <v>45744</v>
      </c>
      <c r="J2858" s="3">
        <v>8625</v>
      </c>
      <c r="K2858" s="3">
        <v>237.18</v>
      </c>
      <c r="L2858" s="3">
        <v>8387.82</v>
      </c>
      <c r="M2858" s="3">
        <v>860</v>
      </c>
      <c r="N2858" s="2">
        <v>14</v>
      </c>
      <c r="O2858" s="2">
        <v>0</v>
      </c>
      <c r="P2858" s="2">
        <v>13</v>
      </c>
      <c r="Q2858" s="2">
        <v>208</v>
      </c>
      <c r="R2858" s="1">
        <f t="shared" si="158"/>
        <v>45900</v>
      </c>
      <c r="S2858" t="s">
        <v>27</v>
      </c>
      <c r="T2858" t="s">
        <v>28</v>
      </c>
    </row>
    <row r="2859" spans="1:20" ht="13.95" customHeight="1" x14ac:dyDescent="0.3">
      <c r="A2859" t="s">
        <v>4120</v>
      </c>
      <c r="B2859" s="2">
        <v>1</v>
      </c>
      <c r="C2859" t="s">
        <v>4115</v>
      </c>
      <c r="D2859" t="s">
        <v>22</v>
      </c>
      <c r="E2859" t="s">
        <v>4064</v>
      </c>
      <c r="F2859" t="s">
        <v>111</v>
      </c>
      <c r="G2859" t="s">
        <v>112</v>
      </c>
      <c r="H2859" t="s">
        <v>4065</v>
      </c>
      <c r="I2859" s="1">
        <f t="shared" si="157"/>
        <v>45744</v>
      </c>
      <c r="J2859" s="3">
        <v>8625</v>
      </c>
      <c r="K2859" s="3">
        <v>237.18</v>
      </c>
      <c r="L2859" s="3">
        <v>8387.82</v>
      </c>
      <c r="M2859" s="3">
        <v>860</v>
      </c>
      <c r="N2859" s="2">
        <v>14</v>
      </c>
      <c r="O2859" s="2">
        <v>0</v>
      </c>
      <c r="P2859" s="2">
        <v>13</v>
      </c>
      <c r="Q2859" s="2">
        <v>208</v>
      </c>
      <c r="R2859" s="1">
        <f t="shared" si="158"/>
        <v>45900</v>
      </c>
      <c r="S2859" t="s">
        <v>27</v>
      </c>
      <c r="T2859" t="s">
        <v>28</v>
      </c>
    </row>
    <row r="2860" spans="1:20" ht="13.95" customHeight="1" x14ac:dyDescent="0.3">
      <c r="A2860" t="s">
        <v>4121</v>
      </c>
      <c r="B2860" s="2">
        <v>1</v>
      </c>
      <c r="C2860" t="s">
        <v>4115</v>
      </c>
      <c r="D2860" t="s">
        <v>22</v>
      </c>
      <c r="E2860" t="s">
        <v>4064</v>
      </c>
      <c r="F2860" t="s">
        <v>111</v>
      </c>
      <c r="G2860" t="s">
        <v>112</v>
      </c>
      <c r="H2860" t="s">
        <v>4065</v>
      </c>
      <c r="I2860" s="1">
        <f t="shared" si="157"/>
        <v>45744</v>
      </c>
      <c r="J2860" s="3">
        <v>8625</v>
      </c>
      <c r="K2860" s="3">
        <v>237.18</v>
      </c>
      <c r="L2860" s="3">
        <v>8387.82</v>
      </c>
      <c r="M2860" s="3">
        <v>860</v>
      </c>
      <c r="N2860" s="2">
        <v>14</v>
      </c>
      <c r="O2860" s="2">
        <v>0</v>
      </c>
      <c r="P2860" s="2">
        <v>13</v>
      </c>
      <c r="Q2860" s="2">
        <v>208</v>
      </c>
      <c r="R2860" s="1">
        <f t="shared" si="158"/>
        <v>45900</v>
      </c>
      <c r="S2860" t="s">
        <v>27</v>
      </c>
      <c r="T2860" t="s">
        <v>28</v>
      </c>
    </row>
    <row r="2861" spans="1:20" ht="13.95" customHeight="1" x14ac:dyDescent="0.3">
      <c r="A2861" t="s">
        <v>4122</v>
      </c>
      <c r="B2861" s="2">
        <v>1</v>
      </c>
      <c r="C2861" t="s">
        <v>4115</v>
      </c>
      <c r="D2861" t="s">
        <v>22</v>
      </c>
      <c r="E2861" t="s">
        <v>4064</v>
      </c>
      <c r="F2861" t="s">
        <v>111</v>
      </c>
      <c r="G2861" t="s">
        <v>112</v>
      </c>
      <c r="H2861" t="s">
        <v>4065</v>
      </c>
      <c r="I2861" s="1">
        <f t="shared" si="157"/>
        <v>45744</v>
      </c>
      <c r="J2861" s="3">
        <v>8625</v>
      </c>
      <c r="K2861" s="3">
        <v>237.18</v>
      </c>
      <c r="L2861" s="3">
        <v>8387.82</v>
      </c>
      <c r="M2861" s="3">
        <v>860</v>
      </c>
      <c r="N2861" s="2">
        <v>14</v>
      </c>
      <c r="O2861" s="2">
        <v>0</v>
      </c>
      <c r="P2861" s="2">
        <v>13</v>
      </c>
      <c r="Q2861" s="2">
        <v>208</v>
      </c>
      <c r="R2861" s="1">
        <f t="shared" si="158"/>
        <v>45900</v>
      </c>
      <c r="S2861" t="s">
        <v>27</v>
      </c>
      <c r="T2861" t="s">
        <v>28</v>
      </c>
    </row>
    <row r="2862" spans="1:20" ht="13.95" customHeight="1" x14ac:dyDescent="0.3">
      <c r="A2862" t="s">
        <v>4123</v>
      </c>
      <c r="B2862" s="2">
        <v>1</v>
      </c>
      <c r="C2862" t="s">
        <v>4115</v>
      </c>
      <c r="D2862" t="s">
        <v>22</v>
      </c>
      <c r="E2862" t="s">
        <v>4064</v>
      </c>
      <c r="F2862" t="s">
        <v>111</v>
      </c>
      <c r="G2862" t="s">
        <v>112</v>
      </c>
      <c r="H2862" t="s">
        <v>4065</v>
      </c>
      <c r="I2862" s="1">
        <f t="shared" si="157"/>
        <v>45744</v>
      </c>
      <c r="J2862" s="3">
        <v>8625</v>
      </c>
      <c r="K2862" s="3">
        <v>237.18</v>
      </c>
      <c r="L2862" s="3">
        <v>8387.82</v>
      </c>
      <c r="M2862" s="3">
        <v>860</v>
      </c>
      <c r="N2862" s="2">
        <v>14</v>
      </c>
      <c r="O2862" s="2">
        <v>0</v>
      </c>
      <c r="P2862" s="2">
        <v>13</v>
      </c>
      <c r="Q2862" s="2">
        <v>208</v>
      </c>
      <c r="R2862" s="1">
        <f t="shared" si="158"/>
        <v>45900</v>
      </c>
      <c r="S2862" t="s">
        <v>27</v>
      </c>
      <c r="T2862" t="s">
        <v>28</v>
      </c>
    </row>
    <row r="2863" spans="1:20" ht="13.95" customHeight="1" x14ac:dyDescent="0.3">
      <c r="A2863" t="s">
        <v>4124</v>
      </c>
      <c r="B2863" s="2">
        <v>1</v>
      </c>
      <c r="C2863" t="s">
        <v>4115</v>
      </c>
      <c r="D2863" t="s">
        <v>22</v>
      </c>
      <c r="E2863" t="s">
        <v>4064</v>
      </c>
      <c r="F2863" t="s">
        <v>111</v>
      </c>
      <c r="G2863" t="s">
        <v>112</v>
      </c>
      <c r="H2863" t="s">
        <v>4065</v>
      </c>
      <c r="I2863" s="1">
        <f t="shared" si="157"/>
        <v>45744</v>
      </c>
      <c r="J2863" s="3">
        <v>8625</v>
      </c>
      <c r="K2863" s="3">
        <v>237.18</v>
      </c>
      <c r="L2863" s="3">
        <v>8387.82</v>
      </c>
      <c r="M2863" s="3">
        <v>860</v>
      </c>
      <c r="N2863" s="2">
        <v>14</v>
      </c>
      <c r="O2863" s="2">
        <v>0</v>
      </c>
      <c r="P2863" s="2">
        <v>13</v>
      </c>
      <c r="Q2863" s="2">
        <v>208</v>
      </c>
      <c r="R2863" s="1">
        <f t="shared" si="158"/>
        <v>45900</v>
      </c>
      <c r="S2863" t="s">
        <v>27</v>
      </c>
      <c r="T2863" t="s">
        <v>28</v>
      </c>
    </row>
    <row r="2864" spans="1:20" ht="13.95" customHeight="1" x14ac:dyDescent="0.3">
      <c r="A2864" t="s">
        <v>4125</v>
      </c>
      <c r="B2864" s="2">
        <v>1</v>
      </c>
      <c r="C2864" t="s">
        <v>4126</v>
      </c>
      <c r="D2864" t="s">
        <v>22</v>
      </c>
      <c r="E2864" t="s">
        <v>4064</v>
      </c>
      <c r="F2864" t="s">
        <v>111</v>
      </c>
      <c r="G2864" t="s">
        <v>112</v>
      </c>
      <c r="H2864" t="s">
        <v>4065</v>
      </c>
      <c r="I2864" s="1">
        <f t="shared" si="157"/>
        <v>45744</v>
      </c>
      <c r="J2864" s="3">
        <v>3910</v>
      </c>
      <c r="K2864" s="3">
        <v>107.51</v>
      </c>
      <c r="L2864" s="3">
        <v>3802.49</v>
      </c>
      <c r="M2864" s="3">
        <v>390</v>
      </c>
      <c r="N2864" s="2">
        <v>14</v>
      </c>
      <c r="O2864" s="2">
        <v>0</v>
      </c>
      <c r="P2864" s="2">
        <v>13</v>
      </c>
      <c r="Q2864" s="2">
        <v>208</v>
      </c>
      <c r="R2864" s="1">
        <f t="shared" si="158"/>
        <v>45900</v>
      </c>
      <c r="S2864" t="s">
        <v>27</v>
      </c>
      <c r="T2864" t="s">
        <v>28</v>
      </c>
    </row>
    <row r="2865" spans="1:20" ht="13.95" customHeight="1" x14ac:dyDescent="0.3">
      <c r="A2865" t="s">
        <v>4127</v>
      </c>
      <c r="B2865" s="2">
        <v>1</v>
      </c>
      <c r="C2865" t="s">
        <v>4126</v>
      </c>
      <c r="D2865" t="s">
        <v>22</v>
      </c>
      <c r="E2865" t="s">
        <v>4064</v>
      </c>
      <c r="F2865" t="s">
        <v>111</v>
      </c>
      <c r="G2865" t="s">
        <v>112</v>
      </c>
      <c r="H2865" t="s">
        <v>4065</v>
      </c>
      <c r="I2865" s="1">
        <f t="shared" si="157"/>
        <v>45744</v>
      </c>
      <c r="J2865" s="3">
        <v>3910</v>
      </c>
      <c r="K2865" s="3">
        <v>107.51</v>
      </c>
      <c r="L2865" s="3">
        <v>3802.49</v>
      </c>
      <c r="M2865" s="3">
        <v>390</v>
      </c>
      <c r="N2865" s="2">
        <v>14</v>
      </c>
      <c r="O2865" s="2">
        <v>0</v>
      </c>
      <c r="P2865" s="2">
        <v>13</v>
      </c>
      <c r="Q2865" s="2">
        <v>208</v>
      </c>
      <c r="R2865" s="1">
        <f t="shared" si="158"/>
        <v>45900</v>
      </c>
      <c r="S2865" t="s">
        <v>27</v>
      </c>
      <c r="T2865" t="s">
        <v>28</v>
      </c>
    </row>
    <row r="2866" spans="1:20" ht="13.95" customHeight="1" x14ac:dyDescent="0.3">
      <c r="A2866" t="s">
        <v>4128</v>
      </c>
      <c r="B2866" s="2">
        <v>1</v>
      </c>
      <c r="C2866" t="s">
        <v>4126</v>
      </c>
      <c r="D2866" t="s">
        <v>22</v>
      </c>
      <c r="E2866" t="s">
        <v>4064</v>
      </c>
      <c r="F2866" t="s">
        <v>111</v>
      </c>
      <c r="G2866" t="s">
        <v>112</v>
      </c>
      <c r="H2866" t="s">
        <v>4065</v>
      </c>
      <c r="I2866" s="1">
        <f t="shared" si="157"/>
        <v>45744</v>
      </c>
      <c r="J2866" s="3">
        <v>3910</v>
      </c>
      <c r="K2866" s="3">
        <v>107.51</v>
      </c>
      <c r="L2866" s="3">
        <v>3802.49</v>
      </c>
      <c r="M2866" s="3">
        <v>390</v>
      </c>
      <c r="N2866" s="2">
        <v>14</v>
      </c>
      <c r="O2866" s="2">
        <v>0</v>
      </c>
      <c r="P2866" s="2">
        <v>13</v>
      </c>
      <c r="Q2866" s="2">
        <v>208</v>
      </c>
      <c r="R2866" s="1">
        <f t="shared" si="158"/>
        <v>45900</v>
      </c>
      <c r="S2866" t="s">
        <v>27</v>
      </c>
      <c r="T2866" t="s">
        <v>28</v>
      </c>
    </row>
    <row r="2867" spans="1:20" ht="13.95" customHeight="1" x14ac:dyDescent="0.3">
      <c r="A2867" t="s">
        <v>4129</v>
      </c>
      <c r="B2867" s="2">
        <v>1</v>
      </c>
      <c r="C2867" t="s">
        <v>4126</v>
      </c>
      <c r="D2867" t="s">
        <v>22</v>
      </c>
      <c r="E2867" t="s">
        <v>4064</v>
      </c>
      <c r="F2867" t="s">
        <v>111</v>
      </c>
      <c r="G2867" t="s">
        <v>112</v>
      </c>
      <c r="H2867" t="s">
        <v>4065</v>
      </c>
      <c r="I2867" s="1">
        <f t="shared" si="157"/>
        <v>45744</v>
      </c>
      <c r="J2867" s="3">
        <v>3910</v>
      </c>
      <c r="K2867" s="3">
        <v>107.51</v>
      </c>
      <c r="L2867" s="3">
        <v>3802.49</v>
      </c>
      <c r="M2867" s="3">
        <v>390</v>
      </c>
      <c r="N2867" s="2">
        <v>14</v>
      </c>
      <c r="O2867" s="2">
        <v>0</v>
      </c>
      <c r="P2867" s="2">
        <v>13</v>
      </c>
      <c r="Q2867" s="2">
        <v>208</v>
      </c>
      <c r="R2867" s="1">
        <f t="shared" si="158"/>
        <v>45900</v>
      </c>
      <c r="S2867" t="s">
        <v>27</v>
      </c>
      <c r="T2867" t="s">
        <v>28</v>
      </c>
    </row>
    <row r="2868" spans="1:20" ht="13.95" customHeight="1" x14ac:dyDescent="0.3">
      <c r="A2868" t="s">
        <v>4130</v>
      </c>
      <c r="B2868" s="2">
        <v>1</v>
      </c>
      <c r="C2868" t="s">
        <v>4126</v>
      </c>
      <c r="D2868" t="s">
        <v>22</v>
      </c>
      <c r="E2868" t="s">
        <v>4064</v>
      </c>
      <c r="F2868" t="s">
        <v>111</v>
      </c>
      <c r="G2868" t="s">
        <v>112</v>
      </c>
      <c r="H2868" t="s">
        <v>4065</v>
      </c>
      <c r="I2868" s="1">
        <f t="shared" si="157"/>
        <v>45744</v>
      </c>
      <c r="J2868" s="3">
        <v>3910</v>
      </c>
      <c r="K2868" s="3">
        <v>107.51</v>
      </c>
      <c r="L2868" s="3">
        <v>3802.49</v>
      </c>
      <c r="M2868" s="3">
        <v>390</v>
      </c>
      <c r="N2868" s="2">
        <v>14</v>
      </c>
      <c r="O2868" s="2">
        <v>0</v>
      </c>
      <c r="P2868" s="2">
        <v>13</v>
      </c>
      <c r="Q2868" s="2">
        <v>208</v>
      </c>
      <c r="R2868" s="1">
        <f t="shared" si="158"/>
        <v>45900</v>
      </c>
      <c r="S2868" t="s">
        <v>27</v>
      </c>
      <c r="T2868" t="s">
        <v>28</v>
      </c>
    </row>
    <row r="2869" spans="1:20" ht="13.95" customHeight="1" x14ac:dyDescent="0.3">
      <c r="A2869" t="s">
        <v>4131</v>
      </c>
      <c r="B2869" s="2">
        <v>1</v>
      </c>
      <c r="C2869" t="s">
        <v>4126</v>
      </c>
      <c r="D2869" t="s">
        <v>22</v>
      </c>
      <c r="E2869" t="s">
        <v>4064</v>
      </c>
      <c r="F2869" t="s">
        <v>111</v>
      </c>
      <c r="G2869" t="s">
        <v>112</v>
      </c>
      <c r="H2869" t="s">
        <v>4065</v>
      </c>
      <c r="I2869" s="1">
        <f t="shared" si="157"/>
        <v>45744</v>
      </c>
      <c r="J2869" s="3">
        <v>3910</v>
      </c>
      <c r="K2869" s="3">
        <v>107.51</v>
      </c>
      <c r="L2869" s="3">
        <v>3802.49</v>
      </c>
      <c r="M2869" s="3">
        <v>390</v>
      </c>
      <c r="N2869" s="2">
        <v>14</v>
      </c>
      <c r="O2869" s="2">
        <v>0</v>
      </c>
      <c r="P2869" s="2">
        <v>13</v>
      </c>
      <c r="Q2869" s="2">
        <v>208</v>
      </c>
      <c r="R2869" s="1">
        <f t="shared" si="158"/>
        <v>45900</v>
      </c>
      <c r="S2869" t="s">
        <v>27</v>
      </c>
      <c r="T2869" t="s">
        <v>28</v>
      </c>
    </row>
    <row r="2870" spans="1:20" ht="13.95" customHeight="1" x14ac:dyDescent="0.3">
      <c r="A2870" t="s">
        <v>4132</v>
      </c>
      <c r="B2870" s="2">
        <v>1</v>
      </c>
      <c r="C2870" t="s">
        <v>4126</v>
      </c>
      <c r="D2870" t="s">
        <v>22</v>
      </c>
      <c r="E2870" t="s">
        <v>4064</v>
      </c>
      <c r="F2870" t="s">
        <v>111</v>
      </c>
      <c r="G2870" t="s">
        <v>112</v>
      </c>
      <c r="H2870" t="s">
        <v>4065</v>
      </c>
      <c r="I2870" s="1">
        <f t="shared" si="157"/>
        <v>45744</v>
      </c>
      <c r="J2870" s="3">
        <v>3910</v>
      </c>
      <c r="K2870" s="3">
        <v>107.51</v>
      </c>
      <c r="L2870" s="3">
        <v>3802.49</v>
      </c>
      <c r="M2870" s="3">
        <v>390</v>
      </c>
      <c r="N2870" s="2">
        <v>14</v>
      </c>
      <c r="O2870" s="2">
        <v>0</v>
      </c>
      <c r="P2870" s="2">
        <v>13</v>
      </c>
      <c r="Q2870" s="2">
        <v>208</v>
      </c>
      <c r="R2870" s="1">
        <f t="shared" si="158"/>
        <v>45900</v>
      </c>
      <c r="S2870" t="s">
        <v>27</v>
      </c>
      <c r="T2870" t="s">
        <v>28</v>
      </c>
    </row>
    <row r="2871" spans="1:20" ht="13.95" customHeight="1" x14ac:dyDescent="0.3">
      <c r="A2871" t="s">
        <v>4133</v>
      </c>
      <c r="B2871" s="2">
        <v>1</v>
      </c>
      <c r="C2871" t="s">
        <v>4126</v>
      </c>
      <c r="D2871" t="s">
        <v>22</v>
      </c>
      <c r="E2871" t="s">
        <v>4064</v>
      </c>
      <c r="F2871" t="s">
        <v>111</v>
      </c>
      <c r="G2871" t="s">
        <v>112</v>
      </c>
      <c r="H2871" t="s">
        <v>4065</v>
      </c>
      <c r="I2871" s="1">
        <f t="shared" si="157"/>
        <v>45744</v>
      </c>
      <c r="J2871" s="3">
        <v>3910</v>
      </c>
      <c r="K2871" s="3">
        <v>107.51</v>
      </c>
      <c r="L2871" s="3">
        <v>3802.49</v>
      </c>
      <c r="M2871" s="3">
        <v>390</v>
      </c>
      <c r="N2871" s="2">
        <v>14</v>
      </c>
      <c r="O2871" s="2">
        <v>0</v>
      </c>
      <c r="P2871" s="2">
        <v>13</v>
      </c>
      <c r="Q2871" s="2">
        <v>208</v>
      </c>
      <c r="R2871" s="1">
        <f t="shared" si="158"/>
        <v>45900</v>
      </c>
      <c r="S2871" t="s">
        <v>27</v>
      </c>
      <c r="T2871" t="s">
        <v>28</v>
      </c>
    </row>
    <row r="2872" spans="1:20" ht="13.95" customHeight="1" x14ac:dyDescent="0.3">
      <c r="A2872" t="s">
        <v>4134</v>
      </c>
      <c r="B2872" s="2">
        <v>1</v>
      </c>
      <c r="C2872" t="s">
        <v>4126</v>
      </c>
      <c r="D2872" t="s">
        <v>22</v>
      </c>
      <c r="E2872" t="s">
        <v>4064</v>
      </c>
      <c r="F2872" t="s">
        <v>111</v>
      </c>
      <c r="G2872" t="s">
        <v>112</v>
      </c>
      <c r="H2872" t="s">
        <v>4065</v>
      </c>
      <c r="I2872" s="1">
        <f t="shared" si="157"/>
        <v>45744</v>
      </c>
      <c r="J2872" s="3">
        <v>3910</v>
      </c>
      <c r="K2872" s="3">
        <v>107.51</v>
      </c>
      <c r="L2872" s="3">
        <v>3802.49</v>
      </c>
      <c r="M2872" s="3">
        <v>390</v>
      </c>
      <c r="N2872" s="2">
        <v>14</v>
      </c>
      <c r="O2872" s="2">
        <v>0</v>
      </c>
      <c r="P2872" s="2">
        <v>13</v>
      </c>
      <c r="Q2872" s="2">
        <v>208</v>
      </c>
      <c r="R2872" s="1">
        <f t="shared" si="158"/>
        <v>45900</v>
      </c>
      <c r="S2872" t="s">
        <v>27</v>
      </c>
      <c r="T2872" t="s">
        <v>28</v>
      </c>
    </row>
    <row r="2873" spans="1:20" ht="13.95" customHeight="1" x14ac:dyDescent="0.3">
      <c r="A2873" t="s">
        <v>4135</v>
      </c>
      <c r="B2873" s="2">
        <v>1</v>
      </c>
      <c r="C2873" t="s">
        <v>4126</v>
      </c>
      <c r="D2873" t="s">
        <v>22</v>
      </c>
      <c r="E2873" t="s">
        <v>4064</v>
      </c>
      <c r="F2873" t="s">
        <v>111</v>
      </c>
      <c r="G2873" t="s">
        <v>112</v>
      </c>
      <c r="H2873" t="s">
        <v>4065</v>
      </c>
      <c r="I2873" s="1">
        <f t="shared" ref="I2873:I2904" si="159">DATE(2025,3,28)</f>
        <v>45744</v>
      </c>
      <c r="J2873" s="3">
        <v>3910</v>
      </c>
      <c r="K2873" s="3">
        <v>107.51</v>
      </c>
      <c r="L2873" s="3">
        <v>3802.49</v>
      </c>
      <c r="M2873" s="3">
        <v>390</v>
      </c>
      <c r="N2873" s="2">
        <v>14</v>
      </c>
      <c r="O2873" s="2">
        <v>0</v>
      </c>
      <c r="P2873" s="2">
        <v>13</v>
      </c>
      <c r="Q2873" s="2">
        <v>208</v>
      </c>
      <c r="R2873" s="1">
        <f t="shared" si="158"/>
        <v>45900</v>
      </c>
      <c r="S2873" t="s">
        <v>27</v>
      </c>
      <c r="T2873" t="s">
        <v>28</v>
      </c>
    </row>
    <row r="2874" spans="1:20" ht="13.95" customHeight="1" x14ac:dyDescent="0.3">
      <c r="A2874" t="s">
        <v>4136</v>
      </c>
      <c r="B2874" s="2">
        <v>1</v>
      </c>
      <c r="C2874" t="s">
        <v>4126</v>
      </c>
      <c r="D2874" t="s">
        <v>22</v>
      </c>
      <c r="E2874" t="s">
        <v>4064</v>
      </c>
      <c r="F2874" t="s">
        <v>111</v>
      </c>
      <c r="G2874" t="s">
        <v>112</v>
      </c>
      <c r="H2874" t="s">
        <v>4065</v>
      </c>
      <c r="I2874" s="1">
        <f t="shared" si="159"/>
        <v>45744</v>
      </c>
      <c r="J2874" s="3">
        <v>3910</v>
      </c>
      <c r="K2874" s="3">
        <v>107.51</v>
      </c>
      <c r="L2874" s="3">
        <v>3802.49</v>
      </c>
      <c r="M2874" s="3">
        <v>390</v>
      </c>
      <c r="N2874" s="2">
        <v>14</v>
      </c>
      <c r="O2874" s="2">
        <v>0</v>
      </c>
      <c r="P2874" s="2">
        <v>13</v>
      </c>
      <c r="Q2874" s="2">
        <v>208</v>
      </c>
      <c r="R2874" s="1">
        <f t="shared" si="158"/>
        <v>45900</v>
      </c>
      <c r="S2874" t="s">
        <v>27</v>
      </c>
      <c r="T2874" t="s">
        <v>28</v>
      </c>
    </row>
    <row r="2875" spans="1:20" ht="13.95" customHeight="1" x14ac:dyDescent="0.3">
      <c r="A2875" t="s">
        <v>4137</v>
      </c>
      <c r="B2875" s="2">
        <v>1</v>
      </c>
      <c r="C2875" t="s">
        <v>4126</v>
      </c>
      <c r="D2875" t="s">
        <v>22</v>
      </c>
      <c r="E2875" t="s">
        <v>4064</v>
      </c>
      <c r="F2875" t="s">
        <v>111</v>
      </c>
      <c r="G2875" t="s">
        <v>112</v>
      </c>
      <c r="H2875" t="s">
        <v>4065</v>
      </c>
      <c r="I2875" s="1">
        <f t="shared" si="159"/>
        <v>45744</v>
      </c>
      <c r="J2875" s="3">
        <v>3910</v>
      </c>
      <c r="K2875" s="3">
        <v>107.51</v>
      </c>
      <c r="L2875" s="3">
        <v>3802.49</v>
      </c>
      <c r="M2875" s="3">
        <v>390</v>
      </c>
      <c r="N2875" s="2">
        <v>14</v>
      </c>
      <c r="O2875" s="2">
        <v>0</v>
      </c>
      <c r="P2875" s="2">
        <v>13</v>
      </c>
      <c r="Q2875" s="2">
        <v>208</v>
      </c>
      <c r="R2875" s="1">
        <f t="shared" si="158"/>
        <v>45900</v>
      </c>
      <c r="S2875" t="s">
        <v>27</v>
      </c>
      <c r="T2875" t="s">
        <v>28</v>
      </c>
    </row>
    <row r="2876" spans="1:20" ht="13.95" customHeight="1" x14ac:dyDescent="0.3">
      <c r="A2876" t="s">
        <v>4138</v>
      </c>
      <c r="B2876" s="2">
        <v>1</v>
      </c>
      <c r="C2876" t="s">
        <v>4126</v>
      </c>
      <c r="D2876" t="s">
        <v>22</v>
      </c>
      <c r="E2876" t="s">
        <v>4064</v>
      </c>
      <c r="F2876" t="s">
        <v>111</v>
      </c>
      <c r="G2876" t="s">
        <v>112</v>
      </c>
      <c r="H2876" t="s">
        <v>4065</v>
      </c>
      <c r="I2876" s="1">
        <f t="shared" si="159"/>
        <v>45744</v>
      </c>
      <c r="J2876" s="3">
        <v>3910</v>
      </c>
      <c r="K2876" s="3">
        <v>107.51</v>
      </c>
      <c r="L2876" s="3">
        <v>3802.49</v>
      </c>
      <c r="M2876" s="3">
        <v>390</v>
      </c>
      <c r="N2876" s="2">
        <v>14</v>
      </c>
      <c r="O2876" s="2">
        <v>0</v>
      </c>
      <c r="P2876" s="2">
        <v>13</v>
      </c>
      <c r="Q2876" s="2">
        <v>208</v>
      </c>
      <c r="R2876" s="1">
        <f t="shared" si="158"/>
        <v>45900</v>
      </c>
      <c r="S2876" t="s">
        <v>27</v>
      </c>
      <c r="T2876" t="s">
        <v>28</v>
      </c>
    </row>
    <row r="2877" spans="1:20" ht="13.95" customHeight="1" x14ac:dyDescent="0.3">
      <c r="A2877" t="s">
        <v>4139</v>
      </c>
      <c r="B2877" s="2">
        <v>1</v>
      </c>
      <c r="C2877" t="s">
        <v>4126</v>
      </c>
      <c r="D2877" t="s">
        <v>22</v>
      </c>
      <c r="E2877" t="s">
        <v>4064</v>
      </c>
      <c r="F2877" t="s">
        <v>111</v>
      </c>
      <c r="G2877" t="s">
        <v>112</v>
      </c>
      <c r="H2877" t="s">
        <v>4065</v>
      </c>
      <c r="I2877" s="1">
        <f t="shared" si="159"/>
        <v>45744</v>
      </c>
      <c r="J2877" s="3">
        <v>3910</v>
      </c>
      <c r="K2877" s="3">
        <v>107.51</v>
      </c>
      <c r="L2877" s="3">
        <v>3802.49</v>
      </c>
      <c r="M2877" s="3">
        <v>390</v>
      </c>
      <c r="N2877" s="2">
        <v>14</v>
      </c>
      <c r="O2877" s="2">
        <v>0</v>
      </c>
      <c r="P2877" s="2">
        <v>13</v>
      </c>
      <c r="Q2877" s="2">
        <v>208</v>
      </c>
      <c r="R2877" s="1">
        <f t="shared" si="158"/>
        <v>45900</v>
      </c>
      <c r="S2877" t="s">
        <v>27</v>
      </c>
      <c r="T2877" t="s">
        <v>28</v>
      </c>
    </row>
    <row r="2878" spans="1:20" ht="13.95" customHeight="1" x14ac:dyDescent="0.3">
      <c r="A2878" t="s">
        <v>4140</v>
      </c>
      <c r="B2878" s="2">
        <v>1</v>
      </c>
      <c r="C2878" t="s">
        <v>4126</v>
      </c>
      <c r="D2878" t="s">
        <v>22</v>
      </c>
      <c r="E2878" t="s">
        <v>4064</v>
      </c>
      <c r="F2878" t="s">
        <v>111</v>
      </c>
      <c r="G2878" t="s">
        <v>112</v>
      </c>
      <c r="H2878" t="s">
        <v>4065</v>
      </c>
      <c r="I2878" s="1">
        <f t="shared" si="159"/>
        <v>45744</v>
      </c>
      <c r="J2878" s="3">
        <v>3910</v>
      </c>
      <c r="K2878" s="3">
        <v>107.51</v>
      </c>
      <c r="L2878" s="3">
        <v>3802.49</v>
      </c>
      <c r="M2878" s="3">
        <v>390</v>
      </c>
      <c r="N2878" s="2">
        <v>14</v>
      </c>
      <c r="O2878" s="2">
        <v>0</v>
      </c>
      <c r="P2878" s="2">
        <v>13</v>
      </c>
      <c r="Q2878" s="2">
        <v>208</v>
      </c>
      <c r="R2878" s="1">
        <f t="shared" si="158"/>
        <v>45900</v>
      </c>
      <c r="S2878" t="s">
        <v>27</v>
      </c>
      <c r="T2878" t="s">
        <v>28</v>
      </c>
    </row>
    <row r="2879" spans="1:20" ht="13.95" customHeight="1" x14ac:dyDescent="0.3">
      <c r="A2879" t="s">
        <v>4141</v>
      </c>
      <c r="B2879" s="2">
        <v>1</v>
      </c>
      <c r="C2879" t="s">
        <v>4126</v>
      </c>
      <c r="D2879" t="s">
        <v>22</v>
      </c>
      <c r="E2879" t="s">
        <v>4064</v>
      </c>
      <c r="F2879" t="s">
        <v>111</v>
      </c>
      <c r="G2879" t="s">
        <v>112</v>
      </c>
      <c r="H2879" t="s">
        <v>4065</v>
      </c>
      <c r="I2879" s="1">
        <f t="shared" si="159"/>
        <v>45744</v>
      </c>
      <c r="J2879" s="3">
        <v>3910</v>
      </c>
      <c r="K2879" s="3">
        <v>107.51</v>
      </c>
      <c r="L2879" s="3">
        <v>3802.49</v>
      </c>
      <c r="M2879" s="3">
        <v>390</v>
      </c>
      <c r="N2879" s="2">
        <v>14</v>
      </c>
      <c r="O2879" s="2">
        <v>0</v>
      </c>
      <c r="P2879" s="2">
        <v>13</v>
      </c>
      <c r="Q2879" s="2">
        <v>208</v>
      </c>
      <c r="R2879" s="1">
        <f t="shared" si="158"/>
        <v>45900</v>
      </c>
      <c r="S2879" t="s">
        <v>27</v>
      </c>
      <c r="T2879" t="s">
        <v>28</v>
      </c>
    </row>
    <row r="2880" spans="1:20" ht="13.95" customHeight="1" x14ac:dyDescent="0.3">
      <c r="A2880" t="s">
        <v>4142</v>
      </c>
      <c r="B2880" s="2">
        <v>1</v>
      </c>
      <c r="C2880" t="s">
        <v>4126</v>
      </c>
      <c r="D2880" t="s">
        <v>22</v>
      </c>
      <c r="E2880" t="s">
        <v>4064</v>
      </c>
      <c r="F2880" t="s">
        <v>111</v>
      </c>
      <c r="G2880" t="s">
        <v>112</v>
      </c>
      <c r="H2880" t="s">
        <v>4065</v>
      </c>
      <c r="I2880" s="1">
        <f t="shared" si="159"/>
        <v>45744</v>
      </c>
      <c r="J2880" s="3">
        <v>3910</v>
      </c>
      <c r="K2880" s="3">
        <v>107.51</v>
      </c>
      <c r="L2880" s="3">
        <v>3802.49</v>
      </c>
      <c r="M2880" s="3">
        <v>390</v>
      </c>
      <c r="N2880" s="2">
        <v>14</v>
      </c>
      <c r="O2880" s="2">
        <v>0</v>
      </c>
      <c r="P2880" s="2">
        <v>13</v>
      </c>
      <c r="Q2880" s="2">
        <v>208</v>
      </c>
      <c r="R2880" s="1">
        <f t="shared" si="158"/>
        <v>45900</v>
      </c>
      <c r="S2880" t="s">
        <v>27</v>
      </c>
      <c r="T2880" t="s">
        <v>28</v>
      </c>
    </row>
    <row r="2881" spans="1:20" ht="13.95" customHeight="1" x14ac:dyDescent="0.3">
      <c r="A2881" t="s">
        <v>4143</v>
      </c>
      <c r="B2881" s="2">
        <v>1</v>
      </c>
      <c r="C2881" t="s">
        <v>4126</v>
      </c>
      <c r="D2881" t="s">
        <v>22</v>
      </c>
      <c r="E2881" t="s">
        <v>4064</v>
      </c>
      <c r="F2881" t="s">
        <v>111</v>
      </c>
      <c r="G2881" t="s">
        <v>112</v>
      </c>
      <c r="H2881" t="s">
        <v>4065</v>
      </c>
      <c r="I2881" s="1">
        <f t="shared" si="159"/>
        <v>45744</v>
      </c>
      <c r="J2881" s="3">
        <v>3910</v>
      </c>
      <c r="K2881" s="3">
        <v>107.51</v>
      </c>
      <c r="L2881" s="3">
        <v>3802.49</v>
      </c>
      <c r="M2881" s="3">
        <v>390</v>
      </c>
      <c r="N2881" s="2">
        <v>14</v>
      </c>
      <c r="O2881" s="2">
        <v>0</v>
      </c>
      <c r="P2881" s="2">
        <v>13</v>
      </c>
      <c r="Q2881" s="2">
        <v>208</v>
      </c>
      <c r="R2881" s="1">
        <f t="shared" si="158"/>
        <v>45900</v>
      </c>
      <c r="S2881" t="s">
        <v>27</v>
      </c>
      <c r="T2881" t="s">
        <v>28</v>
      </c>
    </row>
    <row r="2882" spans="1:20" ht="13.95" customHeight="1" x14ac:dyDescent="0.3">
      <c r="A2882" t="s">
        <v>4144</v>
      </c>
      <c r="B2882" s="2">
        <v>1</v>
      </c>
      <c r="C2882" t="s">
        <v>4126</v>
      </c>
      <c r="D2882" t="s">
        <v>22</v>
      </c>
      <c r="E2882" t="s">
        <v>4064</v>
      </c>
      <c r="F2882" t="s">
        <v>111</v>
      </c>
      <c r="G2882" t="s">
        <v>112</v>
      </c>
      <c r="H2882" t="s">
        <v>4065</v>
      </c>
      <c r="I2882" s="1">
        <f t="shared" si="159"/>
        <v>45744</v>
      </c>
      <c r="J2882" s="3">
        <v>3910</v>
      </c>
      <c r="K2882" s="3">
        <v>107.51</v>
      </c>
      <c r="L2882" s="3">
        <v>3802.49</v>
      </c>
      <c r="M2882" s="3">
        <v>390</v>
      </c>
      <c r="N2882" s="2">
        <v>14</v>
      </c>
      <c r="O2882" s="2">
        <v>0</v>
      </c>
      <c r="P2882" s="2">
        <v>13</v>
      </c>
      <c r="Q2882" s="2">
        <v>208</v>
      </c>
      <c r="R2882" s="1">
        <f t="shared" si="158"/>
        <v>45900</v>
      </c>
      <c r="S2882" t="s">
        <v>27</v>
      </c>
      <c r="T2882" t="s">
        <v>28</v>
      </c>
    </row>
    <row r="2883" spans="1:20" ht="13.95" customHeight="1" x14ac:dyDescent="0.3">
      <c r="A2883" t="s">
        <v>4145</v>
      </c>
      <c r="B2883" s="2">
        <v>1</v>
      </c>
      <c r="C2883" t="s">
        <v>4126</v>
      </c>
      <c r="D2883" t="s">
        <v>22</v>
      </c>
      <c r="E2883" t="s">
        <v>4064</v>
      </c>
      <c r="F2883" t="s">
        <v>111</v>
      </c>
      <c r="G2883" t="s">
        <v>112</v>
      </c>
      <c r="H2883" t="s">
        <v>4065</v>
      </c>
      <c r="I2883" s="1">
        <f t="shared" si="159"/>
        <v>45744</v>
      </c>
      <c r="J2883" s="3">
        <v>3910</v>
      </c>
      <c r="K2883" s="3">
        <v>107.51</v>
      </c>
      <c r="L2883" s="3">
        <v>3802.49</v>
      </c>
      <c r="M2883" s="3">
        <v>390</v>
      </c>
      <c r="N2883" s="2">
        <v>14</v>
      </c>
      <c r="O2883" s="2">
        <v>0</v>
      </c>
      <c r="P2883" s="2">
        <v>13</v>
      </c>
      <c r="Q2883" s="2">
        <v>208</v>
      </c>
      <c r="R2883" s="1">
        <f t="shared" si="158"/>
        <v>45900</v>
      </c>
      <c r="S2883" t="s">
        <v>27</v>
      </c>
      <c r="T2883" t="s">
        <v>28</v>
      </c>
    </row>
    <row r="2884" spans="1:20" ht="13.95" customHeight="1" x14ac:dyDescent="0.3">
      <c r="A2884" t="s">
        <v>4146</v>
      </c>
      <c r="B2884" s="2">
        <v>1</v>
      </c>
      <c r="C2884" t="s">
        <v>4126</v>
      </c>
      <c r="D2884" t="s">
        <v>22</v>
      </c>
      <c r="E2884" t="s">
        <v>4064</v>
      </c>
      <c r="F2884" t="s">
        <v>111</v>
      </c>
      <c r="G2884" t="s">
        <v>112</v>
      </c>
      <c r="H2884" t="s">
        <v>4065</v>
      </c>
      <c r="I2884" s="1">
        <f t="shared" si="159"/>
        <v>45744</v>
      </c>
      <c r="J2884" s="3">
        <v>3910</v>
      </c>
      <c r="K2884" s="3">
        <v>107.51</v>
      </c>
      <c r="L2884" s="3">
        <v>3802.49</v>
      </c>
      <c r="M2884" s="3">
        <v>390</v>
      </c>
      <c r="N2884" s="2">
        <v>14</v>
      </c>
      <c r="O2884" s="2">
        <v>0</v>
      </c>
      <c r="P2884" s="2">
        <v>13</v>
      </c>
      <c r="Q2884" s="2">
        <v>208</v>
      </c>
      <c r="R2884" s="1">
        <f t="shared" si="158"/>
        <v>45900</v>
      </c>
      <c r="S2884" t="s">
        <v>27</v>
      </c>
      <c r="T2884" t="s">
        <v>28</v>
      </c>
    </row>
    <row r="2885" spans="1:20" ht="13.95" customHeight="1" x14ac:dyDescent="0.3">
      <c r="A2885" t="s">
        <v>4147</v>
      </c>
      <c r="B2885" s="2">
        <v>1</v>
      </c>
      <c r="C2885" t="s">
        <v>4126</v>
      </c>
      <c r="D2885" t="s">
        <v>22</v>
      </c>
      <c r="E2885" t="s">
        <v>4064</v>
      </c>
      <c r="F2885" t="s">
        <v>111</v>
      </c>
      <c r="G2885" t="s">
        <v>112</v>
      </c>
      <c r="H2885" t="s">
        <v>4065</v>
      </c>
      <c r="I2885" s="1">
        <f t="shared" si="159"/>
        <v>45744</v>
      </c>
      <c r="J2885" s="3">
        <v>3910</v>
      </c>
      <c r="K2885" s="3">
        <v>107.51</v>
      </c>
      <c r="L2885" s="3">
        <v>3802.49</v>
      </c>
      <c r="M2885" s="3">
        <v>390</v>
      </c>
      <c r="N2885" s="2">
        <v>14</v>
      </c>
      <c r="O2885" s="2">
        <v>0</v>
      </c>
      <c r="P2885" s="2">
        <v>13</v>
      </c>
      <c r="Q2885" s="2">
        <v>208</v>
      </c>
      <c r="R2885" s="1">
        <f t="shared" si="158"/>
        <v>45900</v>
      </c>
      <c r="S2885" t="s">
        <v>27</v>
      </c>
      <c r="T2885" t="s">
        <v>28</v>
      </c>
    </row>
    <row r="2886" spans="1:20" ht="13.95" customHeight="1" x14ac:dyDescent="0.3">
      <c r="A2886" t="s">
        <v>4148</v>
      </c>
      <c r="B2886" s="2">
        <v>1</v>
      </c>
      <c r="C2886" t="s">
        <v>4126</v>
      </c>
      <c r="D2886" t="s">
        <v>22</v>
      </c>
      <c r="E2886" t="s">
        <v>4064</v>
      </c>
      <c r="F2886" t="s">
        <v>111</v>
      </c>
      <c r="G2886" t="s">
        <v>112</v>
      </c>
      <c r="H2886" t="s">
        <v>4065</v>
      </c>
      <c r="I2886" s="1">
        <f t="shared" si="159"/>
        <v>45744</v>
      </c>
      <c r="J2886" s="3">
        <v>3910</v>
      </c>
      <c r="K2886" s="3">
        <v>107.51</v>
      </c>
      <c r="L2886" s="3">
        <v>3802.49</v>
      </c>
      <c r="M2886" s="3">
        <v>390</v>
      </c>
      <c r="N2886" s="2">
        <v>14</v>
      </c>
      <c r="O2886" s="2">
        <v>0</v>
      </c>
      <c r="P2886" s="2">
        <v>13</v>
      </c>
      <c r="Q2886" s="2">
        <v>208</v>
      </c>
      <c r="R2886" s="1">
        <f t="shared" si="158"/>
        <v>45900</v>
      </c>
      <c r="S2886" t="s">
        <v>27</v>
      </c>
      <c r="T2886" t="s">
        <v>28</v>
      </c>
    </row>
    <row r="2887" spans="1:20" ht="13.95" customHeight="1" x14ac:dyDescent="0.3">
      <c r="A2887" t="s">
        <v>4149</v>
      </c>
      <c r="B2887" s="2">
        <v>1</v>
      </c>
      <c r="C2887" t="s">
        <v>4126</v>
      </c>
      <c r="D2887" t="s">
        <v>22</v>
      </c>
      <c r="E2887" t="s">
        <v>4064</v>
      </c>
      <c r="F2887" t="s">
        <v>111</v>
      </c>
      <c r="G2887" t="s">
        <v>112</v>
      </c>
      <c r="H2887" t="s">
        <v>4065</v>
      </c>
      <c r="I2887" s="1">
        <f t="shared" si="159"/>
        <v>45744</v>
      </c>
      <c r="J2887" s="3">
        <v>3910</v>
      </c>
      <c r="K2887" s="3">
        <v>107.51</v>
      </c>
      <c r="L2887" s="3">
        <v>3802.49</v>
      </c>
      <c r="M2887" s="3">
        <v>390</v>
      </c>
      <c r="N2887" s="2">
        <v>14</v>
      </c>
      <c r="O2887" s="2">
        <v>0</v>
      </c>
      <c r="P2887" s="2">
        <v>13</v>
      </c>
      <c r="Q2887" s="2">
        <v>208</v>
      </c>
      <c r="R2887" s="1">
        <f t="shared" si="158"/>
        <v>45900</v>
      </c>
      <c r="S2887" t="s">
        <v>27</v>
      </c>
      <c r="T2887" t="s">
        <v>28</v>
      </c>
    </row>
    <row r="2888" spans="1:20" ht="13.95" customHeight="1" x14ac:dyDescent="0.3">
      <c r="A2888" t="s">
        <v>4150</v>
      </c>
      <c r="B2888" s="2">
        <v>1</v>
      </c>
      <c r="C2888" t="s">
        <v>4126</v>
      </c>
      <c r="D2888" t="s">
        <v>22</v>
      </c>
      <c r="E2888" t="s">
        <v>4064</v>
      </c>
      <c r="F2888" t="s">
        <v>111</v>
      </c>
      <c r="G2888" t="s">
        <v>112</v>
      </c>
      <c r="H2888" t="s">
        <v>4065</v>
      </c>
      <c r="I2888" s="1">
        <f t="shared" si="159"/>
        <v>45744</v>
      </c>
      <c r="J2888" s="3">
        <v>3910</v>
      </c>
      <c r="K2888" s="3">
        <v>107.51</v>
      </c>
      <c r="L2888" s="3">
        <v>3802.49</v>
      </c>
      <c r="M2888" s="3">
        <v>390</v>
      </c>
      <c r="N2888" s="2">
        <v>14</v>
      </c>
      <c r="O2888" s="2">
        <v>0</v>
      </c>
      <c r="P2888" s="2">
        <v>13</v>
      </c>
      <c r="Q2888" s="2">
        <v>208</v>
      </c>
      <c r="R2888" s="1">
        <f t="shared" si="158"/>
        <v>45900</v>
      </c>
      <c r="S2888" t="s">
        <v>27</v>
      </c>
      <c r="T2888" t="s">
        <v>28</v>
      </c>
    </row>
    <row r="2889" spans="1:20" ht="13.95" customHeight="1" x14ac:dyDescent="0.3">
      <c r="A2889" t="s">
        <v>4151</v>
      </c>
      <c r="B2889" s="2">
        <v>1</v>
      </c>
      <c r="C2889" t="s">
        <v>3272</v>
      </c>
      <c r="D2889" t="s">
        <v>22</v>
      </c>
      <c r="E2889" t="s">
        <v>4064</v>
      </c>
      <c r="F2889" t="s">
        <v>111</v>
      </c>
      <c r="G2889" t="s">
        <v>112</v>
      </c>
      <c r="H2889" t="s">
        <v>4065</v>
      </c>
      <c r="I2889" s="1">
        <f t="shared" si="159"/>
        <v>45744</v>
      </c>
      <c r="J2889" s="3">
        <v>9315</v>
      </c>
      <c r="K2889" s="3">
        <v>256.11</v>
      </c>
      <c r="L2889" s="3">
        <v>9058.89</v>
      </c>
      <c r="M2889" s="3">
        <v>930</v>
      </c>
      <c r="N2889" s="2">
        <v>14</v>
      </c>
      <c r="O2889" s="2">
        <v>0</v>
      </c>
      <c r="P2889" s="2">
        <v>13</v>
      </c>
      <c r="Q2889" s="2">
        <v>208</v>
      </c>
      <c r="R2889" s="1">
        <f t="shared" si="158"/>
        <v>45900</v>
      </c>
      <c r="S2889" t="s">
        <v>27</v>
      </c>
      <c r="T2889" t="s">
        <v>28</v>
      </c>
    </row>
    <row r="2890" spans="1:20" ht="13.95" customHeight="1" x14ac:dyDescent="0.3">
      <c r="A2890" t="s">
        <v>4152</v>
      </c>
      <c r="B2890" s="2">
        <v>1</v>
      </c>
      <c r="C2890" t="s">
        <v>4153</v>
      </c>
      <c r="D2890" t="s">
        <v>22</v>
      </c>
      <c r="E2890" t="s">
        <v>4064</v>
      </c>
      <c r="F2890" t="s">
        <v>111</v>
      </c>
      <c r="G2890" t="s">
        <v>112</v>
      </c>
      <c r="H2890" t="s">
        <v>4065</v>
      </c>
      <c r="I2890" s="1">
        <f t="shared" si="159"/>
        <v>45744</v>
      </c>
      <c r="J2890" s="3">
        <v>4830</v>
      </c>
      <c r="K2890" s="3">
        <v>132.86000000000001</v>
      </c>
      <c r="L2890" s="3">
        <v>4697.1400000000003</v>
      </c>
      <c r="M2890" s="3">
        <v>480</v>
      </c>
      <c r="N2890" s="2">
        <v>14</v>
      </c>
      <c r="O2890" s="2">
        <v>0</v>
      </c>
      <c r="P2890" s="2">
        <v>13</v>
      </c>
      <c r="Q2890" s="2">
        <v>208</v>
      </c>
      <c r="R2890" s="1">
        <f t="shared" si="158"/>
        <v>45900</v>
      </c>
      <c r="S2890" t="s">
        <v>27</v>
      </c>
      <c r="T2890" t="s">
        <v>28</v>
      </c>
    </row>
    <row r="2891" spans="1:20" ht="13.95" customHeight="1" x14ac:dyDescent="0.3">
      <c r="A2891" t="s">
        <v>4154</v>
      </c>
      <c r="B2891" s="2">
        <v>1</v>
      </c>
      <c r="C2891" t="s">
        <v>4155</v>
      </c>
      <c r="D2891" t="s">
        <v>22</v>
      </c>
      <c r="E2891" t="s">
        <v>4064</v>
      </c>
      <c r="F2891" t="s">
        <v>111</v>
      </c>
      <c r="G2891" t="s">
        <v>112</v>
      </c>
      <c r="H2891" t="s">
        <v>4065</v>
      </c>
      <c r="I2891" s="1">
        <f t="shared" si="159"/>
        <v>45744</v>
      </c>
      <c r="J2891" s="3">
        <v>5520</v>
      </c>
      <c r="K2891" s="3">
        <v>151.79</v>
      </c>
      <c r="L2891" s="3">
        <v>5368.21</v>
      </c>
      <c r="M2891" s="3">
        <v>550</v>
      </c>
      <c r="N2891" s="2">
        <v>14</v>
      </c>
      <c r="O2891" s="2">
        <v>0</v>
      </c>
      <c r="P2891" s="2">
        <v>13</v>
      </c>
      <c r="Q2891" s="2">
        <v>208</v>
      </c>
      <c r="R2891" s="1">
        <f t="shared" si="158"/>
        <v>45900</v>
      </c>
      <c r="S2891" t="s">
        <v>27</v>
      </c>
      <c r="T2891" t="s">
        <v>28</v>
      </c>
    </row>
    <row r="2892" spans="1:20" ht="13.95" customHeight="1" x14ac:dyDescent="0.3">
      <c r="A2892" t="s">
        <v>4156</v>
      </c>
      <c r="B2892" s="2">
        <v>1</v>
      </c>
      <c r="C2892" t="s">
        <v>4069</v>
      </c>
      <c r="D2892" t="s">
        <v>22</v>
      </c>
      <c r="E2892" t="s">
        <v>4064</v>
      </c>
      <c r="F2892" t="s">
        <v>111</v>
      </c>
      <c r="G2892" t="s">
        <v>112</v>
      </c>
      <c r="H2892" t="s">
        <v>4065</v>
      </c>
      <c r="I2892" s="1">
        <f t="shared" si="159"/>
        <v>45744</v>
      </c>
      <c r="J2892" s="3">
        <v>3680</v>
      </c>
      <c r="K2892" s="3">
        <v>101.4</v>
      </c>
      <c r="L2892" s="3">
        <v>3578.6</v>
      </c>
      <c r="M2892" s="3">
        <v>360</v>
      </c>
      <c r="N2892" s="2">
        <v>14</v>
      </c>
      <c r="O2892" s="2">
        <v>0</v>
      </c>
      <c r="P2892" s="2">
        <v>13</v>
      </c>
      <c r="Q2892" s="2">
        <v>208</v>
      </c>
      <c r="R2892" s="1">
        <f t="shared" si="158"/>
        <v>45900</v>
      </c>
      <c r="S2892" t="s">
        <v>27</v>
      </c>
      <c r="T2892" t="s">
        <v>28</v>
      </c>
    </row>
    <row r="2893" spans="1:20" ht="13.95" customHeight="1" x14ac:dyDescent="0.3">
      <c r="A2893" t="s">
        <v>4157</v>
      </c>
      <c r="B2893" s="2">
        <v>1</v>
      </c>
      <c r="C2893" t="s">
        <v>4069</v>
      </c>
      <c r="D2893" t="s">
        <v>22</v>
      </c>
      <c r="E2893" t="s">
        <v>4064</v>
      </c>
      <c r="F2893" t="s">
        <v>111</v>
      </c>
      <c r="G2893" t="s">
        <v>112</v>
      </c>
      <c r="H2893" t="s">
        <v>4065</v>
      </c>
      <c r="I2893" s="1">
        <f t="shared" si="159"/>
        <v>45744</v>
      </c>
      <c r="J2893" s="3">
        <v>3680</v>
      </c>
      <c r="K2893" s="3">
        <v>101.4</v>
      </c>
      <c r="L2893" s="3">
        <v>3578.6</v>
      </c>
      <c r="M2893" s="3">
        <v>360</v>
      </c>
      <c r="N2893" s="2">
        <v>14</v>
      </c>
      <c r="O2893" s="2">
        <v>0</v>
      </c>
      <c r="P2893" s="2">
        <v>13</v>
      </c>
      <c r="Q2893" s="2">
        <v>208</v>
      </c>
      <c r="R2893" s="1">
        <f t="shared" si="158"/>
        <v>45900</v>
      </c>
      <c r="S2893" t="s">
        <v>27</v>
      </c>
      <c r="T2893" t="s">
        <v>28</v>
      </c>
    </row>
    <row r="2894" spans="1:20" ht="13.95" customHeight="1" x14ac:dyDescent="0.3">
      <c r="A2894" t="s">
        <v>4158</v>
      </c>
      <c r="B2894" s="2">
        <v>1</v>
      </c>
      <c r="C2894" t="s">
        <v>4069</v>
      </c>
      <c r="D2894" t="s">
        <v>22</v>
      </c>
      <c r="E2894" t="s">
        <v>4064</v>
      </c>
      <c r="F2894" t="s">
        <v>111</v>
      </c>
      <c r="G2894" t="s">
        <v>112</v>
      </c>
      <c r="H2894" t="s">
        <v>4065</v>
      </c>
      <c r="I2894" s="1">
        <f t="shared" si="159"/>
        <v>45744</v>
      </c>
      <c r="J2894" s="3">
        <v>3680</v>
      </c>
      <c r="K2894" s="3">
        <v>101.4</v>
      </c>
      <c r="L2894" s="3">
        <v>3578.6</v>
      </c>
      <c r="M2894" s="3">
        <v>360</v>
      </c>
      <c r="N2894" s="2">
        <v>14</v>
      </c>
      <c r="O2894" s="2">
        <v>0</v>
      </c>
      <c r="P2894" s="2">
        <v>13</v>
      </c>
      <c r="Q2894" s="2">
        <v>208</v>
      </c>
      <c r="R2894" s="1">
        <f t="shared" si="158"/>
        <v>45900</v>
      </c>
      <c r="S2894" t="s">
        <v>27</v>
      </c>
      <c r="T2894" t="s">
        <v>28</v>
      </c>
    </row>
    <row r="2895" spans="1:20" ht="13.95" customHeight="1" x14ac:dyDescent="0.3">
      <c r="A2895" t="s">
        <v>4159</v>
      </c>
      <c r="B2895" s="2">
        <v>1</v>
      </c>
      <c r="C2895" t="s">
        <v>4069</v>
      </c>
      <c r="D2895" t="s">
        <v>22</v>
      </c>
      <c r="E2895" t="s">
        <v>4064</v>
      </c>
      <c r="F2895" t="s">
        <v>111</v>
      </c>
      <c r="G2895" t="s">
        <v>112</v>
      </c>
      <c r="H2895" t="s">
        <v>4065</v>
      </c>
      <c r="I2895" s="1">
        <f t="shared" si="159"/>
        <v>45744</v>
      </c>
      <c r="J2895" s="3">
        <v>3680</v>
      </c>
      <c r="K2895" s="3">
        <v>101.4</v>
      </c>
      <c r="L2895" s="3">
        <v>3578.6</v>
      </c>
      <c r="M2895" s="3">
        <v>360</v>
      </c>
      <c r="N2895" s="2">
        <v>14</v>
      </c>
      <c r="O2895" s="2">
        <v>0</v>
      </c>
      <c r="P2895" s="2">
        <v>13</v>
      </c>
      <c r="Q2895" s="2">
        <v>208</v>
      </c>
      <c r="R2895" s="1">
        <f t="shared" si="158"/>
        <v>45900</v>
      </c>
      <c r="S2895" t="s">
        <v>27</v>
      </c>
      <c r="T2895" t="s">
        <v>28</v>
      </c>
    </row>
    <row r="2896" spans="1:20" ht="13.95" customHeight="1" x14ac:dyDescent="0.3">
      <c r="A2896" t="s">
        <v>4160</v>
      </c>
      <c r="B2896" s="2">
        <v>1</v>
      </c>
      <c r="C2896" t="s">
        <v>4161</v>
      </c>
      <c r="D2896" t="s">
        <v>22</v>
      </c>
      <c r="E2896" t="s">
        <v>4064</v>
      </c>
      <c r="F2896" t="s">
        <v>111</v>
      </c>
      <c r="G2896" t="s">
        <v>112</v>
      </c>
      <c r="H2896" t="s">
        <v>4065</v>
      </c>
      <c r="I2896" s="1">
        <f t="shared" si="159"/>
        <v>45744</v>
      </c>
      <c r="J2896" s="3">
        <v>15525</v>
      </c>
      <c r="K2896" s="3">
        <v>426.84</v>
      </c>
      <c r="L2896" s="3">
        <v>15098.16</v>
      </c>
      <c r="M2896" s="3">
        <v>1550</v>
      </c>
      <c r="N2896" s="2">
        <v>14</v>
      </c>
      <c r="O2896" s="2">
        <v>0</v>
      </c>
      <c r="P2896" s="2">
        <v>13</v>
      </c>
      <c r="Q2896" s="2">
        <v>208</v>
      </c>
      <c r="R2896" s="1">
        <f t="shared" si="158"/>
        <v>45900</v>
      </c>
      <c r="S2896" t="s">
        <v>27</v>
      </c>
      <c r="T2896" t="s">
        <v>28</v>
      </c>
    </row>
    <row r="2897" spans="1:20" ht="13.95" customHeight="1" x14ac:dyDescent="0.3">
      <c r="A2897" t="s">
        <v>4162</v>
      </c>
      <c r="B2897" s="2">
        <v>1</v>
      </c>
      <c r="C2897" t="s">
        <v>4085</v>
      </c>
      <c r="D2897" t="s">
        <v>22</v>
      </c>
      <c r="E2897" t="s">
        <v>4064</v>
      </c>
      <c r="F2897" t="s">
        <v>111</v>
      </c>
      <c r="G2897" t="s">
        <v>112</v>
      </c>
      <c r="H2897" t="s">
        <v>4065</v>
      </c>
      <c r="I2897" s="1">
        <f t="shared" si="159"/>
        <v>45744</v>
      </c>
      <c r="J2897" s="3">
        <v>3220</v>
      </c>
      <c r="K2897" s="3">
        <v>88.57</v>
      </c>
      <c r="L2897" s="3">
        <v>3131.43</v>
      </c>
      <c r="M2897" s="3">
        <v>320</v>
      </c>
      <c r="N2897" s="2">
        <v>14</v>
      </c>
      <c r="O2897" s="2">
        <v>0</v>
      </c>
      <c r="P2897" s="2">
        <v>13</v>
      </c>
      <c r="Q2897" s="2">
        <v>208</v>
      </c>
      <c r="R2897" s="1">
        <f t="shared" si="158"/>
        <v>45900</v>
      </c>
      <c r="S2897" t="s">
        <v>27</v>
      </c>
      <c r="T2897" t="s">
        <v>28</v>
      </c>
    </row>
    <row r="2898" spans="1:20" ht="13.95" customHeight="1" x14ac:dyDescent="0.3">
      <c r="A2898" t="s">
        <v>4163</v>
      </c>
      <c r="B2898" s="2">
        <v>1</v>
      </c>
      <c r="C2898" t="s">
        <v>4088</v>
      </c>
      <c r="D2898" t="s">
        <v>22</v>
      </c>
      <c r="E2898" t="s">
        <v>4064</v>
      </c>
      <c r="F2898" t="s">
        <v>178</v>
      </c>
      <c r="G2898" t="s">
        <v>40</v>
      </c>
      <c r="H2898" t="s">
        <v>4164</v>
      </c>
      <c r="I2898" s="1">
        <f t="shared" si="159"/>
        <v>45744</v>
      </c>
      <c r="J2898" s="3">
        <v>20700</v>
      </c>
      <c r="K2898" s="3">
        <v>571.19000000000005</v>
      </c>
      <c r="L2898" s="3">
        <v>20128.810000000001</v>
      </c>
      <c r="M2898" s="3">
        <v>2000</v>
      </c>
      <c r="N2898" s="2">
        <v>14</v>
      </c>
      <c r="O2898" s="2">
        <v>0</v>
      </c>
      <c r="P2898" s="2">
        <v>13</v>
      </c>
      <c r="Q2898" s="2">
        <v>208</v>
      </c>
      <c r="R2898" s="1">
        <f t="shared" si="158"/>
        <v>45900</v>
      </c>
      <c r="S2898" t="s">
        <v>27</v>
      </c>
      <c r="T2898" t="s">
        <v>28</v>
      </c>
    </row>
    <row r="2899" spans="1:20" ht="13.95" customHeight="1" x14ac:dyDescent="0.3">
      <c r="A2899" t="s">
        <v>4165</v>
      </c>
      <c r="B2899" s="2">
        <v>1</v>
      </c>
      <c r="C2899" t="s">
        <v>1888</v>
      </c>
      <c r="D2899" t="s">
        <v>22</v>
      </c>
      <c r="E2899" t="s">
        <v>4064</v>
      </c>
      <c r="F2899" t="s">
        <v>178</v>
      </c>
      <c r="G2899" t="s">
        <v>40</v>
      </c>
      <c r="H2899" t="s">
        <v>4164</v>
      </c>
      <c r="I2899" s="1">
        <f t="shared" si="159"/>
        <v>45744</v>
      </c>
      <c r="J2899" s="3">
        <v>3105</v>
      </c>
      <c r="K2899" s="3">
        <v>85.39</v>
      </c>
      <c r="L2899" s="3">
        <v>3019.61</v>
      </c>
      <c r="M2899" s="3">
        <v>310</v>
      </c>
      <c r="N2899" s="2">
        <v>14</v>
      </c>
      <c r="O2899" s="2">
        <v>0</v>
      </c>
      <c r="P2899" s="2">
        <v>13</v>
      </c>
      <c r="Q2899" s="2">
        <v>208</v>
      </c>
      <c r="R2899" s="1">
        <f t="shared" si="158"/>
        <v>45900</v>
      </c>
      <c r="S2899" t="s">
        <v>27</v>
      </c>
      <c r="T2899" t="s">
        <v>28</v>
      </c>
    </row>
    <row r="2900" spans="1:20" ht="13.95" customHeight="1" x14ac:dyDescent="0.3">
      <c r="A2900" t="s">
        <v>4166</v>
      </c>
      <c r="B2900" s="2">
        <v>1</v>
      </c>
      <c r="C2900" t="s">
        <v>1888</v>
      </c>
      <c r="D2900" t="s">
        <v>22</v>
      </c>
      <c r="E2900" t="s">
        <v>4064</v>
      </c>
      <c r="F2900" t="s">
        <v>178</v>
      </c>
      <c r="G2900" t="s">
        <v>40</v>
      </c>
      <c r="H2900" t="s">
        <v>4164</v>
      </c>
      <c r="I2900" s="1">
        <f t="shared" si="159"/>
        <v>45744</v>
      </c>
      <c r="J2900" s="3">
        <v>3105</v>
      </c>
      <c r="K2900" s="3">
        <v>85.39</v>
      </c>
      <c r="L2900" s="3">
        <v>3019.61</v>
      </c>
      <c r="M2900" s="3">
        <v>310</v>
      </c>
      <c r="N2900" s="2">
        <v>14</v>
      </c>
      <c r="O2900" s="2">
        <v>0</v>
      </c>
      <c r="P2900" s="2">
        <v>13</v>
      </c>
      <c r="Q2900" s="2">
        <v>208</v>
      </c>
      <c r="R2900" s="1">
        <f t="shared" si="158"/>
        <v>45900</v>
      </c>
      <c r="S2900" t="s">
        <v>27</v>
      </c>
      <c r="T2900" t="s">
        <v>28</v>
      </c>
    </row>
    <row r="2901" spans="1:20" ht="13.95" customHeight="1" x14ac:dyDescent="0.3">
      <c r="A2901" t="s">
        <v>4167</v>
      </c>
      <c r="B2901" s="2">
        <v>1</v>
      </c>
      <c r="C2901" t="s">
        <v>1888</v>
      </c>
      <c r="D2901" t="s">
        <v>22</v>
      </c>
      <c r="E2901" t="s">
        <v>4064</v>
      </c>
      <c r="F2901" t="s">
        <v>178</v>
      </c>
      <c r="G2901" t="s">
        <v>40</v>
      </c>
      <c r="H2901" t="s">
        <v>4164</v>
      </c>
      <c r="I2901" s="1">
        <f t="shared" si="159"/>
        <v>45744</v>
      </c>
      <c r="J2901" s="3">
        <v>3105</v>
      </c>
      <c r="K2901" s="3">
        <v>85.39</v>
      </c>
      <c r="L2901" s="3">
        <v>3019.61</v>
      </c>
      <c r="M2901" s="3">
        <v>310</v>
      </c>
      <c r="N2901" s="2">
        <v>14</v>
      </c>
      <c r="O2901" s="2">
        <v>0</v>
      </c>
      <c r="P2901" s="2">
        <v>13</v>
      </c>
      <c r="Q2901" s="2">
        <v>208</v>
      </c>
      <c r="R2901" s="1">
        <f t="shared" si="158"/>
        <v>45900</v>
      </c>
      <c r="S2901" t="s">
        <v>27</v>
      </c>
      <c r="T2901" t="s">
        <v>28</v>
      </c>
    </row>
    <row r="2902" spans="1:20" ht="13.95" customHeight="1" x14ac:dyDescent="0.3">
      <c r="A2902" t="s">
        <v>4168</v>
      </c>
      <c r="B2902" s="2">
        <v>1</v>
      </c>
      <c r="C2902" t="s">
        <v>1888</v>
      </c>
      <c r="D2902" t="s">
        <v>22</v>
      </c>
      <c r="E2902" t="s">
        <v>4064</v>
      </c>
      <c r="F2902" t="s">
        <v>178</v>
      </c>
      <c r="G2902" t="s">
        <v>40</v>
      </c>
      <c r="H2902" t="s">
        <v>4164</v>
      </c>
      <c r="I2902" s="1">
        <f t="shared" si="159"/>
        <v>45744</v>
      </c>
      <c r="J2902" s="3">
        <v>3105</v>
      </c>
      <c r="K2902" s="3">
        <v>85.39</v>
      </c>
      <c r="L2902" s="3">
        <v>3019.61</v>
      </c>
      <c r="M2902" s="3">
        <v>310</v>
      </c>
      <c r="N2902" s="2">
        <v>14</v>
      </c>
      <c r="O2902" s="2">
        <v>0</v>
      </c>
      <c r="P2902" s="2">
        <v>13</v>
      </c>
      <c r="Q2902" s="2">
        <v>208</v>
      </c>
      <c r="R2902" s="1">
        <f t="shared" si="158"/>
        <v>45900</v>
      </c>
      <c r="S2902" t="s">
        <v>27</v>
      </c>
      <c r="T2902" t="s">
        <v>28</v>
      </c>
    </row>
    <row r="2903" spans="1:20" ht="13.95" customHeight="1" x14ac:dyDescent="0.3">
      <c r="A2903" t="s">
        <v>4169</v>
      </c>
      <c r="B2903" s="2">
        <v>1</v>
      </c>
      <c r="C2903" t="s">
        <v>1888</v>
      </c>
      <c r="D2903" t="s">
        <v>22</v>
      </c>
      <c r="E2903" t="s">
        <v>4064</v>
      </c>
      <c r="F2903" t="s">
        <v>178</v>
      </c>
      <c r="G2903" t="s">
        <v>40</v>
      </c>
      <c r="H2903" t="s">
        <v>4164</v>
      </c>
      <c r="I2903" s="1">
        <f t="shared" si="159"/>
        <v>45744</v>
      </c>
      <c r="J2903" s="3">
        <v>3105</v>
      </c>
      <c r="K2903" s="3">
        <v>85.39</v>
      </c>
      <c r="L2903" s="3">
        <v>3019.61</v>
      </c>
      <c r="M2903" s="3">
        <v>310</v>
      </c>
      <c r="N2903" s="2">
        <v>14</v>
      </c>
      <c r="O2903" s="2">
        <v>0</v>
      </c>
      <c r="P2903" s="2">
        <v>13</v>
      </c>
      <c r="Q2903" s="2">
        <v>208</v>
      </c>
      <c r="R2903" s="1">
        <f t="shared" si="158"/>
        <v>45900</v>
      </c>
      <c r="S2903" t="s">
        <v>27</v>
      </c>
      <c r="T2903" t="s">
        <v>28</v>
      </c>
    </row>
    <row r="2904" spans="1:20" ht="13.95" customHeight="1" x14ac:dyDescent="0.3">
      <c r="A2904" t="s">
        <v>4170</v>
      </c>
      <c r="B2904" s="2">
        <v>1</v>
      </c>
      <c r="C2904" t="s">
        <v>1888</v>
      </c>
      <c r="D2904" t="s">
        <v>22</v>
      </c>
      <c r="E2904" t="s">
        <v>4064</v>
      </c>
      <c r="F2904" t="s">
        <v>178</v>
      </c>
      <c r="G2904" t="s">
        <v>40</v>
      </c>
      <c r="H2904" t="s">
        <v>4164</v>
      </c>
      <c r="I2904" s="1">
        <f t="shared" si="159"/>
        <v>45744</v>
      </c>
      <c r="J2904" s="3">
        <v>3105</v>
      </c>
      <c r="K2904" s="3">
        <v>85.39</v>
      </c>
      <c r="L2904" s="3">
        <v>3019.61</v>
      </c>
      <c r="M2904" s="3">
        <v>310</v>
      </c>
      <c r="N2904" s="2">
        <v>14</v>
      </c>
      <c r="O2904" s="2">
        <v>0</v>
      </c>
      <c r="P2904" s="2">
        <v>13</v>
      </c>
      <c r="Q2904" s="2">
        <v>208</v>
      </c>
      <c r="R2904" s="1">
        <f t="shared" si="158"/>
        <v>45900</v>
      </c>
      <c r="S2904" t="s">
        <v>27</v>
      </c>
      <c r="T2904" t="s">
        <v>28</v>
      </c>
    </row>
    <row r="2905" spans="1:20" ht="13.95" customHeight="1" x14ac:dyDescent="0.3">
      <c r="A2905" t="s">
        <v>4171</v>
      </c>
      <c r="B2905" s="2">
        <v>1</v>
      </c>
      <c r="C2905" t="s">
        <v>1888</v>
      </c>
      <c r="D2905" t="s">
        <v>22</v>
      </c>
      <c r="E2905" t="s">
        <v>4064</v>
      </c>
      <c r="F2905" t="s">
        <v>178</v>
      </c>
      <c r="G2905" t="s">
        <v>40</v>
      </c>
      <c r="H2905" t="s">
        <v>4164</v>
      </c>
      <c r="I2905" s="1">
        <f t="shared" ref="I2905:I2936" si="160">DATE(2025,3,28)</f>
        <v>45744</v>
      </c>
      <c r="J2905" s="3">
        <v>3105</v>
      </c>
      <c r="K2905" s="3">
        <v>85.39</v>
      </c>
      <c r="L2905" s="3">
        <v>3019.61</v>
      </c>
      <c r="M2905" s="3">
        <v>310</v>
      </c>
      <c r="N2905" s="2">
        <v>14</v>
      </c>
      <c r="O2905" s="2">
        <v>0</v>
      </c>
      <c r="P2905" s="2">
        <v>13</v>
      </c>
      <c r="Q2905" s="2">
        <v>208</v>
      </c>
      <c r="R2905" s="1">
        <f t="shared" si="158"/>
        <v>45900</v>
      </c>
      <c r="S2905" t="s">
        <v>27</v>
      </c>
      <c r="T2905" t="s">
        <v>28</v>
      </c>
    </row>
    <row r="2906" spans="1:20" ht="13.95" customHeight="1" x14ac:dyDescent="0.3">
      <c r="A2906" t="s">
        <v>4172</v>
      </c>
      <c r="B2906" s="2">
        <v>1</v>
      </c>
      <c r="C2906" t="s">
        <v>1888</v>
      </c>
      <c r="D2906" t="s">
        <v>22</v>
      </c>
      <c r="E2906" t="s">
        <v>4064</v>
      </c>
      <c r="F2906" t="s">
        <v>178</v>
      </c>
      <c r="G2906" t="s">
        <v>40</v>
      </c>
      <c r="H2906" t="s">
        <v>4164</v>
      </c>
      <c r="I2906" s="1">
        <f t="shared" si="160"/>
        <v>45744</v>
      </c>
      <c r="J2906" s="3">
        <v>3105</v>
      </c>
      <c r="K2906" s="3">
        <v>85.39</v>
      </c>
      <c r="L2906" s="3">
        <v>3019.61</v>
      </c>
      <c r="M2906" s="3">
        <v>310</v>
      </c>
      <c r="N2906" s="2">
        <v>14</v>
      </c>
      <c r="O2906" s="2">
        <v>0</v>
      </c>
      <c r="P2906" s="2">
        <v>13</v>
      </c>
      <c r="Q2906" s="2">
        <v>208</v>
      </c>
      <c r="R2906" s="1">
        <f t="shared" si="158"/>
        <v>45900</v>
      </c>
      <c r="S2906" t="s">
        <v>27</v>
      </c>
      <c r="T2906" t="s">
        <v>28</v>
      </c>
    </row>
    <row r="2907" spans="1:20" ht="13.95" customHeight="1" x14ac:dyDescent="0.3">
      <c r="A2907" t="s">
        <v>4173</v>
      </c>
      <c r="B2907" s="2">
        <v>1</v>
      </c>
      <c r="C2907" t="s">
        <v>1888</v>
      </c>
      <c r="D2907" t="s">
        <v>22</v>
      </c>
      <c r="E2907" t="s">
        <v>4064</v>
      </c>
      <c r="F2907" t="s">
        <v>178</v>
      </c>
      <c r="G2907" t="s">
        <v>40</v>
      </c>
      <c r="H2907" t="s">
        <v>4164</v>
      </c>
      <c r="I2907" s="1">
        <f t="shared" si="160"/>
        <v>45744</v>
      </c>
      <c r="J2907" s="3">
        <v>3105</v>
      </c>
      <c r="K2907" s="3">
        <v>85.39</v>
      </c>
      <c r="L2907" s="3">
        <v>3019.61</v>
      </c>
      <c r="M2907" s="3">
        <v>310</v>
      </c>
      <c r="N2907" s="2">
        <v>14</v>
      </c>
      <c r="O2907" s="2">
        <v>0</v>
      </c>
      <c r="P2907" s="2">
        <v>13</v>
      </c>
      <c r="Q2907" s="2">
        <v>208</v>
      </c>
      <c r="R2907" s="1">
        <f t="shared" si="158"/>
        <v>45900</v>
      </c>
      <c r="S2907" t="s">
        <v>27</v>
      </c>
      <c r="T2907" t="s">
        <v>28</v>
      </c>
    </row>
    <row r="2908" spans="1:20" ht="13.95" customHeight="1" x14ac:dyDescent="0.3">
      <c r="A2908" t="s">
        <v>4174</v>
      </c>
      <c r="B2908" s="2">
        <v>1</v>
      </c>
      <c r="C2908" t="s">
        <v>1888</v>
      </c>
      <c r="D2908" t="s">
        <v>22</v>
      </c>
      <c r="E2908" t="s">
        <v>4064</v>
      </c>
      <c r="F2908" t="s">
        <v>178</v>
      </c>
      <c r="G2908" t="s">
        <v>40</v>
      </c>
      <c r="H2908" t="s">
        <v>4164</v>
      </c>
      <c r="I2908" s="1">
        <f t="shared" si="160"/>
        <v>45744</v>
      </c>
      <c r="J2908" s="3">
        <v>3105</v>
      </c>
      <c r="K2908" s="3">
        <v>85.39</v>
      </c>
      <c r="L2908" s="3">
        <v>3019.61</v>
      </c>
      <c r="M2908" s="3">
        <v>310</v>
      </c>
      <c r="N2908" s="2">
        <v>14</v>
      </c>
      <c r="O2908" s="2">
        <v>0</v>
      </c>
      <c r="P2908" s="2">
        <v>13</v>
      </c>
      <c r="Q2908" s="2">
        <v>208</v>
      </c>
      <c r="R2908" s="1">
        <f t="shared" si="158"/>
        <v>45900</v>
      </c>
      <c r="S2908" t="s">
        <v>27</v>
      </c>
      <c r="T2908" t="s">
        <v>28</v>
      </c>
    </row>
    <row r="2909" spans="1:20" ht="13.95" customHeight="1" x14ac:dyDescent="0.3">
      <c r="A2909" t="s">
        <v>4175</v>
      </c>
      <c r="B2909" s="2">
        <v>1</v>
      </c>
      <c r="C2909" t="s">
        <v>1888</v>
      </c>
      <c r="D2909" t="s">
        <v>22</v>
      </c>
      <c r="E2909" t="s">
        <v>4064</v>
      </c>
      <c r="F2909" t="s">
        <v>178</v>
      </c>
      <c r="G2909" t="s">
        <v>40</v>
      </c>
      <c r="H2909" t="s">
        <v>4164</v>
      </c>
      <c r="I2909" s="1">
        <f t="shared" si="160"/>
        <v>45744</v>
      </c>
      <c r="J2909" s="3">
        <v>3105</v>
      </c>
      <c r="K2909" s="3">
        <v>85.39</v>
      </c>
      <c r="L2909" s="3">
        <v>3019.61</v>
      </c>
      <c r="M2909" s="3">
        <v>310</v>
      </c>
      <c r="N2909" s="2">
        <v>14</v>
      </c>
      <c r="O2909" s="2">
        <v>0</v>
      </c>
      <c r="P2909" s="2">
        <v>13</v>
      </c>
      <c r="Q2909" s="2">
        <v>208</v>
      </c>
      <c r="R2909" s="1">
        <f t="shared" si="158"/>
        <v>45900</v>
      </c>
      <c r="S2909" t="s">
        <v>27</v>
      </c>
      <c r="T2909" t="s">
        <v>28</v>
      </c>
    </row>
    <row r="2910" spans="1:20" ht="13.95" customHeight="1" x14ac:dyDescent="0.3">
      <c r="A2910" t="s">
        <v>4176</v>
      </c>
      <c r="B2910" s="2">
        <v>1</v>
      </c>
      <c r="C2910" t="s">
        <v>1888</v>
      </c>
      <c r="D2910" t="s">
        <v>22</v>
      </c>
      <c r="E2910" t="s">
        <v>4064</v>
      </c>
      <c r="F2910" t="s">
        <v>178</v>
      </c>
      <c r="G2910" t="s">
        <v>40</v>
      </c>
      <c r="H2910" t="s">
        <v>4164</v>
      </c>
      <c r="I2910" s="1">
        <f t="shared" si="160"/>
        <v>45744</v>
      </c>
      <c r="J2910" s="3">
        <v>3105</v>
      </c>
      <c r="K2910" s="3">
        <v>85.39</v>
      </c>
      <c r="L2910" s="3">
        <v>3019.61</v>
      </c>
      <c r="M2910" s="3">
        <v>310</v>
      </c>
      <c r="N2910" s="2">
        <v>14</v>
      </c>
      <c r="O2910" s="2">
        <v>0</v>
      </c>
      <c r="P2910" s="2">
        <v>13</v>
      </c>
      <c r="Q2910" s="2">
        <v>208</v>
      </c>
      <c r="R2910" s="1">
        <f t="shared" ref="R2910:R2973" si="161">DATE(2025,8,31)</f>
        <v>45900</v>
      </c>
      <c r="S2910" t="s">
        <v>27</v>
      </c>
      <c r="T2910" t="s">
        <v>28</v>
      </c>
    </row>
    <row r="2911" spans="1:20" ht="13.95" customHeight="1" x14ac:dyDescent="0.3">
      <c r="A2911" t="s">
        <v>4177</v>
      </c>
      <c r="B2911" s="2">
        <v>1</v>
      </c>
      <c r="C2911" t="s">
        <v>1888</v>
      </c>
      <c r="D2911" t="s">
        <v>22</v>
      </c>
      <c r="E2911" t="s">
        <v>4064</v>
      </c>
      <c r="F2911" t="s">
        <v>178</v>
      </c>
      <c r="G2911" t="s">
        <v>40</v>
      </c>
      <c r="H2911" t="s">
        <v>4164</v>
      </c>
      <c r="I2911" s="1">
        <f t="shared" si="160"/>
        <v>45744</v>
      </c>
      <c r="J2911" s="3">
        <v>3105</v>
      </c>
      <c r="K2911" s="3">
        <v>85.39</v>
      </c>
      <c r="L2911" s="3">
        <v>3019.61</v>
      </c>
      <c r="M2911" s="3">
        <v>310</v>
      </c>
      <c r="N2911" s="2">
        <v>14</v>
      </c>
      <c r="O2911" s="2">
        <v>0</v>
      </c>
      <c r="P2911" s="2">
        <v>13</v>
      </c>
      <c r="Q2911" s="2">
        <v>208</v>
      </c>
      <c r="R2911" s="1">
        <f t="shared" si="161"/>
        <v>45900</v>
      </c>
      <c r="S2911" t="s">
        <v>27</v>
      </c>
      <c r="T2911" t="s">
        <v>28</v>
      </c>
    </row>
    <row r="2912" spans="1:20" ht="13.95" customHeight="1" x14ac:dyDescent="0.3">
      <c r="A2912" t="s">
        <v>4178</v>
      </c>
      <c r="B2912" s="2">
        <v>1</v>
      </c>
      <c r="C2912" t="s">
        <v>1888</v>
      </c>
      <c r="D2912" t="s">
        <v>22</v>
      </c>
      <c r="E2912" t="s">
        <v>4064</v>
      </c>
      <c r="F2912" t="s">
        <v>178</v>
      </c>
      <c r="G2912" t="s">
        <v>40</v>
      </c>
      <c r="H2912" t="s">
        <v>4164</v>
      </c>
      <c r="I2912" s="1">
        <f t="shared" si="160"/>
        <v>45744</v>
      </c>
      <c r="J2912" s="3">
        <v>3105</v>
      </c>
      <c r="K2912" s="3">
        <v>85.39</v>
      </c>
      <c r="L2912" s="3">
        <v>3019.61</v>
      </c>
      <c r="M2912" s="3">
        <v>310</v>
      </c>
      <c r="N2912" s="2">
        <v>14</v>
      </c>
      <c r="O2912" s="2">
        <v>0</v>
      </c>
      <c r="P2912" s="2">
        <v>13</v>
      </c>
      <c r="Q2912" s="2">
        <v>208</v>
      </c>
      <c r="R2912" s="1">
        <f t="shared" si="161"/>
        <v>45900</v>
      </c>
      <c r="S2912" t="s">
        <v>27</v>
      </c>
      <c r="T2912" t="s">
        <v>28</v>
      </c>
    </row>
    <row r="2913" spans="1:20" ht="13.95" customHeight="1" x14ac:dyDescent="0.3">
      <c r="A2913" t="s">
        <v>4179</v>
      </c>
      <c r="B2913" s="2">
        <v>1</v>
      </c>
      <c r="C2913" t="s">
        <v>1888</v>
      </c>
      <c r="D2913" t="s">
        <v>22</v>
      </c>
      <c r="E2913" t="s">
        <v>4064</v>
      </c>
      <c r="F2913" t="s">
        <v>178</v>
      </c>
      <c r="G2913" t="s">
        <v>40</v>
      </c>
      <c r="H2913" t="s">
        <v>4164</v>
      </c>
      <c r="I2913" s="1">
        <f t="shared" si="160"/>
        <v>45744</v>
      </c>
      <c r="J2913" s="3">
        <v>3105</v>
      </c>
      <c r="K2913" s="3">
        <v>85.39</v>
      </c>
      <c r="L2913" s="3">
        <v>3019.61</v>
      </c>
      <c r="M2913" s="3">
        <v>310</v>
      </c>
      <c r="N2913" s="2">
        <v>14</v>
      </c>
      <c r="O2913" s="2">
        <v>0</v>
      </c>
      <c r="P2913" s="2">
        <v>13</v>
      </c>
      <c r="Q2913" s="2">
        <v>208</v>
      </c>
      <c r="R2913" s="1">
        <f t="shared" si="161"/>
        <v>45900</v>
      </c>
      <c r="S2913" t="s">
        <v>27</v>
      </c>
      <c r="T2913" t="s">
        <v>28</v>
      </c>
    </row>
    <row r="2914" spans="1:20" ht="13.95" customHeight="1" x14ac:dyDescent="0.3">
      <c r="A2914" t="s">
        <v>4180</v>
      </c>
      <c r="B2914" s="2">
        <v>1</v>
      </c>
      <c r="C2914" t="s">
        <v>1888</v>
      </c>
      <c r="D2914" t="s">
        <v>22</v>
      </c>
      <c r="E2914" t="s">
        <v>4064</v>
      </c>
      <c r="F2914" t="s">
        <v>178</v>
      </c>
      <c r="G2914" t="s">
        <v>40</v>
      </c>
      <c r="H2914" t="s">
        <v>4164</v>
      </c>
      <c r="I2914" s="1">
        <f t="shared" si="160"/>
        <v>45744</v>
      </c>
      <c r="J2914" s="3">
        <v>3105</v>
      </c>
      <c r="K2914" s="3">
        <v>85.39</v>
      </c>
      <c r="L2914" s="3">
        <v>3019.61</v>
      </c>
      <c r="M2914" s="3">
        <v>310</v>
      </c>
      <c r="N2914" s="2">
        <v>14</v>
      </c>
      <c r="O2914" s="2">
        <v>0</v>
      </c>
      <c r="P2914" s="2">
        <v>13</v>
      </c>
      <c r="Q2914" s="2">
        <v>208</v>
      </c>
      <c r="R2914" s="1">
        <f t="shared" si="161"/>
        <v>45900</v>
      </c>
      <c r="S2914" t="s">
        <v>27</v>
      </c>
      <c r="T2914" t="s">
        <v>28</v>
      </c>
    </row>
    <row r="2915" spans="1:20" ht="13.95" customHeight="1" x14ac:dyDescent="0.3">
      <c r="A2915" t="s">
        <v>4181</v>
      </c>
      <c r="B2915" s="2">
        <v>1</v>
      </c>
      <c r="C2915" t="s">
        <v>1888</v>
      </c>
      <c r="D2915" t="s">
        <v>22</v>
      </c>
      <c r="E2915" t="s">
        <v>4064</v>
      </c>
      <c r="F2915" t="s">
        <v>178</v>
      </c>
      <c r="G2915" t="s">
        <v>40</v>
      </c>
      <c r="H2915" t="s">
        <v>4164</v>
      </c>
      <c r="I2915" s="1">
        <f t="shared" si="160"/>
        <v>45744</v>
      </c>
      <c r="J2915" s="3">
        <v>3105</v>
      </c>
      <c r="K2915" s="3">
        <v>85.39</v>
      </c>
      <c r="L2915" s="3">
        <v>3019.61</v>
      </c>
      <c r="M2915" s="3">
        <v>310</v>
      </c>
      <c r="N2915" s="2">
        <v>14</v>
      </c>
      <c r="O2915" s="2">
        <v>0</v>
      </c>
      <c r="P2915" s="2">
        <v>13</v>
      </c>
      <c r="Q2915" s="2">
        <v>208</v>
      </c>
      <c r="R2915" s="1">
        <f t="shared" si="161"/>
        <v>45900</v>
      </c>
      <c r="S2915" t="s">
        <v>27</v>
      </c>
      <c r="T2915" t="s">
        <v>28</v>
      </c>
    </row>
    <row r="2916" spans="1:20" ht="13.95" customHeight="1" x14ac:dyDescent="0.3">
      <c r="A2916" t="s">
        <v>4182</v>
      </c>
      <c r="B2916" s="2">
        <v>1</v>
      </c>
      <c r="C2916" t="s">
        <v>1888</v>
      </c>
      <c r="D2916" t="s">
        <v>22</v>
      </c>
      <c r="E2916" t="s">
        <v>4064</v>
      </c>
      <c r="F2916" t="s">
        <v>178</v>
      </c>
      <c r="G2916" t="s">
        <v>40</v>
      </c>
      <c r="H2916" t="s">
        <v>4164</v>
      </c>
      <c r="I2916" s="1">
        <f t="shared" si="160"/>
        <v>45744</v>
      </c>
      <c r="J2916" s="3">
        <v>3105</v>
      </c>
      <c r="K2916" s="3">
        <v>85.39</v>
      </c>
      <c r="L2916" s="3">
        <v>3019.61</v>
      </c>
      <c r="M2916" s="3">
        <v>310</v>
      </c>
      <c r="N2916" s="2">
        <v>14</v>
      </c>
      <c r="O2916" s="2">
        <v>0</v>
      </c>
      <c r="P2916" s="2">
        <v>13</v>
      </c>
      <c r="Q2916" s="2">
        <v>208</v>
      </c>
      <c r="R2916" s="1">
        <f t="shared" si="161"/>
        <v>45900</v>
      </c>
      <c r="S2916" t="s">
        <v>27</v>
      </c>
      <c r="T2916" t="s">
        <v>28</v>
      </c>
    </row>
    <row r="2917" spans="1:20" ht="13.95" customHeight="1" x14ac:dyDescent="0.3">
      <c r="A2917" t="s">
        <v>4183</v>
      </c>
      <c r="B2917" s="2">
        <v>1</v>
      </c>
      <c r="C2917" t="s">
        <v>1888</v>
      </c>
      <c r="D2917" t="s">
        <v>22</v>
      </c>
      <c r="E2917" t="s">
        <v>4064</v>
      </c>
      <c r="F2917" t="s">
        <v>178</v>
      </c>
      <c r="G2917" t="s">
        <v>40</v>
      </c>
      <c r="H2917" t="s">
        <v>4164</v>
      </c>
      <c r="I2917" s="1">
        <f t="shared" si="160"/>
        <v>45744</v>
      </c>
      <c r="J2917" s="3">
        <v>3105</v>
      </c>
      <c r="K2917" s="3">
        <v>85.39</v>
      </c>
      <c r="L2917" s="3">
        <v>3019.61</v>
      </c>
      <c r="M2917" s="3">
        <v>310</v>
      </c>
      <c r="N2917" s="2">
        <v>14</v>
      </c>
      <c r="O2917" s="2">
        <v>0</v>
      </c>
      <c r="P2917" s="2">
        <v>13</v>
      </c>
      <c r="Q2917" s="2">
        <v>208</v>
      </c>
      <c r="R2917" s="1">
        <f t="shared" si="161"/>
        <v>45900</v>
      </c>
      <c r="S2917" t="s">
        <v>27</v>
      </c>
      <c r="T2917" t="s">
        <v>28</v>
      </c>
    </row>
    <row r="2918" spans="1:20" ht="13.95" customHeight="1" x14ac:dyDescent="0.3">
      <c r="A2918" t="s">
        <v>4184</v>
      </c>
      <c r="B2918" s="2">
        <v>1</v>
      </c>
      <c r="C2918" t="s">
        <v>1888</v>
      </c>
      <c r="D2918" t="s">
        <v>22</v>
      </c>
      <c r="E2918" t="s">
        <v>4064</v>
      </c>
      <c r="F2918" t="s">
        <v>178</v>
      </c>
      <c r="G2918" t="s">
        <v>40</v>
      </c>
      <c r="H2918" t="s">
        <v>4164</v>
      </c>
      <c r="I2918" s="1">
        <f t="shared" si="160"/>
        <v>45744</v>
      </c>
      <c r="J2918" s="3">
        <v>3105</v>
      </c>
      <c r="K2918" s="3">
        <v>85.39</v>
      </c>
      <c r="L2918" s="3">
        <v>3019.61</v>
      </c>
      <c r="M2918" s="3">
        <v>310</v>
      </c>
      <c r="N2918" s="2">
        <v>14</v>
      </c>
      <c r="O2918" s="2">
        <v>0</v>
      </c>
      <c r="P2918" s="2">
        <v>13</v>
      </c>
      <c r="Q2918" s="2">
        <v>208</v>
      </c>
      <c r="R2918" s="1">
        <f t="shared" si="161"/>
        <v>45900</v>
      </c>
      <c r="S2918" t="s">
        <v>27</v>
      </c>
      <c r="T2918" t="s">
        <v>28</v>
      </c>
    </row>
    <row r="2919" spans="1:20" ht="13.95" customHeight="1" x14ac:dyDescent="0.3">
      <c r="A2919" t="s">
        <v>4185</v>
      </c>
      <c r="B2919" s="2">
        <v>1</v>
      </c>
      <c r="C2919" t="s">
        <v>1888</v>
      </c>
      <c r="D2919" t="s">
        <v>22</v>
      </c>
      <c r="E2919" t="s">
        <v>4064</v>
      </c>
      <c r="F2919" t="s">
        <v>178</v>
      </c>
      <c r="G2919" t="s">
        <v>40</v>
      </c>
      <c r="H2919" t="s">
        <v>4164</v>
      </c>
      <c r="I2919" s="1">
        <f t="shared" si="160"/>
        <v>45744</v>
      </c>
      <c r="J2919" s="3">
        <v>3105</v>
      </c>
      <c r="K2919" s="3">
        <v>85.39</v>
      </c>
      <c r="L2919" s="3">
        <v>3019.61</v>
      </c>
      <c r="M2919" s="3">
        <v>310</v>
      </c>
      <c r="N2919" s="2">
        <v>14</v>
      </c>
      <c r="O2919" s="2">
        <v>0</v>
      </c>
      <c r="P2919" s="2">
        <v>13</v>
      </c>
      <c r="Q2919" s="2">
        <v>208</v>
      </c>
      <c r="R2919" s="1">
        <f t="shared" si="161"/>
        <v>45900</v>
      </c>
      <c r="S2919" t="s">
        <v>27</v>
      </c>
      <c r="T2919" t="s">
        <v>28</v>
      </c>
    </row>
    <row r="2920" spans="1:20" ht="13.95" customHeight="1" x14ac:dyDescent="0.3">
      <c r="A2920" t="s">
        <v>4186</v>
      </c>
      <c r="B2920" s="2">
        <v>1</v>
      </c>
      <c r="C2920" t="s">
        <v>1888</v>
      </c>
      <c r="D2920" t="s">
        <v>22</v>
      </c>
      <c r="E2920" t="s">
        <v>4064</v>
      </c>
      <c r="F2920" t="s">
        <v>178</v>
      </c>
      <c r="G2920" t="s">
        <v>40</v>
      </c>
      <c r="H2920" t="s">
        <v>4164</v>
      </c>
      <c r="I2920" s="1">
        <f t="shared" si="160"/>
        <v>45744</v>
      </c>
      <c r="J2920" s="3">
        <v>3105</v>
      </c>
      <c r="K2920" s="3">
        <v>85.39</v>
      </c>
      <c r="L2920" s="3">
        <v>3019.61</v>
      </c>
      <c r="M2920" s="3">
        <v>310</v>
      </c>
      <c r="N2920" s="2">
        <v>14</v>
      </c>
      <c r="O2920" s="2">
        <v>0</v>
      </c>
      <c r="P2920" s="2">
        <v>13</v>
      </c>
      <c r="Q2920" s="2">
        <v>208</v>
      </c>
      <c r="R2920" s="1">
        <f t="shared" si="161"/>
        <v>45900</v>
      </c>
      <c r="S2920" t="s">
        <v>27</v>
      </c>
      <c r="T2920" t="s">
        <v>28</v>
      </c>
    </row>
    <row r="2921" spans="1:20" ht="13.95" customHeight="1" x14ac:dyDescent="0.3">
      <c r="A2921" t="s">
        <v>4187</v>
      </c>
      <c r="B2921" s="2">
        <v>1</v>
      </c>
      <c r="C2921" t="s">
        <v>1888</v>
      </c>
      <c r="D2921" t="s">
        <v>22</v>
      </c>
      <c r="E2921" t="s">
        <v>4064</v>
      </c>
      <c r="F2921" t="s">
        <v>178</v>
      </c>
      <c r="G2921" t="s">
        <v>40</v>
      </c>
      <c r="H2921" t="s">
        <v>4164</v>
      </c>
      <c r="I2921" s="1">
        <f t="shared" si="160"/>
        <v>45744</v>
      </c>
      <c r="J2921" s="3">
        <v>3105</v>
      </c>
      <c r="K2921" s="3">
        <v>85.39</v>
      </c>
      <c r="L2921" s="3">
        <v>3019.61</v>
      </c>
      <c r="M2921" s="3">
        <v>310</v>
      </c>
      <c r="N2921" s="2">
        <v>14</v>
      </c>
      <c r="O2921" s="2">
        <v>0</v>
      </c>
      <c r="P2921" s="2">
        <v>13</v>
      </c>
      <c r="Q2921" s="2">
        <v>208</v>
      </c>
      <c r="R2921" s="1">
        <f t="shared" si="161"/>
        <v>45900</v>
      </c>
      <c r="S2921" t="s">
        <v>27</v>
      </c>
      <c r="T2921" t="s">
        <v>28</v>
      </c>
    </row>
    <row r="2922" spans="1:20" ht="13.95" customHeight="1" x14ac:dyDescent="0.3">
      <c r="A2922" t="s">
        <v>4188</v>
      </c>
      <c r="B2922" s="2">
        <v>1</v>
      </c>
      <c r="C2922" t="s">
        <v>1888</v>
      </c>
      <c r="D2922" t="s">
        <v>22</v>
      </c>
      <c r="E2922" t="s">
        <v>4064</v>
      </c>
      <c r="F2922" t="s">
        <v>178</v>
      </c>
      <c r="G2922" t="s">
        <v>40</v>
      </c>
      <c r="H2922" t="s">
        <v>4164</v>
      </c>
      <c r="I2922" s="1">
        <f t="shared" si="160"/>
        <v>45744</v>
      </c>
      <c r="J2922" s="3">
        <v>3105</v>
      </c>
      <c r="K2922" s="3">
        <v>85.39</v>
      </c>
      <c r="L2922" s="3">
        <v>3019.61</v>
      </c>
      <c r="M2922" s="3">
        <v>310</v>
      </c>
      <c r="N2922" s="2">
        <v>14</v>
      </c>
      <c r="O2922" s="2">
        <v>0</v>
      </c>
      <c r="P2922" s="2">
        <v>13</v>
      </c>
      <c r="Q2922" s="2">
        <v>208</v>
      </c>
      <c r="R2922" s="1">
        <f t="shared" si="161"/>
        <v>45900</v>
      </c>
      <c r="S2922" t="s">
        <v>27</v>
      </c>
      <c r="T2922" t="s">
        <v>28</v>
      </c>
    </row>
    <row r="2923" spans="1:20" ht="13.95" customHeight="1" x14ac:dyDescent="0.3">
      <c r="A2923" t="s">
        <v>4189</v>
      </c>
      <c r="B2923" s="2">
        <v>1</v>
      </c>
      <c r="C2923" t="s">
        <v>1888</v>
      </c>
      <c r="D2923" t="s">
        <v>22</v>
      </c>
      <c r="E2923" t="s">
        <v>4064</v>
      </c>
      <c r="F2923" t="s">
        <v>178</v>
      </c>
      <c r="G2923" t="s">
        <v>40</v>
      </c>
      <c r="H2923" t="s">
        <v>4164</v>
      </c>
      <c r="I2923" s="1">
        <f t="shared" si="160"/>
        <v>45744</v>
      </c>
      <c r="J2923" s="3">
        <v>3105</v>
      </c>
      <c r="K2923" s="3">
        <v>85.39</v>
      </c>
      <c r="L2923" s="3">
        <v>3019.61</v>
      </c>
      <c r="M2923" s="3">
        <v>310</v>
      </c>
      <c r="N2923" s="2">
        <v>14</v>
      </c>
      <c r="O2923" s="2">
        <v>0</v>
      </c>
      <c r="P2923" s="2">
        <v>13</v>
      </c>
      <c r="Q2923" s="2">
        <v>208</v>
      </c>
      <c r="R2923" s="1">
        <f t="shared" si="161"/>
        <v>45900</v>
      </c>
      <c r="S2923" t="s">
        <v>27</v>
      </c>
      <c r="T2923" t="s">
        <v>28</v>
      </c>
    </row>
    <row r="2924" spans="1:20" ht="13.95" customHeight="1" x14ac:dyDescent="0.3">
      <c r="A2924" t="s">
        <v>4190</v>
      </c>
      <c r="B2924" s="2">
        <v>1</v>
      </c>
      <c r="C2924" t="s">
        <v>4191</v>
      </c>
      <c r="D2924" t="s">
        <v>22</v>
      </c>
      <c r="E2924" t="s">
        <v>4064</v>
      </c>
      <c r="F2924" t="s">
        <v>178</v>
      </c>
      <c r="G2924" t="s">
        <v>40</v>
      </c>
      <c r="H2924" t="s">
        <v>4164</v>
      </c>
      <c r="I2924" s="1">
        <f t="shared" si="160"/>
        <v>45744</v>
      </c>
      <c r="J2924" s="3">
        <v>3335</v>
      </c>
      <c r="K2924" s="3">
        <v>91.8</v>
      </c>
      <c r="L2924" s="3">
        <v>3243.2</v>
      </c>
      <c r="M2924" s="3">
        <v>330</v>
      </c>
      <c r="N2924" s="2">
        <v>14</v>
      </c>
      <c r="O2924" s="2">
        <v>0</v>
      </c>
      <c r="P2924" s="2">
        <v>13</v>
      </c>
      <c r="Q2924" s="2">
        <v>208</v>
      </c>
      <c r="R2924" s="1">
        <f t="shared" si="161"/>
        <v>45900</v>
      </c>
      <c r="S2924" t="s">
        <v>27</v>
      </c>
      <c r="T2924" t="s">
        <v>28</v>
      </c>
    </row>
    <row r="2925" spans="1:20" ht="13.95" customHeight="1" x14ac:dyDescent="0.3">
      <c r="A2925" t="s">
        <v>4192</v>
      </c>
      <c r="B2925" s="2">
        <v>1</v>
      </c>
      <c r="C2925" t="s">
        <v>4191</v>
      </c>
      <c r="D2925" t="s">
        <v>22</v>
      </c>
      <c r="E2925" t="s">
        <v>4064</v>
      </c>
      <c r="F2925" t="s">
        <v>178</v>
      </c>
      <c r="G2925" t="s">
        <v>40</v>
      </c>
      <c r="H2925" t="s">
        <v>4164</v>
      </c>
      <c r="I2925" s="1">
        <f t="shared" si="160"/>
        <v>45744</v>
      </c>
      <c r="J2925" s="3">
        <v>3335</v>
      </c>
      <c r="K2925" s="3">
        <v>91.8</v>
      </c>
      <c r="L2925" s="3">
        <v>3243.2</v>
      </c>
      <c r="M2925" s="3">
        <v>330</v>
      </c>
      <c r="N2925" s="2">
        <v>14</v>
      </c>
      <c r="O2925" s="2">
        <v>0</v>
      </c>
      <c r="P2925" s="2">
        <v>13</v>
      </c>
      <c r="Q2925" s="2">
        <v>208</v>
      </c>
      <c r="R2925" s="1">
        <f t="shared" si="161"/>
        <v>45900</v>
      </c>
      <c r="S2925" t="s">
        <v>27</v>
      </c>
      <c r="T2925" t="s">
        <v>28</v>
      </c>
    </row>
    <row r="2926" spans="1:20" ht="13.95" customHeight="1" x14ac:dyDescent="0.3">
      <c r="A2926" t="s">
        <v>4193</v>
      </c>
      <c r="B2926" s="2">
        <v>1</v>
      </c>
      <c r="C2926" t="s">
        <v>4191</v>
      </c>
      <c r="D2926" t="s">
        <v>22</v>
      </c>
      <c r="E2926" t="s">
        <v>4064</v>
      </c>
      <c r="F2926" t="s">
        <v>178</v>
      </c>
      <c r="G2926" t="s">
        <v>40</v>
      </c>
      <c r="H2926" t="s">
        <v>4164</v>
      </c>
      <c r="I2926" s="1">
        <f t="shared" si="160"/>
        <v>45744</v>
      </c>
      <c r="J2926" s="3">
        <v>3335</v>
      </c>
      <c r="K2926" s="3">
        <v>91.8</v>
      </c>
      <c r="L2926" s="3">
        <v>3243.2</v>
      </c>
      <c r="M2926" s="3">
        <v>330</v>
      </c>
      <c r="N2926" s="2">
        <v>14</v>
      </c>
      <c r="O2926" s="2">
        <v>0</v>
      </c>
      <c r="P2926" s="2">
        <v>13</v>
      </c>
      <c r="Q2926" s="2">
        <v>208</v>
      </c>
      <c r="R2926" s="1">
        <f t="shared" si="161"/>
        <v>45900</v>
      </c>
      <c r="S2926" t="s">
        <v>27</v>
      </c>
      <c r="T2926" t="s">
        <v>28</v>
      </c>
    </row>
    <row r="2927" spans="1:20" ht="13.95" customHeight="1" x14ac:dyDescent="0.3">
      <c r="A2927" t="s">
        <v>4194</v>
      </c>
      <c r="B2927" s="2">
        <v>1</v>
      </c>
      <c r="C2927" t="s">
        <v>4191</v>
      </c>
      <c r="D2927" t="s">
        <v>22</v>
      </c>
      <c r="E2927" t="s">
        <v>4064</v>
      </c>
      <c r="F2927" t="s">
        <v>178</v>
      </c>
      <c r="G2927" t="s">
        <v>40</v>
      </c>
      <c r="H2927" t="s">
        <v>4164</v>
      </c>
      <c r="I2927" s="1">
        <f t="shared" si="160"/>
        <v>45744</v>
      </c>
      <c r="J2927" s="3">
        <v>3335</v>
      </c>
      <c r="K2927" s="3">
        <v>91.8</v>
      </c>
      <c r="L2927" s="3">
        <v>3243.2</v>
      </c>
      <c r="M2927" s="3">
        <v>330</v>
      </c>
      <c r="N2927" s="2">
        <v>14</v>
      </c>
      <c r="O2927" s="2">
        <v>0</v>
      </c>
      <c r="P2927" s="2">
        <v>13</v>
      </c>
      <c r="Q2927" s="2">
        <v>208</v>
      </c>
      <c r="R2927" s="1">
        <f t="shared" si="161"/>
        <v>45900</v>
      </c>
      <c r="S2927" t="s">
        <v>27</v>
      </c>
      <c r="T2927" t="s">
        <v>28</v>
      </c>
    </row>
    <row r="2928" spans="1:20" ht="13.95" customHeight="1" x14ac:dyDescent="0.3">
      <c r="A2928" t="s">
        <v>4195</v>
      </c>
      <c r="B2928" s="2">
        <v>1</v>
      </c>
      <c r="C2928" t="s">
        <v>4191</v>
      </c>
      <c r="D2928" t="s">
        <v>22</v>
      </c>
      <c r="E2928" t="s">
        <v>4064</v>
      </c>
      <c r="F2928" t="s">
        <v>178</v>
      </c>
      <c r="G2928" t="s">
        <v>40</v>
      </c>
      <c r="H2928" t="s">
        <v>4164</v>
      </c>
      <c r="I2928" s="1">
        <f t="shared" si="160"/>
        <v>45744</v>
      </c>
      <c r="J2928" s="3">
        <v>3335</v>
      </c>
      <c r="K2928" s="3">
        <v>91.8</v>
      </c>
      <c r="L2928" s="3">
        <v>3243.2</v>
      </c>
      <c r="M2928" s="3">
        <v>330</v>
      </c>
      <c r="N2928" s="2">
        <v>14</v>
      </c>
      <c r="O2928" s="2">
        <v>0</v>
      </c>
      <c r="P2928" s="2">
        <v>13</v>
      </c>
      <c r="Q2928" s="2">
        <v>208</v>
      </c>
      <c r="R2928" s="1">
        <f t="shared" si="161"/>
        <v>45900</v>
      </c>
      <c r="S2928" t="s">
        <v>27</v>
      </c>
      <c r="T2928" t="s">
        <v>28</v>
      </c>
    </row>
    <row r="2929" spans="1:20" ht="13.95" customHeight="1" x14ac:dyDescent="0.3">
      <c r="A2929" t="s">
        <v>4196</v>
      </c>
      <c r="B2929" s="2">
        <v>1</v>
      </c>
      <c r="C2929" t="s">
        <v>4197</v>
      </c>
      <c r="D2929" t="s">
        <v>22</v>
      </c>
      <c r="E2929" t="s">
        <v>4064</v>
      </c>
      <c r="F2929" t="s">
        <v>178</v>
      </c>
      <c r="G2929" t="s">
        <v>40</v>
      </c>
      <c r="H2929" t="s">
        <v>4164</v>
      </c>
      <c r="I2929" s="1">
        <f t="shared" si="160"/>
        <v>45744</v>
      </c>
      <c r="J2929" s="3">
        <v>5750</v>
      </c>
      <c r="K2929" s="3">
        <v>158.82</v>
      </c>
      <c r="L2929" s="3">
        <v>5591.18</v>
      </c>
      <c r="M2929" s="3">
        <v>550</v>
      </c>
      <c r="N2929" s="2">
        <v>14</v>
      </c>
      <c r="O2929" s="2">
        <v>0</v>
      </c>
      <c r="P2929" s="2">
        <v>13</v>
      </c>
      <c r="Q2929" s="2">
        <v>208</v>
      </c>
      <c r="R2929" s="1">
        <f t="shared" si="161"/>
        <v>45900</v>
      </c>
      <c r="S2929" t="s">
        <v>27</v>
      </c>
      <c r="T2929" t="s">
        <v>28</v>
      </c>
    </row>
    <row r="2930" spans="1:20" ht="13.95" customHeight="1" x14ac:dyDescent="0.3">
      <c r="A2930" t="s">
        <v>4198</v>
      </c>
      <c r="B2930" s="2">
        <v>1</v>
      </c>
      <c r="C2930" t="s">
        <v>4197</v>
      </c>
      <c r="D2930" t="s">
        <v>22</v>
      </c>
      <c r="E2930" t="s">
        <v>4064</v>
      </c>
      <c r="F2930" t="s">
        <v>178</v>
      </c>
      <c r="G2930" t="s">
        <v>40</v>
      </c>
      <c r="H2930" t="s">
        <v>4164</v>
      </c>
      <c r="I2930" s="1">
        <f t="shared" si="160"/>
        <v>45744</v>
      </c>
      <c r="J2930" s="3">
        <v>5750</v>
      </c>
      <c r="K2930" s="3">
        <v>158.82</v>
      </c>
      <c r="L2930" s="3">
        <v>5591.18</v>
      </c>
      <c r="M2930" s="3">
        <v>550</v>
      </c>
      <c r="N2930" s="2">
        <v>14</v>
      </c>
      <c r="O2930" s="2">
        <v>0</v>
      </c>
      <c r="P2930" s="2">
        <v>13</v>
      </c>
      <c r="Q2930" s="2">
        <v>208</v>
      </c>
      <c r="R2930" s="1">
        <f t="shared" si="161"/>
        <v>45900</v>
      </c>
      <c r="S2930" t="s">
        <v>27</v>
      </c>
      <c r="T2930" t="s">
        <v>28</v>
      </c>
    </row>
    <row r="2931" spans="1:20" ht="13.95" customHeight="1" x14ac:dyDescent="0.3">
      <c r="A2931" t="s">
        <v>4199</v>
      </c>
      <c r="B2931" s="2">
        <v>1</v>
      </c>
      <c r="C2931" t="s">
        <v>4197</v>
      </c>
      <c r="D2931" t="s">
        <v>22</v>
      </c>
      <c r="E2931" t="s">
        <v>4064</v>
      </c>
      <c r="F2931" t="s">
        <v>178</v>
      </c>
      <c r="G2931" t="s">
        <v>40</v>
      </c>
      <c r="H2931" t="s">
        <v>4164</v>
      </c>
      <c r="I2931" s="1">
        <f t="shared" si="160"/>
        <v>45744</v>
      </c>
      <c r="J2931" s="3">
        <v>5750</v>
      </c>
      <c r="K2931" s="3">
        <v>158.82</v>
      </c>
      <c r="L2931" s="3">
        <v>5591.18</v>
      </c>
      <c r="M2931" s="3">
        <v>550</v>
      </c>
      <c r="N2931" s="2">
        <v>14</v>
      </c>
      <c r="O2931" s="2">
        <v>0</v>
      </c>
      <c r="P2931" s="2">
        <v>13</v>
      </c>
      <c r="Q2931" s="2">
        <v>208</v>
      </c>
      <c r="R2931" s="1">
        <f t="shared" si="161"/>
        <v>45900</v>
      </c>
      <c r="S2931" t="s">
        <v>27</v>
      </c>
      <c r="T2931" t="s">
        <v>28</v>
      </c>
    </row>
    <row r="2932" spans="1:20" ht="13.95" customHeight="1" x14ac:dyDescent="0.3">
      <c r="A2932" t="s">
        <v>4200</v>
      </c>
      <c r="B2932" s="2">
        <v>1</v>
      </c>
      <c r="C2932" t="s">
        <v>4201</v>
      </c>
      <c r="D2932" t="s">
        <v>22</v>
      </c>
      <c r="E2932" t="s">
        <v>4064</v>
      </c>
      <c r="F2932" t="s">
        <v>178</v>
      </c>
      <c r="G2932" t="s">
        <v>40</v>
      </c>
      <c r="H2932" t="s">
        <v>4164</v>
      </c>
      <c r="I2932" s="1">
        <f t="shared" si="160"/>
        <v>45744</v>
      </c>
      <c r="J2932" s="3">
        <v>3910</v>
      </c>
      <c r="K2932" s="3">
        <v>107.51</v>
      </c>
      <c r="L2932" s="3">
        <v>3802.49</v>
      </c>
      <c r="M2932" s="3">
        <v>390</v>
      </c>
      <c r="N2932" s="2">
        <v>14</v>
      </c>
      <c r="O2932" s="2">
        <v>0</v>
      </c>
      <c r="P2932" s="2">
        <v>13</v>
      </c>
      <c r="Q2932" s="2">
        <v>208</v>
      </c>
      <c r="R2932" s="1">
        <f t="shared" si="161"/>
        <v>45900</v>
      </c>
      <c r="S2932" t="s">
        <v>27</v>
      </c>
      <c r="T2932" t="s">
        <v>28</v>
      </c>
    </row>
    <row r="2933" spans="1:20" ht="13.95" customHeight="1" x14ac:dyDescent="0.3">
      <c r="A2933" t="s">
        <v>4202</v>
      </c>
      <c r="B2933" s="2">
        <v>1</v>
      </c>
      <c r="C2933" t="s">
        <v>4201</v>
      </c>
      <c r="D2933" t="s">
        <v>22</v>
      </c>
      <c r="E2933" t="s">
        <v>4064</v>
      </c>
      <c r="F2933" t="s">
        <v>178</v>
      </c>
      <c r="G2933" t="s">
        <v>40</v>
      </c>
      <c r="H2933" t="s">
        <v>4164</v>
      </c>
      <c r="I2933" s="1">
        <f t="shared" si="160"/>
        <v>45744</v>
      </c>
      <c r="J2933" s="3">
        <v>3910</v>
      </c>
      <c r="K2933" s="3">
        <v>107.51</v>
      </c>
      <c r="L2933" s="3">
        <v>3802.49</v>
      </c>
      <c r="M2933" s="3">
        <v>390</v>
      </c>
      <c r="N2933" s="2">
        <v>14</v>
      </c>
      <c r="O2933" s="2">
        <v>0</v>
      </c>
      <c r="P2933" s="2">
        <v>13</v>
      </c>
      <c r="Q2933" s="2">
        <v>208</v>
      </c>
      <c r="R2933" s="1">
        <f t="shared" si="161"/>
        <v>45900</v>
      </c>
      <c r="S2933" t="s">
        <v>27</v>
      </c>
      <c r="T2933" t="s">
        <v>28</v>
      </c>
    </row>
    <row r="2934" spans="1:20" ht="13.95" customHeight="1" x14ac:dyDescent="0.3">
      <c r="A2934" t="s">
        <v>4203</v>
      </c>
      <c r="B2934" s="2">
        <v>1</v>
      </c>
      <c r="C2934" t="s">
        <v>4201</v>
      </c>
      <c r="D2934" t="s">
        <v>22</v>
      </c>
      <c r="E2934" t="s">
        <v>4064</v>
      </c>
      <c r="F2934" t="s">
        <v>178</v>
      </c>
      <c r="G2934" t="s">
        <v>40</v>
      </c>
      <c r="H2934" t="s">
        <v>4164</v>
      </c>
      <c r="I2934" s="1">
        <f t="shared" si="160"/>
        <v>45744</v>
      </c>
      <c r="J2934" s="3">
        <v>3910</v>
      </c>
      <c r="K2934" s="3">
        <v>107.51</v>
      </c>
      <c r="L2934" s="3">
        <v>3802.49</v>
      </c>
      <c r="M2934" s="3">
        <v>390</v>
      </c>
      <c r="N2934" s="2">
        <v>14</v>
      </c>
      <c r="O2934" s="2">
        <v>0</v>
      </c>
      <c r="P2934" s="2">
        <v>13</v>
      </c>
      <c r="Q2934" s="2">
        <v>208</v>
      </c>
      <c r="R2934" s="1">
        <f t="shared" si="161"/>
        <v>45900</v>
      </c>
      <c r="S2934" t="s">
        <v>27</v>
      </c>
      <c r="T2934" t="s">
        <v>28</v>
      </c>
    </row>
    <row r="2935" spans="1:20" ht="13.95" customHeight="1" x14ac:dyDescent="0.3">
      <c r="A2935" t="s">
        <v>4204</v>
      </c>
      <c r="B2935" s="2">
        <v>1</v>
      </c>
      <c r="C2935" t="s">
        <v>4201</v>
      </c>
      <c r="D2935" t="s">
        <v>22</v>
      </c>
      <c r="E2935" t="s">
        <v>4064</v>
      </c>
      <c r="F2935" t="s">
        <v>178</v>
      </c>
      <c r="G2935" t="s">
        <v>40</v>
      </c>
      <c r="H2935" t="s">
        <v>4164</v>
      </c>
      <c r="I2935" s="1">
        <f t="shared" si="160"/>
        <v>45744</v>
      </c>
      <c r="J2935" s="3">
        <v>3910</v>
      </c>
      <c r="K2935" s="3">
        <v>107.51</v>
      </c>
      <c r="L2935" s="3">
        <v>3802.49</v>
      </c>
      <c r="M2935" s="3">
        <v>390</v>
      </c>
      <c r="N2935" s="2">
        <v>14</v>
      </c>
      <c r="O2935" s="2">
        <v>0</v>
      </c>
      <c r="P2935" s="2">
        <v>13</v>
      </c>
      <c r="Q2935" s="2">
        <v>208</v>
      </c>
      <c r="R2935" s="1">
        <f t="shared" si="161"/>
        <v>45900</v>
      </c>
      <c r="S2935" t="s">
        <v>27</v>
      </c>
      <c r="T2935" t="s">
        <v>28</v>
      </c>
    </row>
    <row r="2936" spans="1:20" ht="13.95" customHeight="1" x14ac:dyDescent="0.3">
      <c r="A2936" t="s">
        <v>4205</v>
      </c>
      <c r="B2936" s="2">
        <v>1</v>
      </c>
      <c r="C2936" t="s">
        <v>4201</v>
      </c>
      <c r="D2936" t="s">
        <v>22</v>
      </c>
      <c r="E2936" t="s">
        <v>4064</v>
      </c>
      <c r="F2936" t="s">
        <v>178</v>
      </c>
      <c r="G2936" t="s">
        <v>40</v>
      </c>
      <c r="H2936" t="s">
        <v>4164</v>
      </c>
      <c r="I2936" s="1">
        <f t="shared" si="160"/>
        <v>45744</v>
      </c>
      <c r="J2936" s="3">
        <v>3910</v>
      </c>
      <c r="K2936" s="3">
        <v>107.51</v>
      </c>
      <c r="L2936" s="3">
        <v>3802.49</v>
      </c>
      <c r="M2936" s="3">
        <v>390</v>
      </c>
      <c r="N2936" s="2">
        <v>14</v>
      </c>
      <c r="O2936" s="2">
        <v>0</v>
      </c>
      <c r="P2936" s="2">
        <v>13</v>
      </c>
      <c r="Q2936" s="2">
        <v>208</v>
      </c>
      <c r="R2936" s="1">
        <f t="shared" si="161"/>
        <v>45900</v>
      </c>
      <c r="S2936" t="s">
        <v>27</v>
      </c>
      <c r="T2936" t="s">
        <v>28</v>
      </c>
    </row>
    <row r="2937" spans="1:20" ht="13.95" customHeight="1" x14ac:dyDescent="0.3">
      <c r="A2937" t="s">
        <v>4206</v>
      </c>
      <c r="B2937" s="2">
        <v>1</v>
      </c>
      <c r="C2937" t="s">
        <v>4201</v>
      </c>
      <c r="D2937" t="s">
        <v>22</v>
      </c>
      <c r="E2937" t="s">
        <v>4064</v>
      </c>
      <c r="F2937" t="s">
        <v>178</v>
      </c>
      <c r="G2937" t="s">
        <v>40</v>
      </c>
      <c r="H2937" t="s">
        <v>4164</v>
      </c>
      <c r="I2937" s="1">
        <f t="shared" ref="I2937:I2968" si="162">DATE(2025,3,28)</f>
        <v>45744</v>
      </c>
      <c r="J2937" s="3">
        <v>3910</v>
      </c>
      <c r="K2937" s="3">
        <v>107.51</v>
      </c>
      <c r="L2937" s="3">
        <v>3802.49</v>
      </c>
      <c r="M2937" s="3">
        <v>390</v>
      </c>
      <c r="N2937" s="2">
        <v>14</v>
      </c>
      <c r="O2937" s="2">
        <v>0</v>
      </c>
      <c r="P2937" s="2">
        <v>13</v>
      </c>
      <c r="Q2937" s="2">
        <v>208</v>
      </c>
      <c r="R2937" s="1">
        <f t="shared" si="161"/>
        <v>45900</v>
      </c>
      <c r="S2937" t="s">
        <v>27</v>
      </c>
      <c r="T2937" t="s">
        <v>28</v>
      </c>
    </row>
    <row r="2938" spans="1:20" ht="13.95" customHeight="1" x14ac:dyDescent="0.3">
      <c r="A2938" t="s">
        <v>4207</v>
      </c>
      <c r="B2938" s="2">
        <v>1</v>
      </c>
      <c r="C2938" t="s">
        <v>4201</v>
      </c>
      <c r="D2938" t="s">
        <v>22</v>
      </c>
      <c r="E2938" t="s">
        <v>4064</v>
      </c>
      <c r="F2938" t="s">
        <v>178</v>
      </c>
      <c r="G2938" t="s">
        <v>40</v>
      </c>
      <c r="H2938" t="s">
        <v>4164</v>
      </c>
      <c r="I2938" s="1">
        <f t="shared" si="162"/>
        <v>45744</v>
      </c>
      <c r="J2938" s="3">
        <v>3910</v>
      </c>
      <c r="K2938" s="3">
        <v>107.51</v>
      </c>
      <c r="L2938" s="3">
        <v>3802.49</v>
      </c>
      <c r="M2938" s="3">
        <v>390</v>
      </c>
      <c r="N2938" s="2">
        <v>14</v>
      </c>
      <c r="O2938" s="2">
        <v>0</v>
      </c>
      <c r="P2938" s="2">
        <v>13</v>
      </c>
      <c r="Q2938" s="2">
        <v>208</v>
      </c>
      <c r="R2938" s="1">
        <f t="shared" si="161"/>
        <v>45900</v>
      </c>
      <c r="S2938" t="s">
        <v>27</v>
      </c>
      <c r="T2938" t="s">
        <v>28</v>
      </c>
    </row>
    <row r="2939" spans="1:20" ht="13.95" customHeight="1" x14ac:dyDescent="0.3">
      <c r="A2939" t="s">
        <v>4208</v>
      </c>
      <c r="B2939" s="2">
        <v>1</v>
      </c>
      <c r="C2939" t="s">
        <v>4201</v>
      </c>
      <c r="D2939" t="s">
        <v>22</v>
      </c>
      <c r="E2939" t="s">
        <v>4064</v>
      </c>
      <c r="F2939" t="s">
        <v>178</v>
      </c>
      <c r="G2939" t="s">
        <v>40</v>
      </c>
      <c r="H2939" t="s">
        <v>4164</v>
      </c>
      <c r="I2939" s="1">
        <f t="shared" si="162"/>
        <v>45744</v>
      </c>
      <c r="J2939" s="3">
        <v>3910</v>
      </c>
      <c r="K2939" s="3">
        <v>107.51</v>
      </c>
      <c r="L2939" s="3">
        <v>3802.49</v>
      </c>
      <c r="M2939" s="3">
        <v>390</v>
      </c>
      <c r="N2939" s="2">
        <v>14</v>
      </c>
      <c r="O2939" s="2">
        <v>0</v>
      </c>
      <c r="P2939" s="2">
        <v>13</v>
      </c>
      <c r="Q2939" s="2">
        <v>208</v>
      </c>
      <c r="R2939" s="1">
        <f t="shared" si="161"/>
        <v>45900</v>
      </c>
      <c r="S2939" t="s">
        <v>27</v>
      </c>
      <c r="T2939" t="s">
        <v>28</v>
      </c>
    </row>
    <row r="2940" spans="1:20" ht="13.95" customHeight="1" x14ac:dyDescent="0.3">
      <c r="A2940" t="s">
        <v>4209</v>
      </c>
      <c r="B2940" s="2">
        <v>1</v>
      </c>
      <c r="C2940" t="s">
        <v>4201</v>
      </c>
      <c r="D2940" t="s">
        <v>22</v>
      </c>
      <c r="E2940" t="s">
        <v>4064</v>
      </c>
      <c r="F2940" t="s">
        <v>178</v>
      </c>
      <c r="G2940" t="s">
        <v>40</v>
      </c>
      <c r="H2940" t="s">
        <v>4164</v>
      </c>
      <c r="I2940" s="1">
        <f t="shared" si="162"/>
        <v>45744</v>
      </c>
      <c r="J2940" s="3">
        <v>3910</v>
      </c>
      <c r="K2940" s="3">
        <v>107.51</v>
      </c>
      <c r="L2940" s="3">
        <v>3802.49</v>
      </c>
      <c r="M2940" s="3">
        <v>390</v>
      </c>
      <c r="N2940" s="2">
        <v>14</v>
      </c>
      <c r="O2940" s="2">
        <v>0</v>
      </c>
      <c r="P2940" s="2">
        <v>13</v>
      </c>
      <c r="Q2940" s="2">
        <v>208</v>
      </c>
      <c r="R2940" s="1">
        <f t="shared" si="161"/>
        <v>45900</v>
      </c>
      <c r="S2940" t="s">
        <v>27</v>
      </c>
      <c r="T2940" t="s">
        <v>28</v>
      </c>
    </row>
    <row r="2941" spans="1:20" ht="13.95" customHeight="1" x14ac:dyDescent="0.3">
      <c r="A2941" t="s">
        <v>4210</v>
      </c>
      <c r="B2941" s="2">
        <v>1</v>
      </c>
      <c r="C2941" t="s">
        <v>4201</v>
      </c>
      <c r="D2941" t="s">
        <v>22</v>
      </c>
      <c r="E2941" t="s">
        <v>4064</v>
      </c>
      <c r="F2941" t="s">
        <v>178</v>
      </c>
      <c r="G2941" t="s">
        <v>40</v>
      </c>
      <c r="H2941" t="s">
        <v>4164</v>
      </c>
      <c r="I2941" s="1">
        <f t="shared" si="162"/>
        <v>45744</v>
      </c>
      <c r="J2941" s="3">
        <v>3910</v>
      </c>
      <c r="K2941" s="3">
        <v>107.51</v>
      </c>
      <c r="L2941" s="3">
        <v>3802.49</v>
      </c>
      <c r="M2941" s="3">
        <v>390</v>
      </c>
      <c r="N2941" s="2">
        <v>14</v>
      </c>
      <c r="O2941" s="2">
        <v>0</v>
      </c>
      <c r="P2941" s="2">
        <v>13</v>
      </c>
      <c r="Q2941" s="2">
        <v>208</v>
      </c>
      <c r="R2941" s="1">
        <f t="shared" si="161"/>
        <v>45900</v>
      </c>
      <c r="S2941" t="s">
        <v>27</v>
      </c>
      <c r="T2941" t="s">
        <v>28</v>
      </c>
    </row>
    <row r="2942" spans="1:20" ht="13.95" customHeight="1" x14ac:dyDescent="0.3">
      <c r="A2942" t="s">
        <v>4211</v>
      </c>
      <c r="B2942" s="2">
        <v>1</v>
      </c>
      <c r="C2942" t="s">
        <v>4201</v>
      </c>
      <c r="D2942" t="s">
        <v>22</v>
      </c>
      <c r="E2942" t="s">
        <v>4064</v>
      </c>
      <c r="F2942" t="s">
        <v>178</v>
      </c>
      <c r="G2942" t="s">
        <v>40</v>
      </c>
      <c r="H2942" t="s">
        <v>4164</v>
      </c>
      <c r="I2942" s="1">
        <f t="shared" si="162"/>
        <v>45744</v>
      </c>
      <c r="J2942" s="3">
        <v>3910</v>
      </c>
      <c r="K2942" s="3">
        <v>107.51</v>
      </c>
      <c r="L2942" s="3">
        <v>3802.49</v>
      </c>
      <c r="M2942" s="3">
        <v>390</v>
      </c>
      <c r="N2942" s="2">
        <v>14</v>
      </c>
      <c r="O2942" s="2">
        <v>0</v>
      </c>
      <c r="P2942" s="2">
        <v>13</v>
      </c>
      <c r="Q2942" s="2">
        <v>208</v>
      </c>
      <c r="R2942" s="1">
        <f t="shared" si="161"/>
        <v>45900</v>
      </c>
      <c r="S2942" t="s">
        <v>27</v>
      </c>
      <c r="T2942" t="s">
        <v>28</v>
      </c>
    </row>
    <row r="2943" spans="1:20" ht="13.95" customHeight="1" x14ac:dyDescent="0.3">
      <c r="A2943" t="s">
        <v>4212</v>
      </c>
      <c r="B2943" s="2">
        <v>1</v>
      </c>
      <c r="C2943" t="s">
        <v>4201</v>
      </c>
      <c r="D2943" t="s">
        <v>22</v>
      </c>
      <c r="E2943" t="s">
        <v>4064</v>
      </c>
      <c r="F2943" t="s">
        <v>178</v>
      </c>
      <c r="G2943" t="s">
        <v>40</v>
      </c>
      <c r="H2943" t="s">
        <v>4164</v>
      </c>
      <c r="I2943" s="1">
        <f t="shared" si="162"/>
        <v>45744</v>
      </c>
      <c r="J2943" s="3">
        <v>3910</v>
      </c>
      <c r="K2943" s="3">
        <v>107.51</v>
      </c>
      <c r="L2943" s="3">
        <v>3802.49</v>
      </c>
      <c r="M2943" s="3">
        <v>390</v>
      </c>
      <c r="N2943" s="2">
        <v>14</v>
      </c>
      <c r="O2943" s="2">
        <v>0</v>
      </c>
      <c r="P2943" s="2">
        <v>13</v>
      </c>
      <c r="Q2943" s="2">
        <v>208</v>
      </c>
      <c r="R2943" s="1">
        <f t="shared" si="161"/>
        <v>45900</v>
      </c>
      <c r="S2943" t="s">
        <v>27</v>
      </c>
      <c r="T2943" t="s">
        <v>28</v>
      </c>
    </row>
    <row r="2944" spans="1:20" ht="13.95" customHeight="1" x14ac:dyDescent="0.3">
      <c r="A2944" t="s">
        <v>4213</v>
      </c>
      <c r="B2944" s="2">
        <v>1</v>
      </c>
      <c r="C2944" t="s">
        <v>4201</v>
      </c>
      <c r="D2944" t="s">
        <v>22</v>
      </c>
      <c r="E2944" t="s">
        <v>4064</v>
      </c>
      <c r="F2944" t="s">
        <v>178</v>
      </c>
      <c r="G2944" t="s">
        <v>40</v>
      </c>
      <c r="H2944" t="s">
        <v>4164</v>
      </c>
      <c r="I2944" s="1">
        <f t="shared" si="162"/>
        <v>45744</v>
      </c>
      <c r="J2944" s="3">
        <v>3910</v>
      </c>
      <c r="K2944" s="3">
        <v>107.51</v>
      </c>
      <c r="L2944" s="3">
        <v>3802.49</v>
      </c>
      <c r="M2944" s="3">
        <v>390</v>
      </c>
      <c r="N2944" s="2">
        <v>14</v>
      </c>
      <c r="O2944" s="2">
        <v>0</v>
      </c>
      <c r="P2944" s="2">
        <v>13</v>
      </c>
      <c r="Q2944" s="2">
        <v>208</v>
      </c>
      <c r="R2944" s="1">
        <f t="shared" si="161"/>
        <v>45900</v>
      </c>
      <c r="S2944" t="s">
        <v>27</v>
      </c>
      <c r="T2944" t="s">
        <v>28</v>
      </c>
    </row>
    <row r="2945" spans="1:20" ht="13.95" customHeight="1" x14ac:dyDescent="0.3">
      <c r="A2945" t="s">
        <v>4214</v>
      </c>
      <c r="B2945" s="2">
        <v>1</v>
      </c>
      <c r="C2945" t="s">
        <v>4201</v>
      </c>
      <c r="D2945" t="s">
        <v>22</v>
      </c>
      <c r="E2945" t="s">
        <v>4064</v>
      </c>
      <c r="F2945" t="s">
        <v>178</v>
      </c>
      <c r="G2945" t="s">
        <v>40</v>
      </c>
      <c r="H2945" t="s">
        <v>4164</v>
      </c>
      <c r="I2945" s="1">
        <f t="shared" si="162"/>
        <v>45744</v>
      </c>
      <c r="J2945" s="3">
        <v>3910</v>
      </c>
      <c r="K2945" s="3">
        <v>107.51</v>
      </c>
      <c r="L2945" s="3">
        <v>3802.49</v>
      </c>
      <c r="M2945" s="3">
        <v>390</v>
      </c>
      <c r="N2945" s="2">
        <v>14</v>
      </c>
      <c r="O2945" s="2">
        <v>0</v>
      </c>
      <c r="P2945" s="2">
        <v>13</v>
      </c>
      <c r="Q2945" s="2">
        <v>208</v>
      </c>
      <c r="R2945" s="1">
        <f t="shared" si="161"/>
        <v>45900</v>
      </c>
      <c r="S2945" t="s">
        <v>27</v>
      </c>
      <c r="T2945" t="s">
        <v>28</v>
      </c>
    </row>
    <row r="2946" spans="1:20" ht="13.95" customHeight="1" x14ac:dyDescent="0.3">
      <c r="A2946" t="s">
        <v>4215</v>
      </c>
      <c r="B2946" s="2">
        <v>1</v>
      </c>
      <c r="C2946" t="s">
        <v>4201</v>
      </c>
      <c r="D2946" t="s">
        <v>22</v>
      </c>
      <c r="E2946" t="s">
        <v>4064</v>
      </c>
      <c r="F2946" t="s">
        <v>178</v>
      </c>
      <c r="G2946" t="s">
        <v>40</v>
      </c>
      <c r="H2946" t="s">
        <v>4164</v>
      </c>
      <c r="I2946" s="1">
        <f t="shared" si="162"/>
        <v>45744</v>
      </c>
      <c r="J2946" s="3">
        <v>3910</v>
      </c>
      <c r="K2946" s="3">
        <v>107.51</v>
      </c>
      <c r="L2946" s="3">
        <v>3802.49</v>
      </c>
      <c r="M2946" s="3">
        <v>390</v>
      </c>
      <c r="N2946" s="2">
        <v>14</v>
      </c>
      <c r="O2946" s="2">
        <v>0</v>
      </c>
      <c r="P2946" s="2">
        <v>13</v>
      </c>
      <c r="Q2946" s="2">
        <v>208</v>
      </c>
      <c r="R2946" s="1">
        <f t="shared" si="161"/>
        <v>45900</v>
      </c>
      <c r="S2946" t="s">
        <v>27</v>
      </c>
      <c r="T2946" t="s">
        <v>28</v>
      </c>
    </row>
    <row r="2947" spans="1:20" ht="13.95" customHeight="1" x14ac:dyDescent="0.3">
      <c r="A2947" t="s">
        <v>4216</v>
      </c>
      <c r="B2947" s="2">
        <v>1</v>
      </c>
      <c r="C2947" t="s">
        <v>4201</v>
      </c>
      <c r="D2947" t="s">
        <v>22</v>
      </c>
      <c r="E2947" t="s">
        <v>4064</v>
      </c>
      <c r="F2947" t="s">
        <v>178</v>
      </c>
      <c r="G2947" t="s">
        <v>40</v>
      </c>
      <c r="H2947" t="s">
        <v>4164</v>
      </c>
      <c r="I2947" s="1">
        <f t="shared" si="162"/>
        <v>45744</v>
      </c>
      <c r="J2947" s="3">
        <v>3910</v>
      </c>
      <c r="K2947" s="3">
        <v>107.51</v>
      </c>
      <c r="L2947" s="3">
        <v>3802.49</v>
      </c>
      <c r="M2947" s="3">
        <v>390</v>
      </c>
      <c r="N2947" s="2">
        <v>14</v>
      </c>
      <c r="O2947" s="2">
        <v>0</v>
      </c>
      <c r="P2947" s="2">
        <v>13</v>
      </c>
      <c r="Q2947" s="2">
        <v>208</v>
      </c>
      <c r="R2947" s="1">
        <f t="shared" si="161"/>
        <v>45900</v>
      </c>
      <c r="S2947" t="s">
        <v>27</v>
      </c>
      <c r="T2947" t="s">
        <v>28</v>
      </c>
    </row>
    <row r="2948" spans="1:20" ht="13.95" customHeight="1" x14ac:dyDescent="0.3">
      <c r="A2948" t="s">
        <v>4217</v>
      </c>
      <c r="B2948" s="2">
        <v>1</v>
      </c>
      <c r="C2948" t="s">
        <v>4201</v>
      </c>
      <c r="D2948" t="s">
        <v>22</v>
      </c>
      <c r="E2948" t="s">
        <v>4064</v>
      </c>
      <c r="F2948" t="s">
        <v>178</v>
      </c>
      <c r="G2948" t="s">
        <v>40</v>
      </c>
      <c r="H2948" t="s">
        <v>4164</v>
      </c>
      <c r="I2948" s="1">
        <f t="shared" si="162"/>
        <v>45744</v>
      </c>
      <c r="J2948" s="3">
        <v>3910</v>
      </c>
      <c r="K2948" s="3">
        <v>107.51</v>
      </c>
      <c r="L2948" s="3">
        <v>3802.49</v>
      </c>
      <c r="M2948" s="3">
        <v>390</v>
      </c>
      <c r="N2948" s="2">
        <v>14</v>
      </c>
      <c r="O2948" s="2">
        <v>0</v>
      </c>
      <c r="P2948" s="2">
        <v>13</v>
      </c>
      <c r="Q2948" s="2">
        <v>208</v>
      </c>
      <c r="R2948" s="1">
        <f t="shared" si="161"/>
        <v>45900</v>
      </c>
      <c r="S2948" t="s">
        <v>27</v>
      </c>
      <c r="T2948" t="s">
        <v>28</v>
      </c>
    </row>
    <row r="2949" spans="1:20" ht="13.95" customHeight="1" x14ac:dyDescent="0.3">
      <c r="A2949" t="s">
        <v>4218</v>
      </c>
      <c r="B2949" s="2">
        <v>1</v>
      </c>
      <c r="C2949" t="s">
        <v>4201</v>
      </c>
      <c r="D2949" t="s">
        <v>22</v>
      </c>
      <c r="E2949" t="s">
        <v>4064</v>
      </c>
      <c r="F2949" t="s">
        <v>178</v>
      </c>
      <c r="G2949" t="s">
        <v>40</v>
      </c>
      <c r="H2949" t="s">
        <v>4164</v>
      </c>
      <c r="I2949" s="1">
        <f t="shared" si="162"/>
        <v>45744</v>
      </c>
      <c r="J2949" s="3">
        <v>3910</v>
      </c>
      <c r="K2949" s="3">
        <v>107.51</v>
      </c>
      <c r="L2949" s="3">
        <v>3802.49</v>
      </c>
      <c r="M2949" s="3">
        <v>390</v>
      </c>
      <c r="N2949" s="2">
        <v>14</v>
      </c>
      <c r="O2949" s="2">
        <v>0</v>
      </c>
      <c r="P2949" s="2">
        <v>13</v>
      </c>
      <c r="Q2949" s="2">
        <v>208</v>
      </c>
      <c r="R2949" s="1">
        <f t="shared" si="161"/>
        <v>45900</v>
      </c>
      <c r="S2949" t="s">
        <v>27</v>
      </c>
      <c r="T2949" t="s">
        <v>28</v>
      </c>
    </row>
    <row r="2950" spans="1:20" ht="13.95" customHeight="1" x14ac:dyDescent="0.3">
      <c r="A2950" t="s">
        <v>4219</v>
      </c>
      <c r="B2950" s="2">
        <v>1</v>
      </c>
      <c r="C2950" t="s">
        <v>3272</v>
      </c>
      <c r="D2950" t="s">
        <v>22</v>
      </c>
      <c r="E2950" t="s">
        <v>4064</v>
      </c>
      <c r="F2950" t="s">
        <v>178</v>
      </c>
      <c r="G2950" t="s">
        <v>40</v>
      </c>
      <c r="H2950" t="s">
        <v>4164</v>
      </c>
      <c r="I2950" s="1">
        <f t="shared" si="162"/>
        <v>45744</v>
      </c>
      <c r="J2950" s="3">
        <v>12650</v>
      </c>
      <c r="K2950" s="3">
        <v>348.22</v>
      </c>
      <c r="L2950" s="3">
        <v>12301.78</v>
      </c>
      <c r="M2950" s="3">
        <v>1250</v>
      </c>
      <c r="N2950" s="2">
        <v>14</v>
      </c>
      <c r="O2950" s="2">
        <v>0</v>
      </c>
      <c r="P2950" s="2">
        <v>13</v>
      </c>
      <c r="Q2950" s="2">
        <v>208</v>
      </c>
      <c r="R2950" s="1">
        <f t="shared" si="161"/>
        <v>45900</v>
      </c>
      <c r="S2950" t="s">
        <v>27</v>
      </c>
      <c r="T2950" t="s">
        <v>28</v>
      </c>
    </row>
    <row r="2951" spans="1:20" ht="13.95" customHeight="1" x14ac:dyDescent="0.3">
      <c r="A2951" t="s">
        <v>4220</v>
      </c>
      <c r="B2951" s="2">
        <v>1</v>
      </c>
      <c r="C2951" t="s">
        <v>4221</v>
      </c>
      <c r="D2951" t="s">
        <v>22</v>
      </c>
      <c r="E2951" t="s">
        <v>4064</v>
      </c>
      <c r="F2951" t="s">
        <v>178</v>
      </c>
      <c r="G2951" t="s">
        <v>40</v>
      </c>
      <c r="H2951" t="s">
        <v>4164</v>
      </c>
      <c r="I2951" s="1">
        <f t="shared" si="162"/>
        <v>45744</v>
      </c>
      <c r="J2951" s="3">
        <v>6210</v>
      </c>
      <c r="K2951" s="3">
        <v>170.73</v>
      </c>
      <c r="L2951" s="3">
        <v>6039.27</v>
      </c>
      <c r="M2951" s="3">
        <v>620</v>
      </c>
      <c r="N2951" s="2">
        <v>14</v>
      </c>
      <c r="O2951" s="2">
        <v>0</v>
      </c>
      <c r="P2951" s="2">
        <v>13</v>
      </c>
      <c r="Q2951" s="2">
        <v>208</v>
      </c>
      <c r="R2951" s="1">
        <f t="shared" si="161"/>
        <v>45900</v>
      </c>
      <c r="S2951" t="s">
        <v>27</v>
      </c>
      <c r="T2951" t="s">
        <v>28</v>
      </c>
    </row>
    <row r="2952" spans="1:20" ht="13.95" customHeight="1" x14ac:dyDescent="0.3">
      <c r="A2952" t="s">
        <v>4222</v>
      </c>
      <c r="B2952" s="2">
        <v>1</v>
      </c>
      <c r="C2952" t="s">
        <v>4069</v>
      </c>
      <c r="D2952" t="s">
        <v>22</v>
      </c>
      <c r="E2952" t="s">
        <v>4064</v>
      </c>
      <c r="F2952" t="s">
        <v>178</v>
      </c>
      <c r="G2952" t="s">
        <v>40</v>
      </c>
      <c r="H2952" t="s">
        <v>4164</v>
      </c>
      <c r="I2952" s="1">
        <f t="shared" si="162"/>
        <v>45744</v>
      </c>
      <c r="J2952" s="3">
        <v>3427</v>
      </c>
      <c r="K2952" s="3">
        <v>94.32</v>
      </c>
      <c r="L2952" s="3">
        <v>3332.68</v>
      </c>
      <c r="M2952" s="3">
        <v>340</v>
      </c>
      <c r="N2952" s="2">
        <v>14</v>
      </c>
      <c r="O2952" s="2">
        <v>0</v>
      </c>
      <c r="P2952" s="2">
        <v>13</v>
      </c>
      <c r="Q2952" s="2">
        <v>208</v>
      </c>
      <c r="R2952" s="1">
        <f t="shared" si="161"/>
        <v>45900</v>
      </c>
      <c r="S2952" t="s">
        <v>27</v>
      </c>
      <c r="T2952" t="s">
        <v>28</v>
      </c>
    </row>
    <row r="2953" spans="1:20" ht="13.95" customHeight="1" x14ac:dyDescent="0.3">
      <c r="A2953" t="s">
        <v>4223</v>
      </c>
      <c r="B2953" s="2">
        <v>1</v>
      </c>
      <c r="C2953" t="s">
        <v>4069</v>
      </c>
      <c r="D2953" t="s">
        <v>22</v>
      </c>
      <c r="E2953" t="s">
        <v>4064</v>
      </c>
      <c r="F2953" t="s">
        <v>178</v>
      </c>
      <c r="G2953" t="s">
        <v>40</v>
      </c>
      <c r="H2953" t="s">
        <v>4164</v>
      </c>
      <c r="I2953" s="1">
        <f t="shared" si="162"/>
        <v>45744</v>
      </c>
      <c r="J2953" s="3">
        <v>3427</v>
      </c>
      <c r="K2953" s="3">
        <v>94.32</v>
      </c>
      <c r="L2953" s="3">
        <v>3332.68</v>
      </c>
      <c r="M2953" s="3">
        <v>340</v>
      </c>
      <c r="N2953" s="2">
        <v>14</v>
      </c>
      <c r="O2953" s="2">
        <v>0</v>
      </c>
      <c r="P2953" s="2">
        <v>13</v>
      </c>
      <c r="Q2953" s="2">
        <v>208</v>
      </c>
      <c r="R2953" s="1">
        <f t="shared" si="161"/>
        <v>45900</v>
      </c>
      <c r="S2953" t="s">
        <v>27</v>
      </c>
      <c r="T2953" t="s">
        <v>28</v>
      </c>
    </row>
    <row r="2954" spans="1:20" ht="13.95" customHeight="1" x14ac:dyDescent="0.3">
      <c r="A2954" t="s">
        <v>4224</v>
      </c>
      <c r="B2954" s="2">
        <v>1</v>
      </c>
      <c r="C2954" t="s">
        <v>4069</v>
      </c>
      <c r="D2954" t="s">
        <v>22</v>
      </c>
      <c r="E2954" t="s">
        <v>4064</v>
      </c>
      <c r="F2954" t="s">
        <v>178</v>
      </c>
      <c r="G2954" t="s">
        <v>40</v>
      </c>
      <c r="H2954" t="s">
        <v>4164</v>
      </c>
      <c r="I2954" s="1">
        <f t="shared" si="162"/>
        <v>45744</v>
      </c>
      <c r="J2954" s="3">
        <v>3427</v>
      </c>
      <c r="K2954" s="3">
        <v>94.32</v>
      </c>
      <c r="L2954" s="3">
        <v>3332.68</v>
      </c>
      <c r="M2954" s="3">
        <v>340</v>
      </c>
      <c r="N2954" s="2">
        <v>14</v>
      </c>
      <c r="O2954" s="2">
        <v>0</v>
      </c>
      <c r="P2954" s="2">
        <v>13</v>
      </c>
      <c r="Q2954" s="2">
        <v>208</v>
      </c>
      <c r="R2954" s="1">
        <f t="shared" si="161"/>
        <v>45900</v>
      </c>
      <c r="S2954" t="s">
        <v>27</v>
      </c>
      <c r="T2954" t="s">
        <v>28</v>
      </c>
    </row>
    <row r="2955" spans="1:20" ht="13.95" customHeight="1" x14ac:dyDescent="0.3">
      <c r="A2955" t="s">
        <v>4225</v>
      </c>
      <c r="B2955" s="2">
        <v>1</v>
      </c>
      <c r="C2955" t="s">
        <v>4069</v>
      </c>
      <c r="D2955" t="s">
        <v>22</v>
      </c>
      <c r="E2955" t="s">
        <v>4064</v>
      </c>
      <c r="F2955" t="s">
        <v>178</v>
      </c>
      <c r="G2955" t="s">
        <v>40</v>
      </c>
      <c r="H2955" t="s">
        <v>4164</v>
      </c>
      <c r="I2955" s="1">
        <f t="shared" si="162"/>
        <v>45744</v>
      </c>
      <c r="J2955" s="3">
        <v>3427</v>
      </c>
      <c r="K2955" s="3">
        <v>94.32</v>
      </c>
      <c r="L2955" s="3">
        <v>3332.68</v>
      </c>
      <c r="M2955" s="3">
        <v>340</v>
      </c>
      <c r="N2955" s="2">
        <v>14</v>
      </c>
      <c r="O2955" s="2">
        <v>0</v>
      </c>
      <c r="P2955" s="2">
        <v>13</v>
      </c>
      <c r="Q2955" s="2">
        <v>208</v>
      </c>
      <c r="R2955" s="1">
        <f t="shared" si="161"/>
        <v>45900</v>
      </c>
      <c r="S2955" t="s">
        <v>27</v>
      </c>
      <c r="T2955" t="s">
        <v>28</v>
      </c>
    </row>
    <row r="2956" spans="1:20" ht="13.95" customHeight="1" x14ac:dyDescent="0.3">
      <c r="A2956" t="s">
        <v>4226</v>
      </c>
      <c r="B2956" s="2">
        <v>1</v>
      </c>
      <c r="C2956" t="s">
        <v>4069</v>
      </c>
      <c r="D2956" t="s">
        <v>22</v>
      </c>
      <c r="E2956" t="s">
        <v>4064</v>
      </c>
      <c r="F2956" t="s">
        <v>178</v>
      </c>
      <c r="G2956" t="s">
        <v>40</v>
      </c>
      <c r="H2956" t="s">
        <v>4164</v>
      </c>
      <c r="I2956" s="1">
        <f t="shared" si="162"/>
        <v>45744</v>
      </c>
      <c r="J2956" s="3">
        <v>3427</v>
      </c>
      <c r="K2956" s="3">
        <v>94.32</v>
      </c>
      <c r="L2956" s="3">
        <v>3332.68</v>
      </c>
      <c r="M2956" s="3">
        <v>340</v>
      </c>
      <c r="N2956" s="2">
        <v>14</v>
      </c>
      <c r="O2956" s="2">
        <v>0</v>
      </c>
      <c r="P2956" s="2">
        <v>13</v>
      </c>
      <c r="Q2956" s="2">
        <v>208</v>
      </c>
      <c r="R2956" s="1">
        <f t="shared" si="161"/>
        <v>45900</v>
      </c>
      <c r="S2956" t="s">
        <v>27</v>
      </c>
      <c r="T2956" t="s">
        <v>28</v>
      </c>
    </row>
    <row r="2957" spans="1:20" ht="13.95" customHeight="1" x14ac:dyDescent="0.3">
      <c r="A2957" t="s">
        <v>4227</v>
      </c>
      <c r="B2957" s="2">
        <v>1</v>
      </c>
      <c r="C2957" t="s">
        <v>4069</v>
      </c>
      <c r="D2957" t="s">
        <v>22</v>
      </c>
      <c r="E2957" t="s">
        <v>4064</v>
      </c>
      <c r="F2957" t="s">
        <v>178</v>
      </c>
      <c r="G2957" t="s">
        <v>40</v>
      </c>
      <c r="H2957" t="s">
        <v>4164</v>
      </c>
      <c r="I2957" s="1">
        <f t="shared" si="162"/>
        <v>45744</v>
      </c>
      <c r="J2957" s="3">
        <v>3427</v>
      </c>
      <c r="K2957" s="3">
        <v>94.32</v>
      </c>
      <c r="L2957" s="3">
        <v>3332.68</v>
      </c>
      <c r="M2957" s="3">
        <v>340</v>
      </c>
      <c r="N2957" s="2">
        <v>14</v>
      </c>
      <c r="O2957" s="2">
        <v>0</v>
      </c>
      <c r="P2957" s="2">
        <v>13</v>
      </c>
      <c r="Q2957" s="2">
        <v>208</v>
      </c>
      <c r="R2957" s="1">
        <f t="shared" si="161"/>
        <v>45900</v>
      </c>
      <c r="S2957" t="s">
        <v>27</v>
      </c>
      <c r="T2957" t="s">
        <v>28</v>
      </c>
    </row>
    <row r="2958" spans="1:20" ht="13.95" customHeight="1" x14ac:dyDescent="0.3">
      <c r="A2958" t="s">
        <v>4228</v>
      </c>
      <c r="B2958" s="2">
        <v>1</v>
      </c>
      <c r="C2958" t="s">
        <v>4229</v>
      </c>
      <c r="D2958" t="s">
        <v>22</v>
      </c>
      <c r="E2958" t="s">
        <v>4064</v>
      </c>
      <c r="F2958" t="s">
        <v>178</v>
      </c>
      <c r="G2958" t="s">
        <v>40</v>
      </c>
      <c r="H2958" t="s">
        <v>4164</v>
      </c>
      <c r="I2958" s="1">
        <f t="shared" si="162"/>
        <v>45744</v>
      </c>
      <c r="J2958" s="3">
        <v>3910</v>
      </c>
      <c r="K2958" s="3">
        <v>107.51</v>
      </c>
      <c r="L2958" s="3">
        <v>3802.49</v>
      </c>
      <c r="M2958" s="3">
        <v>390</v>
      </c>
      <c r="N2958" s="2">
        <v>14</v>
      </c>
      <c r="O2958" s="2">
        <v>0</v>
      </c>
      <c r="P2958" s="2">
        <v>13</v>
      </c>
      <c r="Q2958" s="2">
        <v>208</v>
      </c>
      <c r="R2958" s="1">
        <f t="shared" si="161"/>
        <v>45900</v>
      </c>
      <c r="S2958" t="s">
        <v>27</v>
      </c>
      <c r="T2958" t="s">
        <v>28</v>
      </c>
    </row>
    <row r="2959" spans="1:20" ht="13.95" customHeight="1" x14ac:dyDescent="0.3">
      <c r="A2959" t="s">
        <v>4230</v>
      </c>
      <c r="B2959" s="2">
        <v>1</v>
      </c>
      <c r="C2959" t="s">
        <v>4231</v>
      </c>
      <c r="D2959" t="s">
        <v>22</v>
      </c>
      <c r="E2959" t="s">
        <v>4064</v>
      </c>
      <c r="F2959" t="s">
        <v>178</v>
      </c>
      <c r="G2959" t="s">
        <v>40</v>
      </c>
      <c r="H2959" t="s">
        <v>4164</v>
      </c>
      <c r="I2959" s="1">
        <f t="shared" si="162"/>
        <v>45744</v>
      </c>
      <c r="J2959" s="3">
        <v>17250</v>
      </c>
      <c r="K2959" s="3">
        <v>473.43</v>
      </c>
      <c r="L2959" s="3">
        <v>16776.57</v>
      </c>
      <c r="M2959" s="3">
        <v>1750</v>
      </c>
      <c r="N2959" s="2">
        <v>14</v>
      </c>
      <c r="O2959" s="2">
        <v>0</v>
      </c>
      <c r="P2959" s="2">
        <v>13</v>
      </c>
      <c r="Q2959" s="2">
        <v>208</v>
      </c>
      <c r="R2959" s="1">
        <f t="shared" si="161"/>
        <v>45900</v>
      </c>
      <c r="S2959" t="s">
        <v>27</v>
      </c>
      <c r="T2959" t="s">
        <v>28</v>
      </c>
    </row>
    <row r="2960" spans="1:20" ht="13.95" customHeight="1" x14ac:dyDescent="0.3">
      <c r="A2960" t="s">
        <v>4232</v>
      </c>
      <c r="B2960" s="2">
        <v>1</v>
      </c>
      <c r="C2960" t="s">
        <v>4231</v>
      </c>
      <c r="D2960" t="s">
        <v>22</v>
      </c>
      <c r="E2960" t="s">
        <v>4064</v>
      </c>
      <c r="F2960" t="s">
        <v>178</v>
      </c>
      <c r="G2960" t="s">
        <v>40</v>
      </c>
      <c r="H2960" t="s">
        <v>4164</v>
      </c>
      <c r="I2960" s="1">
        <f t="shared" si="162"/>
        <v>45744</v>
      </c>
      <c r="J2960" s="3">
        <v>17250</v>
      </c>
      <c r="K2960" s="3">
        <v>473.43</v>
      </c>
      <c r="L2960" s="3">
        <v>16776.57</v>
      </c>
      <c r="M2960" s="3">
        <v>1750</v>
      </c>
      <c r="N2960" s="2">
        <v>14</v>
      </c>
      <c r="O2960" s="2">
        <v>0</v>
      </c>
      <c r="P2960" s="2">
        <v>13</v>
      </c>
      <c r="Q2960" s="2">
        <v>208</v>
      </c>
      <c r="R2960" s="1">
        <f t="shared" si="161"/>
        <v>45900</v>
      </c>
      <c r="S2960" t="s">
        <v>27</v>
      </c>
      <c r="T2960" t="s">
        <v>28</v>
      </c>
    </row>
    <row r="2961" spans="1:20" ht="13.95" customHeight="1" x14ac:dyDescent="0.3">
      <c r="A2961" t="s">
        <v>4233</v>
      </c>
      <c r="B2961" s="2">
        <v>1</v>
      </c>
      <c r="C2961" t="s">
        <v>4231</v>
      </c>
      <c r="D2961" t="s">
        <v>22</v>
      </c>
      <c r="E2961" t="s">
        <v>4064</v>
      </c>
      <c r="F2961" t="s">
        <v>178</v>
      </c>
      <c r="G2961" t="s">
        <v>40</v>
      </c>
      <c r="H2961" t="s">
        <v>4164</v>
      </c>
      <c r="I2961" s="1">
        <f t="shared" si="162"/>
        <v>45744</v>
      </c>
      <c r="J2961" s="3">
        <v>17250</v>
      </c>
      <c r="K2961" s="3">
        <v>473.43</v>
      </c>
      <c r="L2961" s="3">
        <v>16776.57</v>
      </c>
      <c r="M2961" s="3">
        <v>1750</v>
      </c>
      <c r="N2961" s="2">
        <v>14</v>
      </c>
      <c r="O2961" s="2">
        <v>0</v>
      </c>
      <c r="P2961" s="2">
        <v>13</v>
      </c>
      <c r="Q2961" s="2">
        <v>208</v>
      </c>
      <c r="R2961" s="1">
        <f t="shared" si="161"/>
        <v>45900</v>
      </c>
      <c r="S2961" t="s">
        <v>27</v>
      </c>
      <c r="T2961" t="s">
        <v>28</v>
      </c>
    </row>
    <row r="2962" spans="1:20" ht="13.95" customHeight="1" x14ac:dyDescent="0.3">
      <c r="A2962" t="s">
        <v>4234</v>
      </c>
      <c r="B2962" s="2">
        <v>1</v>
      </c>
      <c r="C2962" t="s">
        <v>4231</v>
      </c>
      <c r="D2962" t="s">
        <v>22</v>
      </c>
      <c r="E2962" t="s">
        <v>4064</v>
      </c>
      <c r="F2962" t="s">
        <v>178</v>
      </c>
      <c r="G2962" t="s">
        <v>40</v>
      </c>
      <c r="H2962" t="s">
        <v>4164</v>
      </c>
      <c r="I2962" s="1">
        <f t="shared" si="162"/>
        <v>45744</v>
      </c>
      <c r="J2962" s="3">
        <v>17250</v>
      </c>
      <c r="K2962" s="3">
        <v>473.43</v>
      </c>
      <c r="L2962" s="3">
        <v>16776.57</v>
      </c>
      <c r="M2962" s="3">
        <v>1750</v>
      </c>
      <c r="N2962" s="2">
        <v>14</v>
      </c>
      <c r="O2962" s="2">
        <v>0</v>
      </c>
      <c r="P2962" s="2">
        <v>13</v>
      </c>
      <c r="Q2962" s="2">
        <v>208</v>
      </c>
      <c r="R2962" s="1">
        <f t="shared" si="161"/>
        <v>45900</v>
      </c>
      <c r="S2962" t="s">
        <v>27</v>
      </c>
      <c r="T2962" t="s">
        <v>28</v>
      </c>
    </row>
    <row r="2963" spans="1:20" ht="13.95" customHeight="1" x14ac:dyDescent="0.3">
      <c r="A2963" t="s">
        <v>4235</v>
      </c>
      <c r="B2963" s="2">
        <v>1</v>
      </c>
      <c r="C2963" t="s">
        <v>4236</v>
      </c>
      <c r="D2963" t="s">
        <v>22</v>
      </c>
      <c r="E2963" t="s">
        <v>4064</v>
      </c>
      <c r="F2963" t="s">
        <v>178</v>
      </c>
      <c r="G2963" t="s">
        <v>40</v>
      </c>
      <c r="H2963" t="s">
        <v>4164</v>
      </c>
      <c r="I2963" s="1">
        <f t="shared" si="162"/>
        <v>45744</v>
      </c>
      <c r="J2963" s="3">
        <v>9200</v>
      </c>
      <c r="K2963" s="3">
        <v>252.93</v>
      </c>
      <c r="L2963" s="3">
        <v>8947.07</v>
      </c>
      <c r="M2963" s="3">
        <v>920</v>
      </c>
      <c r="N2963" s="2">
        <v>14</v>
      </c>
      <c r="O2963" s="2">
        <v>0</v>
      </c>
      <c r="P2963" s="2">
        <v>13</v>
      </c>
      <c r="Q2963" s="2">
        <v>208</v>
      </c>
      <c r="R2963" s="1">
        <f t="shared" si="161"/>
        <v>45900</v>
      </c>
      <c r="S2963" t="s">
        <v>27</v>
      </c>
      <c r="T2963" t="s">
        <v>28</v>
      </c>
    </row>
    <row r="2964" spans="1:20" ht="13.95" customHeight="1" x14ac:dyDescent="0.3">
      <c r="A2964" t="s">
        <v>4237</v>
      </c>
      <c r="B2964" s="2">
        <v>1</v>
      </c>
      <c r="C2964" t="s">
        <v>4236</v>
      </c>
      <c r="D2964" t="s">
        <v>22</v>
      </c>
      <c r="E2964" t="s">
        <v>4064</v>
      </c>
      <c r="F2964" t="s">
        <v>178</v>
      </c>
      <c r="G2964" t="s">
        <v>40</v>
      </c>
      <c r="H2964" t="s">
        <v>4164</v>
      </c>
      <c r="I2964" s="1">
        <f t="shared" si="162"/>
        <v>45744</v>
      </c>
      <c r="J2964" s="3">
        <v>9200</v>
      </c>
      <c r="K2964" s="3">
        <v>252.93</v>
      </c>
      <c r="L2964" s="3">
        <v>8947.07</v>
      </c>
      <c r="M2964" s="3">
        <v>920</v>
      </c>
      <c r="N2964" s="2">
        <v>14</v>
      </c>
      <c r="O2964" s="2">
        <v>0</v>
      </c>
      <c r="P2964" s="2">
        <v>13</v>
      </c>
      <c r="Q2964" s="2">
        <v>208</v>
      </c>
      <c r="R2964" s="1">
        <f t="shared" si="161"/>
        <v>45900</v>
      </c>
      <c r="S2964" t="s">
        <v>27</v>
      </c>
      <c r="T2964" t="s">
        <v>28</v>
      </c>
    </row>
    <row r="2965" spans="1:20" ht="13.95" customHeight="1" x14ac:dyDescent="0.3">
      <c r="A2965" t="s">
        <v>4238</v>
      </c>
      <c r="B2965" s="2">
        <v>1</v>
      </c>
      <c r="C2965" t="s">
        <v>4236</v>
      </c>
      <c r="D2965" t="s">
        <v>22</v>
      </c>
      <c r="E2965" t="s">
        <v>4064</v>
      </c>
      <c r="F2965" t="s">
        <v>178</v>
      </c>
      <c r="G2965" t="s">
        <v>40</v>
      </c>
      <c r="H2965" t="s">
        <v>4164</v>
      </c>
      <c r="I2965" s="1">
        <f t="shared" si="162"/>
        <v>45744</v>
      </c>
      <c r="J2965" s="3">
        <v>9200</v>
      </c>
      <c r="K2965" s="3">
        <v>252.93</v>
      </c>
      <c r="L2965" s="3">
        <v>8947.07</v>
      </c>
      <c r="M2965" s="3">
        <v>920</v>
      </c>
      <c r="N2965" s="2">
        <v>14</v>
      </c>
      <c r="O2965" s="2">
        <v>0</v>
      </c>
      <c r="P2965" s="2">
        <v>13</v>
      </c>
      <c r="Q2965" s="2">
        <v>208</v>
      </c>
      <c r="R2965" s="1">
        <f t="shared" si="161"/>
        <v>45900</v>
      </c>
      <c r="S2965" t="s">
        <v>27</v>
      </c>
      <c r="T2965" t="s">
        <v>28</v>
      </c>
    </row>
    <row r="2966" spans="1:20" ht="13.95" customHeight="1" x14ac:dyDescent="0.3">
      <c r="A2966" t="s">
        <v>4239</v>
      </c>
      <c r="B2966" s="2">
        <v>1</v>
      </c>
      <c r="C2966" t="s">
        <v>4236</v>
      </c>
      <c r="D2966" t="s">
        <v>22</v>
      </c>
      <c r="E2966" t="s">
        <v>4064</v>
      </c>
      <c r="F2966" t="s">
        <v>178</v>
      </c>
      <c r="G2966" t="s">
        <v>40</v>
      </c>
      <c r="H2966" t="s">
        <v>4164</v>
      </c>
      <c r="I2966" s="1">
        <f t="shared" si="162"/>
        <v>45744</v>
      </c>
      <c r="J2966" s="3">
        <v>9200</v>
      </c>
      <c r="K2966" s="3">
        <v>252.93</v>
      </c>
      <c r="L2966" s="3">
        <v>8947.07</v>
      </c>
      <c r="M2966" s="3">
        <v>920</v>
      </c>
      <c r="N2966" s="2">
        <v>14</v>
      </c>
      <c r="O2966" s="2">
        <v>0</v>
      </c>
      <c r="P2966" s="2">
        <v>13</v>
      </c>
      <c r="Q2966" s="2">
        <v>208</v>
      </c>
      <c r="R2966" s="1">
        <f t="shared" si="161"/>
        <v>45900</v>
      </c>
      <c r="S2966" t="s">
        <v>27</v>
      </c>
      <c r="T2966" t="s">
        <v>28</v>
      </c>
    </row>
    <row r="2967" spans="1:20" ht="13.95" customHeight="1" x14ac:dyDescent="0.3">
      <c r="A2967" t="s">
        <v>4240</v>
      </c>
      <c r="B2967" s="2">
        <v>1</v>
      </c>
      <c r="C2967" t="s">
        <v>4236</v>
      </c>
      <c r="D2967" t="s">
        <v>22</v>
      </c>
      <c r="E2967" t="s">
        <v>4064</v>
      </c>
      <c r="F2967" t="s">
        <v>178</v>
      </c>
      <c r="G2967" t="s">
        <v>40</v>
      </c>
      <c r="H2967" t="s">
        <v>4164</v>
      </c>
      <c r="I2967" s="1">
        <f t="shared" si="162"/>
        <v>45744</v>
      </c>
      <c r="J2967" s="3">
        <v>9200</v>
      </c>
      <c r="K2967" s="3">
        <v>252.93</v>
      </c>
      <c r="L2967" s="3">
        <v>8947.07</v>
      </c>
      <c r="M2967" s="3">
        <v>920</v>
      </c>
      <c r="N2967" s="2">
        <v>14</v>
      </c>
      <c r="O2967" s="2">
        <v>0</v>
      </c>
      <c r="P2967" s="2">
        <v>13</v>
      </c>
      <c r="Q2967" s="2">
        <v>208</v>
      </c>
      <c r="R2967" s="1">
        <f t="shared" si="161"/>
        <v>45900</v>
      </c>
      <c r="S2967" t="s">
        <v>27</v>
      </c>
      <c r="T2967" t="s">
        <v>28</v>
      </c>
    </row>
    <row r="2968" spans="1:20" ht="13.95" customHeight="1" x14ac:dyDescent="0.3">
      <c r="A2968" t="s">
        <v>4241</v>
      </c>
      <c r="B2968" s="2">
        <v>1</v>
      </c>
      <c r="C2968" t="s">
        <v>4236</v>
      </c>
      <c r="D2968" t="s">
        <v>22</v>
      </c>
      <c r="E2968" t="s">
        <v>4064</v>
      </c>
      <c r="F2968" t="s">
        <v>178</v>
      </c>
      <c r="G2968" t="s">
        <v>40</v>
      </c>
      <c r="H2968" t="s">
        <v>4164</v>
      </c>
      <c r="I2968" s="1">
        <f t="shared" si="162"/>
        <v>45744</v>
      </c>
      <c r="J2968" s="3">
        <v>9200</v>
      </c>
      <c r="K2968" s="3">
        <v>252.93</v>
      </c>
      <c r="L2968" s="3">
        <v>8947.07</v>
      </c>
      <c r="M2968" s="3">
        <v>920</v>
      </c>
      <c r="N2968" s="2">
        <v>14</v>
      </c>
      <c r="O2968" s="2">
        <v>0</v>
      </c>
      <c r="P2968" s="2">
        <v>13</v>
      </c>
      <c r="Q2968" s="2">
        <v>208</v>
      </c>
      <c r="R2968" s="1">
        <f t="shared" si="161"/>
        <v>45900</v>
      </c>
      <c r="S2968" t="s">
        <v>27</v>
      </c>
      <c r="T2968" t="s">
        <v>28</v>
      </c>
    </row>
    <row r="2969" spans="1:20" ht="13.95" customHeight="1" x14ac:dyDescent="0.3">
      <c r="A2969" t="s">
        <v>4242</v>
      </c>
      <c r="B2969" s="2">
        <v>1</v>
      </c>
      <c r="C2969" t="s">
        <v>4236</v>
      </c>
      <c r="D2969" t="s">
        <v>22</v>
      </c>
      <c r="E2969" t="s">
        <v>4064</v>
      </c>
      <c r="F2969" t="s">
        <v>178</v>
      </c>
      <c r="G2969" t="s">
        <v>40</v>
      </c>
      <c r="H2969" t="s">
        <v>4164</v>
      </c>
      <c r="I2969" s="1">
        <f t="shared" ref="I2969:I2996" si="163">DATE(2025,3,28)</f>
        <v>45744</v>
      </c>
      <c r="J2969" s="3">
        <v>9200</v>
      </c>
      <c r="K2969" s="3">
        <v>252.93</v>
      </c>
      <c r="L2969" s="3">
        <v>8947.07</v>
      </c>
      <c r="M2969" s="3">
        <v>920</v>
      </c>
      <c r="N2969" s="2">
        <v>14</v>
      </c>
      <c r="O2969" s="2">
        <v>0</v>
      </c>
      <c r="P2969" s="2">
        <v>13</v>
      </c>
      <c r="Q2969" s="2">
        <v>208</v>
      </c>
      <c r="R2969" s="1">
        <f t="shared" si="161"/>
        <v>45900</v>
      </c>
      <c r="S2969" t="s">
        <v>27</v>
      </c>
      <c r="T2969" t="s">
        <v>28</v>
      </c>
    </row>
    <row r="2970" spans="1:20" ht="13.95" customHeight="1" x14ac:dyDescent="0.3">
      <c r="A2970" t="s">
        <v>4243</v>
      </c>
      <c r="B2970" s="2">
        <v>1</v>
      </c>
      <c r="C2970" t="s">
        <v>4236</v>
      </c>
      <c r="D2970" t="s">
        <v>22</v>
      </c>
      <c r="E2970" t="s">
        <v>4064</v>
      </c>
      <c r="F2970" t="s">
        <v>178</v>
      </c>
      <c r="G2970" t="s">
        <v>40</v>
      </c>
      <c r="H2970" t="s">
        <v>4164</v>
      </c>
      <c r="I2970" s="1">
        <f t="shared" si="163"/>
        <v>45744</v>
      </c>
      <c r="J2970" s="3">
        <v>9200</v>
      </c>
      <c r="K2970" s="3">
        <v>252.93</v>
      </c>
      <c r="L2970" s="3">
        <v>8947.07</v>
      </c>
      <c r="M2970" s="3">
        <v>920</v>
      </c>
      <c r="N2970" s="2">
        <v>14</v>
      </c>
      <c r="O2970" s="2">
        <v>0</v>
      </c>
      <c r="P2970" s="2">
        <v>13</v>
      </c>
      <c r="Q2970" s="2">
        <v>208</v>
      </c>
      <c r="R2970" s="1">
        <f t="shared" si="161"/>
        <v>45900</v>
      </c>
      <c r="S2970" t="s">
        <v>27</v>
      </c>
      <c r="T2970" t="s">
        <v>28</v>
      </c>
    </row>
    <row r="2971" spans="1:20" ht="13.95" customHeight="1" x14ac:dyDescent="0.3">
      <c r="A2971" t="s">
        <v>4244</v>
      </c>
      <c r="B2971" s="2">
        <v>1</v>
      </c>
      <c r="C2971" t="s">
        <v>4236</v>
      </c>
      <c r="D2971" t="s">
        <v>22</v>
      </c>
      <c r="E2971" t="s">
        <v>4064</v>
      </c>
      <c r="F2971" t="s">
        <v>178</v>
      </c>
      <c r="G2971" t="s">
        <v>40</v>
      </c>
      <c r="H2971" t="s">
        <v>4164</v>
      </c>
      <c r="I2971" s="1">
        <f t="shared" si="163"/>
        <v>45744</v>
      </c>
      <c r="J2971" s="3">
        <v>9200</v>
      </c>
      <c r="K2971" s="3">
        <v>252.93</v>
      </c>
      <c r="L2971" s="3">
        <v>8947.07</v>
      </c>
      <c r="M2971" s="3">
        <v>920</v>
      </c>
      <c r="N2971" s="2">
        <v>14</v>
      </c>
      <c r="O2971" s="2">
        <v>0</v>
      </c>
      <c r="P2971" s="2">
        <v>13</v>
      </c>
      <c r="Q2971" s="2">
        <v>208</v>
      </c>
      <c r="R2971" s="1">
        <f t="shared" si="161"/>
        <v>45900</v>
      </c>
      <c r="S2971" t="s">
        <v>27</v>
      </c>
      <c r="T2971" t="s">
        <v>28</v>
      </c>
    </row>
    <row r="2972" spans="1:20" ht="13.95" customHeight="1" x14ac:dyDescent="0.3">
      <c r="A2972" t="s">
        <v>4245</v>
      </c>
      <c r="B2972" s="2">
        <v>1</v>
      </c>
      <c r="C2972" t="s">
        <v>4236</v>
      </c>
      <c r="D2972" t="s">
        <v>22</v>
      </c>
      <c r="E2972" t="s">
        <v>4064</v>
      </c>
      <c r="F2972" t="s">
        <v>178</v>
      </c>
      <c r="G2972" t="s">
        <v>40</v>
      </c>
      <c r="H2972" t="s">
        <v>4164</v>
      </c>
      <c r="I2972" s="1">
        <f t="shared" si="163"/>
        <v>45744</v>
      </c>
      <c r="J2972" s="3">
        <v>9200</v>
      </c>
      <c r="K2972" s="3">
        <v>252.93</v>
      </c>
      <c r="L2972" s="3">
        <v>8947.07</v>
      </c>
      <c r="M2972" s="3">
        <v>920</v>
      </c>
      <c r="N2972" s="2">
        <v>14</v>
      </c>
      <c r="O2972" s="2">
        <v>0</v>
      </c>
      <c r="P2972" s="2">
        <v>13</v>
      </c>
      <c r="Q2972" s="2">
        <v>208</v>
      </c>
      <c r="R2972" s="1">
        <f t="shared" si="161"/>
        <v>45900</v>
      </c>
      <c r="S2972" t="s">
        <v>27</v>
      </c>
      <c r="T2972" t="s">
        <v>28</v>
      </c>
    </row>
    <row r="2973" spans="1:20" ht="13.95" customHeight="1" x14ac:dyDescent="0.3">
      <c r="A2973" t="s">
        <v>4246</v>
      </c>
      <c r="B2973" s="2">
        <v>1</v>
      </c>
      <c r="C2973" t="s">
        <v>4236</v>
      </c>
      <c r="D2973" t="s">
        <v>22</v>
      </c>
      <c r="E2973" t="s">
        <v>4064</v>
      </c>
      <c r="F2973" t="s">
        <v>178</v>
      </c>
      <c r="G2973" t="s">
        <v>40</v>
      </c>
      <c r="H2973" t="s">
        <v>4164</v>
      </c>
      <c r="I2973" s="1">
        <f t="shared" si="163"/>
        <v>45744</v>
      </c>
      <c r="J2973" s="3">
        <v>9200</v>
      </c>
      <c r="K2973" s="3">
        <v>252.93</v>
      </c>
      <c r="L2973" s="3">
        <v>8947.07</v>
      </c>
      <c r="M2973" s="3">
        <v>920</v>
      </c>
      <c r="N2973" s="2">
        <v>14</v>
      </c>
      <c r="O2973" s="2">
        <v>0</v>
      </c>
      <c r="P2973" s="2">
        <v>13</v>
      </c>
      <c r="Q2973" s="2">
        <v>208</v>
      </c>
      <c r="R2973" s="1">
        <f t="shared" si="161"/>
        <v>45900</v>
      </c>
      <c r="S2973" t="s">
        <v>27</v>
      </c>
      <c r="T2973" t="s">
        <v>28</v>
      </c>
    </row>
    <row r="2974" spans="1:20" ht="13.95" customHeight="1" x14ac:dyDescent="0.3">
      <c r="A2974" t="s">
        <v>4247</v>
      </c>
      <c r="B2974" s="2">
        <v>1</v>
      </c>
      <c r="C2974" t="s">
        <v>4248</v>
      </c>
      <c r="D2974" t="s">
        <v>22</v>
      </c>
      <c r="E2974" t="s">
        <v>4064</v>
      </c>
      <c r="F2974" t="s">
        <v>178</v>
      </c>
      <c r="G2974" t="s">
        <v>40</v>
      </c>
      <c r="H2974" t="s">
        <v>4164</v>
      </c>
      <c r="I2974" s="1">
        <f t="shared" si="163"/>
        <v>45744</v>
      </c>
      <c r="J2974" s="3">
        <v>4485</v>
      </c>
      <c r="K2974" s="3">
        <v>123.57</v>
      </c>
      <c r="L2974" s="3">
        <v>4361.43</v>
      </c>
      <c r="M2974" s="3">
        <v>440</v>
      </c>
      <c r="N2974" s="2">
        <v>14</v>
      </c>
      <c r="O2974" s="2">
        <v>0</v>
      </c>
      <c r="P2974" s="2">
        <v>13</v>
      </c>
      <c r="Q2974" s="2">
        <v>208</v>
      </c>
      <c r="R2974" s="1">
        <f t="shared" ref="R2974:R3002" si="164">DATE(2025,8,31)</f>
        <v>45900</v>
      </c>
      <c r="S2974" t="s">
        <v>27</v>
      </c>
      <c r="T2974" t="s">
        <v>28</v>
      </c>
    </row>
    <row r="2975" spans="1:20" ht="13.95" customHeight="1" x14ac:dyDescent="0.3">
      <c r="A2975" t="s">
        <v>4249</v>
      </c>
      <c r="B2975" s="2">
        <v>1</v>
      </c>
      <c r="C2975" t="s">
        <v>4248</v>
      </c>
      <c r="D2975" t="s">
        <v>22</v>
      </c>
      <c r="E2975" t="s">
        <v>4064</v>
      </c>
      <c r="F2975" t="s">
        <v>178</v>
      </c>
      <c r="G2975" t="s">
        <v>40</v>
      </c>
      <c r="H2975" t="s">
        <v>4164</v>
      </c>
      <c r="I2975" s="1">
        <f t="shared" si="163"/>
        <v>45744</v>
      </c>
      <c r="J2975" s="3">
        <v>4485</v>
      </c>
      <c r="K2975" s="3">
        <v>123.57</v>
      </c>
      <c r="L2975" s="3">
        <v>4361.43</v>
      </c>
      <c r="M2975" s="3">
        <v>440</v>
      </c>
      <c r="N2975" s="2">
        <v>14</v>
      </c>
      <c r="O2975" s="2">
        <v>0</v>
      </c>
      <c r="P2975" s="2">
        <v>13</v>
      </c>
      <c r="Q2975" s="2">
        <v>208</v>
      </c>
      <c r="R2975" s="1">
        <f t="shared" si="164"/>
        <v>45900</v>
      </c>
      <c r="S2975" t="s">
        <v>27</v>
      </c>
      <c r="T2975" t="s">
        <v>28</v>
      </c>
    </row>
    <row r="2976" spans="1:20" ht="13.95" customHeight="1" x14ac:dyDescent="0.3">
      <c r="A2976" t="s">
        <v>4250</v>
      </c>
      <c r="B2976" s="2">
        <v>1</v>
      </c>
      <c r="C2976" t="s">
        <v>4248</v>
      </c>
      <c r="D2976" t="s">
        <v>22</v>
      </c>
      <c r="E2976" t="s">
        <v>4064</v>
      </c>
      <c r="F2976" t="s">
        <v>178</v>
      </c>
      <c r="G2976" t="s">
        <v>40</v>
      </c>
      <c r="H2976" t="s">
        <v>4164</v>
      </c>
      <c r="I2976" s="1">
        <f t="shared" si="163"/>
        <v>45744</v>
      </c>
      <c r="J2976" s="3">
        <v>4485</v>
      </c>
      <c r="K2976" s="3">
        <v>123.57</v>
      </c>
      <c r="L2976" s="3">
        <v>4361.43</v>
      </c>
      <c r="M2976" s="3">
        <v>440</v>
      </c>
      <c r="N2976" s="2">
        <v>14</v>
      </c>
      <c r="O2976" s="2">
        <v>0</v>
      </c>
      <c r="P2976" s="2">
        <v>13</v>
      </c>
      <c r="Q2976" s="2">
        <v>208</v>
      </c>
      <c r="R2976" s="1">
        <f t="shared" si="164"/>
        <v>45900</v>
      </c>
      <c r="S2976" t="s">
        <v>27</v>
      </c>
      <c r="T2976" t="s">
        <v>28</v>
      </c>
    </row>
    <row r="2977" spans="1:20" ht="13.95" customHeight="1" x14ac:dyDescent="0.3">
      <c r="A2977" t="s">
        <v>4251</v>
      </c>
      <c r="B2977" s="2">
        <v>1</v>
      </c>
      <c r="C2977" t="s">
        <v>4248</v>
      </c>
      <c r="D2977" t="s">
        <v>22</v>
      </c>
      <c r="E2977" t="s">
        <v>4064</v>
      </c>
      <c r="F2977" t="s">
        <v>178</v>
      </c>
      <c r="G2977" t="s">
        <v>40</v>
      </c>
      <c r="H2977" t="s">
        <v>4164</v>
      </c>
      <c r="I2977" s="1">
        <f t="shared" si="163"/>
        <v>45744</v>
      </c>
      <c r="J2977" s="3">
        <v>4485</v>
      </c>
      <c r="K2977" s="3">
        <v>123.57</v>
      </c>
      <c r="L2977" s="3">
        <v>4361.43</v>
      </c>
      <c r="M2977" s="3">
        <v>440</v>
      </c>
      <c r="N2977" s="2">
        <v>14</v>
      </c>
      <c r="O2977" s="2">
        <v>0</v>
      </c>
      <c r="P2977" s="2">
        <v>13</v>
      </c>
      <c r="Q2977" s="2">
        <v>208</v>
      </c>
      <c r="R2977" s="1">
        <f t="shared" si="164"/>
        <v>45900</v>
      </c>
      <c r="S2977" t="s">
        <v>27</v>
      </c>
      <c r="T2977" t="s">
        <v>28</v>
      </c>
    </row>
    <row r="2978" spans="1:20" ht="13.95" customHeight="1" x14ac:dyDescent="0.3">
      <c r="A2978" t="s">
        <v>4252</v>
      </c>
      <c r="B2978" s="2">
        <v>1</v>
      </c>
      <c r="C2978" t="s">
        <v>4248</v>
      </c>
      <c r="D2978" t="s">
        <v>22</v>
      </c>
      <c r="E2978" t="s">
        <v>4064</v>
      </c>
      <c r="F2978" t="s">
        <v>178</v>
      </c>
      <c r="G2978" t="s">
        <v>40</v>
      </c>
      <c r="H2978" t="s">
        <v>4164</v>
      </c>
      <c r="I2978" s="1">
        <f t="shared" si="163"/>
        <v>45744</v>
      </c>
      <c r="J2978" s="3">
        <v>4485</v>
      </c>
      <c r="K2978" s="3">
        <v>123.57</v>
      </c>
      <c r="L2978" s="3">
        <v>4361.43</v>
      </c>
      <c r="M2978" s="3">
        <v>440</v>
      </c>
      <c r="N2978" s="2">
        <v>14</v>
      </c>
      <c r="O2978" s="2">
        <v>0</v>
      </c>
      <c r="P2978" s="2">
        <v>13</v>
      </c>
      <c r="Q2978" s="2">
        <v>208</v>
      </c>
      <c r="R2978" s="1">
        <f t="shared" si="164"/>
        <v>45900</v>
      </c>
      <c r="S2978" t="s">
        <v>27</v>
      </c>
      <c r="T2978" t="s">
        <v>28</v>
      </c>
    </row>
    <row r="2979" spans="1:20" ht="13.95" customHeight="1" x14ac:dyDescent="0.3">
      <c r="A2979" t="s">
        <v>4253</v>
      </c>
      <c r="B2979" s="2">
        <v>1</v>
      </c>
      <c r="C2979" t="s">
        <v>4248</v>
      </c>
      <c r="D2979" t="s">
        <v>22</v>
      </c>
      <c r="E2979" t="s">
        <v>4064</v>
      </c>
      <c r="F2979" t="s">
        <v>178</v>
      </c>
      <c r="G2979" t="s">
        <v>40</v>
      </c>
      <c r="H2979" t="s">
        <v>4164</v>
      </c>
      <c r="I2979" s="1">
        <f t="shared" si="163"/>
        <v>45744</v>
      </c>
      <c r="J2979" s="3">
        <v>4485</v>
      </c>
      <c r="K2979" s="3">
        <v>123.57</v>
      </c>
      <c r="L2979" s="3">
        <v>4361.43</v>
      </c>
      <c r="M2979" s="3">
        <v>440</v>
      </c>
      <c r="N2979" s="2">
        <v>14</v>
      </c>
      <c r="O2979" s="2">
        <v>0</v>
      </c>
      <c r="P2979" s="2">
        <v>13</v>
      </c>
      <c r="Q2979" s="2">
        <v>208</v>
      </c>
      <c r="R2979" s="1">
        <f t="shared" si="164"/>
        <v>45900</v>
      </c>
      <c r="S2979" t="s">
        <v>27</v>
      </c>
      <c r="T2979" t="s">
        <v>28</v>
      </c>
    </row>
    <row r="2980" spans="1:20" ht="13.95" customHeight="1" x14ac:dyDescent="0.3">
      <c r="A2980" t="s">
        <v>4254</v>
      </c>
      <c r="B2980" s="2">
        <v>1</v>
      </c>
      <c r="C2980" t="s">
        <v>4248</v>
      </c>
      <c r="D2980" t="s">
        <v>22</v>
      </c>
      <c r="E2980" t="s">
        <v>4064</v>
      </c>
      <c r="F2980" t="s">
        <v>178</v>
      </c>
      <c r="G2980" t="s">
        <v>40</v>
      </c>
      <c r="H2980" t="s">
        <v>4164</v>
      </c>
      <c r="I2980" s="1">
        <f t="shared" si="163"/>
        <v>45744</v>
      </c>
      <c r="J2980" s="3">
        <v>4485</v>
      </c>
      <c r="K2980" s="3">
        <v>123.57</v>
      </c>
      <c r="L2980" s="3">
        <v>4361.43</v>
      </c>
      <c r="M2980" s="3">
        <v>440</v>
      </c>
      <c r="N2980" s="2">
        <v>14</v>
      </c>
      <c r="O2980" s="2">
        <v>0</v>
      </c>
      <c r="P2980" s="2">
        <v>13</v>
      </c>
      <c r="Q2980" s="2">
        <v>208</v>
      </c>
      <c r="R2980" s="1">
        <f t="shared" si="164"/>
        <v>45900</v>
      </c>
      <c r="S2980" t="s">
        <v>27</v>
      </c>
      <c r="T2980" t="s">
        <v>28</v>
      </c>
    </row>
    <row r="2981" spans="1:20" ht="13.95" customHeight="1" x14ac:dyDescent="0.3">
      <c r="A2981" t="s">
        <v>4255</v>
      </c>
      <c r="B2981" s="2">
        <v>1</v>
      </c>
      <c r="C2981" t="s">
        <v>4248</v>
      </c>
      <c r="D2981" t="s">
        <v>22</v>
      </c>
      <c r="E2981" t="s">
        <v>4064</v>
      </c>
      <c r="F2981" t="s">
        <v>178</v>
      </c>
      <c r="G2981" t="s">
        <v>40</v>
      </c>
      <c r="H2981" t="s">
        <v>4164</v>
      </c>
      <c r="I2981" s="1">
        <f t="shared" si="163"/>
        <v>45744</v>
      </c>
      <c r="J2981" s="3">
        <v>4485</v>
      </c>
      <c r="K2981" s="3">
        <v>123.57</v>
      </c>
      <c r="L2981" s="3">
        <v>4361.43</v>
      </c>
      <c r="M2981" s="3">
        <v>440</v>
      </c>
      <c r="N2981" s="2">
        <v>14</v>
      </c>
      <c r="O2981" s="2">
        <v>0</v>
      </c>
      <c r="P2981" s="2">
        <v>13</v>
      </c>
      <c r="Q2981" s="2">
        <v>208</v>
      </c>
      <c r="R2981" s="1">
        <f t="shared" si="164"/>
        <v>45900</v>
      </c>
      <c r="S2981" t="s">
        <v>27</v>
      </c>
      <c r="T2981" t="s">
        <v>28</v>
      </c>
    </row>
    <row r="2982" spans="1:20" ht="13.95" customHeight="1" x14ac:dyDescent="0.3">
      <c r="A2982" t="s">
        <v>4256</v>
      </c>
      <c r="B2982" s="2">
        <v>1</v>
      </c>
      <c r="C2982" t="s">
        <v>3234</v>
      </c>
      <c r="D2982" t="s">
        <v>22</v>
      </c>
      <c r="E2982" t="s">
        <v>4064</v>
      </c>
      <c r="F2982" t="s">
        <v>178</v>
      </c>
      <c r="G2982" t="s">
        <v>40</v>
      </c>
      <c r="H2982" t="s">
        <v>4164</v>
      </c>
      <c r="I2982" s="1">
        <f t="shared" si="163"/>
        <v>45744</v>
      </c>
      <c r="J2982" s="3">
        <v>8050</v>
      </c>
      <c r="K2982" s="3">
        <v>221.43</v>
      </c>
      <c r="L2982" s="3">
        <v>7828.57</v>
      </c>
      <c r="M2982" s="3">
        <v>800</v>
      </c>
      <c r="N2982" s="2">
        <v>14</v>
      </c>
      <c r="O2982" s="2">
        <v>0</v>
      </c>
      <c r="P2982" s="2">
        <v>13</v>
      </c>
      <c r="Q2982" s="2">
        <v>208</v>
      </c>
      <c r="R2982" s="1">
        <f t="shared" si="164"/>
        <v>45900</v>
      </c>
      <c r="S2982" t="s">
        <v>27</v>
      </c>
      <c r="T2982" t="s">
        <v>28</v>
      </c>
    </row>
    <row r="2983" spans="1:20" ht="13.95" customHeight="1" x14ac:dyDescent="0.3">
      <c r="A2983" t="s">
        <v>4257</v>
      </c>
      <c r="B2983" s="2">
        <v>1</v>
      </c>
      <c r="C2983" t="s">
        <v>3272</v>
      </c>
      <c r="D2983" t="s">
        <v>22</v>
      </c>
      <c r="E2983" t="s">
        <v>4064</v>
      </c>
      <c r="F2983" t="s">
        <v>178</v>
      </c>
      <c r="G2983" t="s">
        <v>40</v>
      </c>
      <c r="H2983" t="s">
        <v>4164</v>
      </c>
      <c r="I2983" s="1">
        <f t="shared" si="163"/>
        <v>45744</v>
      </c>
      <c r="J2983" s="3">
        <v>12650</v>
      </c>
      <c r="K2983" s="3">
        <v>348.22</v>
      </c>
      <c r="L2983" s="3">
        <v>12301.78</v>
      </c>
      <c r="M2983" s="3">
        <v>1250</v>
      </c>
      <c r="N2983" s="2">
        <v>14</v>
      </c>
      <c r="O2983" s="2">
        <v>0</v>
      </c>
      <c r="P2983" s="2">
        <v>13</v>
      </c>
      <c r="Q2983" s="2">
        <v>208</v>
      </c>
      <c r="R2983" s="1">
        <f t="shared" si="164"/>
        <v>45900</v>
      </c>
      <c r="S2983" t="s">
        <v>27</v>
      </c>
      <c r="T2983" t="s">
        <v>28</v>
      </c>
    </row>
    <row r="2984" spans="1:20" ht="13.95" customHeight="1" x14ac:dyDescent="0.3">
      <c r="A2984" t="s">
        <v>4258</v>
      </c>
      <c r="B2984" s="2">
        <v>1</v>
      </c>
      <c r="C2984" t="s">
        <v>4069</v>
      </c>
      <c r="D2984" t="s">
        <v>22</v>
      </c>
      <c r="E2984" t="s">
        <v>4064</v>
      </c>
      <c r="F2984" t="s">
        <v>178</v>
      </c>
      <c r="G2984" t="s">
        <v>40</v>
      </c>
      <c r="H2984" t="s">
        <v>4164</v>
      </c>
      <c r="I2984" s="1">
        <f t="shared" si="163"/>
        <v>45744</v>
      </c>
      <c r="J2984" s="3">
        <v>3910</v>
      </c>
      <c r="K2984" s="3">
        <v>107.51</v>
      </c>
      <c r="L2984" s="3">
        <v>3802.49</v>
      </c>
      <c r="M2984" s="3">
        <v>390</v>
      </c>
      <c r="N2984" s="2">
        <v>14</v>
      </c>
      <c r="O2984" s="2">
        <v>0</v>
      </c>
      <c r="P2984" s="2">
        <v>13</v>
      </c>
      <c r="Q2984" s="2">
        <v>208</v>
      </c>
      <c r="R2984" s="1">
        <f t="shared" si="164"/>
        <v>45900</v>
      </c>
      <c r="S2984" t="s">
        <v>27</v>
      </c>
      <c r="T2984" t="s">
        <v>28</v>
      </c>
    </row>
    <row r="2985" spans="1:20" ht="13.95" customHeight="1" x14ac:dyDescent="0.3">
      <c r="A2985" t="s">
        <v>4259</v>
      </c>
      <c r="B2985" s="2">
        <v>1</v>
      </c>
      <c r="C2985" t="s">
        <v>4069</v>
      </c>
      <c r="D2985" t="s">
        <v>22</v>
      </c>
      <c r="E2985" t="s">
        <v>4064</v>
      </c>
      <c r="F2985" t="s">
        <v>178</v>
      </c>
      <c r="G2985" t="s">
        <v>40</v>
      </c>
      <c r="H2985" t="s">
        <v>4164</v>
      </c>
      <c r="I2985" s="1">
        <f t="shared" si="163"/>
        <v>45744</v>
      </c>
      <c r="J2985" s="3">
        <v>3910</v>
      </c>
      <c r="K2985" s="3">
        <v>107.51</v>
      </c>
      <c r="L2985" s="3">
        <v>3802.49</v>
      </c>
      <c r="M2985" s="3">
        <v>390</v>
      </c>
      <c r="N2985" s="2">
        <v>14</v>
      </c>
      <c r="O2985" s="2">
        <v>0</v>
      </c>
      <c r="P2985" s="2">
        <v>13</v>
      </c>
      <c r="Q2985" s="2">
        <v>208</v>
      </c>
      <c r="R2985" s="1">
        <f t="shared" si="164"/>
        <v>45900</v>
      </c>
      <c r="S2985" t="s">
        <v>27</v>
      </c>
      <c r="T2985" t="s">
        <v>28</v>
      </c>
    </row>
    <row r="2986" spans="1:20" ht="13.95" customHeight="1" x14ac:dyDescent="0.3">
      <c r="A2986" t="s">
        <v>4260</v>
      </c>
      <c r="B2986" s="2">
        <v>1</v>
      </c>
      <c r="C2986" t="s">
        <v>4229</v>
      </c>
      <c r="D2986" t="s">
        <v>22</v>
      </c>
      <c r="E2986" t="s">
        <v>4064</v>
      </c>
      <c r="F2986" t="s">
        <v>178</v>
      </c>
      <c r="G2986" t="s">
        <v>40</v>
      </c>
      <c r="H2986" t="s">
        <v>4164</v>
      </c>
      <c r="I2986" s="1">
        <f t="shared" si="163"/>
        <v>45744</v>
      </c>
      <c r="J2986" s="3">
        <v>4830</v>
      </c>
      <c r="K2986" s="3">
        <v>132.86000000000001</v>
      </c>
      <c r="L2986" s="3">
        <v>4697.1400000000003</v>
      </c>
      <c r="M2986" s="3">
        <v>480</v>
      </c>
      <c r="N2986" s="2">
        <v>14</v>
      </c>
      <c r="O2986" s="2">
        <v>0</v>
      </c>
      <c r="P2986" s="2">
        <v>13</v>
      </c>
      <c r="Q2986" s="2">
        <v>208</v>
      </c>
      <c r="R2986" s="1">
        <f t="shared" si="164"/>
        <v>45900</v>
      </c>
      <c r="S2986" t="s">
        <v>27</v>
      </c>
      <c r="T2986" t="s">
        <v>28</v>
      </c>
    </row>
    <row r="2987" spans="1:20" ht="13.95" customHeight="1" x14ac:dyDescent="0.3">
      <c r="A2987" t="s">
        <v>4261</v>
      </c>
      <c r="B2987" s="2">
        <v>1</v>
      </c>
      <c r="C2987" t="s">
        <v>4262</v>
      </c>
      <c r="D2987" t="s">
        <v>22</v>
      </c>
      <c r="E2987" t="s">
        <v>4064</v>
      </c>
      <c r="F2987" t="s">
        <v>178</v>
      </c>
      <c r="G2987" t="s">
        <v>40</v>
      </c>
      <c r="H2987" t="s">
        <v>4164</v>
      </c>
      <c r="I2987" s="1">
        <f t="shared" si="163"/>
        <v>45744</v>
      </c>
      <c r="J2987" s="3">
        <v>5060</v>
      </c>
      <c r="K2987" s="3">
        <v>139.27000000000001</v>
      </c>
      <c r="L2987" s="3">
        <v>4920.7299999999996</v>
      </c>
      <c r="M2987" s="3">
        <v>500</v>
      </c>
      <c r="N2987" s="2">
        <v>14</v>
      </c>
      <c r="O2987" s="2">
        <v>0</v>
      </c>
      <c r="P2987" s="2">
        <v>13</v>
      </c>
      <c r="Q2987" s="2">
        <v>208</v>
      </c>
      <c r="R2987" s="1">
        <f t="shared" si="164"/>
        <v>45900</v>
      </c>
      <c r="S2987" t="s">
        <v>27</v>
      </c>
      <c r="T2987" t="s">
        <v>28</v>
      </c>
    </row>
    <row r="2988" spans="1:20" ht="13.95" customHeight="1" x14ac:dyDescent="0.3">
      <c r="A2988" t="s">
        <v>4263</v>
      </c>
      <c r="B2988" s="2">
        <v>1</v>
      </c>
      <c r="C2988" t="s">
        <v>1569</v>
      </c>
      <c r="D2988" t="s">
        <v>22</v>
      </c>
      <c r="E2988" t="s">
        <v>4064</v>
      </c>
      <c r="F2988" t="s">
        <v>178</v>
      </c>
      <c r="G2988" t="s">
        <v>40</v>
      </c>
      <c r="H2988" t="s">
        <v>4164</v>
      </c>
      <c r="I2988" s="1">
        <f t="shared" si="163"/>
        <v>45744</v>
      </c>
      <c r="J2988" s="3">
        <v>14950</v>
      </c>
      <c r="K2988" s="3">
        <v>411.14</v>
      </c>
      <c r="L2988" s="3">
        <v>14538.86</v>
      </c>
      <c r="M2988" s="3">
        <v>1490</v>
      </c>
      <c r="N2988" s="2">
        <v>14</v>
      </c>
      <c r="O2988" s="2">
        <v>0</v>
      </c>
      <c r="P2988" s="2">
        <v>13</v>
      </c>
      <c r="Q2988" s="2">
        <v>208</v>
      </c>
      <c r="R2988" s="1">
        <f t="shared" si="164"/>
        <v>45900</v>
      </c>
      <c r="S2988" t="s">
        <v>27</v>
      </c>
      <c r="T2988" t="s">
        <v>28</v>
      </c>
    </row>
    <row r="2989" spans="1:20" ht="13.95" customHeight="1" x14ac:dyDescent="0.3">
      <c r="A2989" t="s">
        <v>4264</v>
      </c>
      <c r="B2989" s="2">
        <v>1</v>
      </c>
      <c r="C2989" t="s">
        <v>4265</v>
      </c>
      <c r="D2989" t="s">
        <v>22</v>
      </c>
      <c r="E2989" t="s">
        <v>4064</v>
      </c>
      <c r="F2989" t="s">
        <v>178</v>
      </c>
      <c r="G2989" t="s">
        <v>40</v>
      </c>
      <c r="H2989" t="s">
        <v>4164</v>
      </c>
      <c r="I2989" s="1">
        <f t="shared" si="163"/>
        <v>45744</v>
      </c>
      <c r="J2989" s="3">
        <v>10350</v>
      </c>
      <c r="K2989" s="3">
        <v>284.08</v>
      </c>
      <c r="L2989" s="3">
        <v>10065.92</v>
      </c>
      <c r="M2989" s="3">
        <v>1050</v>
      </c>
      <c r="N2989" s="2">
        <v>14</v>
      </c>
      <c r="O2989" s="2">
        <v>0</v>
      </c>
      <c r="P2989" s="2">
        <v>13</v>
      </c>
      <c r="Q2989" s="2">
        <v>208</v>
      </c>
      <c r="R2989" s="1">
        <f t="shared" si="164"/>
        <v>45900</v>
      </c>
      <c r="S2989" t="s">
        <v>27</v>
      </c>
      <c r="T2989" t="s">
        <v>28</v>
      </c>
    </row>
    <row r="2990" spans="1:20" ht="13.95" customHeight="1" x14ac:dyDescent="0.3">
      <c r="A2990" t="s">
        <v>4266</v>
      </c>
      <c r="B2990" s="2">
        <v>1</v>
      </c>
      <c r="C2990" t="s">
        <v>4265</v>
      </c>
      <c r="D2990" t="s">
        <v>22</v>
      </c>
      <c r="E2990" t="s">
        <v>4064</v>
      </c>
      <c r="F2990" t="s">
        <v>178</v>
      </c>
      <c r="G2990" t="s">
        <v>40</v>
      </c>
      <c r="H2990" t="s">
        <v>4164</v>
      </c>
      <c r="I2990" s="1">
        <f t="shared" si="163"/>
        <v>45744</v>
      </c>
      <c r="J2990" s="3">
        <v>10350</v>
      </c>
      <c r="K2990" s="3">
        <v>284.08</v>
      </c>
      <c r="L2990" s="3">
        <v>10065.92</v>
      </c>
      <c r="M2990" s="3">
        <v>1050</v>
      </c>
      <c r="N2990" s="2">
        <v>14</v>
      </c>
      <c r="O2990" s="2">
        <v>0</v>
      </c>
      <c r="P2990" s="2">
        <v>13</v>
      </c>
      <c r="Q2990" s="2">
        <v>208</v>
      </c>
      <c r="R2990" s="1">
        <f t="shared" si="164"/>
        <v>45900</v>
      </c>
      <c r="S2990" t="s">
        <v>27</v>
      </c>
      <c r="T2990" t="s">
        <v>28</v>
      </c>
    </row>
    <row r="2991" spans="1:20" ht="13.95" customHeight="1" x14ac:dyDescent="0.3">
      <c r="A2991" t="s">
        <v>4267</v>
      </c>
      <c r="B2991" s="2">
        <v>1</v>
      </c>
      <c r="C2991" t="s">
        <v>4265</v>
      </c>
      <c r="D2991" t="s">
        <v>22</v>
      </c>
      <c r="E2991" t="s">
        <v>4064</v>
      </c>
      <c r="F2991" t="s">
        <v>178</v>
      </c>
      <c r="G2991" t="s">
        <v>40</v>
      </c>
      <c r="H2991" t="s">
        <v>4164</v>
      </c>
      <c r="I2991" s="1">
        <f t="shared" si="163"/>
        <v>45744</v>
      </c>
      <c r="J2991" s="3">
        <v>10350</v>
      </c>
      <c r="K2991" s="3">
        <v>284.08</v>
      </c>
      <c r="L2991" s="3">
        <v>10065.92</v>
      </c>
      <c r="M2991" s="3">
        <v>1050</v>
      </c>
      <c r="N2991" s="2">
        <v>14</v>
      </c>
      <c r="O2991" s="2">
        <v>0</v>
      </c>
      <c r="P2991" s="2">
        <v>13</v>
      </c>
      <c r="Q2991" s="2">
        <v>208</v>
      </c>
      <c r="R2991" s="1">
        <f t="shared" si="164"/>
        <v>45900</v>
      </c>
      <c r="S2991" t="s">
        <v>27</v>
      </c>
      <c r="T2991" t="s">
        <v>28</v>
      </c>
    </row>
    <row r="2992" spans="1:20" ht="13.95" customHeight="1" x14ac:dyDescent="0.3">
      <c r="A2992" t="s">
        <v>4268</v>
      </c>
      <c r="B2992" s="2">
        <v>1</v>
      </c>
      <c r="C2992" t="s">
        <v>3249</v>
      </c>
      <c r="D2992" t="s">
        <v>22</v>
      </c>
      <c r="E2992" t="s">
        <v>4064</v>
      </c>
      <c r="F2992" t="s">
        <v>178</v>
      </c>
      <c r="G2992" t="s">
        <v>40</v>
      </c>
      <c r="H2992" t="s">
        <v>4164</v>
      </c>
      <c r="I2992" s="1">
        <f t="shared" si="163"/>
        <v>45744</v>
      </c>
      <c r="J2992" s="3">
        <v>13800</v>
      </c>
      <c r="K2992" s="3">
        <v>380.3</v>
      </c>
      <c r="L2992" s="3">
        <v>13419.7</v>
      </c>
      <c r="M2992" s="3">
        <v>1350</v>
      </c>
      <c r="N2992" s="2">
        <v>14</v>
      </c>
      <c r="O2992" s="2">
        <v>0</v>
      </c>
      <c r="P2992" s="2">
        <v>13</v>
      </c>
      <c r="Q2992" s="2">
        <v>208</v>
      </c>
      <c r="R2992" s="1">
        <f t="shared" si="164"/>
        <v>45900</v>
      </c>
      <c r="S2992" t="s">
        <v>27</v>
      </c>
      <c r="T2992" t="s">
        <v>28</v>
      </c>
    </row>
    <row r="2993" spans="1:20" ht="13.95" customHeight="1" x14ac:dyDescent="0.3">
      <c r="A2993" t="s">
        <v>4269</v>
      </c>
      <c r="B2993" s="2">
        <v>1</v>
      </c>
      <c r="C2993" t="s">
        <v>3249</v>
      </c>
      <c r="D2993" t="s">
        <v>22</v>
      </c>
      <c r="E2993" t="s">
        <v>4064</v>
      </c>
      <c r="F2993" t="s">
        <v>178</v>
      </c>
      <c r="G2993" t="s">
        <v>40</v>
      </c>
      <c r="H2993" t="s">
        <v>4164</v>
      </c>
      <c r="I2993" s="1">
        <f t="shared" si="163"/>
        <v>45744</v>
      </c>
      <c r="J2993" s="3">
        <v>13800</v>
      </c>
      <c r="K2993" s="3">
        <v>380.3</v>
      </c>
      <c r="L2993" s="3">
        <v>13419.7</v>
      </c>
      <c r="M2993" s="3">
        <v>1350</v>
      </c>
      <c r="N2993" s="2">
        <v>14</v>
      </c>
      <c r="O2993" s="2">
        <v>0</v>
      </c>
      <c r="P2993" s="2">
        <v>13</v>
      </c>
      <c r="Q2993" s="2">
        <v>208</v>
      </c>
      <c r="R2993" s="1">
        <f t="shared" si="164"/>
        <v>45900</v>
      </c>
      <c r="S2993" t="s">
        <v>27</v>
      </c>
      <c r="T2993" t="s">
        <v>28</v>
      </c>
    </row>
    <row r="2994" spans="1:20" ht="13.95" customHeight="1" x14ac:dyDescent="0.3">
      <c r="A2994" t="s">
        <v>4270</v>
      </c>
      <c r="B2994" s="2">
        <v>1</v>
      </c>
      <c r="C2994" t="s">
        <v>3224</v>
      </c>
      <c r="D2994" t="s">
        <v>22</v>
      </c>
      <c r="E2994" t="s">
        <v>4064</v>
      </c>
      <c r="F2994" t="s">
        <v>178</v>
      </c>
      <c r="G2994" t="s">
        <v>40</v>
      </c>
      <c r="H2994" t="s">
        <v>4164</v>
      </c>
      <c r="I2994" s="1">
        <f t="shared" si="163"/>
        <v>45744</v>
      </c>
      <c r="J2994" s="3">
        <v>7820</v>
      </c>
      <c r="K2994" s="3">
        <v>215.01</v>
      </c>
      <c r="L2994" s="3">
        <v>7604.99</v>
      </c>
      <c r="M2994" s="3">
        <v>780</v>
      </c>
      <c r="N2994" s="2">
        <v>14</v>
      </c>
      <c r="O2994" s="2">
        <v>0</v>
      </c>
      <c r="P2994" s="2">
        <v>13</v>
      </c>
      <c r="Q2994" s="2">
        <v>208</v>
      </c>
      <c r="R2994" s="1">
        <f t="shared" si="164"/>
        <v>45900</v>
      </c>
      <c r="S2994" t="s">
        <v>27</v>
      </c>
      <c r="T2994" t="s">
        <v>28</v>
      </c>
    </row>
    <row r="2995" spans="1:20" ht="13.95" customHeight="1" x14ac:dyDescent="0.3">
      <c r="A2995" t="s">
        <v>4271</v>
      </c>
      <c r="B2995" s="2">
        <v>1</v>
      </c>
      <c r="C2995" t="s">
        <v>3224</v>
      </c>
      <c r="D2995" t="s">
        <v>22</v>
      </c>
      <c r="E2995" t="s">
        <v>4064</v>
      </c>
      <c r="F2995" t="s">
        <v>178</v>
      </c>
      <c r="G2995" t="s">
        <v>40</v>
      </c>
      <c r="H2995" t="s">
        <v>4164</v>
      </c>
      <c r="I2995" s="1">
        <f t="shared" si="163"/>
        <v>45744</v>
      </c>
      <c r="J2995" s="3">
        <v>7820</v>
      </c>
      <c r="K2995" s="3">
        <v>215.01</v>
      </c>
      <c r="L2995" s="3">
        <v>7604.99</v>
      </c>
      <c r="M2995" s="3">
        <v>780</v>
      </c>
      <c r="N2995" s="2">
        <v>14</v>
      </c>
      <c r="O2995" s="2">
        <v>0</v>
      </c>
      <c r="P2995" s="2">
        <v>13</v>
      </c>
      <c r="Q2995" s="2">
        <v>208</v>
      </c>
      <c r="R2995" s="1">
        <f t="shared" si="164"/>
        <v>45900</v>
      </c>
      <c r="S2995" t="s">
        <v>27</v>
      </c>
      <c r="T2995" t="s">
        <v>28</v>
      </c>
    </row>
    <row r="2996" spans="1:20" ht="13.95" customHeight="1" x14ac:dyDescent="0.3">
      <c r="A2996" t="s">
        <v>4272</v>
      </c>
      <c r="B2996" s="2">
        <v>1</v>
      </c>
      <c r="C2996" t="s">
        <v>4273</v>
      </c>
      <c r="D2996" t="s">
        <v>22</v>
      </c>
      <c r="E2996" t="s">
        <v>4064</v>
      </c>
      <c r="F2996" t="s">
        <v>178</v>
      </c>
      <c r="G2996" t="s">
        <v>40</v>
      </c>
      <c r="H2996" t="s">
        <v>4164</v>
      </c>
      <c r="I2996" s="1">
        <f t="shared" si="163"/>
        <v>45744</v>
      </c>
      <c r="J2996" s="3">
        <v>13800</v>
      </c>
      <c r="K2996" s="3">
        <v>380.3</v>
      </c>
      <c r="L2996" s="3">
        <v>13419.7</v>
      </c>
      <c r="M2996" s="3">
        <v>1350</v>
      </c>
      <c r="N2996" s="2">
        <v>14</v>
      </c>
      <c r="O2996" s="2">
        <v>0</v>
      </c>
      <c r="P2996" s="2">
        <v>13</v>
      </c>
      <c r="Q2996" s="2">
        <v>208</v>
      </c>
      <c r="R2996" s="1">
        <f t="shared" si="164"/>
        <v>45900</v>
      </c>
      <c r="S2996" t="s">
        <v>27</v>
      </c>
      <c r="T2996" t="s">
        <v>28</v>
      </c>
    </row>
    <row r="2997" spans="1:20" ht="13.95" customHeight="1" x14ac:dyDescent="0.3">
      <c r="A2997" t="s">
        <v>4274</v>
      </c>
      <c r="B2997" s="2">
        <v>1</v>
      </c>
      <c r="C2997" t="s">
        <v>1960</v>
      </c>
      <c r="D2997" t="s">
        <v>22</v>
      </c>
      <c r="E2997" t="s">
        <v>1769</v>
      </c>
      <c r="F2997" t="s">
        <v>32</v>
      </c>
      <c r="G2997" t="s">
        <v>33</v>
      </c>
      <c r="H2997" t="s">
        <v>1770</v>
      </c>
      <c r="I2997" s="1">
        <f>DATE(2025,3,31)</f>
        <v>45747</v>
      </c>
      <c r="J2997" s="3">
        <v>8019.01</v>
      </c>
      <c r="K2997" s="3">
        <v>216.26</v>
      </c>
      <c r="L2997" s="3">
        <v>7802.75</v>
      </c>
      <c r="M2997" s="3">
        <v>800</v>
      </c>
      <c r="N2997" s="2">
        <v>14</v>
      </c>
      <c r="O2997" s="2">
        <v>0</v>
      </c>
      <c r="P2997" s="2">
        <v>13</v>
      </c>
      <c r="Q2997" s="2">
        <v>211</v>
      </c>
      <c r="R2997" s="1">
        <f t="shared" si="164"/>
        <v>45900</v>
      </c>
      <c r="S2997" t="s">
        <v>27</v>
      </c>
      <c r="T2997" t="s">
        <v>28</v>
      </c>
    </row>
    <row r="2998" spans="1:20" ht="13.95" customHeight="1" x14ac:dyDescent="0.3">
      <c r="A2998" t="s">
        <v>4275</v>
      </c>
      <c r="B2998" s="2">
        <v>1</v>
      </c>
      <c r="C2998" t="s">
        <v>1768</v>
      </c>
      <c r="D2998" t="s">
        <v>22</v>
      </c>
      <c r="E2998" t="s">
        <v>1769</v>
      </c>
      <c r="F2998" t="s">
        <v>32</v>
      </c>
      <c r="G2998" t="s">
        <v>33</v>
      </c>
      <c r="H2998" t="s">
        <v>1770</v>
      </c>
      <c r="I2998" s="1">
        <f>DATE(2025,3,31)</f>
        <v>45747</v>
      </c>
      <c r="J2998" s="3">
        <v>2713.08</v>
      </c>
      <c r="K2998" s="3">
        <v>73.180000000000007</v>
      </c>
      <c r="L2998" s="3">
        <v>2639.9</v>
      </c>
      <c r="M2998" s="3">
        <v>270</v>
      </c>
      <c r="N2998" s="2">
        <v>14</v>
      </c>
      <c r="O2998" s="2">
        <v>0</v>
      </c>
      <c r="P2998" s="2">
        <v>13</v>
      </c>
      <c r="Q2998" s="2">
        <v>211</v>
      </c>
      <c r="R2998" s="1">
        <f t="shared" si="164"/>
        <v>45900</v>
      </c>
      <c r="S2998" t="s">
        <v>27</v>
      </c>
      <c r="T2998" t="s">
        <v>28</v>
      </c>
    </row>
    <row r="2999" spans="1:20" ht="13.95" customHeight="1" x14ac:dyDescent="0.3">
      <c r="A2999" t="s">
        <v>4276</v>
      </c>
      <c r="B2999" s="2">
        <v>1</v>
      </c>
      <c r="C2999" t="s">
        <v>1768</v>
      </c>
      <c r="D2999" t="s">
        <v>22</v>
      </c>
      <c r="E2999" t="s">
        <v>1769</v>
      </c>
      <c r="F2999" t="s">
        <v>32</v>
      </c>
      <c r="G2999" t="s">
        <v>33</v>
      </c>
      <c r="H2999" t="s">
        <v>1770</v>
      </c>
      <c r="I2999" s="1">
        <f>DATE(2025,3,31)</f>
        <v>45747</v>
      </c>
      <c r="J2999" s="3">
        <v>2713.08</v>
      </c>
      <c r="K2999" s="3">
        <v>73.180000000000007</v>
      </c>
      <c r="L2999" s="3">
        <v>2639.9</v>
      </c>
      <c r="M2999" s="3">
        <v>270</v>
      </c>
      <c r="N2999" s="2">
        <v>14</v>
      </c>
      <c r="O2999" s="2">
        <v>0</v>
      </c>
      <c r="P2999" s="2">
        <v>13</v>
      </c>
      <c r="Q2999" s="2">
        <v>211</v>
      </c>
      <c r="R2999" s="1">
        <f t="shared" si="164"/>
        <v>45900</v>
      </c>
      <c r="S2999" t="s">
        <v>27</v>
      </c>
      <c r="T2999" t="s">
        <v>28</v>
      </c>
    </row>
    <row r="3000" spans="1:20" ht="13.95" customHeight="1" x14ac:dyDescent="0.3">
      <c r="A3000" t="s">
        <v>4277</v>
      </c>
      <c r="B3000" s="2">
        <v>1</v>
      </c>
      <c r="C3000" t="s">
        <v>4278</v>
      </c>
      <c r="D3000" t="s">
        <v>1870</v>
      </c>
      <c r="E3000" t="s">
        <v>4279</v>
      </c>
      <c r="F3000" t="s">
        <v>1872</v>
      </c>
      <c r="G3000" t="s">
        <v>282</v>
      </c>
      <c r="H3000" t="s">
        <v>283</v>
      </c>
      <c r="I3000" s="1">
        <f>DATE(2025,8,31)</f>
        <v>45900</v>
      </c>
      <c r="J3000" s="3">
        <v>47960.75</v>
      </c>
      <c r="K3000" s="3">
        <v>128.38999999999999</v>
      </c>
      <c r="L3000" s="3">
        <v>47832.36</v>
      </c>
      <c r="M3000" s="3">
        <v>0</v>
      </c>
      <c r="N3000" s="2">
        <v>1</v>
      </c>
      <c r="O3000" s="2">
        <v>0</v>
      </c>
      <c r="P3000" s="2">
        <v>0</v>
      </c>
      <c r="Q3000" s="2">
        <v>364</v>
      </c>
      <c r="R3000" s="1">
        <f t="shared" si="164"/>
        <v>45900</v>
      </c>
      <c r="S3000" t="s">
        <v>27</v>
      </c>
      <c r="T3000" t="s">
        <v>28</v>
      </c>
    </row>
    <row r="3001" spans="1:20" ht="13.95" customHeight="1" x14ac:dyDescent="0.3">
      <c r="A3001" t="s">
        <v>4280</v>
      </c>
      <c r="B3001" s="2">
        <v>1</v>
      </c>
      <c r="C3001" t="s">
        <v>4281</v>
      </c>
      <c r="D3001" t="s">
        <v>1870</v>
      </c>
      <c r="E3001" t="s">
        <v>4282</v>
      </c>
      <c r="F3001" t="s">
        <v>1872</v>
      </c>
      <c r="G3001" t="s">
        <v>282</v>
      </c>
      <c r="H3001" t="s">
        <v>283</v>
      </c>
      <c r="I3001" s="1">
        <f>DATE(2025,8,11)</f>
        <v>45880</v>
      </c>
      <c r="J3001" s="3">
        <v>61410</v>
      </c>
      <c r="K3001" s="3">
        <v>3458.96</v>
      </c>
      <c r="L3001" s="3">
        <v>57951.040000000001</v>
      </c>
      <c r="M3001" s="3">
        <v>0</v>
      </c>
      <c r="N3001" s="2">
        <v>1</v>
      </c>
      <c r="O3001" s="2">
        <v>0</v>
      </c>
      <c r="P3001" s="2">
        <v>0</v>
      </c>
      <c r="Q3001" s="2">
        <v>344</v>
      </c>
      <c r="R3001" s="1">
        <f t="shared" si="164"/>
        <v>45900</v>
      </c>
      <c r="S3001" t="s">
        <v>27</v>
      </c>
      <c r="T3001" t="s">
        <v>28</v>
      </c>
    </row>
    <row r="3002" spans="1:20" ht="13.95" customHeight="1" x14ac:dyDescent="0.3">
      <c r="A3002" t="s">
        <v>4283</v>
      </c>
      <c r="B3002" s="2">
        <v>1</v>
      </c>
      <c r="C3002" t="s">
        <v>4284</v>
      </c>
      <c r="D3002" t="s">
        <v>1870</v>
      </c>
      <c r="E3002" t="s">
        <v>4285</v>
      </c>
      <c r="F3002" t="s">
        <v>1872</v>
      </c>
      <c r="G3002" t="s">
        <v>282</v>
      </c>
      <c r="H3002" t="s">
        <v>283</v>
      </c>
      <c r="I3002" s="1">
        <f>DATE(2025,7,7)</f>
        <v>45845</v>
      </c>
      <c r="J3002" s="3">
        <v>44604</v>
      </c>
      <c r="K3002" s="3">
        <v>6717.97</v>
      </c>
      <c r="L3002" s="3">
        <v>37886.03</v>
      </c>
      <c r="M3002" s="3">
        <v>0</v>
      </c>
      <c r="N3002" s="2">
        <v>1</v>
      </c>
      <c r="O3002" s="2">
        <v>0</v>
      </c>
      <c r="P3002" s="2">
        <v>0</v>
      </c>
      <c r="Q3002" s="2">
        <v>309</v>
      </c>
      <c r="R3002" s="1">
        <f t="shared" si="164"/>
        <v>45900</v>
      </c>
      <c r="S3002" t="s">
        <v>27</v>
      </c>
      <c r="T3002" t="s">
        <v>28</v>
      </c>
    </row>
    <row r="3003" spans="1:20" ht="13.95" customHeight="1" x14ac:dyDescent="0.3">
      <c r="A3003" t="s">
        <v>4286</v>
      </c>
      <c r="B3003" s="2">
        <v>1</v>
      </c>
      <c r="C3003" t="s">
        <v>4287</v>
      </c>
      <c r="D3003" t="s">
        <v>1870</v>
      </c>
      <c r="E3003" t="s">
        <v>4288</v>
      </c>
      <c r="F3003" t="s">
        <v>1872</v>
      </c>
      <c r="G3003" t="s">
        <v>282</v>
      </c>
      <c r="H3003" t="s">
        <v>283</v>
      </c>
      <c r="I3003" s="1">
        <f>DATE(2025,6,27)</f>
        <v>45835</v>
      </c>
      <c r="J3003" s="3">
        <v>147105.64000000001</v>
      </c>
      <c r="K3003" s="3">
        <v>147105.64000000001</v>
      </c>
      <c r="L3003" s="3">
        <v>0</v>
      </c>
      <c r="M3003" s="3">
        <v>0</v>
      </c>
      <c r="N3003" s="2">
        <v>0</v>
      </c>
      <c r="O3003" s="2">
        <v>10</v>
      </c>
      <c r="P3003" s="2">
        <v>0</v>
      </c>
      <c r="Q3003" s="2">
        <v>0</v>
      </c>
      <c r="R3003" s="1">
        <f>DATE(2025,7,6)</f>
        <v>45844</v>
      </c>
      <c r="S3003" t="s">
        <v>1873</v>
      </c>
      <c r="T3003" t="s">
        <v>28</v>
      </c>
    </row>
    <row r="3004" spans="1:20" ht="13.95" customHeight="1" x14ac:dyDescent="0.3">
      <c r="A3004" t="s">
        <v>4289</v>
      </c>
      <c r="B3004" s="2">
        <v>1</v>
      </c>
      <c r="C3004" t="s">
        <v>4290</v>
      </c>
      <c r="D3004" t="s">
        <v>1870</v>
      </c>
      <c r="E3004" t="s">
        <v>4291</v>
      </c>
      <c r="F3004" t="s">
        <v>1872</v>
      </c>
      <c r="G3004" t="s">
        <v>282</v>
      </c>
      <c r="H3004" t="s">
        <v>283</v>
      </c>
      <c r="I3004" s="1">
        <f>DATE(2025,6,27)</f>
        <v>45835</v>
      </c>
      <c r="J3004" s="3">
        <v>234159.84</v>
      </c>
      <c r="K3004" s="3">
        <v>41657.64</v>
      </c>
      <c r="L3004" s="3">
        <v>192502.2</v>
      </c>
      <c r="M3004" s="3">
        <v>0</v>
      </c>
      <c r="N3004" s="2">
        <v>1</v>
      </c>
      <c r="O3004" s="2">
        <v>0</v>
      </c>
      <c r="P3004" s="2">
        <v>0</v>
      </c>
      <c r="Q3004" s="2">
        <v>299</v>
      </c>
      <c r="R3004" s="1">
        <f>DATE(2025,8,31)</f>
        <v>45900</v>
      </c>
      <c r="S3004" t="s">
        <v>27</v>
      </c>
      <c r="T3004" t="s">
        <v>28</v>
      </c>
    </row>
    <row r="3005" spans="1:20" ht="13.95" customHeight="1" x14ac:dyDescent="0.3">
      <c r="A3005" t="s">
        <v>4292</v>
      </c>
      <c r="B3005" s="2">
        <v>1</v>
      </c>
      <c r="C3005" t="s">
        <v>4293</v>
      </c>
      <c r="D3005" t="s">
        <v>1870</v>
      </c>
      <c r="E3005" t="s">
        <v>4294</v>
      </c>
      <c r="F3005" t="s">
        <v>1872</v>
      </c>
      <c r="G3005" t="s">
        <v>282</v>
      </c>
      <c r="H3005" t="s">
        <v>283</v>
      </c>
      <c r="I3005" s="1">
        <f>DATE(2025,6,30)</f>
        <v>45838</v>
      </c>
      <c r="J3005" s="3">
        <v>296982.7</v>
      </c>
      <c r="K3005" s="3">
        <v>296982.7</v>
      </c>
      <c r="L3005" s="3">
        <v>0</v>
      </c>
      <c r="M3005" s="3">
        <v>0</v>
      </c>
      <c r="N3005" s="2">
        <v>0</v>
      </c>
      <c r="O3005" s="2">
        <v>4</v>
      </c>
      <c r="P3005" s="2">
        <v>0</v>
      </c>
      <c r="Q3005" s="2">
        <v>0</v>
      </c>
      <c r="R3005" s="1">
        <f>DATE(2025,7,3)</f>
        <v>45841</v>
      </c>
      <c r="S3005" t="s">
        <v>1873</v>
      </c>
      <c r="T3005" t="s">
        <v>28</v>
      </c>
    </row>
    <row r="3006" spans="1:20" ht="13.95" customHeight="1" x14ac:dyDescent="0.3">
      <c r="A3006" t="s">
        <v>4295</v>
      </c>
      <c r="B3006" s="2">
        <v>1</v>
      </c>
      <c r="C3006" t="s">
        <v>4296</v>
      </c>
      <c r="D3006" t="s">
        <v>1870</v>
      </c>
      <c r="E3006" t="s">
        <v>1983</v>
      </c>
      <c r="F3006" t="s">
        <v>1872</v>
      </c>
      <c r="G3006" t="s">
        <v>282</v>
      </c>
      <c r="H3006" t="s">
        <v>283</v>
      </c>
      <c r="I3006" s="1">
        <f>DATE(2025,7,21)</f>
        <v>45859</v>
      </c>
      <c r="J3006" s="3">
        <v>89860.65</v>
      </c>
      <c r="K3006" s="3">
        <v>10140.57</v>
      </c>
      <c r="L3006" s="3">
        <v>79720.08</v>
      </c>
      <c r="M3006" s="3">
        <v>0</v>
      </c>
      <c r="N3006" s="2">
        <v>1</v>
      </c>
      <c r="O3006" s="2">
        <v>0</v>
      </c>
      <c r="P3006" s="2">
        <v>0</v>
      </c>
      <c r="Q3006" s="2">
        <v>323</v>
      </c>
      <c r="R3006" s="1">
        <f t="shared" ref="R3006:R3023" si="165">DATE(2025,8,31)</f>
        <v>45900</v>
      </c>
      <c r="S3006" t="s">
        <v>27</v>
      </c>
      <c r="T3006" t="s">
        <v>28</v>
      </c>
    </row>
    <row r="3007" spans="1:20" ht="13.95" customHeight="1" x14ac:dyDescent="0.3">
      <c r="A3007" t="s">
        <v>4297</v>
      </c>
      <c r="B3007" s="2">
        <v>1</v>
      </c>
      <c r="C3007" t="s">
        <v>4298</v>
      </c>
      <c r="D3007" t="s">
        <v>136</v>
      </c>
      <c r="E3007" t="s">
        <v>4299</v>
      </c>
      <c r="F3007" t="s">
        <v>173</v>
      </c>
      <c r="G3007" t="s">
        <v>124</v>
      </c>
      <c r="H3007" t="s">
        <v>4300</v>
      </c>
      <c r="I3007" s="1">
        <f t="shared" ref="I3007:I3018" si="166">DATE(2025,8,27)</f>
        <v>45896</v>
      </c>
      <c r="J3007" s="3">
        <v>57344.7</v>
      </c>
      <c r="K3007" s="3">
        <v>108.74</v>
      </c>
      <c r="L3007" s="3">
        <v>57235.96</v>
      </c>
      <c r="M3007" s="3">
        <v>500</v>
      </c>
      <c r="N3007" s="2">
        <v>7</v>
      </c>
      <c r="O3007" s="2">
        <v>0</v>
      </c>
      <c r="P3007" s="2">
        <v>6</v>
      </c>
      <c r="Q3007" s="2">
        <v>361</v>
      </c>
      <c r="R3007" s="1">
        <f t="shared" si="165"/>
        <v>45900</v>
      </c>
      <c r="S3007" t="s">
        <v>27</v>
      </c>
      <c r="T3007" t="s">
        <v>28</v>
      </c>
    </row>
    <row r="3008" spans="1:20" ht="13.95" customHeight="1" x14ac:dyDescent="0.3">
      <c r="A3008" t="s">
        <v>4301</v>
      </c>
      <c r="B3008" s="2">
        <v>1</v>
      </c>
      <c r="C3008" t="s">
        <v>4298</v>
      </c>
      <c r="D3008" t="s">
        <v>136</v>
      </c>
      <c r="E3008" t="s">
        <v>4302</v>
      </c>
      <c r="F3008" t="s">
        <v>519</v>
      </c>
      <c r="G3008" t="s">
        <v>520</v>
      </c>
      <c r="H3008" t="s">
        <v>521</v>
      </c>
      <c r="I3008" s="1">
        <f t="shared" si="166"/>
        <v>45896</v>
      </c>
      <c r="J3008" s="3">
        <v>57344.7</v>
      </c>
      <c r="K3008" s="3">
        <v>108.74</v>
      </c>
      <c r="L3008" s="3">
        <v>57235.96</v>
      </c>
      <c r="M3008" s="3">
        <v>500</v>
      </c>
      <c r="N3008" s="2">
        <v>7</v>
      </c>
      <c r="O3008" s="2">
        <v>0</v>
      </c>
      <c r="P3008" s="2">
        <v>6</v>
      </c>
      <c r="Q3008" s="2">
        <v>361</v>
      </c>
      <c r="R3008" s="1">
        <f t="shared" si="165"/>
        <v>45900</v>
      </c>
      <c r="S3008" t="s">
        <v>27</v>
      </c>
      <c r="T3008" t="s">
        <v>28</v>
      </c>
    </row>
    <row r="3009" spans="1:20" ht="13.95" customHeight="1" x14ac:dyDescent="0.3">
      <c r="A3009" t="s">
        <v>4303</v>
      </c>
      <c r="B3009" s="2">
        <v>1</v>
      </c>
      <c r="C3009" t="s">
        <v>4298</v>
      </c>
      <c r="D3009" t="s">
        <v>136</v>
      </c>
      <c r="E3009" t="s">
        <v>4302</v>
      </c>
      <c r="F3009" t="s">
        <v>281</v>
      </c>
      <c r="G3009" t="s">
        <v>282</v>
      </c>
      <c r="H3009" t="s">
        <v>4304</v>
      </c>
      <c r="I3009" s="1">
        <f t="shared" si="166"/>
        <v>45896</v>
      </c>
      <c r="J3009" s="3">
        <v>57344.7</v>
      </c>
      <c r="K3009" s="3">
        <v>108.74</v>
      </c>
      <c r="L3009" s="3">
        <v>57235.96</v>
      </c>
      <c r="M3009" s="3">
        <v>500</v>
      </c>
      <c r="N3009" s="2">
        <v>7</v>
      </c>
      <c r="O3009" s="2">
        <v>0</v>
      </c>
      <c r="P3009" s="2">
        <v>6</v>
      </c>
      <c r="Q3009" s="2">
        <v>361</v>
      </c>
      <c r="R3009" s="1">
        <f t="shared" si="165"/>
        <v>45900</v>
      </c>
      <c r="S3009" t="s">
        <v>27</v>
      </c>
      <c r="T3009" t="s">
        <v>28</v>
      </c>
    </row>
    <row r="3010" spans="1:20" ht="13.95" customHeight="1" x14ac:dyDescent="0.3">
      <c r="A3010" t="s">
        <v>4305</v>
      </c>
      <c r="B3010" s="2">
        <v>1</v>
      </c>
      <c r="C3010" t="s">
        <v>4298</v>
      </c>
      <c r="D3010" t="s">
        <v>136</v>
      </c>
      <c r="E3010" t="s">
        <v>4302</v>
      </c>
      <c r="F3010" t="s">
        <v>281</v>
      </c>
      <c r="G3010" t="s">
        <v>282</v>
      </c>
      <c r="H3010" t="s">
        <v>4304</v>
      </c>
      <c r="I3010" s="1">
        <f t="shared" si="166"/>
        <v>45896</v>
      </c>
      <c r="J3010" s="3">
        <v>57344.69</v>
      </c>
      <c r="K3010" s="3">
        <v>108.74</v>
      </c>
      <c r="L3010" s="3">
        <v>57235.95</v>
      </c>
      <c r="M3010" s="3">
        <v>500</v>
      </c>
      <c r="N3010" s="2">
        <v>7</v>
      </c>
      <c r="O3010" s="2">
        <v>0</v>
      </c>
      <c r="P3010" s="2">
        <v>6</v>
      </c>
      <c r="Q3010" s="2">
        <v>361</v>
      </c>
      <c r="R3010" s="1">
        <f t="shared" si="165"/>
        <v>45900</v>
      </c>
      <c r="S3010" t="s">
        <v>27</v>
      </c>
      <c r="T3010" t="s">
        <v>28</v>
      </c>
    </row>
    <row r="3011" spans="1:20" ht="13.95" customHeight="1" x14ac:dyDescent="0.3">
      <c r="A3011" t="s">
        <v>4306</v>
      </c>
      <c r="B3011" s="2">
        <v>1</v>
      </c>
      <c r="C3011" t="s">
        <v>4298</v>
      </c>
      <c r="D3011" t="s">
        <v>136</v>
      </c>
      <c r="E3011" t="s">
        <v>4302</v>
      </c>
      <c r="F3011" t="s">
        <v>281</v>
      </c>
      <c r="G3011" t="s">
        <v>282</v>
      </c>
      <c r="H3011" t="s">
        <v>4304</v>
      </c>
      <c r="I3011" s="1">
        <f t="shared" si="166"/>
        <v>45896</v>
      </c>
      <c r="J3011" s="3">
        <v>57344.69</v>
      </c>
      <c r="K3011" s="3">
        <v>108.74</v>
      </c>
      <c r="L3011" s="3">
        <v>57235.95</v>
      </c>
      <c r="M3011" s="3">
        <v>500</v>
      </c>
      <c r="N3011" s="2">
        <v>7</v>
      </c>
      <c r="O3011" s="2">
        <v>0</v>
      </c>
      <c r="P3011" s="2">
        <v>6</v>
      </c>
      <c r="Q3011" s="2">
        <v>361</v>
      </c>
      <c r="R3011" s="1">
        <f t="shared" si="165"/>
        <v>45900</v>
      </c>
      <c r="S3011" t="s">
        <v>27</v>
      </c>
      <c r="T3011" t="s">
        <v>28</v>
      </c>
    </row>
    <row r="3012" spans="1:20" ht="13.95" customHeight="1" x14ac:dyDescent="0.3">
      <c r="A3012" t="s">
        <v>4307</v>
      </c>
      <c r="B3012" s="2">
        <v>1</v>
      </c>
      <c r="C3012" t="s">
        <v>4298</v>
      </c>
      <c r="D3012" t="s">
        <v>136</v>
      </c>
      <c r="E3012" t="s">
        <v>4302</v>
      </c>
      <c r="F3012" t="s">
        <v>281</v>
      </c>
      <c r="G3012" t="s">
        <v>282</v>
      </c>
      <c r="H3012" t="s">
        <v>4304</v>
      </c>
      <c r="I3012" s="1">
        <f t="shared" si="166"/>
        <v>45896</v>
      </c>
      <c r="J3012" s="3">
        <v>57344.69</v>
      </c>
      <c r="K3012" s="3">
        <v>108.74</v>
      </c>
      <c r="L3012" s="3">
        <v>57235.95</v>
      </c>
      <c r="M3012" s="3">
        <v>500</v>
      </c>
      <c r="N3012" s="2">
        <v>7</v>
      </c>
      <c r="O3012" s="2">
        <v>0</v>
      </c>
      <c r="P3012" s="2">
        <v>6</v>
      </c>
      <c r="Q3012" s="2">
        <v>361</v>
      </c>
      <c r="R3012" s="1">
        <f t="shared" si="165"/>
        <v>45900</v>
      </c>
      <c r="S3012" t="s">
        <v>27</v>
      </c>
      <c r="T3012" t="s">
        <v>28</v>
      </c>
    </row>
    <row r="3013" spans="1:20" ht="13.95" customHeight="1" x14ac:dyDescent="0.3">
      <c r="A3013" t="s">
        <v>4308</v>
      </c>
      <c r="B3013" s="2">
        <v>1</v>
      </c>
      <c r="C3013" t="s">
        <v>4298</v>
      </c>
      <c r="D3013" t="s">
        <v>136</v>
      </c>
      <c r="E3013" t="s">
        <v>4302</v>
      </c>
      <c r="F3013" t="s">
        <v>281</v>
      </c>
      <c r="G3013" t="s">
        <v>282</v>
      </c>
      <c r="H3013" t="s">
        <v>4304</v>
      </c>
      <c r="I3013" s="1">
        <f t="shared" si="166"/>
        <v>45896</v>
      </c>
      <c r="J3013" s="3">
        <v>57344.69</v>
      </c>
      <c r="K3013" s="3">
        <v>108.74</v>
      </c>
      <c r="L3013" s="3">
        <v>57235.95</v>
      </c>
      <c r="M3013" s="3">
        <v>500</v>
      </c>
      <c r="N3013" s="2">
        <v>7</v>
      </c>
      <c r="O3013" s="2">
        <v>0</v>
      </c>
      <c r="P3013" s="2">
        <v>6</v>
      </c>
      <c r="Q3013" s="2">
        <v>361</v>
      </c>
      <c r="R3013" s="1">
        <f t="shared" si="165"/>
        <v>45900</v>
      </c>
      <c r="S3013" t="s">
        <v>27</v>
      </c>
      <c r="T3013" t="s">
        <v>28</v>
      </c>
    </row>
    <row r="3014" spans="1:20" ht="13.95" customHeight="1" x14ac:dyDescent="0.3">
      <c r="A3014" t="s">
        <v>4309</v>
      </c>
      <c r="B3014" s="2">
        <v>1</v>
      </c>
      <c r="C3014" t="s">
        <v>4298</v>
      </c>
      <c r="D3014" t="s">
        <v>136</v>
      </c>
      <c r="E3014" t="s">
        <v>4302</v>
      </c>
      <c r="F3014" t="s">
        <v>281</v>
      </c>
      <c r="G3014" t="s">
        <v>282</v>
      </c>
      <c r="H3014" t="s">
        <v>4304</v>
      </c>
      <c r="I3014" s="1">
        <f t="shared" si="166"/>
        <v>45896</v>
      </c>
      <c r="J3014" s="3">
        <v>57344.69</v>
      </c>
      <c r="K3014" s="3">
        <v>108.74</v>
      </c>
      <c r="L3014" s="3">
        <v>57235.95</v>
      </c>
      <c r="M3014" s="3">
        <v>500</v>
      </c>
      <c r="N3014" s="2">
        <v>7</v>
      </c>
      <c r="O3014" s="2">
        <v>0</v>
      </c>
      <c r="P3014" s="2">
        <v>6</v>
      </c>
      <c r="Q3014" s="2">
        <v>361</v>
      </c>
      <c r="R3014" s="1">
        <f t="shared" si="165"/>
        <v>45900</v>
      </c>
      <c r="S3014" t="s">
        <v>27</v>
      </c>
      <c r="T3014" t="s">
        <v>28</v>
      </c>
    </row>
    <row r="3015" spans="1:20" ht="13.95" customHeight="1" x14ac:dyDescent="0.3">
      <c r="A3015" t="s">
        <v>4310</v>
      </c>
      <c r="B3015" s="2">
        <v>1</v>
      </c>
      <c r="C3015" t="s">
        <v>4298</v>
      </c>
      <c r="D3015" t="s">
        <v>136</v>
      </c>
      <c r="E3015" t="s">
        <v>4302</v>
      </c>
      <c r="F3015" t="s">
        <v>370</v>
      </c>
      <c r="G3015" t="s">
        <v>282</v>
      </c>
      <c r="H3015" t="s">
        <v>4304</v>
      </c>
      <c r="I3015" s="1">
        <f t="shared" si="166"/>
        <v>45896</v>
      </c>
      <c r="J3015" s="3">
        <v>57344.69</v>
      </c>
      <c r="K3015" s="3">
        <v>108.74</v>
      </c>
      <c r="L3015" s="3">
        <v>57235.95</v>
      </c>
      <c r="M3015" s="3">
        <v>500</v>
      </c>
      <c r="N3015" s="2">
        <v>7</v>
      </c>
      <c r="O3015" s="2">
        <v>0</v>
      </c>
      <c r="P3015" s="2">
        <v>6</v>
      </c>
      <c r="Q3015" s="2">
        <v>361</v>
      </c>
      <c r="R3015" s="1">
        <f t="shared" si="165"/>
        <v>45900</v>
      </c>
      <c r="S3015" t="s">
        <v>27</v>
      </c>
      <c r="T3015" t="s">
        <v>28</v>
      </c>
    </row>
    <row r="3016" spans="1:20" ht="13.95" customHeight="1" x14ac:dyDescent="0.3">
      <c r="A3016" t="s">
        <v>4311</v>
      </c>
      <c r="B3016" s="2">
        <v>1</v>
      </c>
      <c r="C3016" t="s">
        <v>4298</v>
      </c>
      <c r="D3016" t="s">
        <v>136</v>
      </c>
      <c r="E3016" t="s">
        <v>4302</v>
      </c>
      <c r="F3016" t="s">
        <v>281</v>
      </c>
      <c r="G3016" t="s">
        <v>282</v>
      </c>
      <c r="H3016" t="s">
        <v>4304</v>
      </c>
      <c r="I3016" s="1">
        <f t="shared" si="166"/>
        <v>45896</v>
      </c>
      <c r="J3016" s="3">
        <v>57344.69</v>
      </c>
      <c r="K3016" s="3">
        <v>108.74</v>
      </c>
      <c r="L3016" s="3">
        <v>57235.95</v>
      </c>
      <c r="M3016" s="3">
        <v>500</v>
      </c>
      <c r="N3016" s="2">
        <v>7</v>
      </c>
      <c r="O3016" s="2">
        <v>0</v>
      </c>
      <c r="P3016" s="2">
        <v>6</v>
      </c>
      <c r="Q3016" s="2">
        <v>361</v>
      </c>
      <c r="R3016" s="1">
        <f t="shared" si="165"/>
        <v>45900</v>
      </c>
      <c r="S3016" t="s">
        <v>27</v>
      </c>
      <c r="T3016" t="s">
        <v>28</v>
      </c>
    </row>
    <row r="3017" spans="1:20" ht="13.95" customHeight="1" x14ac:dyDescent="0.3">
      <c r="A3017" t="s">
        <v>4312</v>
      </c>
      <c r="B3017" s="2">
        <v>1</v>
      </c>
      <c r="C3017" t="s">
        <v>4298</v>
      </c>
      <c r="D3017" t="s">
        <v>136</v>
      </c>
      <c r="E3017" t="s">
        <v>4313</v>
      </c>
      <c r="F3017" t="s">
        <v>281</v>
      </c>
      <c r="G3017" t="s">
        <v>282</v>
      </c>
      <c r="H3017" t="s">
        <v>4304</v>
      </c>
      <c r="I3017" s="1">
        <f t="shared" si="166"/>
        <v>45896</v>
      </c>
      <c r="J3017" s="3">
        <v>57344.69</v>
      </c>
      <c r="K3017" s="3">
        <v>108.74</v>
      </c>
      <c r="L3017" s="3">
        <v>57235.95</v>
      </c>
      <c r="M3017" s="3">
        <v>500</v>
      </c>
      <c r="N3017" s="2">
        <v>7</v>
      </c>
      <c r="O3017" s="2">
        <v>0</v>
      </c>
      <c r="P3017" s="2">
        <v>6</v>
      </c>
      <c r="Q3017" s="2">
        <v>361</v>
      </c>
      <c r="R3017" s="1">
        <f t="shared" si="165"/>
        <v>45900</v>
      </c>
      <c r="S3017" t="s">
        <v>27</v>
      </c>
      <c r="T3017" t="s">
        <v>28</v>
      </c>
    </row>
    <row r="3018" spans="1:20" ht="13.95" customHeight="1" x14ac:dyDescent="0.3">
      <c r="A3018" t="s">
        <v>4314</v>
      </c>
      <c r="B3018" s="2">
        <v>1</v>
      </c>
      <c r="C3018" t="s">
        <v>4298</v>
      </c>
      <c r="D3018" t="s">
        <v>136</v>
      </c>
      <c r="E3018" t="s">
        <v>4302</v>
      </c>
      <c r="F3018" t="s">
        <v>281</v>
      </c>
      <c r="G3018" t="s">
        <v>282</v>
      </c>
      <c r="H3018" t="s">
        <v>4304</v>
      </c>
      <c r="I3018" s="1">
        <f t="shared" si="166"/>
        <v>45896</v>
      </c>
      <c r="J3018" s="3">
        <v>57344.69</v>
      </c>
      <c r="K3018" s="3">
        <v>108.74</v>
      </c>
      <c r="L3018" s="3">
        <v>57235.95</v>
      </c>
      <c r="M3018" s="3">
        <v>500</v>
      </c>
      <c r="N3018" s="2">
        <v>7</v>
      </c>
      <c r="O3018" s="2">
        <v>0</v>
      </c>
      <c r="P3018" s="2">
        <v>6</v>
      </c>
      <c r="Q3018" s="2">
        <v>361</v>
      </c>
      <c r="R3018" s="1">
        <f t="shared" si="165"/>
        <v>45900</v>
      </c>
      <c r="S3018" t="s">
        <v>27</v>
      </c>
      <c r="T3018" t="s">
        <v>28</v>
      </c>
    </row>
    <row r="3019" spans="1:20" ht="13.95" customHeight="1" x14ac:dyDescent="0.3">
      <c r="A3019" t="s">
        <v>4315</v>
      </c>
      <c r="B3019" s="2">
        <v>1</v>
      </c>
      <c r="C3019" t="s">
        <v>4316</v>
      </c>
      <c r="D3019" t="s">
        <v>93</v>
      </c>
      <c r="E3019" t="s">
        <v>31</v>
      </c>
      <c r="F3019" t="s">
        <v>366</v>
      </c>
      <c r="G3019" t="s">
        <v>367</v>
      </c>
      <c r="H3019" t="s">
        <v>368</v>
      </c>
      <c r="I3019" s="1">
        <f>DATE(2007,6,26)</f>
        <v>39259</v>
      </c>
      <c r="J3019" s="3">
        <v>4298</v>
      </c>
      <c r="K3019" s="3">
        <v>3711.05</v>
      </c>
      <c r="L3019" s="3">
        <v>586.95000000000005</v>
      </c>
      <c r="M3019" s="3">
        <v>500</v>
      </c>
      <c r="N3019" s="2">
        <v>20</v>
      </c>
      <c r="O3019" s="2">
        <v>0</v>
      </c>
      <c r="P3019" s="2">
        <v>1</v>
      </c>
      <c r="Q3019" s="2">
        <v>298</v>
      </c>
      <c r="R3019" s="1">
        <f t="shared" si="165"/>
        <v>45900</v>
      </c>
      <c r="S3019" t="s">
        <v>27</v>
      </c>
      <c r="T3019" t="s">
        <v>28</v>
      </c>
    </row>
    <row r="3020" spans="1:20" ht="13.95" customHeight="1" x14ac:dyDescent="0.3">
      <c r="A3020" t="s">
        <v>4317</v>
      </c>
      <c r="B3020" s="2">
        <v>1</v>
      </c>
      <c r="C3020" t="s">
        <v>4318</v>
      </c>
      <c r="D3020" t="s">
        <v>22</v>
      </c>
      <c r="E3020" t="s">
        <v>31</v>
      </c>
      <c r="F3020" t="s">
        <v>176</v>
      </c>
      <c r="G3020" t="s">
        <v>40</v>
      </c>
      <c r="H3020" t="s">
        <v>41</v>
      </c>
      <c r="I3020" s="1">
        <f>DATE(2007,5,15)</f>
        <v>39217</v>
      </c>
      <c r="J3020" s="3">
        <v>670.72</v>
      </c>
      <c r="K3020" s="3">
        <v>595.89</v>
      </c>
      <c r="L3020" s="3">
        <v>74.83</v>
      </c>
      <c r="M3020" s="3">
        <v>70</v>
      </c>
      <c r="N3020" s="2">
        <v>20</v>
      </c>
      <c r="O3020" s="2">
        <v>0</v>
      </c>
      <c r="P3020" s="2">
        <v>1</v>
      </c>
      <c r="Q3020" s="2">
        <v>256</v>
      </c>
      <c r="R3020" s="1">
        <f t="shared" si="165"/>
        <v>45900</v>
      </c>
      <c r="S3020" t="s">
        <v>27</v>
      </c>
      <c r="T3020" t="s">
        <v>28</v>
      </c>
    </row>
    <row r="3021" spans="1:20" ht="13.95" customHeight="1" x14ac:dyDescent="0.3">
      <c r="A3021" t="s">
        <v>4319</v>
      </c>
      <c r="B3021" s="2">
        <v>1</v>
      </c>
      <c r="C3021" t="s">
        <v>4320</v>
      </c>
      <c r="D3021" t="s">
        <v>22</v>
      </c>
      <c r="E3021" t="s">
        <v>31</v>
      </c>
      <c r="F3021" t="s">
        <v>181</v>
      </c>
      <c r="G3021" t="s">
        <v>182</v>
      </c>
      <c r="H3021" t="s">
        <v>183</v>
      </c>
      <c r="I3021" s="1">
        <f>DATE(2007,5,15)</f>
        <v>39217</v>
      </c>
      <c r="J3021" s="3">
        <v>827.64</v>
      </c>
      <c r="K3021" s="3">
        <v>741.62</v>
      </c>
      <c r="L3021" s="3">
        <v>86.02</v>
      </c>
      <c r="M3021" s="3">
        <v>80</v>
      </c>
      <c r="N3021" s="2">
        <v>20</v>
      </c>
      <c r="O3021" s="2">
        <v>0</v>
      </c>
      <c r="P3021" s="2">
        <v>1</v>
      </c>
      <c r="Q3021" s="2">
        <v>256</v>
      </c>
      <c r="R3021" s="1">
        <f t="shared" si="165"/>
        <v>45900</v>
      </c>
      <c r="S3021" t="s">
        <v>27</v>
      </c>
      <c r="T3021" t="s">
        <v>28</v>
      </c>
    </row>
    <row r="3022" spans="1:20" ht="13.95" customHeight="1" x14ac:dyDescent="0.3">
      <c r="A3022" t="s">
        <v>4321</v>
      </c>
      <c r="B3022" s="2">
        <v>1</v>
      </c>
      <c r="C3022" t="s">
        <v>4322</v>
      </c>
      <c r="D3022" t="s">
        <v>1741</v>
      </c>
      <c r="E3022" t="s">
        <v>1742</v>
      </c>
      <c r="F3022" t="s">
        <v>442</v>
      </c>
      <c r="G3022" t="s">
        <v>193</v>
      </c>
      <c r="H3022" t="s">
        <v>194</v>
      </c>
      <c r="I3022" s="1">
        <f>DATE(2013,2,28)</f>
        <v>41333</v>
      </c>
      <c r="J3022" s="3">
        <v>271365.15999999997</v>
      </c>
      <c r="K3022" s="3">
        <v>212914.4</v>
      </c>
      <c r="L3022" s="3">
        <v>58450.76</v>
      </c>
      <c r="M3022" s="3">
        <v>50000</v>
      </c>
      <c r="N3022" s="2">
        <v>13</v>
      </c>
      <c r="O3022" s="2">
        <v>0</v>
      </c>
      <c r="P3022" s="2">
        <v>0</v>
      </c>
      <c r="Q3022" s="2">
        <v>180</v>
      </c>
      <c r="R3022" s="1">
        <f t="shared" si="165"/>
        <v>45900</v>
      </c>
      <c r="S3022" t="s">
        <v>27</v>
      </c>
      <c r="T3022" t="s">
        <v>28</v>
      </c>
    </row>
    <row r="3023" spans="1:20" ht="13.95" customHeight="1" x14ac:dyDescent="0.3">
      <c r="A3023" t="s">
        <v>4323</v>
      </c>
      <c r="B3023" s="2">
        <v>1</v>
      </c>
      <c r="C3023" t="s">
        <v>4324</v>
      </c>
      <c r="D3023" t="s">
        <v>1741</v>
      </c>
      <c r="E3023" t="s">
        <v>4325</v>
      </c>
      <c r="F3023" t="s">
        <v>4326</v>
      </c>
      <c r="G3023" t="s">
        <v>4327</v>
      </c>
      <c r="H3023" t="s">
        <v>194</v>
      </c>
      <c r="I3023" s="1">
        <f>DATE(2016,9,28)</f>
        <v>42641</v>
      </c>
      <c r="J3023" s="3">
        <v>4218000</v>
      </c>
      <c r="K3023" s="3">
        <v>3838438.35</v>
      </c>
      <c r="L3023" s="3">
        <v>379561.65</v>
      </c>
      <c r="M3023" s="3">
        <v>50000</v>
      </c>
      <c r="N3023" s="2">
        <v>11</v>
      </c>
      <c r="O3023" s="2">
        <v>0</v>
      </c>
      <c r="P3023" s="2">
        <v>2</v>
      </c>
      <c r="Q3023" s="2">
        <v>27</v>
      </c>
      <c r="R3023" s="1">
        <f t="shared" si="165"/>
        <v>45900</v>
      </c>
      <c r="S3023" t="s">
        <v>27</v>
      </c>
      <c r="T302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 MERNEW Book - Fixed assets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Grahame Carr (merSETA, Head Office, Finance)</dc:creator>
  <cp:lastModifiedBy>Grahame Carr (merSETA, Head Office, Finance)</cp:lastModifiedBy>
  <dcterms:created xsi:type="dcterms:W3CDTF">2025-10-13T12:41:41Z</dcterms:created>
  <dcterms:modified xsi:type="dcterms:W3CDTF">2025-10-13T12:41:41Z</dcterms:modified>
</cp:coreProperties>
</file>