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https://hlayeleni-my.sharepoint.com/personal/portia_hlayeleni_co_za/Documents/Documents/Projects/2023/Meriting 4 &amp; 5/10. Reports/10.5 Detailed Design Reports/"/>
    </mc:Choice>
  </mc:AlternateContent>
  <xr:revisionPtr revIDLastSave="0" documentId="8_{72281CAB-8D35-4D43-B75C-CB4A5905DBD5}" xr6:coauthVersionLast="47" xr6:coauthVersionMax="47" xr10:uidLastSave="{00000000-0000-0000-0000-000000000000}"/>
  <bookViews>
    <workbookView xWindow="-120" yWindow="-120" windowWidth="20730" windowHeight="11040" tabRatio="740" firstSheet="8" activeTab="8" xr2:uid="{B97A2A11-9EF8-4FA4-A376-00FBB24F3D58}"/>
  </bookViews>
  <sheets>
    <sheet name="COVER " sheetId="13" r:id="rId1"/>
    <sheet name="Ps &amp; Gs" sheetId="12" r:id="rId2"/>
    <sheet name="2. SITE CLEARENCE" sheetId="3" r:id="rId3"/>
    <sheet name="3. PIPE TRENCHING" sheetId="6" r:id="rId4"/>
    <sheet name="4. BEDDING" sheetId="8" r:id="rId5"/>
    <sheet name="5. CONCRETE WORKS" sheetId="9" r:id="rId6"/>
    <sheet name="6. PIPELINE" sheetId="10" r:id="rId7"/>
    <sheet name="8. ACCESS " sheetId="11" r:id="rId8"/>
    <sheet name="Summary" sheetId="4" r:id="rId9"/>
  </sheets>
  <externalReferences>
    <externalReference r:id="rId10"/>
  </externalReferences>
  <definedNames>
    <definedName name="__123Graph_A" localSheetId="1" hidden="1">[1]PROGRESS!#REF!</definedName>
    <definedName name="__123Graph_A" hidden="1">[1]PROGRESS!#REF!</definedName>
    <definedName name="__123Graph_B" localSheetId="1" hidden="1">[1]PROGRESS!#REF!</definedName>
    <definedName name="__123Graph_B" hidden="1">[1]PROGRESS!#REF!</definedName>
    <definedName name="__123Graph_X" localSheetId="1" hidden="1">[1]PROGRESS!#REF!</definedName>
    <definedName name="__123Graph_X" hidden="1">[1]PROGRESS!#REF!</definedName>
    <definedName name="_1__123Graph_A1_94" localSheetId="1" hidden="1">[1]PROGRESS!#REF!</definedName>
    <definedName name="_1__123Graph_A1_94" hidden="1">[1]PROGRESS!#REF!</definedName>
    <definedName name="_2__123Graph_APROGRESS_4_95" localSheetId="1" hidden="1">[1]PROGRESS!#REF!</definedName>
    <definedName name="_2__123Graph_APROGRESS_4_95" hidden="1">[1]PROGRESS!#REF!</definedName>
    <definedName name="_3__123Graph_ATEM1_94" localSheetId="1" hidden="1">[1]PROGRESS!#REF!</definedName>
    <definedName name="_3__123Graph_ATEM1_94" hidden="1">[1]PROGRESS!#REF!</definedName>
    <definedName name="_4__123Graph_B1_94" localSheetId="1" hidden="1">[1]PROGRESS!#REF!</definedName>
    <definedName name="_4__123Graph_B1_94" hidden="1">[1]PROGRESS!#REF!</definedName>
    <definedName name="_41444" localSheetId="1" hidden="1">[1]PROGRESS!#REF!</definedName>
    <definedName name="_41444" hidden="1">[1]PROGRESS!#REF!</definedName>
    <definedName name="_5__123Graph_BPROGRESS_4_95" localSheetId="1" hidden="1">[1]PROGRESS!#REF!</definedName>
    <definedName name="_5__123Graph_BPROGRESS_4_95" hidden="1">[1]PROGRESS!#REF!</definedName>
    <definedName name="_6__123Graph_BTEM1_94" localSheetId="1" hidden="1">[1]PROGRESS!#REF!</definedName>
    <definedName name="_6__123Graph_BTEM1_94" hidden="1">[1]PROGRESS!#REF!</definedName>
    <definedName name="_7__123Graph_X1_94" localSheetId="1" hidden="1">[1]PROGRESS!#REF!</definedName>
    <definedName name="_7__123Graph_X1_94" hidden="1">[1]PROGRESS!#REF!</definedName>
    <definedName name="_8__123Graph_XPROGRESS_4_95" localSheetId="1" hidden="1">[1]PROGRESS!#REF!</definedName>
    <definedName name="_8__123Graph_XPROGRESS_4_95" hidden="1">[1]PROGRESS!#REF!</definedName>
    <definedName name="_9__123Graph_XTEM1_94" localSheetId="1" hidden="1">[1]PROGRESS!#REF!</definedName>
    <definedName name="_9__123Graph_XTEM1_94" hidden="1">[1]PROGRESS!#REF!</definedName>
    <definedName name="_jjj" localSheetId="1">#REF!</definedName>
    <definedName name="_jjj">#REF!</definedName>
    <definedName name="_Order1" hidden="1">255</definedName>
    <definedName name="_Order2" hidden="1">255</definedName>
    <definedName name="_sec12" localSheetId="1">#REF!</definedName>
    <definedName name="_sec12">#REF!</definedName>
    <definedName name="_SEC1200" localSheetId="1">#REF!</definedName>
    <definedName name="_SEC1200">#REF!</definedName>
    <definedName name="BDBD" localSheetId="1" hidden="1">[1]PROGRESS!#REF!</definedName>
    <definedName name="BDBD" hidden="1">[1]PROGRESS!#REF!</definedName>
    <definedName name="cover2" localSheetId="1">#REF!</definedName>
    <definedName name="cover2">#REF!</definedName>
    <definedName name="erverwv" localSheetId="1" hidden="1">[1]PROGRESS!#REF!</definedName>
    <definedName name="erverwv" hidden="1">[1]PROGRESS!#REF!</definedName>
    <definedName name="f" localSheetId="1" hidden="1">[1]PROGRESS!#REF!</definedName>
    <definedName name="f" hidden="1">[1]PROGRESS!#REF!</definedName>
    <definedName name="fe" localSheetId="1" hidden="1">[1]PROGRESS!#REF!</definedName>
    <definedName name="fe" hidden="1">[1]PROGRESS!#REF!</definedName>
    <definedName name="fv" localSheetId="1" hidden="1">[1]PROGRESS!#REF!</definedName>
    <definedName name="fv" hidden="1">[1]PROGRESS!#REF!</definedName>
    <definedName name="hhh">#REF!</definedName>
    <definedName name="Items_01" localSheetId="1">#REF!</definedName>
    <definedName name="Items_01">#REF!</definedName>
    <definedName name="jhjh" localSheetId="1">#REF!</definedName>
    <definedName name="jhjh">#REF!</definedName>
    <definedName name="JNBHB" localSheetId="1" hidden="1">[1]PROGRESS!#REF!</definedName>
    <definedName name="JNBHB" hidden="1">[1]PROGRESS!#REF!</definedName>
    <definedName name="NBHKJ" localSheetId="1" hidden="1">[1]PROGRESS!#REF!</definedName>
    <definedName name="NBHKJ" hidden="1">[1]PROGRESS!#REF!</definedName>
    <definedName name="NSJNVSD" localSheetId="1" hidden="1">[1]PROGRESS!#REF!</definedName>
    <definedName name="NSJNVSD" hidden="1">[1]PROGRESS!#REF!</definedName>
    <definedName name="_xlnm.Print_Area" localSheetId="2">'2. SITE CLEARENCE'!$A$1:$G$19</definedName>
    <definedName name="_xlnm.Print_Area" localSheetId="3">'3. PIPE TRENCHING'!$A$1:$G$34</definedName>
    <definedName name="_xlnm.Print_Area" localSheetId="4">'4. BEDDING'!$A$1:$G$9</definedName>
    <definedName name="_xlnm.Print_Area" localSheetId="5">'5. CONCRETE WORKS'!$A$1:$G$32</definedName>
    <definedName name="_xlnm.Print_Area" localSheetId="6">'6. PIPELINE'!$A$1:$G$94</definedName>
    <definedName name="_xlnm.Print_Area" localSheetId="7">'8. ACCESS '!$A$1:$G$14</definedName>
    <definedName name="_xlnm.Print_Area" localSheetId="0">'COVER '!$A$1:$I$36</definedName>
    <definedName name="_xlnm.Print_Area" localSheetId="1">'Ps &amp; Gs'!$A$1:$F$89</definedName>
    <definedName name="_xlnm.Print_Area" localSheetId="8">Summary!$A$1:$C$16</definedName>
    <definedName name="_xlnm.Print_Titles" localSheetId="2">'2. SITE CLEARENCE'!$1:$1</definedName>
    <definedName name="_xlnm.Print_Titles" localSheetId="3">'3. PIPE TRENCHING'!$1:$1</definedName>
    <definedName name="_xlnm.Print_Titles" localSheetId="4">'4. BEDDING'!$1:$1</definedName>
    <definedName name="_xlnm.Print_Titles" localSheetId="5">'5. CONCRETE WORKS'!$1:$1</definedName>
    <definedName name="_xlnm.Print_Titles" localSheetId="6">'6. PIPELINE'!$1:$1</definedName>
    <definedName name="_xlnm.Print_Titles" localSheetId="7">'8. ACCESS '!$1:$1</definedName>
    <definedName name="pump" localSheetId="1">#REF!</definedName>
    <definedName name="pump">#REF!</definedName>
    <definedName name="S" localSheetId="1">#REF!</definedName>
    <definedName name="S">#REF!</definedName>
    <definedName name="Tender" localSheetId="1">#REF!</definedName>
    <definedName name="Tender">#REF!</definedName>
    <definedName name="x" localSheetId="1" hidden="1">[1]PROGRESS!#REF!</definedName>
    <definedName name="x" hidden="1">[1]PROGRESS!#REF!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6" l="1"/>
  <c r="E11" i="6"/>
  <c r="L7" i="11" l="1"/>
  <c r="L5" i="11"/>
  <c r="J10" i="11"/>
  <c r="J8" i="11"/>
  <c r="L6" i="11" l="1"/>
  <c r="J7" i="11"/>
  <c r="I75" i="10"/>
  <c r="E64" i="10"/>
  <c r="T6" i="10"/>
  <c r="T5" i="10"/>
  <c r="T4" i="10"/>
  <c r="Q8" i="10"/>
  <c r="Q9" i="10" s="1"/>
  <c r="T7" i="10"/>
  <c r="Q5" i="10"/>
  <c r="Q4" i="10"/>
  <c r="K5" i="10"/>
  <c r="K7" i="10"/>
  <c r="K8" i="10" s="1"/>
  <c r="I13" i="10"/>
  <c r="J13" i="10" s="1"/>
  <c r="K13" i="10" s="1"/>
  <c r="I12" i="10"/>
  <c r="J12" i="10" s="1"/>
  <c r="K12" i="10" s="1"/>
  <c r="I11" i="10"/>
  <c r="J11" i="10" s="1"/>
  <c r="K11" i="10" s="1"/>
  <c r="I10" i="10"/>
  <c r="N17" i="10"/>
  <c r="K6" i="8"/>
  <c r="E7" i="8"/>
  <c r="E12" i="6"/>
  <c r="E4" i="3"/>
  <c r="E7" i="3" s="1"/>
  <c r="H8" i="3" s="1"/>
  <c r="I11" i="3"/>
  <c r="K66" i="10"/>
  <c r="I66" i="10"/>
  <c r="J10" i="10" l="1"/>
  <c r="K10" i="10" s="1"/>
  <c r="Q6" i="10"/>
  <c r="J66" i="10"/>
  <c r="I67" i="10"/>
  <c r="K67" i="10" l="1"/>
  <c r="J67" i="10"/>
  <c r="H6" i="3" l="1"/>
  <c r="E15" i="6" l="1"/>
  <c r="F82" i="12" l="1"/>
  <c r="F81" i="12"/>
  <c r="B57" i="12"/>
  <c r="B48" i="12"/>
  <c r="F43" i="12"/>
  <c r="F42" i="12"/>
  <c r="F41" i="12"/>
  <c r="F40" i="12"/>
  <c r="F39" i="12"/>
  <c r="D53" i="12"/>
  <c r="F5" i="12"/>
  <c r="F4" i="12"/>
  <c r="K29" i="6"/>
  <c r="M30" i="6"/>
  <c r="L1" i="10"/>
  <c r="L1" i="9"/>
  <c r="N4" i="6"/>
  <c r="K2" i="6"/>
  <c r="L1" i="6"/>
  <c r="D50" i="12" l="1"/>
  <c r="D54" i="12"/>
  <c r="D45" i="12"/>
  <c r="F37" i="12"/>
  <c r="F38" i="12" s="1"/>
  <c r="F70" i="12" l="1"/>
  <c r="F71" i="12" s="1"/>
  <c r="F89" i="12" s="1"/>
  <c r="L1" i="3"/>
  <c r="M4" i="3" l="1"/>
  <c r="K6" i="3" s="1"/>
  <c r="G66" i="10"/>
  <c r="G67" i="10" l="1"/>
</calcChain>
</file>

<file path=xl/sharedStrings.xml><?xml version="1.0" encoding="utf-8"?>
<sst xmlns="http://schemas.openxmlformats.org/spreadsheetml/2006/main" count="630" uniqueCount="388">
  <si>
    <t>BoQ</t>
  </si>
  <si>
    <t>MERITING 4 &amp; 5</t>
  </si>
  <si>
    <t>ITEM NO.</t>
  </si>
  <si>
    <t>DESCRIPTION</t>
  </si>
  <si>
    <t>UNIT</t>
  </si>
  <si>
    <t>QTY</t>
  </si>
  <si>
    <t>RATE</t>
  </si>
  <si>
    <t>AMOUNT</t>
  </si>
  <si>
    <t>A.1</t>
  </si>
  <si>
    <t>FIXED CHARGE AND VALUE RELATED ITEMS:</t>
  </si>
  <si>
    <t>(As specified in SANS 1200 A, SANS 1200 AB and the Project Specifications.)</t>
  </si>
  <si>
    <t>Contractual Requirements:</t>
  </si>
  <si>
    <t>1.1.1</t>
  </si>
  <si>
    <t>Fixed charge contractual requirements.</t>
  </si>
  <si>
    <t>Sum</t>
  </si>
  <si>
    <t>1.1.2</t>
  </si>
  <si>
    <t>Value related contractual requirements.</t>
  </si>
  <si>
    <t>Facilities for Engineer:</t>
  </si>
  <si>
    <t>1.2.1</t>
  </si>
  <si>
    <t>Name board</t>
  </si>
  <si>
    <t>No</t>
  </si>
  <si>
    <t>1.3.1</t>
  </si>
  <si>
    <t>Offices and storage sheds</t>
  </si>
  <si>
    <t>1.3.2</t>
  </si>
  <si>
    <t>Ablution and latrine facilities</t>
  </si>
  <si>
    <t>1.3.3</t>
  </si>
  <si>
    <t>Water supplies, electric power and communications</t>
  </si>
  <si>
    <t>Sum Stated Provisionaly by Engineer</t>
  </si>
  <si>
    <t>1.4.1</t>
  </si>
  <si>
    <t>Occupation Health and Safety</t>
  </si>
  <si>
    <t>1.4.1.1</t>
  </si>
  <si>
    <t xml:space="preserve">Contractor's initial obligations in respect of the Occupational Health and Safety Act contractual Regulations Occupational,health and Safety act - Including amongst others Safety File and Journal, First Aid Box and Equipment,  Fire Extingushers, Signage, COVID-19 Equipment and PPE, etc. </t>
  </si>
  <si>
    <t>A.2</t>
  </si>
  <si>
    <t>TIME RELATED ITEMS:</t>
  </si>
  <si>
    <t>2.1.1</t>
  </si>
  <si>
    <t>Time related contractual requirements.</t>
  </si>
  <si>
    <t>Month</t>
  </si>
  <si>
    <t>Duration of Project</t>
  </si>
  <si>
    <t>Months</t>
  </si>
  <si>
    <t>Facilities for Contractor:</t>
  </si>
  <si>
    <t>1.2.2</t>
  </si>
  <si>
    <t>1.2.3</t>
  </si>
  <si>
    <t>Other Time Related Obligations:</t>
  </si>
  <si>
    <t>2.3.1</t>
  </si>
  <si>
    <t>First Aid/Medical Kits for Labourers</t>
  </si>
  <si>
    <t>2.3.2</t>
  </si>
  <si>
    <t>Occupational Health and Safety</t>
  </si>
  <si>
    <t>Carried forward</t>
  </si>
  <si>
    <t>Brought forward</t>
  </si>
  <si>
    <t>A.3</t>
  </si>
  <si>
    <t>PROVISIONAL SUMS:</t>
  </si>
  <si>
    <t>(As specified in SANS 1200 A and the Project Specifications.)</t>
  </si>
  <si>
    <t>Community Liaison Officer:</t>
  </si>
  <si>
    <t>3.1.1</t>
  </si>
  <si>
    <t>Provision for the employment of 1 x CLO at R7000 pm</t>
  </si>
  <si>
    <t>Prov. Sum</t>
  </si>
  <si>
    <t>No. of CLO</t>
  </si>
  <si>
    <t>3.1.2</t>
  </si>
  <si>
    <t>Overheads, charges and profit on item 3.1.1.</t>
  </si>
  <si>
    <t>%</t>
  </si>
  <si>
    <t>Basic Skills and Construction Training:</t>
  </si>
  <si>
    <t>3.3.1</t>
  </si>
  <si>
    <t>3.3.2</t>
  </si>
  <si>
    <t>Payment of labourers during training at R191 per perosn per day for max. 5 days</t>
  </si>
  <si>
    <t>Labour Target</t>
  </si>
  <si>
    <t>3.3.3</t>
  </si>
  <si>
    <t>Overheads, charges and profit on item 3.3.1. and 3.3.2</t>
  </si>
  <si>
    <t>Student Training</t>
  </si>
  <si>
    <t>3.4.1</t>
  </si>
  <si>
    <t>Stipend for 2 x Engineering Students' in-service training at R4500 per month</t>
  </si>
  <si>
    <t>3.4.2</t>
  </si>
  <si>
    <t>Overheads, charges and profit on 3.4.1 above</t>
  </si>
  <si>
    <t>EPWP Overalls</t>
  </si>
  <si>
    <t>3.5.1</t>
  </si>
  <si>
    <t>A.4</t>
  </si>
  <si>
    <t>DAYWORK:</t>
  </si>
  <si>
    <t>Labour - Normal Working Hours: [Provisional]</t>
  </si>
  <si>
    <t>4.1.1</t>
  </si>
  <si>
    <t>Skilled Labour (Artisan).</t>
  </si>
  <si>
    <t>hr</t>
  </si>
  <si>
    <t>4.1.2</t>
  </si>
  <si>
    <t>Semi-skilled Labour.</t>
  </si>
  <si>
    <t>4.1.3</t>
  </si>
  <si>
    <t>Unskilled Labour.</t>
  </si>
  <si>
    <t>4.1.4</t>
  </si>
  <si>
    <t>Foreman.</t>
  </si>
  <si>
    <t>Plant - Heavy Equipment: [Provisional]</t>
  </si>
  <si>
    <t>(Plant shall not be more than 3 years old or have more than 3000 hrs logged. Operator to be qualified and competency certified.)</t>
  </si>
  <si>
    <t>5.2.1</t>
  </si>
  <si>
    <t>Excavator - Size Cat 225.</t>
  </si>
  <si>
    <t>5.2.2</t>
  </si>
  <si>
    <t>Excavator - TLB.</t>
  </si>
  <si>
    <t>Rate Only</t>
  </si>
  <si>
    <t>5.2.3</t>
  </si>
  <si>
    <t>Grader 140G or similar.</t>
  </si>
  <si>
    <t>5.2.4</t>
  </si>
  <si>
    <r>
      <t>Front end loader - bucket capacity ≤ 1.5 m</t>
    </r>
    <r>
      <rPr>
        <vertAlign val="superscript"/>
        <sz val="10"/>
        <color indexed="8"/>
        <rFont val="Arial"/>
        <family val="2"/>
      </rPr>
      <t>3</t>
    </r>
    <r>
      <rPr>
        <sz val="10"/>
        <color indexed="8"/>
        <rFont val="Arial"/>
        <family val="2"/>
      </rPr>
      <t>.</t>
    </r>
  </si>
  <si>
    <t>5.2.5</t>
  </si>
  <si>
    <t>5.2.6</t>
  </si>
  <si>
    <r>
      <t>Tip truck - 5 m</t>
    </r>
    <r>
      <rPr>
        <vertAlign val="superscript"/>
        <sz val="10"/>
        <color indexed="8"/>
        <rFont val="Arial"/>
        <family val="2"/>
      </rPr>
      <t xml:space="preserve">3  </t>
    </r>
    <r>
      <rPr>
        <sz val="10"/>
        <color indexed="8"/>
        <rFont val="Arial"/>
        <family val="2"/>
      </rPr>
      <t>capacity.</t>
    </r>
  </si>
  <si>
    <t>5.2.7</t>
  </si>
  <si>
    <r>
      <t>Tip truck - 10 m</t>
    </r>
    <r>
      <rPr>
        <vertAlign val="superscript"/>
        <sz val="10"/>
        <color indexed="8"/>
        <rFont val="Arial"/>
        <family val="2"/>
      </rPr>
      <t>3</t>
    </r>
    <r>
      <rPr>
        <sz val="10"/>
        <color indexed="8"/>
        <rFont val="Arial"/>
        <family val="2"/>
      </rPr>
      <t xml:space="preserve"> capacity.</t>
    </r>
  </si>
  <si>
    <t>5.2.8</t>
  </si>
  <si>
    <t>Vibratory compaction roller - 13.5 ton.</t>
  </si>
  <si>
    <t>5.2.9</t>
  </si>
  <si>
    <t>Transport cost per any unit of plant to deliver to site and remove from site for items 5.2.1 to 5.2.9</t>
  </si>
  <si>
    <t>Plant - Small Equipment: [Provisional]</t>
  </si>
  <si>
    <t>5.3.1</t>
  </si>
  <si>
    <t>Pedestrian roller - BW90 or similar.</t>
  </si>
  <si>
    <t>5.3.2</t>
  </si>
  <si>
    <t>Vibratory plate compactor.</t>
  </si>
  <si>
    <t>5.3.3</t>
  </si>
  <si>
    <t>Vibratory rammer.</t>
  </si>
  <si>
    <t>5.3.4</t>
  </si>
  <si>
    <t xml:space="preserve">Transport cost per any unit of plant to deliver to site and remove from site for items 5.3.1 to 5.3.4 </t>
  </si>
  <si>
    <t>TOTAL CARRIED TO SUMMARY:</t>
  </si>
  <si>
    <t>ITEM</t>
  </si>
  <si>
    <t>SANS</t>
  </si>
  <si>
    <t xml:space="preserve">RATE </t>
  </si>
  <si>
    <t>1200 C</t>
  </si>
  <si>
    <t>SCHEDULE 2 : SITE CLEARANCE</t>
  </si>
  <si>
    <t>Pipe</t>
  </si>
  <si>
    <t>length</t>
  </si>
  <si>
    <t>width</t>
  </si>
  <si>
    <t>depth</t>
  </si>
  <si>
    <t>8.2.1</t>
  </si>
  <si>
    <t>Clear and grub</t>
  </si>
  <si>
    <t>m²</t>
  </si>
  <si>
    <t>8.2.2</t>
  </si>
  <si>
    <t>Remove and grub large tress and tree stumps of girth</t>
  </si>
  <si>
    <t>2.2.1</t>
  </si>
  <si>
    <t>a)  over 1m and up to and including 2m</t>
  </si>
  <si>
    <t>No.</t>
  </si>
  <si>
    <t>Excavation</t>
  </si>
  <si>
    <t>2.2.2</t>
  </si>
  <si>
    <t>b) Removal of man-made surfaces</t>
  </si>
  <si>
    <r>
      <t>m</t>
    </r>
    <r>
      <rPr>
        <sz val="10"/>
        <color rgb="FF000000"/>
        <rFont val="Calibri"/>
        <family val="2"/>
      </rPr>
      <t>²</t>
    </r>
  </si>
  <si>
    <t>1200 DB</t>
  </si>
  <si>
    <t>SCHEDULE 3: PIPE TRENCING</t>
  </si>
  <si>
    <t>Clearence</t>
  </si>
  <si>
    <t>8.3.2</t>
  </si>
  <si>
    <t>EXCAVATION</t>
  </si>
  <si>
    <t>Valve CHAMBERS</t>
  </si>
  <si>
    <t>PSDB 8.3.2</t>
  </si>
  <si>
    <t>a) Excavate in all materials for trenches, compact, and dispose of surplus/ unsuitable material</t>
  </si>
  <si>
    <t>3.1.1.1</t>
  </si>
  <si>
    <t>i) Over 0,5m up to 1,0m deep</t>
  </si>
  <si>
    <t>m³</t>
  </si>
  <si>
    <t>3.1.1.2</t>
  </si>
  <si>
    <t>ii) Over 1,0m up to 2,0m deep</t>
  </si>
  <si>
    <t>a) Excavate in all materials for backfill, compact, and dispose of surplus/ unsuitable material.</t>
  </si>
  <si>
    <t>3.1.2.1</t>
  </si>
  <si>
    <t>3.1.2.2</t>
  </si>
  <si>
    <t>3.1.3</t>
  </si>
  <si>
    <t>b) Extra over item for</t>
  </si>
  <si>
    <t>3.1.3.1</t>
  </si>
  <si>
    <t>i) Intermediate excavation</t>
  </si>
  <si>
    <t>3.1.3.2</t>
  </si>
  <si>
    <t>ii)  Hard Rock excavation</t>
  </si>
  <si>
    <t>Rate only</t>
  </si>
  <si>
    <t>3.1.4</t>
  </si>
  <si>
    <t>c) Excavate and dispose of unsuitable material from trench bottom</t>
  </si>
  <si>
    <t>8.3.3</t>
  </si>
  <si>
    <t>EXCAVATION ANCILLARIES</t>
  </si>
  <si>
    <t>3.2.1</t>
  </si>
  <si>
    <t>8.3.3.1</t>
  </si>
  <si>
    <t>Make-up deficiency in backfill material (Provisional)</t>
  </si>
  <si>
    <t>3.2.1.1</t>
  </si>
  <si>
    <t>PSDB 8.3.3.1</t>
  </si>
  <si>
    <t>c) by importing material from off-site source selected by the contractor</t>
  </si>
  <si>
    <r>
      <t>m</t>
    </r>
    <r>
      <rPr>
        <vertAlign val="superscript"/>
        <sz val="9"/>
        <rFont val="Arial Narrow"/>
        <family val="2"/>
      </rPr>
      <t>3</t>
    </r>
    <r>
      <rPr>
        <sz val="11"/>
        <color theme="1"/>
        <rFont val="Calibri"/>
        <family val="2"/>
        <scheme val="minor"/>
      </rPr>
      <t/>
    </r>
  </si>
  <si>
    <t>3.2.2</t>
  </si>
  <si>
    <t>PSDB 8.3.5</t>
  </si>
  <si>
    <t>EXISTING SERVICES THAT INTERSECT OR ADJOIN A PIPE TRENCH</t>
  </si>
  <si>
    <t>3.2.2.1</t>
  </si>
  <si>
    <t>Services that intersect a trench</t>
  </si>
  <si>
    <t>3.2.2.1.1</t>
  </si>
  <si>
    <t xml:space="preserve">a) Expose by hand services that intersect undergroud services (i.e water, electrical, telcom cables, etc) </t>
  </si>
  <si>
    <t>3.2.2.1.1.1</t>
  </si>
  <si>
    <t>i) Water mains up to 200 mm diam.</t>
  </si>
  <si>
    <t>m</t>
  </si>
  <si>
    <t>3.2.2.1.1.2</t>
  </si>
  <si>
    <t>ii) Water mains over 200 mm diam.</t>
  </si>
  <si>
    <t>3.2.2.1.2</t>
  </si>
  <si>
    <t>b) Services that adjoin a trench</t>
  </si>
  <si>
    <t>3.2.2.1.2.1</t>
  </si>
  <si>
    <t>1) Cables</t>
  </si>
  <si>
    <t>1200 LB</t>
  </si>
  <si>
    <t>SCHEDULE 4. BEDDING (PIPES)</t>
  </si>
  <si>
    <t>Provision of Bedding trench excavation within 0,5 km (Sub-clause 3.4.1)</t>
  </si>
  <si>
    <t xml:space="preserve">a) Selected granular material for bedding </t>
  </si>
  <si>
    <t>8.2.2.1</t>
  </si>
  <si>
    <t>From commercial sources (Provisional)</t>
  </si>
  <si>
    <t>4.2.1</t>
  </si>
  <si>
    <t>a) Pipe Bedding on soft material</t>
  </si>
  <si>
    <r>
      <t>m</t>
    </r>
    <r>
      <rPr>
        <vertAlign val="superscript"/>
        <sz val="10"/>
        <rFont val="Arial"/>
        <family val="2"/>
      </rPr>
      <t>3</t>
    </r>
  </si>
  <si>
    <t>4.2.2</t>
  </si>
  <si>
    <t xml:space="preserve">b) Selected fill material </t>
  </si>
  <si>
    <t>Encasing of pipes in concrete (20MPa)</t>
  </si>
  <si>
    <t>1200 GA</t>
  </si>
  <si>
    <t>SCHEDULE 8: CONCRETE (SMALL WORKS)</t>
  </si>
  <si>
    <t>NOTE:Chambers to be constructed as per the relevant drawing</t>
  </si>
  <si>
    <t>8.2</t>
  </si>
  <si>
    <t>FORMWORK</t>
  </si>
  <si>
    <t>5.1.1</t>
  </si>
  <si>
    <t>Rough</t>
  </si>
  <si>
    <t>5.1.1.1</t>
  </si>
  <si>
    <t>a) Vertical to chamber floor</t>
  </si>
  <si>
    <t>5.1.1.2</t>
  </si>
  <si>
    <t>b) Vertical plane walls</t>
  </si>
  <si>
    <t>5.1.2</t>
  </si>
  <si>
    <t>Smooth</t>
  </si>
  <si>
    <t>5.1.2.1</t>
  </si>
  <si>
    <t>a) Vertical to wall and roof</t>
  </si>
  <si>
    <t>5.1.3</t>
  </si>
  <si>
    <t>8.2.3</t>
  </si>
  <si>
    <t>Narrow widths (up to 300 mm)</t>
  </si>
  <si>
    <t>5.1.3.1</t>
  </si>
  <si>
    <t>(a) 25mm  x 25mm chamfer</t>
  </si>
  <si>
    <t>5.1.4</t>
  </si>
  <si>
    <t>8.2.4</t>
  </si>
  <si>
    <t>Box out holes/form voids:</t>
  </si>
  <si>
    <t>5.1.4.1</t>
  </si>
  <si>
    <t>(a) Small, circular, up to and including 0,35m diameter, regardless of depth</t>
  </si>
  <si>
    <t>5.1.4.2</t>
  </si>
  <si>
    <t>(b) Small, other than circular of area up to and including 0,1 m²</t>
  </si>
  <si>
    <t>5.1.4.3</t>
  </si>
  <si>
    <t>(c) Large, circular, of diameter over 0.35m and up to and including 0.7m</t>
  </si>
  <si>
    <t>5.1.4.4</t>
  </si>
  <si>
    <t>(d)  Large, other than circular, of area over 0,1 m² and up to and including 0,5 m²</t>
  </si>
  <si>
    <t>8.3</t>
  </si>
  <si>
    <t>REINFORCEMENT</t>
  </si>
  <si>
    <t>8.3.1</t>
  </si>
  <si>
    <t>Mild steel bars</t>
  </si>
  <si>
    <t>5.2.1.1</t>
  </si>
  <si>
    <t>(i) R 10</t>
  </si>
  <si>
    <t>t</t>
  </si>
  <si>
    <t>High-tensile steel bars</t>
  </si>
  <si>
    <t>5.2.2.1</t>
  </si>
  <si>
    <t>(i) Y10</t>
  </si>
  <si>
    <t>5.2.2.2</t>
  </si>
  <si>
    <t>(ii) Y12</t>
  </si>
  <si>
    <t>5.2.2.3</t>
  </si>
  <si>
    <t>(iii) Y16</t>
  </si>
  <si>
    <t>High-tensile welded mesh of:</t>
  </si>
  <si>
    <t>(i) Ref 395</t>
  </si>
  <si>
    <t>CONCRETE</t>
  </si>
  <si>
    <t>8.4.2</t>
  </si>
  <si>
    <t>Strength concrete, Class 15/19 concrete, blinding layer 75mm thick</t>
  </si>
  <si>
    <t>8.4.3</t>
  </si>
  <si>
    <t xml:space="preserve">Concrete Grade 30/19 </t>
  </si>
  <si>
    <t>8.4.4</t>
  </si>
  <si>
    <t>Concrete Grade 25/19</t>
  </si>
  <si>
    <t>PIPELINE</t>
  </si>
  <si>
    <t>1200 L</t>
  </si>
  <si>
    <t>PRESSURE PIPE AND PIPE FITTINGS</t>
  </si>
  <si>
    <t xml:space="preserve">All the rates shall comply with the specifications and drawings and shall include the following: All labour, materials, welds, stubs, plant, reinforcement, lining and coating as specified, factory testing, delivery to site, off-loading adjacent to laying position, placing pipes and specials on sandbags or similar approved protective supports, all as schedules below: </t>
  </si>
  <si>
    <t>32mm</t>
  </si>
  <si>
    <t>160mm</t>
  </si>
  <si>
    <t>90mm</t>
  </si>
  <si>
    <t>Supply, lay, and bed pipes complete with couplings</t>
  </si>
  <si>
    <t>450mm</t>
  </si>
  <si>
    <t>6.1.1</t>
  </si>
  <si>
    <t>i)Pipes</t>
  </si>
  <si>
    <t>110mm</t>
  </si>
  <si>
    <t>6.1.2</t>
  </si>
  <si>
    <t>a) 450mm diameter PN25 HDPE  pipes complete with spigot and socket joints to SABS Standarts</t>
  </si>
  <si>
    <t>b) 160mm diameter uPVC class 16 pipes complete with spigot and socket joints to SABS Standarts</t>
  </si>
  <si>
    <t>c) 110mm diameter uPVC class 16 pipes complete with spigot and socket joints to SABS Standarts</t>
  </si>
  <si>
    <t>d) 90mm diameter uPVC class 16 pipes complete with spigot and socket joints to SABS Standarts</t>
  </si>
  <si>
    <t>d) 75mm diameter uPVC class 16 pipes complete with spigot and socket joints to SABS Standarts</t>
  </si>
  <si>
    <t>e) 32mm diameter PN25 HDPE  pipes complete with spigot and socket joints to SABS Standarts</t>
  </si>
  <si>
    <t>FITTINGS AND SPECIALS FOR FIXING INTO PIPES</t>
  </si>
  <si>
    <t>Fittings to be suitable for coupling directly onto pipes according the drawings</t>
  </si>
  <si>
    <t>6.2.1</t>
  </si>
  <si>
    <t>a) 160NB Coupling sleeve</t>
  </si>
  <si>
    <t>rate only</t>
  </si>
  <si>
    <t>6.2.2</t>
  </si>
  <si>
    <t>b) 160NB Shurjoint grooved coupling</t>
  </si>
  <si>
    <t>Bends: Supply and install  bends complete with couplings or flanged fittings)on site for HDPE Pipes</t>
  </si>
  <si>
    <t>450mm Diameter</t>
  </si>
  <si>
    <t>6.3.1</t>
  </si>
  <si>
    <t>a) Bend 450/11.25ᵒ</t>
  </si>
  <si>
    <t>160mm diameter</t>
  </si>
  <si>
    <t>6.3.4</t>
  </si>
  <si>
    <t>d) Bend 160/11ᵒ</t>
  </si>
  <si>
    <t>a) Bend 160/22.5ᵒ</t>
  </si>
  <si>
    <t>b) Bend 160/45ᵒ</t>
  </si>
  <si>
    <t>c) Bend 160/90ᵒ</t>
  </si>
  <si>
    <t>110mm diameter</t>
  </si>
  <si>
    <t>d) Bend 110/11ᵒ</t>
  </si>
  <si>
    <t>a) Bend 110/22.5ᵒ</t>
  </si>
  <si>
    <t>b) Bend 110/45ᵒ</t>
  </si>
  <si>
    <t>c) Bend 110/90ᵒ</t>
  </si>
  <si>
    <t>90mm diameter</t>
  </si>
  <si>
    <t>a) Bend 90/22.5ᵒ</t>
  </si>
  <si>
    <t>b) Bend 90/45ᵒ</t>
  </si>
  <si>
    <t>c) Bend 90/90ᵒ</t>
  </si>
  <si>
    <t>75mm diameter</t>
  </si>
  <si>
    <t>a) Bend 110/11ᵒ</t>
  </si>
  <si>
    <t>b) Bend 90/22.5ᵒ</t>
  </si>
  <si>
    <t>c) Bend 90/45ᵒ</t>
  </si>
  <si>
    <t>d) Bend 90/90ᵒ</t>
  </si>
  <si>
    <t>32mm diameter</t>
  </si>
  <si>
    <t>a) Bend 32/22.5ᵒ</t>
  </si>
  <si>
    <t>b) Bend 32/45ᵒ</t>
  </si>
  <si>
    <t>c) Bend 32/90ᵒ</t>
  </si>
  <si>
    <t>Pipe Reducers</t>
  </si>
  <si>
    <t>6.4.1</t>
  </si>
  <si>
    <t>a) 160mm x 110mm</t>
  </si>
  <si>
    <t>b) 110mm x 90mm</t>
  </si>
  <si>
    <t>c) 90mm x 75mm</t>
  </si>
  <si>
    <t>6.4.2</t>
  </si>
  <si>
    <t>d) 450mm x 160mm</t>
  </si>
  <si>
    <t>e) 75mm to 35mm</t>
  </si>
  <si>
    <t>f) 110mm x 75mm</t>
  </si>
  <si>
    <t>g) 160mm x 75</t>
  </si>
  <si>
    <t>T's</t>
  </si>
  <si>
    <t>75mm</t>
  </si>
  <si>
    <t>Labour</t>
  </si>
  <si>
    <t>Profit</t>
  </si>
  <si>
    <t>AIR RELEASE VALVE</t>
  </si>
  <si>
    <t>Supplying, installing, cutting in and testing flanged valves for uPVC  pipes</t>
  </si>
  <si>
    <t>Handling fee @10%</t>
  </si>
  <si>
    <t>6.5.4</t>
  </si>
  <si>
    <t>Ø160mm PN16 Gate Valve</t>
  </si>
  <si>
    <t>Ø110mm PN16 Gate Valve</t>
  </si>
  <si>
    <t>Ø90mm PN16 Gate Valve</t>
  </si>
  <si>
    <t>Ø75mm PN16 Gate Valve</t>
  </si>
  <si>
    <t xml:space="preserve">No. </t>
  </si>
  <si>
    <t>ISOLATION VALVE</t>
  </si>
  <si>
    <t>6.6.1</t>
  </si>
  <si>
    <t xml:space="preserve">Supplying, installing, cutting in and testing flanged isolation valves for uPVC pipes as shown on detailed drawings </t>
  </si>
  <si>
    <t>6.6.2</t>
  </si>
  <si>
    <t>Ø160mm Flanged Adapter</t>
  </si>
  <si>
    <t>6.6.3</t>
  </si>
  <si>
    <t>Ø160mm Double flanged puddle pipe 1000mm long with puddle flange 670mm from the flanged end face</t>
  </si>
  <si>
    <t>6.6.4</t>
  </si>
  <si>
    <t>Ø160x50mm Galvanized Flanged Tee</t>
  </si>
  <si>
    <t>6.6.5</t>
  </si>
  <si>
    <t>Ø50mm Galvanized Flanged Pipe</t>
  </si>
  <si>
    <t>6.6.6</t>
  </si>
  <si>
    <t>Ø50mm PN16 Gate Valve</t>
  </si>
  <si>
    <t>PSL 8.2.17</t>
  </si>
  <si>
    <t xml:space="preserve">VALVE CHAMBERS </t>
  </si>
  <si>
    <t>6.7.1</t>
  </si>
  <si>
    <t>Valve Chambers (including excavations, materials, plant, labour and incidentals) consisting of 230 mm Facebrick walls of 1,5 m x 1,5 m x 1.5 m high interior dimensions, with 100 mm thick reinforced concrete floor slab and 150mm thick reinforced concrete roof slab with 600x600mm chequer plate lockable manhole cover with steel frame as per drawings.</t>
  </si>
  <si>
    <t>6.7.2</t>
  </si>
  <si>
    <t>Provision of lockable manhole covers</t>
  </si>
  <si>
    <t>6.7.3</t>
  </si>
  <si>
    <t>Surface Finish</t>
  </si>
  <si>
    <t>Surface finishes to concrete work, to specifications in: Rubbed surface finish on exposed external concrete surface</t>
  </si>
  <si>
    <t>Installation of Water Meters to a potion of the households</t>
  </si>
  <si>
    <t>N0.</t>
  </si>
  <si>
    <t>TOTAL CARRIED TO SUMMARY</t>
  </si>
  <si>
    <t>SCHEDULE 7: ACCESS</t>
  </si>
  <si>
    <t>1200 ME</t>
  </si>
  <si>
    <t>PAVEMENT LAYERS</t>
  </si>
  <si>
    <t>7.1.1</t>
  </si>
  <si>
    <t>SELECTED LAYER (G7 MATERIAL)</t>
  </si>
  <si>
    <t>62 crossings</t>
  </si>
  <si>
    <t>7.1.2</t>
  </si>
  <si>
    <t xml:space="preserve">SUB-BASE : 150mm THICK G5 COMPACTED TO 95% MOD AASHTO DENSITY </t>
  </si>
  <si>
    <t>7.1.3</t>
  </si>
  <si>
    <t xml:space="preserve">BASE: 150mm THICK CEMENT STABILIZED (C4) COMPACTED TO 98% MOD AASHTO DENSITY </t>
  </si>
  <si>
    <t>SANS 1200 MM</t>
  </si>
  <si>
    <t>8.5.1</t>
  </si>
  <si>
    <t>PAVEMENT BRICKS</t>
  </si>
  <si>
    <t>7.3.1</t>
  </si>
  <si>
    <t>(c) 80mm Pavement bricks (SABS Approved)</t>
  </si>
  <si>
    <t>8.5.2</t>
  </si>
  <si>
    <t>KERBS</t>
  </si>
  <si>
    <t>7.4.1</t>
  </si>
  <si>
    <t>Figure 8c Kerbing</t>
  </si>
  <si>
    <t>SUMMARY OF SCHEDULES</t>
  </si>
  <si>
    <t xml:space="preserve">SCHEDULE 1: PRELIMINARY AND GENERAL </t>
  </si>
  <si>
    <t>R</t>
  </si>
  <si>
    <t>SCHEDULE 2: SITE CLEARENCE</t>
  </si>
  <si>
    <t>SCHEDULE 3: PIPE TRENCHING</t>
  </si>
  <si>
    <t>SCHEDULE 4: BEDDING (PIPES)</t>
  </si>
  <si>
    <t>SCHEDULE 5: CONCRETE WORKS</t>
  </si>
  <si>
    <t>SCHEDULE 6: PIPE LINE</t>
  </si>
  <si>
    <t>SCHEDULE 7: ROAD CROSSING</t>
  </si>
  <si>
    <t>SUB TOTAL - A</t>
  </si>
  <si>
    <t xml:space="preserve">5% CONTINGENCIES  </t>
  </si>
  <si>
    <t>SUB TOTAL - B</t>
  </si>
  <si>
    <t xml:space="preserve">15% VAT </t>
  </si>
  <si>
    <t xml:space="preserve">TENDER SUM (Incl 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</si>
</sst>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quot;R&quot;* #,##0.00_-;\-&quot;R&quot;* #,##0.00_-;_-&quot;R&quot;* &quot;-&quot;??_-;_-@_-"/>
    <numFmt numFmtId="165" formatCode="_-* #,##0.00_-;\-* #,##0.00_-;_-* &quot;-&quot;??_-;_-@_-"/>
    <numFmt numFmtId="166" formatCode="_-* #,##0_-;\-* #,##0_-;_-* &quot;-&quot;??_-;_-@_-"/>
    <numFmt numFmtId="167" formatCode="_ * #,##0.00_ ;_ * \-#,##0.00_ ;_ * &quot;-&quot;??_ ;_ @_ "/>
    <numFmt numFmtId="168" formatCode="#,##0_ ;[Red]\-#,##0\ "/>
    <numFmt numFmtId="169" formatCode="&quot;R&quot;#,##0.00"/>
    <numFmt numFmtId="170" formatCode="_(&quot;R&quot;* #,##0.00_);_(&quot;R&quot;* \(#,##0.00\);_(&quot;R&quot;* &quot;-&quot;??_);_(@_)"/>
  </numFmts>
  <fonts count="28">
    <font>
      <sz val="11"/>
      <color theme="1"/>
      <name val="Calibri"/>
      <family val="2"/>
      <scheme val="minor"/>
    </font>
    <font>
      <sz val="11"/>
      <color theme="1"/>
      <name val="Calibri"/>
      <family val="2"/>
      <scheme val="minor"/>
    </font>
    <font>
      <sz val="10"/>
      <color rgb="FF000000"/>
      <name val="Arial"/>
      <family val="2"/>
    </font>
    <font>
      <b/>
      <u/>
      <sz val="8"/>
      <color rgb="FF000000"/>
      <name val="Arial"/>
      <family val="2"/>
    </font>
    <font>
      <b/>
      <sz val="10"/>
      <color rgb="FF000000"/>
      <name val="Arial"/>
      <family val="2"/>
    </font>
    <font>
      <sz val="10"/>
      <color rgb="FF000000"/>
      <name val="Calibri"/>
      <family val="2"/>
    </font>
    <font>
      <sz val="11"/>
      <color theme="1"/>
      <name val="Arial"/>
      <family val="2"/>
    </font>
    <font>
      <u/>
      <sz val="10"/>
      <color rgb="FF000000"/>
      <name val="Arial"/>
      <family val="2"/>
    </font>
    <font>
      <sz val="8"/>
      <name val="Calibri"/>
      <family val="2"/>
      <scheme val="minor"/>
    </font>
    <font>
      <sz val="12"/>
      <name val="Arial"/>
      <family val="2"/>
    </font>
    <font>
      <sz val="10"/>
      <color theme="1"/>
      <name val="Arial"/>
      <family val="2"/>
    </font>
    <font>
      <sz val="10"/>
      <name val="Arial"/>
      <family val="2"/>
    </font>
    <font>
      <b/>
      <u/>
      <sz val="10"/>
      <name val="Arial"/>
      <family val="2"/>
    </font>
    <font>
      <sz val="10"/>
      <color indexed="8"/>
      <name val="Arial"/>
      <family val="2"/>
    </font>
    <font>
      <vertAlign val="superscript"/>
      <sz val="9"/>
      <name val="Arial Narrow"/>
      <family val="2"/>
    </font>
    <font>
      <b/>
      <sz val="10"/>
      <color theme="1"/>
      <name val="Arial"/>
      <family val="2"/>
    </font>
    <font>
      <b/>
      <u/>
      <sz val="10"/>
      <color rgb="FF000000"/>
      <name val="Arial"/>
      <family val="2"/>
    </font>
    <font>
      <b/>
      <u/>
      <sz val="11"/>
      <color rgb="FF000000"/>
      <name val="Arial"/>
      <family val="2"/>
    </font>
    <font>
      <i/>
      <sz val="10"/>
      <name val="Arial"/>
      <family val="2"/>
    </font>
    <font>
      <vertAlign val="superscript"/>
      <sz val="10"/>
      <name val="Arial"/>
      <family val="2"/>
    </font>
    <font>
      <sz val="10"/>
      <color rgb="FFFF0000"/>
      <name val="Arial"/>
      <family val="2"/>
    </font>
    <font>
      <b/>
      <sz val="10"/>
      <name val="Arial"/>
      <family val="2"/>
    </font>
    <font>
      <b/>
      <sz val="10"/>
      <color rgb="FFFFFF00"/>
      <name val="Arial"/>
      <family val="2"/>
    </font>
    <font>
      <vertAlign val="superscript"/>
      <sz val="10"/>
      <color indexed="8"/>
      <name val="Arial"/>
      <family val="2"/>
    </font>
    <font>
      <b/>
      <sz val="10"/>
      <color rgb="FFFF0000"/>
      <name val="Arial"/>
      <family val="2"/>
    </font>
    <font>
      <sz val="14"/>
      <color rgb="FF000000"/>
      <name val="Arial"/>
      <family val="2"/>
    </font>
    <font>
      <b/>
      <sz val="24"/>
      <color theme="1"/>
      <name val="Calibri"/>
      <family val="2"/>
      <scheme val="minor"/>
    </font>
    <font>
      <sz val="11"/>
      <color indexed="8"/>
      <name val="Calibri"/>
      <family val="2"/>
    </font>
  </fonts>
  <fills count="4">
    <fill>
      <patternFill patternType="none"/>
    </fill>
    <fill>
      <patternFill patternType="gray125"/>
    </fill>
    <fill>
      <patternFill patternType="solid">
        <fgColor indexed="9"/>
        <bgColor indexed="64"/>
      </patternFill>
    </fill>
    <fill>
      <patternFill patternType="solid">
        <fgColor rgb="FFFF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ck">
        <color indexed="64"/>
      </left>
      <right/>
      <top/>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right/>
      <top/>
      <bottom style="medium">
        <color rgb="FF000000"/>
      </bottom>
      <diagonal/>
    </border>
  </borders>
  <cellStyleXfs count="17">
    <xf numFmtId="0" fontId="0" fillId="0" borderId="0"/>
    <xf numFmtId="165" fontId="1" fillId="0" borderId="0" applyFont="0" applyFill="0" applyBorder="0" applyAlignment="0" applyProtection="0"/>
    <xf numFmtId="0" fontId="9" fillId="0" borderId="0"/>
    <xf numFmtId="9" fontId="1" fillId="0" borderId="0" applyFont="0" applyFill="0" applyBorder="0" applyAlignment="0" applyProtection="0"/>
    <xf numFmtId="0" fontId="11" fillId="0" borderId="0"/>
    <xf numFmtId="167" fontId="11" fillId="0" borderId="0" applyFont="0" applyFill="0" applyBorder="0" applyAlignment="0" applyProtection="0"/>
    <xf numFmtId="0" fontId="1" fillId="0" borderId="0"/>
    <xf numFmtId="3" fontId="11" fillId="0" borderId="6" applyProtection="0"/>
    <xf numFmtId="9" fontId="1" fillId="0" borderId="0" applyFont="0" applyFill="0" applyBorder="0" applyAlignment="0" applyProtection="0"/>
    <xf numFmtId="0" fontId="11" fillId="0" borderId="0"/>
    <xf numFmtId="0" fontId="11" fillId="0" borderId="0" applyNumberForma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164" fontId="1" fillId="0" borderId="0" applyFont="0" applyFill="0" applyBorder="0" applyAlignment="0" applyProtection="0"/>
    <xf numFmtId="0" fontId="1" fillId="0" borderId="0"/>
    <xf numFmtId="0" fontId="27" fillId="0" borderId="0"/>
  </cellStyleXfs>
  <cellXfs count="185">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right" vertical="center" wrapText="1"/>
    </xf>
    <xf numFmtId="0" fontId="4" fillId="0" borderId="2" xfId="0" applyFont="1" applyBorder="1" applyAlignment="1">
      <alignment horizontal="justify" vertical="center" wrapText="1"/>
    </xf>
    <xf numFmtId="0" fontId="2" fillId="0" borderId="2" xfId="0" applyFont="1" applyBorder="1" applyAlignment="1">
      <alignment horizontal="justify" vertical="center" wrapText="1"/>
    </xf>
    <xf numFmtId="165" fontId="2" fillId="0" borderId="2" xfId="1" applyFont="1" applyBorder="1" applyAlignment="1">
      <alignment vertical="center" wrapText="1"/>
    </xf>
    <xf numFmtId="0" fontId="7" fillId="0" borderId="2"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wrapText="1" indent="2"/>
    </xf>
    <xf numFmtId="0" fontId="10" fillId="0" borderId="0" xfId="0" applyFont="1"/>
    <xf numFmtId="0" fontId="10" fillId="0" borderId="0" xfId="0" applyFont="1" applyAlignment="1">
      <alignment horizontal="center"/>
    </xf>
    <xf numFmtId="0" fontId="10" fillId="0" borderId="0" xfId="0" applyFont="1" applyAlignment="1">
      <alignment horizontal="left" vertical="center"/>
    </xf>
    <xf numFmtId="165" fontId="4" fillId="0" borderId="1" xfId="1" applyFont="1" applyBorder="1" applyAlignment="1">
      <alignment horizontal="center" vertical="center" wrapText="1"/>
    </xf>
    <xf numFmtId="165" fontId="2" fillId="0" borderId="1" xfId="1" applyFont="1" applyBorder="1" applyAlignment="1">
      <alignment vertical="center" wrapText="1"/>
    </xf>
    <xf numFmtId="165" fontId="10" fillId="0" borderId="0" xfId="1" applyFont="1"/>
    <xf numFmtId="165" fontId="4" fillId="0" borderId="1" xfId="1" applyFont="1" applyBorder="1" applyAlignment="1">
      <alignment vertical="center" wrapText="1"/>
    </xf>
    <xf numFmtId="1" fontId="2" fillId="0" borderId="2" xfId="0" applyNumberFormat="1" applyFont="1" applyBorder="1" applyAlignment="1">
      <alignment vertical="center" wrapText="1"/>
    </xf>
    <xf numFmtId="1" fontId="2" fillId="0" borderId="2" xfId="0" applyNumberFormat="1" applyFont="1" applyBorder="1" applyAlignment="1">
      <alignment horizontal="right" vertical="center" wrapText="1"/>
    </xf>
    <xf numFmtId="166" fontId="10" fillId="0" borderId="0" xfId="1" applyNumberFormat="1" applyFont="1"/>
    <xf numFmtId="166" fontId="4" fillId="0" borderId="1" xfId="1" applyNumberFormat="1" applyFont="1" applyBorder="1" applyAlignment="1">
      <alignment horizontal="center" vertical="center" wrapText="1"/>
    </xf>
    <xf numFmtId="166" fontId="2" fillId="0" borderId="2" xfId="1" applyNumberFormat="1" applyFont="1" applyBorder="1" applyAlignment="1">
      <alignment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15" fillId="0" borderId="0" xfId="0" applyFont="1"/>
    <xf numFmtId="0" fontId="2" fillId="0" borderId="2" xfId="0" applyFont="1" applyBorder="1" applyAlignment="1">
      <alignment horizontal="center" vertical="top" wrapText="1"/>
    </xf>
    <xf numFmtId="166" fontId="2" fillId="0" borderId="2" xfId="1" applyNumberFormat="1" applyFont="1" applyFill="1" applyBorder="1" applyAlignment="1">
      <alignment vertical="center" wrapText="1"/>
    </xf>
    <xf numFmtId="165" fontId="2" fillId="0" borderId="2" xfId="1" applyFont="1" applyFill="1" applyBorder="1" applyAlignment="1">
      <alignment vertical="center" wrapText="1"/>
    </xf>
    <xf numFmtId="0" fontId="6" fillId="0" borderId="0" xfId="0" applyFont="1" applyAlignment="1">
      <alignment horizontal="left" vertical="center"/>
    </xf>
    <xf numFmtId="165" fontId="6" fillId="0" borderId="0" xfId="1" applyFont="1" applyAlignment="1">
      <alignment horizontal="left" vertical="center"/>
    </xf>
    <xf numFmtId="0" fontId="4" fillId="0" borderId="3" xfId="0" applyFont="1" applyBorder="1" applyAlignment="1">
      <alignment horizontal="center" vertical="center" wrapText="1"/>
    </xf>
    <xf numFmtId="0" fontId="10" fillId="0" borderId="2" xfId="0" applyFont="1" applyBorder="1" applyAlignment="1">
      <alignment horizontal="center" vertical="top"/>
    </xf>
    <xf numFmtId="165" fontId="10" fillId="0" borderId="0" xfId="0" applyNumberFormat="1" applyFont="1" applyAlignment="1">
      <alignment horizontal="left" vertical="center"/>
    </xf>
    <xf numFmtId="0" fontId="6" fillId="0" borderId="0" xfId="0" applyFont="1" applyAlignment="1">
      <alignment horizontal="center" vertical="center"/>
    </xf>
    <xf numFmtId="165" fontId="2" fillId="0" borderId="2" xfId="1" applyFont="1" applyBorder="1" applyAlignment="1">
      <alignment horizontal="center" vertical="center" wrapText="1"/>
    </xf>
    <xf numFmtId="9" fontId="10" fillId="0" borderId="0" xfId="3" applyFont="1" applyAlignment="1">
      <alignment horizontal="left" vertical="center"/>
    </xf>
    <xf numFmtId="1" fontId="2" fillId="0" borderId="2" xfId="0" applyNumberFormat="1" applyFont="1" applyBorder="1" applyAlignment="1">
      <alignment horizontal="center" vertical="center" wrapText="1"/>
    </xf>
    <xf numFmtId="0" fontId="11" fillId="0" borderId="2" xfId="4" applyBorder="1" applyAlignment="1">
      <alignment vertical="center" wrapText="1"/>
    </xf>
    <xf numFmtId="0" fontId="11" fillId="0" borderId="2" xfId="0" applyFont="1" applyBorder="1" applyAlignment="1">
      <alignment horizontal="center" vertical="center" wrapText="1"/>
    </xf>
    <xf numFmtId="0" fontId="11" fillId="0" borderId="2" xfId="4" applyBorder="1" applyAlignment="1">
      <alignment horizontal="left" vertical="center" wrapText="1"/>
    </xf>
    <xf numFmtId="0" fontId="11" fillId="0" borderId="2" xfId="4" applyBorder="1" applyAlignment="1">
      <alignment horizontal="center" vertical="center" wrapText="1"/>
    </xf>
    <xf numFmtId="0" fontId="11" fillId="0" borderId="2" xfId="0" applyFont="1" applyBorder="1" applyAlignment="1">
      <alignment horizontal="left" vertical="center" wrapText="1"/>
    </xf>
    <xf numFmtId="3" fontId="11" fillId="0" borderId="2" xfId="4" applyNumberFormat="1" applyBorder="1" applyAlignment="1">
      <alignment horizontal="center" vertical="center" wrapText="1"/>
    </xf>
    <xf numFmtId="0" fontId="11" fillId="0" borderId="0" xfId="4" applyAlignment="1">
      <alignment vertical="center"/>
    </xf>
    <xf numFmtId="0" fontId="20" fillId="0" borderId="0" xfId="4" applyFont="1" applyAlignment="1">
      <alignment horizontal="center" vertical="center"/>
    </xf>
    <xf numFmtId="0" fontId="11" fillId="0" borderId="0" xfId="6" applyFont="1"/>
    <xf numFmtId="0" fontId="21" fillId="2" borderId="3" xfId="6" applyFont="1" applyFill="1" applyBorder="1" applyAlignment="1">
      <alignment horizontal="center" vertical="center" wrapText="1"/>
    </xf>
    <xf numFmtId="0" fontId="21" fillId="2" borderId="3" xfId="6" applyFont="1" applyFill="1" applyBorder="1" applyAlignment="1">
      <alignment horizontal="center" vertical="center"/>
    </xf>
    <xf numFmtId="164" fontId="21" fillId="2" borderId="3" xfId="6" applyNumberFormat="1" applyFont="1" applyFill="1" applyBorder="1" applyAlignment="1">
      <alignment horizontal="center" vertical="center"/>
    </xf>
    <xf numFmtId="164" fontId="21" fillId="2" borderId="0" xfId="6" applyNumberFormat="1" applyFont="1" applyFill="1" applyAlignment="1">
      <alignment horizontal="center" vertical="center"/>
    </xf>
    <xf numFmtId="0" fontId="21" fillId="0" borderId="0" xfId="6" applyFont="1"/>
    <xf numFmtId="0" fontId="21" fillId="0" borderId="3" xfId="6" applyFont="1" applyBorder="1" applyAlignment="1">
      <alignment horizontal="center" vertical="center"/>
    </xf>
    <xf numFmtId="0" fontId="21" fillId="0" borderId="3" xfId="6" applyFont="1" applyBorder="1" applyAlignment="1">
      <alignment vertical="center"/>
    </xf>
    <xf numFmtId="164" fontId="21" fillId="0" borderId="3" xfId="6" applyNumberFormat="1" applyFont="1" applyBorder="1" applyAlignment="1">
      <alignment vertical="center"/>
    </xf>
    <xf numFmtId="164" fontId="21" fillId="0" borderId="0" xfId="6" applyNumberFormat="1" applyFont="1" applyAlignment="1">
      <alignment vertical="center"/>
    </xf>
    <xf numFmtId="0" fontId="11" fillId="0" borderId="2" xfId="6" applyFont="1" applyBorder="1" applyAlignment="1">
      <alignment horizontal="center" vertical="center" wrapText="1"/>
    </xf>
    <xf numFmtId="0" fontId="11" fillId="0" borderId="2" xfId="6" applyFont="1" applyBorder="1" applyAlignment="1">
      <alignment vertical="center" wrapText="1"/>
    </xf>
    <xf numFmtId="164" fontId="11" fillId="0" borderId="2" xfId="6" applyNumberFormat="1" applyFont="1" applyBorder="1" applyAlignment="1">
      <alignment vertical="center" wrapText="1"/>
    </xf>
    <xf numFmtId="164" fontId="11" fillId="0" borderId="0" xfId="6" applyNumberFormat="1" applyFont="1" applyAlignment="1">
      <alignment vertical="center" wrapText="1"/>
    </xf>
    <xf numFmtId="0" fontId="11" fillId="0" borderId="0" xfId="6" applyFont="1" applyAlignment="1">
      <alignment vertical="center" wrapText="1"/>
    </xf>
    <xf numFmtId="0" fontId="11" fillId="0" borderId="2" xfId="6" applyFont="1" applyBorder="1" applyAlignment="1">
      <alignment horizontal="center" vertical="center"/>
    </xf>
    <xf numFmtId="0" fontId="11" fillId="0" borderId="2" xfId="6" applyFont="1" applyBorder="1" applyAlignment="1">
      <alignment vertical="center"/>
    </xf>
    <xf numFmtId="164" fontId="11" fillId="0" borderId="2" xfId="6" applyNumberFormat="1" applyFont="1" applyBorder="1" applyAlignment="1">
      <alignment vertical="center"/>
    </xf>
    <xf numFmtId="164" fontId="11" fillId="0" borderId="2" xfId="7" applyNumberFormat="1" applyBorder="1" applyAlignment="1">
      <alignment horizontal="right"/>
    </xf>
    <xf numFmtId="164" fontId="11" fillId="0" borderId="0" xfId="7" applyNumberFormat="1" applyBorder="1" applyAlignment="1">
      <alignment horizontal="right"/>
    </xf>
    <xf numFmtId="0" fontId="21" fillId="0" borderId="2" xfId="6" applyFont="1" applyBorder="1" applyAlignment="1">
      <alignment horizontal="center" vertical="center"/>
    </xf>
    <xf numFmtId="4" fontId="11" fillId="0" borderId="2" xfId="6" applyNumberFormat="1" applyFont="1" applyBorder="1" applyAlignment="1">
      <alignment horizontal="center" vertical="center"/>
    </xf>
    <xf numFmtId="3" fontId="11" fillId="0" borderId="2" xfId="6" applyNumberFormat="1" applyFont="1" applyBorder="1" applyAlignment="1">
      <alignment horizontal="center" vertical="center"/>
    </xf>
    <xf numFmtId="164" fontId="11" fillId="0" borderId="2" xfId="6" applyNumberFormat="1" applyFont="1" applyBorder="1" applyAlignment="1">
      <alignment horizontal="center" vertical="center"/>
    </xf>
    <xf numFmtId="164" fontId="11" fillId="0" borderId="2" xfId="7" applyNumberFormat="1" applyBorder="1" applyAlignment="1">
      <alignment horizontal="right" vertical="center"/>
    </xf>
    <xf numFmtId="164" fontId="11" fillId="0" borderId="0" xfId="7" applyNumberFormat="1" applyBorder="1" applyAlignment="1">
      <alignment horizontal="right" vertical="center"/>
    </xf>
    <xf numFmtId="164" fontId="11" fillId="0" borderId="0" xfId="6" applyNumberFormat="1" applyFont="1" applyAlignment="1">
      <alignment horizontal="center" vertical="center"/>
    </xf>
    <xf numFmtId="0" fontId="22" fillId="0" borderId="0" xfId="6" applyFont="1"/>
    <xf numFmtId="0" fontId="21" fillId="0" borderId="2" xfId="6" applyFont="1" applyBorder="1" applyAlignment="1">
      <alignment vertical="center"/>
    </xf>
    <xf numFmtId="164" fontId="21" fillId="0" borderId="2" xfId="6" applyNumberFormat="1" applyFont="1" applyBorder="1" applyAlignment="1">
      <alignment horizontal="center" vertical="center"/>
    </xf>
    <xf numFmtId="164" fontId="11" fillId="0" borderId="2" xfId="6" applyNumberFormat="1" applyFont="1" applyBorder="1" applyAlignment="1">
      <alignment horizontal="center" vertical="center" wrapText="1"/>
    </xf>
    <xf numFmtId="0" fontId="11" fillId="0" borderId="2" xfId="9" applyBorder="1" applyAlignment="1">
      <alignment horizontal="center" vertical="center"/>
    </xf>
    <xf numFmtId="168" fontId="11" fillId="0" borderId="2" xfId="9" applyNumberFormat="1" applyBorder="1" applyAlignment="1">
      <alignment horizontal="center" vertical="center"/>
    </xf>
    <xf numFmtId="2" fontId="11" fillId="0" borderId="2" xfId="6" applyNumberFormat="1" applyFont="1" applyBorder="1" applyAlignment="1">
      <alignment horizontal="center" vertical="center"/>
    </xf>
    <xf numFmtId="0" fontId="21" fillId="0" borderId="2" xfId="9" applyFont="1" applyBorder="1" applyAlignment="1">
      <alignment horizontal="center" vertical="center"/>
    </xf>
    <xf numFmtId="168" fontId="21" fillId="0" borderId="2" xfId="9" applyNumberFormat="1" applyFont="1" applyBorder="1" applyAlignment="1">
      <alignment horizontal="center" vertical="center"/>
    </xf>
    <xf numFmtId="3" fontId="11" fillId="0" borderId="2" xfId="9" applyNumberFormat="1" applyBorder="1" applyAlignment="1">
      <alignment horizontal="center" vertical="center"/>
    </xf>
    <xf numFmtId="164" fontId="11" fillId="0" borderId="2" xfId="9" applyNumberFormat="1" applyBorder="1" applyAlignment="1">
      <alignment horizontal="center" vertical="center"/>
    </xf>
    <xf numFmtId="9" fontId="11" fillId="0" borderId="2" xfId="8" applyFont="1" applyBorder="1" applyAlignment="1">
      <alignment horizontal="center" vertical="center"/>
    </xf>
    <xf numFmtId="2" fontId="11" fillId="0" borderId="2" xfId="9" applyNumberFormat="1" applyBorder="1" applyAlignment="1">
      <alignment horizontal="center" vertical="center"/>
    </xf>
    <xf numFmtId="164" fontId="11" fillId="0" borderId="2" xfId="9" applyNumberFormat="1" applyBorder="1" applyAlignment="1">
      <alignment horizontal="right" vertical="center"/>
    </xf>
    <xf numFmtId="0" fontId="11" fillId="0" borderId="2" xfId="9" applyBorder="1" applyAlignment="1">
      <alignment horizontal="center"/>
    </xf>
    <xf numFmtId="164" fontId="11" fillId="0" borderId="2" xfId="6" applyNumberFormat="1" applyFont="1" applyBorder="1" applyAlignment="1">
      <alignment horizontal="right" vertical="center"/>
    </xf>
    <xf numFmtId="164" fontId="11" fillId="0" borderId="0" xfId="6" applyNumberFormat="1" applyFont="1" applyAlignment="1">
      <alignment horizontal="right" vertical="center"/>
    </xf>
    <xf numFmtId="164" fontId="11" fillId="0" borderId="0" xfId="9" applyNumberFormat="1" applyAlignment="1">
      <alignment horizontal="right" vertical="center"/>
    </xf>
    <xf numFmtId="164" fontId="21" fillId="0" borderId="1" xfId="4" applyNumberFormat="1" applyFont="1" applyBorder="1" applyAlignment="1">
      <alignment vertical="center"/>
    </xf>
    <xf numFmtId="164" fontId="21" fillId="0" borderId="0" xfId="4" applyNumberFormat="1" applyFont="1" applyAlignment="1">
      <alignment vertical="center"/>
    </xf>
    <xf numFmtId="0" fontId="21" fillId="0" borderId="0" xfId="4" applyFont="1" applyAlignment="1">
      <alignment vertical="center"/>
    </xf>
    <xf numFmtId="0" fontId="24" fillId="0" borderId="0" xfId="4" applyFont="1" applyAlignment="1">
      <alignment horizontal="center" vertical="center"/>
    </xf>
    <xf numFmtId="0" fontId="11" fillId="0" borderId="0" xfId="4" applyAlignment="1">
      <alignment horizontal="center" vertical="center"/>
    </xf>
    <xf numFmtId="164" fontId="11" fillId="0" borderId="0" xfId="4" applyNumberFormat="1" applyAlignment="1">
      <alignment vertical="center"/>
    </xf>
    <xf numFmtId="164" fontId="21" fillId="0" borderId="2" xfId="6" applyNumberFormat="1" applyFont="1" applyBorder="1" applyAlignment="1">
      <alignment vertical="center"/>
    </xf>
    <xf numFmtId="164" fontId="11" fillId="0" borderId="2" xfId="9" applyNumberFormat="1" applyBorder="1" applyAlignment="1">
      <alignment horizontal="center"/>
    </xf>
    <xf numFmtId="164" fontId="11" fillId="0" borderId="2" xfId="7" applyNumberFormat="1" applyBorder="1" applyAlignment="1">
      <alignment horizontal="center"/>
    </xf>
    <xf numFmtId="165" fontId="4" fillId="0" borderId="4" xfId="1" applyFont="1" applyBorder="1" applyAlignment="1">
      <alignment vertical="center" wrapText="1"/>
    </xf>
    <xf numFmtId="0" fontId="4" fillId="0" borderId="0" xfId="0" applyFont="1" applyAlignment="1">
      <alignment vertical="center" wrapText="1"/>
    </xf>
    <xf numFmtId="164" fontId="4" fillId="0" borderId="1" xfId="0" applyNumberFormat="1" applyFont="1" applyBorder="1" applyAlignment="1">
      <alignment vertical="center" wrapText="1"/>
    </xf>
    <xf numFmtId="166" fontId="2" fillId="0" borderId="2" xfId="1" applyNumberFormat="1" applyFont="1" applyBorder="1" applyAlignment="1">
      <alignment horizontal="center" vertical="center" wrapText="1"/>
    </xf>
    <xf numFmtId="0" fontId="11" fillId="0" borderId="5" xfId="4" applyBorder="1" applyAlignment="1">
      <alignment horizontal="left" vertical="center" wrapText="1"/>
    </xf>
    <xf numFmtId="3" fontId="11" fillId="0" borderId="2" xfId="4" applyNumberFormat="1" applyBorder="1" applyAlignment="1">
      <alignment horizontal="center" vertical="center"/>
    </xf>
    <xf numFmtId="0" fontId="2" fillId="0" borderId="2" xfId="0" applyFont="1" applyBorder="1" applyAlignment="1">
      <alignment horizontal="left" vertical="top" wrapText="1"/>
    </xf>
    <xf numFmtId="166"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165" fontId="10" fillId="0" borderId="0" xfId="1" applyFont="1" applyAlignment="1">
      <alignment horizontal="center" vertical="center"/>
    </xf>
    <xf numFmtId="165" fontId="6" fillId="0" borderId="0" xfId="1" applyFont="1" applyAlignment="1">
      <alignment horizontal="center" vertical="center"/>
    </xf>
    <xf numFmtId="165" fontId="10" fillId="0" borderId="0" xfId="0" applyNumberFormat="1" applyFont="1"/>
    <xf numFmtId="4" fontId="25" fillId="0" borderId="0" xfId="0" applyNumberFormat="1" applyFont="1" applyAlignment="1">
      <alignment horizontal="left" vertical="center" readingOrder="1"/>
    </xf>
    <xf numFmtId="0" fontId="18" fillId="0" borderId="2" xfId="6" applyFont="1" applyBorder="1" applyAlignment="1">
      <alignment vertical="center" wrapText="1"/>
    </xf>
    <xf numFmtId="0" fontId="21" fillId="0" borderId="2" xfId="6" applyFont="1" applyBorder="1" applyAlignment="1">
      <alignment vertical="center" wrapText="1"/>
    </xf>
    <xf numFmtId="0" fontId="11" fillId="0" borderId="2" xfId="6" applyFont="1" applyBorder="1" applyAlignment="1">
      <alignment horizontal="left" vertical="center" wrapText="1"/>
    </xf>
    <xf numFmtId="0" fontId="21" fillId="0" borderId="2" xfId="6" applyFont="1" applyBorder="1"/>
    <xf numFmtId="0" fontId="21" fillId="0" borderId="2" xfId="6" applyFont="1" applyBorder="1" applyAlignment="1">
      <alignment horizontal="left" vertical="center" wrapText="1"/>
    </xf>
    <xf numFmtId="0" fontId="12" fillId="0" borderId="2" xfId="6" applyFont="1" applyBorder="1" applyAlignment="1">
      <alignment horizontal="left" vertical="center" wrapText="1"/>
    </xf>
    <xf numFmtId="0" fontId="13" fillId="0" borderId="2" xfId="6" applyFont="1" applyBorder="1" applyAlignment="1">
      <alignment horizontal="left" vertical="center" wrapText="1"/>
    </xf>
    <xf numFmtId="2" fontId="21" fillId="0" borderId="2" xfId="9" applyNumberFormat="1" applyFont="1" applyBorder="1" applyAlignment="1">
      <alignment vertical="center"/>
    </xf>
    <xf numFmtId="164" fontId="21" fillId="0" borderId="2" xfId="8" applyNumberFormat="1" applyFont="1" applyBorder="1" applyAlignment="1">
      <alignment horizontal="center" vertical="center"/>
    </xf>
    <xf numFmtId="2" fontId="11" fillId="0" borderId="2" xfId="9" applyNumberFormat="1" applyBorder="1" applyAlignment="1">
      <alignment vertical="center" wrapText="1"/>
    </xf>
    <xf numFmtId="2" fontId="11" fillId="0" borderId="2" xfId="9" applyNumberFormat="1" applyBorder="1" applyAlignment="1">
      <alignment vertical="center"/>
    </xf>
    <xf numFmtId="0" fontId="11" fillId="0" borderId="2" xfId="9" applyBorder="1" applyAlignment="1">
      <alignment vertical="center"/>
    </xf>
    <xf numFmtId="0" fontId="21" fillId="0" borderId="2" xfId="10" applyFont="1" applyBorder="1" applyAlignment="1">
      <alignment vertical="center"/>
    </xf>
    <xf numFmtId="0" fontId="11" fillId="0" borderId="2" xfId="10" applyBorder="1" applyAlignment="1">
      <alignment vertical="center"/>
    </xf>
    <xf numFmtId="0" fontId="11" fillId="0" borderId="2" xfId="10" applyFill="1" applyBorder="1" applyAlignment="1">
      <alignment vertical="center"/>
    </xf>
    <xf numFmtId="0" fontId="18" fillId="0" borderId="2" xfId="10" applyFont="1" applyBorder="1" applyAlignment="1">
      <alignment vertical="center" wrapText="1"/>
    </xf>
    <xf numFmtId="0" fontId="12" fillId="0" borderId="2" xfId="6" applyFont="1" applyBorder="1" applyAlignment="1">
      <alignment vertical="center" wrapText="1"/>
    </xf>
    <xf numFmtId="0" fontId="21" fillId="0" borderId="1" xfId="4" applyFont="1" applyBorder="1" applyAlignment="1">
      <alignment horizontal="left" vertical="center"/>
    </xf>
    <xf numFmtId="0" fontId="21" fillId="0" borderId="1" xfId="4" applyFont="1" applyBorder="1" applyAlignment="1">
      <alignment vertical="center"/>
    </xf>
    <xf numFmtId="0" fontId="21" fillId="0" borderId="1" xfId="4" applyFont="1" applyBorder="1" applyAlignment="1">
      <alignment horizontal="center" vertical="center"/>
    </xf>
    <xf numFmtId="37" fontId="21" fillId="0" borderId="1" xfId="4" applyNumberFormat="1" applyFont="1" applyBorder="1" applyAlignment="1">
      <alignment horizontal="center" vertical="center"/>
    </xf>
    <xf numFmtId="165" fontId="10" fillId="0" borderId="2" xfId="1" applyFont="1" applyBorder="1"/>
    <xf numFmtId="0" fontId="10" fillId="0" borderId="0" xfId="0" applyFont="1" applyAlignment="1">
      <alignment vertical="center"/>
    </xf>
    <xf numFmtId="0" fontId="11" fillId="0" borderId="2" xfId="2" applyFont="1" applyBorder="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wrapText="1"/>
    </xf>
    <xf numFmtId="165" fontId="2" fillId="0" borderId="0" xfId="1" applyFont="1" applyBorder="1" applyAlignment="1">
      <alignment horizontal="left" vertical="center" wrapText="1"/>
    </xf>
    <xf numFmtId="0" fontId="16" fillId="0" borderId="8" xfId="0" applyFont="1" applyBorder="1" applyAlignment="1">
      <alignment horizontal="left" vertical="center"/>
    </xf>
    <xf numFmtId="0" fontId="10" fillId="0" borderId="8" xfId="0" applyFont="1" applyBorder="1" applyAlignment="1">
      <alignment horizontal="center" vertical="center"/>
    </xf>
    <xf numFmtId="165" fontId="10" fillId="0" borderId="8" xfId="1" applyFont="1" applyBorder="1" applyAlignment="1">
      <alignment horizontal="left" vertical="center"/>
    </xf>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165" fontId="2" fillId="0" borderId="7" xfId="1" applyFont="1" applyBorder="1" applyAlignment="1">
      <alignment horizontal="left" vertical="center" wrapText="1"/>
    </xf>
    <xf numFmtId="0" fontId="10" fillId="0" borderId="9" xfId="0" applyFont="1" applyBorder="1" applyAlignment="1">
      <alignment horizontal="left" vertical="center" wrapText="1"/>
    </xf>
    <xf numFmtId="0" fontId="10" fillId="0" borderId="9" xfId="0" applyFont="1" applyBorder="1" applyAlignment="1">
      <alignment horizontal="center" vertical="center" wrapText="1"/>
    </xf>
    <xf numFmtId="165" fontId="2" fillId="0" borderId="9" xfId="1" applyFont="1" applyBorder="1" applyAlignment="1">
      <alignment horizontal="left" vertical="center" wrapText="1"/>
    </xf>
    <xf numFmtId="0" fontId="4"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horizontal="center" vertical="center" wrapText="1"/>
    </xf>
    <xf numFmtId="0" fontId="10" fillId="0" borderId="7" xfId="0" applyFont="1" applyBorder="1" applyAlignment="1">
      <alignment horizontal="left" vertical="center"/>
    </xf>
    <xf numFmtId="165" fontId="10" fillId="0" borderId="7" xfId="0" applyNumberFormat="1" applyFont="1" applyBorder="1" applyAlignment="1">
      <alignment horizontal="left" vertical="center"/>
    </xf>
    <xf numFmtId="0" fontId="4" fillId="0" borderId="10" xfId="0" applyFont="1" applyBorder="1" applyAlignment="1">
      <alignment horizontal="left" vertical="center" wrapText="1"/>
    </xf>
    <xf numFmtId="0" fontId="2" fillId="0" borderId="10" xfId="0" applyFont="1" applyBorder="1" applyAlignment="1">
      <alignment horizontal="center" vertical="center" wrapText="1"/>
    </xf>
    <xf numFmtId="165" fontId="2" fillId="0" borderId="10" xfId="1" applyFont="1" applyBorder="1" applyAlignment="1">
      <alignment horizontal="left" vertical="center" wrapText="1"/>
    </xf>
    <xf numFmtId="0" fontId="3" fillId="0" borderId="11" xfId="0" applyFont="1" applyBorder="1" applyAlignment="1">
      <alignment horizontal="left" vertical="center"/>
    </xf>
    <xf numFmtId="0" fontId="6" fillId="0" borderId="11" xfId="0" applyFont="1" applyBorder="1" applyAlignment="1">
      <alignment horizontal="center" vertical="center"/>
    </xf>
    <xf numFmtId="165" fontId="6" fillId="0" borderId="11" xfId="1" applyFont="1" applyBorder="1" applyAlignment="1">
      <alignment horizontal="left" vertical="center"/>
    </xf>
    <xf numFmtId="169" fontId="4" fillId="0" borderId="1" xfId="1" applyNumberFormat="1" applyFont="1" applyBorder="1" applyAlignment="1">
      <alignment vertical="center" wrapText="1"/>
    </xf>
    <xf numFmtId="169" fontId="4" fillId="0" borderId="1" xfId="1" applyNumberFormat="1" applyFont="1" applyBorder="1" applyAlignment="1">
      <alignment horizontal="center" vertical="center" wrapText="1"/>
    </xf>
    <xf numFmtId="169" fontId="4" fillId="0" borderId="2" xfId="1" applyNumberFormat="1" applyFont="1" applyBorder="1" applyAlignment="1">
      <alignment horizontal="center" vertical="center" wrapText="1"/>
    </xf>
    <xf numFmtId="169" fontId="2" fillId="0" borderId="2" xfId="1" applyNumberFormat="1" applyFont="1" applyBorder="1" applyAlignment="1">
      <alignment vertical="center" wrapText="1"/>
    </xf>
    <xf numFmtId="169" fontId="2" fillId="0" borderId="2" xfId="1" applyNumberFormat="1" applyFont="1" applyBorder="1" applyAlignment="1">
      <alignment horizontal="center" vertical="center" wrapText="1"/>
    </xf>
    <xf numFmtId="169" fontId="10" fillId="0" borderId="0" xfId="1" applyNumberFormat="1" applyFont="1"/>
    <xf numFmtId="169" fontId="11" fillId="0" borderId="0" xfId="9" applyNumberFormat="1" applyAlignment="1">
      <alignment vertical="center"/>
    </xf>
    <xf numFmtId="169" fontId="10" fillId="0" borderId="0" xfId="0" applyNumberFormat="1" applyFont="1"/>
    <xf numFmtId="169" fontId="2" fillId="0" borderId="2" xfId="1" applyNumberFormat="1" applyFont="1" applyFill="1" applyBorder="1" applyAlignment="1">
      <alignment vertical="center" wrapText="1"/>
    </xf>
    <xf numFmtId="165" fontId="10" fillId="0" borderId="0" xfId="1" applyFont="1" applyFill="1"/>
    <xf numFmtId="4" fontId="10" fillId="0" borderId="0" xfId="0" applyNumberFormat="1" applyFont="1"/>
    <xf numFmtId="0" fontId="10" fillId="3" borderId="0" xfId="0" applyFont="1" applyFill="1"/>
    <xf numFmtId="0" fontId="20" fillId="3" borderId="0" xfId="0" applyFont="1" applyFill="1"/>
    <xf numFmtId="0" fontId="20" fillId="0" borderId="0" xfId="0" applyFont="1"/>
    <xf numFmtId="169" fontId="11" fillId="0" borderId="2" xfId="1" applyNumberFormat="1" applyFont="1" applyFill="1" applyBorder="1" applyAlignment="1">
      <alignment vertical="center" wrapText="1"/>
    </xf>
    <xf numFmtId="165" fontId="4" fillId="0" borderId="2" xfId="1" applyFont="1" applyBorder="1" applyAlignment="1">
      <alignment vertical="center" wrapText="1"/>
    </xf>
    <xf numFmtId="164" fontId="10" fillId="0" borderId="0" xfId="0" applyNumberFormat="1" applyFont="1"/>
    <xf numFmtId="169" fontId="10" fillId="0" borderId="0" xfId="0" applyNumberFormat="1" applyFont="1" applyAlignment="1">
      <alignment horizontal="left" vertical="center"/>
    </xf>
    <xf numFmtId="165" fontId="6" fillId="0" borderId="0" xfId="0" applyNumberFormat="1" applyFont="1" applyAlignment="1">
      <alignment horizontal="left" vertical="center"/>
    </xf>
    <xf numFmtId="169" fontId="6" fillId="0" borderId="0" xfId="0" applyNumberFormat="1" applyFont="1" applyAlignment="1">
      <alignment horizontal="left" vertical="center"/>
    </xf>
    <xf numFmtId="0" fontId="26" fillId="0" borderId="0" xfId="0" applyFont="1" applyAlignment="1">
      <alignment horizontal="center"/>
    </xf>
    <xf numFmtId="0" fontId="4" fillId="0" borderId="1" xfId="0" applyFont="1" applyBorder="1" applyAlignment="1">
      <alignment horizontal="center" vertical="center" wrapText="1"/>
    </xf>
    <xf numFmtId="0" fontId="17" fillId="0" borderId="0" xfId="0" applyFont="1" applyAlignment="1">
      <alignment horizontal="center" vertical="center"/>
    </xf>
  </cellXfs>
  <cellStyles count="17">
    <cellStyle name="Comma" xfId="1" builtinId="3"/>
    <cellStyle name="Comma 25 2" xfId="5" xr:uid="{65565E31-9F7D-401B-A780-27602E8C2D39}"/>
    <cellStyle name="Comma 5 3" xfId="11" xr:uid="{05D4DD5E-0F60-4132-AA28-4D495B5A8E56}"/>
    <cellStyle name="Comma0 2" xfId="7" xr:uid="{867FD998-A5CE-4BDC-A293-EEDE1CEE1EC2}"/>
    <cellStyle name="Currency 2" xfId="13" xr:uid="{D63F7357-1F2F-4CCF-BEF0-34977A57E6AB}"/>
    <cellStyle name="Currency 3" xfId="14" xr:uid="{5BB1BC17-99B9-454D-8580-A9E248A88E26}"/>
    <cellStyle name="Normal" xfId="0" builtinId="0"/>
    <cellStyle name="Normal 2 3" xfId="4" xr:uid="{28725B9B-32D4-4FB3-922A-9FD7DE8424FB}"/>
    <cellStyle name="Normal 3 2" xfId="16" xr:uid="{AADF57B1-7861-4F39-BA23-82EC620350DA}"/>
    <cellStyle name="Normal 5" xfId="15" xr:uid="{D94A6D25-87BA-4B84-9417-1FEC818D160B}"/>
    <cellStyle name="Normal 9" xfId="6" xr:uid="{F597EDFF-F1BD-4004-B063-5C76C0438173}"/>
    <cellStyle name="Normal_Book2" xfId="9" xr:uid="{0A58A418-868E-43C6-88E0-0EA73BD3E74B}"/>
    <cellStyle name="Normal_Dwarsloop 2001 QTY" xfId="2" xr:uid="{7F36807E-A049-4AD5-ACE4-9E6E97EF3998}"/>
    <cellStyle name="normal_S1" xfId="10" xr:uid="{A9BA409D-B3A1-4D65-91CB-33A7197BEEC9}"/>
    <cellStyle name="Percent" xfId="3" builtinId="5"/>
    <cellStyle name="Percent 2" xfId="12" xr:uid="{51598674-09EA-4660-8F29-4202709CB03F}"/>
    <cellStyle name="Percent 6" xfId="8" xr:uid="{50B01EA9-AABB-4A7B-B3F9-D72420F13E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rtaljaard/Local%20Settings/Temporary%20Internet%20Files/OLK37/Cashflow%20S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7360-1054-4AF3-B12A-D298E464F6FA}">
  <dimension ref="A15:I17"/>
  <sheetViews>
    <sheetView view="pageBreakPreview" zoomScale="80" zoomScaleNormal="100" zoomScaleSheetLayoutView="80" workbookViewId="0">
      <selection activeCell="O9" sqref="O9"/>
    </sheetView>
  </sheetViews>
  <sheetFormatPr defaultRowHeight="15"/>
  <sheetData>
    <row r="15" spans="1:9" ht="31.5">
      <c r="A15" s="182" t="s">
        <v>0</v>
      </c>
      <c r="B15" s="182"/>
      <c r="C15" s="182"/>
      <c r="D15" s="182"/>
      <c r="E15" s="182"/>
      <c r="F15" s="182"/>
      <c r="G15" s="182"/>
      <c r="H15" s="182"/>
      <c r="I15" s="182"/>
    </row>
    <row r="16" spans="1:9" ht="31.5">
      <c r="A16" s="182" t="s">
        <v>1</v>
      </c>
      <c r="B16" s="182"/>
      <c r="C16" s="182"/>
      <c r="D16" s="182"/>
      <c r="E16" s="182"/>
      <c r="F16" s="182"/>
      <c r="G16" s="182"/>
      <c r="H16" s="182"/>
      <c r="I16" s="182"/>
    </row>
    <row r="17" spans="1:9" ht="31.5">
      <c r="A17" s="182"/>
      <c r="B17" s="182"/>
      <c r="C17" s="182"/>
      <c r="D17" s="182"/>
      <c r="E17" s="182"/>
      <c r="F17" s="182"/>
      <c r="G17" s="182"/>
      <c r="H17" s="182"/>
      <c r="I17" s="182"/>
    </row>
  </sheetData>
  <mergeCells count="3">
    <mergeCell ref="A15:I15"/>
    <mergeCell ref="A16:I16"/>
    <mergeCell ref="A17:I17"/>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65D76-A29F-4B08-8C11-D37B74E60550}">
  <sheetPr>
    <pageSetUpPr fitToPage="1"/>
  </sheetPr>
  <dimension ref="A1:O89"/>
  <sheetViews>
    <sheetView showGridLines="0" view="pageBreakPreview" topLeftCell="A80" zoomScaleNormal="100" zoomScaleSheetLayoutView="100" zoomScalePageLayoutView="70" workbookViewId="0">
      <selection activeCell="J73" sqref="J73"/>
    </sheetView>
  </sheetViews>
  <sheetFormatPr defaultColWidth="9.7109375" defaultRowHeight="12.75"/>
  <cols>
    <col min="1" max="1" width="11.5703125" style="97" customWidth="1"/>
    <col min="2" max="2" width="55.85546875" style="46" customWidth="1"/>
    <col min="3" max="3" width="10" style="97" customWidth="1"/>
    <col min="4" max="4" width="8.42578125" style="97" customWidth="1"/>
    <col min="5" max="5" width="14.28515625" style="98" bestFit="1" customWidth="1"/>
    <col min="6" max="6" width="14.85546875" style="98" customWidth="1"/>
    <col min="7" max="8" width="2" style="98" customWidth="1"/>
    <col min="9" max="9" width="9.85546875" style="98" customWidth="1"/>
    <col min="10" max="10" width="14.28515625" style="46" customWidth="1"/>
    <col min="11" max="11" width="5.28515625" style="46" customWidth="1"/>
    <col min="12" max="14" width="9.7109375" style="46"/>
    <col min="15" max="15" width="12.42578125" style="47" customWidth="1"/>
    <col min="16" max="255" width="9.7109375" style="46"/>
    <col min="256" max="256" width="1.7109375" style="46" customWidth="1"/>
    <col min="257" max="257" width="11.5703125" style="46" customWidth="1"/>
    <col min="258" max="258" width="76.140625" style="46" customWidth="1"/>
    <col min="259" max="260" width="15.5703125" style="46" customWidth="1"/>
    <col min="261" max="261" width="18" style="46" bestFit="1" customWidth="1"/>
    <col min="262" max="262" width="20" style="46" customWidth="1"/>
    <col min="263" max="264" width="2" style="46" customWidth="1"/>
    <col min="265" max="265" width="9.85546875" style="46" customWidth="1"/>
    <col min="266" max="266" width="14.28515625" style="46" customWidth="1"/>
    <col min="267" max="267" width="3.42578125" style="46" customWidth="1"/>
    <col min="268" max="270" width="9.7109375" style="46"/>
    <col min="271" max="271" width="12.42578125" style="46" customWidth="1"/>
    <col min="272" max="511" width="9.7109375" style="46"/>
    <col min="512" max="512" width="1.7109375" style="46" customWidth="1"/>
    <col min="513" max="513" width="11.5703125" style="46" customWidth="1"/>
    <col min="514" max="514" width="76.140625" style="46" customWidth="1"/>
    <col min="515" max="516" width="15.5703125" style="46" customWidth="1"/>
    <col min="517" max="517" width="18" style="46" bestFit="1" customWidth="1"/>
    <col min="518" max="518" width="20" style="46" customWidth="1"/>
    <col min="519" max="520" width="2" style="46" customWidth="1"/>
    <col min="521" max="521" width="9.85546875" style="46" customWidth="1"/>
    <col min="522" max="522" width="14.28515625" style="46" customWidth="1"/>
    <col min="523" max="523" width="3.42578125" style="46" customWidth="1"/>
    <col min="524" max="526" width="9.7109375" style="46"/>
    <col min="527" max="527" width="12.42578125" style="46" customWidth="1"/>
    <col min="528" max="767" width="9.7109375" style="46"/>
    <col min="768" max="768" width="1.7109375" style="46" customWidth="1"/>
    <col min="769" max="769" width="11.5703125" style="46" customWidth="1"/>
    <col min="770" max="770" width="76.140625" style="46" customWidth="1"/>
    <col min="771" max="772" width="15.5703125" style="46" customWidth="1"/>
    <col min="773" max="773" width="18" style="46" bestFit="1" customWidth="1"/>
    <col min="774" max="774" width="20" style="46" customWidth="1"/>
    <col min="775" max="776" width="2" style="46" customWidth="1"/>
    <col min="777" max="777" width="9.85546875" style="46" customWidth="1"/>
    <col min="778" max="778" width="14.28515625" style="46" customWidth="1"/>
    <col min="779" max="779" width="3.42578125" style="46" customWidth="1"/>
    <col min="780" max="782" width="9.7109375" style="46"/>
    <col min="783" max="783" width="12.42578125" style="46" customWidth="1"/>
    <col min="784" max="1023" width="9.7109375" style="46"/>
    <col min="1024" max="1024" width="1.7109375" style="46" customWidth="1"/>
    <col min="1025" max="1025" width="11.5703125" style="46" customWidth="1"/>
    <col min="1026" max="1026" width="76.140625" style="46" customWidth="1"/>
    <col min="1027" max="1028" width="15.5703125" style="46" customWidth="1"/>
    <col min="1029" max="1029" width="18" style="46" bestFit="1" customWidth="1"/>
    <col min="1030" max="1030" width="20" style="46" customWidth="1"/>
    <col min="1031" max="1032" width="2" style="46" customWidth="1"/>
    <col min="1033" max="1033" width="9.85546875" style="46" customWidth="1"/>
    <col min="1034" max="1034" width="14.28515625" style="46" customWidth="1"/>
    <col min="1035" max="1035" width="3.42578125" style="46" customWidth="1"/>
    <col min="1036" max="1038" width="9.7109375" style="46"/>
    <col min="1039" max="1039" width="12.42578125" style="46" customWidth="1"/>
    <col min="1040" max="1279" width="9.7109375" style="46"/>
    <col min="1280" max="1280" width="1.7109375" style="46" customWidth="1"/>
    <col min="1281" max="1281" width="11.5703125" style="46" customWidth="1"/>
    <col min="1282" max="1282" width="76.140625" style="46" customWidth="1"/>
    <col min="1283" max="1284" width="15.5703125" style="46" customWidth="1"/>
    <col min="1285" max="1285" width="18" style="46" bestFit="1" customWidth="1"/>
    <col min="1286" max="1286" width="20" style="46" customWidth="1"/>
    <col min="1287" max="1288" width="2" style="46" customWidth="1"/>
    <col min="1289" max="1289" width="9.85546875" style="46" customWidth="1"/>
    <col min="1290" max="1290" width="14.28515625" style="46" customWidth="1"/>
    <col min="1291" max="1291" width="3.42578125" style="46" customWidth="1"/>
    <col min="1292" max="1294" width="9.7109375" style="46"/>
    <col min="1295" max="1295" width="12.42578125" style="46" customWidth="1"/>
    <col min="1296" max="1535" width="9.7109375" style="46"/>
    <col min="1536" max="1536" width="1.7109375" style="46" customWidth="1"/>
    <col min="1537" max="1537" width="11.5703125" style="46" customWidth="1"/>
    <col min="1538" max="1538" width="76.140625" style="46" customWidth="1"/>
    <col min="1539" max="1540" width="15.5703125" style="46" customWidth="1"/>
    <col min="1541" max="1541" width="18" style="46" bestFit="1" customWidth="1"/>
    <col min="1542" max="1542" width="20" style="46" customWidth="1"/>
    <col min="1543" max="1544" width="2" style="46" customWidth="1"/>
    <col min="1545" max="1545" width="9.85546875" style="46" customWidth="1"/>
    <col min="1546" max="1546" width="14.28515625" style="46" customWidth="1"/>
    <col min="1547" max="1547" width="3.42578125" style="46" customWidth="1"/>
    <col min="1548" max="1550" width="9.7109375" style="46"/>
    <col min="1551" max="1551" width="12.42578125" style="46" customWidth="1"/>
    <col min="1552" max="1791" width="9.7109375" style="46"/>
    <col min="1792" max="1792" width="1.7109375" style="46" customWidth="1"/>
    <col min="1793" max="1793" width="11.5703125" style="46" customWidth="1"/>
    <col min="1794" max="1794" width="76.140625" style="46" customWidth="1"/>
    <col min="1795" max="1796" width="15.5703125" style="46" customWidth="1"/>
    <col min="1797" max="1797" width="18" style="46" bestFit="1" customWidth="1"/>
    <col min="1798" max="1798" width="20" style="46" customWidth="1"/>
    <col min="1799" max="1800" width="2" style="46" customWidth="1"/>
    <col min="1801" max="1801" width="9.85546875" style="46" customWidth="1"/>
    <col min="1802" max="1802" width="14.28515625" style="46" customWidth="1"/>
    <col min="1803" max="1803" width="3.42578125" style="46" customWidth="1"/>
    <col min="1804" max="1806" width="9.7109375" style="46"/>
    <col min="1807" max="1807" width="12.42578125" style="46" customWidth="1"/>
    <col min="1808" max="2047" width="9.7109375" style="46"/>
    <col min="2048" max="2048" width="1.7109375" style="46" customWidth="1"/>
    <col min="2049" max="2049" width="11.5703125" style="46" customWidth="1"/>
    <col min="2050" max="2050" width="76.140625" style="46" customWidth="1"/>
    <col min="2051" max="2052" width="15.5703125" style="46" customWidth="1"/>
    <col min="2053" max="2053" width="18" style="46" bestFit="1" customWidth="1"/>
    <col min="2054" max="2054" width="20" style="46" customWidth="1"/>
    <col min="2055" max="2056" width="2" style="46" customWidth="1"/>
    <col min="2057" max="2057" width="9.85546875" style="46" customWidth="1"/>
    <col min="2058" max="2058" width="14.28515625" style="46" customWidth="1"/>
    <col min="2059" max="2059" width="3.42578125" style="46" customWidth="1"/>
    <col min="2060" max="2062" width="9.7109375" style="46"/>
    <col min="2063" max="2063" width="12.42578125" style="46" customWidth="1"/>
    <col min="2064" max="2303" width="9.7109375" style="46"/>
    <col min="2304" max="2304" width="1.7109375" style="46" customWidth="1"/>
    <col min="2305" max="2305" width="11.5703125" style="46" customWidth="1"/>
    <col min="2306" max="2306" width="76.140625" style="46" customWidth="1"/>
    <col min="2307" max="2308" width="15.5703125" style="46" customWidth="1"/>
    <col min="2309" max="2309" width="18" style="46" bestFit="1" customWidth="1"/>
    <col min="2310" max="2310" width="20" style="46" customWidth="1"/>
    <col min="2311" max="2312" width="2" style="46" customWidth="1"/>
    <col min="2313" max="2313" width="9.85546875" style="46" customWidth="1"/>
    <col min="2314" max="2314" width="14.28515625" style="46" customWidth="1"/>
    <col min="2315" max="2315" width="3.42578125" style="46" customWidth="1"/>
    <col min="2316" max="2318" width="9.7109375" style="46"/>
    <col min="2319" max="2319" width="12.42578125" style="46" customWidth="1"/>
    <col min="2320" max="2559" width="9.7109375" style="46"/>
    <col min="2560" max="2560" width="1.7109375" style="46" customWidth="1"/>
    <col min="2561" max="2561" width="11.5703125" style="46" customWidth="1"/>
    <col min="2562" max="2562" width="76.140625" style="46" customWidth="1"/>
    <col min="2563" max="2564" width="15.5703125" style="46" customWidth="1"/>
    <col min="2565" max="2565" width="18" style="46" bestFit="1" customWidth="1"/>
    <col min="2566" max="2566" width="20" style="46" customWidth="1"/>
    <col min="2567" max="2568" width="2" style="46" customWidth="1"/>
    <col min="2569" max="2569" width="9.85546875" style="46" customWidth="1"/>
    <col min="2570" max="2570" width="14.28515625" style="46" customWidth="1"/>
    <col min="2571" max="2571" width="3.42578125" style="46" customWidth="1"/>
    <col min="2572" max="2574" width="9.7109375" style="46"/>
    <col min="2575" max="2575" width="12.42578125" style="46" customWidth="1"/>
    <col min="2576" max="2815" width="9.7109375" style="46"/>
    <col min="2816" max="2816" width="1.7109375" style="46" customWidth="1"/>
    <col min="2817" max="2817" width="11.5703125" style="46" customWidth="1"/>
    <col min="2818" max="2818" width="76.140625" style="46" customWidth="1"/>
    <col min="2819" max="2820" width="15.5703125" style="46" customWidth="1"/>
    <col min="2821" max="2821" width="18" style="46" bestFit="1" customWidth="1"/>
    <col min="2822" max="2822" width="20" style="46" customWidth="1"/>
    <col min="2823" max="2824" width="2" style="46" customWidth="1"/>
    <col min="2825" max="2825" width="9.85546875" style="46" customWidth="1"/>
    <col min="2826" max="2826" width="14.28515625" style="46" customWidth="1"/>
    <col min="2827" max="2827" width="3.42578125" style="46" customWidth="1"/>
    <col min="2828" max="2830" width="9.7109375" style="46"/>
    <col min="2831" max="2831" width="12.42578125" style="46" customWidth="1"/>
    <col min="2832" max="3071" width="9.7109375" style="46"/>
    <col min="3072" max="3072" width="1.7109375" style="46" customWidth="1"/>
    <col min="3073" max="3073" width="11.5703125" style="46" customWidth="1"/>
    <col min="3074" max="3074" width="76.140625" style="46" customWidth="1"/>
    <col min="3075" max="3076" width="15.5703125" style="46" customWidth="1"/>
    <col min="3077" max="3077" width="18" style="46" bestFit="1" customWidth="1"/>
    <col min="3078" max="3078" width="20" style="46" customWidth="1"/>
    <col min="3079" max="3080" width="2" style="46" customWidth="1"/>
    <col min="3081" max="3081" width="9.85546875" style="46" customWidth="1"/>
    <col min="3082" max="3082" width="14.28515625" style="46" customWidth="1"/>
    <col min="3083" max="3083" width="3.42578125" style="46" customWidth="1"/>
    <col min="3084" max="3086" width="9.7109375" style="46"/>
    <col min="3087" max="3087" width="12.42578125" style="46" customWidth="1"/>
    <col min="3088" max="3327" width="9.7109375" style="46"/>
    <col min="3328" max="3328" width="1.7109375" style="46" customWidth="1"/>
    <col min="3329" max="3329" width="11.5703125" style="46" customWidth="1"/>
    <col min="3330" max="3330" width="76.140625" style="46" customWidth="1"/>
    <col min="3331" max="3332" width="15.5703125" style="46" customWidth="1"/>
    <col min="3333" max="3333" width="18" style="46" bestFit="1" customWidth="1"/>
    <col min="3334" max="3334" width="20" style="46" customWidth="1"/>
    <col min="3335" max="3336" width="2" style="46" customWidth="1"/>
    <col min="3337" max="3337" width="9.85546875" style="46" customWidth="1"/>
    <col min="3338" max="3338" width="14.28515625" style="46" customWidth="1"/>
    <col min="3339" max="3339" width="3.42578125" style="46" customWidth="1"/>
    <col min="3340" max="3342" width="9.7109375" style="46"/>
    <col min="3343" max="3343" width="12.42578125" style="46" customWidth="1"/>
    <col min="3344" max="3583" width="9.7109375" style="46"/>
    <col min="3584" max="3584" width="1.7109375" style="46" customWidth="1"/>
    <col min="3585" max="3585" width="11.5703125" style="46" customWidth="1"/>
    <col min="3586" max="3586" width="76.140625" style="46" customWidth="1"/>
    <col min="3587" max="3588" width="15.5703125" style="46" customWidth="1"/>
    <col min="3589" max="3589" width="18" style="46" bestFit="1" customWidth="1"/>
    <col min="3590" max="3590" width="20" style="46" customWidth="1"/>
    <col min="3591" max="3592" width="2" style="46" customWidth="1"/>
    <col min="3593" max="3593" width="9.85546875" style="46" customWidth="1"/>
    <col min="3594" max="3594" width="14.28515625" style="46" customWidth="1"/>
    <col min="3595" max="3595" width="3.42578125" style="46" customWidth="1"/>
    <col min="3596" max="3598" width="9.7109375" style="46"/>
    <col min="3599" max="3599" width="12.42578125" style="46" customWidth="1"/>
    <col min="3600" max="3839" width="9.7109375" style="46"/>
    <col min="3840" max="3840" width="1.7109375" style="46" customWidth="1"/>
    <col min="3841" max="3841" width="11.5703125" style="46" customWidth="1"/>
    <col min="3842" max="3842" width="76.140625" style="46" customWidth="1"/>
    <col min="3843" max="3844" width="15.5703125" style="46" customWidth="1"/>
    <col min="3845" max="3845" width="18" style="46" bestFit="1" customWidth="1"/>
    <col min="3846" max="3846" width="20" style="46" customWidth="1"/>
    <col min="3847" max="3848" width="2" style="46" customWidth="1"/>
    <col min="3849" max="3849" width="9.85546875" style="46" customWidth="1"/>
    <col min="3850" max="3850" width="14.28515625" style="46" customWidth="1"/>
    <col min="3851" max="3851" width="3.42578125" style="46" customWidth="1"/>
    <col min="3852" max="3854" width="9.7109375" style="46"/>
    <col min="3855" max="3855" width="12.42578125" style="46" customWidth="1"/>
    <col min="3856" max="4095" width="9.7109375" style="46"/>
    <col min="4096" max="4096" width="1.7109375" style="46" customWidth="1"/>
    <col min="4097" max="4097" width="11.5703125" style="46" customWidth="1"/>
    <col min="4098" max="4098" width="76.140625" style="46" customWidth="1"/>
    <col min="4099" max="4100" width="15.5703125" style="46" customWidth="1"/>
    <col min="4101" max="4101" width="18" style="46" bestFit="1" customWidth="1"/>
    <col min="4102" max="4102" width="20" style="46" customWidth="1"/>
    <col min="4103" max="4104" width="2" style="46" customWidth="1"/>
    <col min="4105" max="4105" width="9.85546875" style="46" customWidth="1"/>
    <col min="4106" max="4106" width="14.28515625" style="46" customWidth="1"/>
    <col min="4107" max="4107" width="3.42578125" style="46" customWidth="1"/>
    <col min="4108" max="4110" width="9.7109375" style="46"/>
    <col min="4111" max="4111" width="12.42578125" style="46" customWidth="1"/>
    <col min="4112" max="4351" width="9.7109375" style="46"/>
    <col min="4352" max="4352" width="1.7109375" style="46" customWidth="1"/>
    <col min="4353" max="4353" width="11.5703125" style="46" customWidth="1"/>
    <col min="4354" max="4354" width="76.140625" style="46" customWidth="1"/>
    <col min="4355" max="4356" width="15.5703125" style="46" customWidth="1"/>
    <col min="4357" max="4357" width="18" style="46" bestFit="1" customWidth="1"/>
    <col min="4358" max="4358" width="20" style="46" customWidth="1"/>
    <col min="4359" max="4360" width="2" style="46" customWidth="1"/>
    <col min="4361" max="4361" width="9.85546875" style="46" customWidth="1"/>
    <col min="4362" max="4362" width="14.28515625" style="46" customWidth="1"/>
    <col min="4363" max="4363" width="3.42578125" style="46" customWidth="1"/>
    <col min="4364" max="4366" width="9.7109375" style="46"/>
    <col min="4367" max="4367" width="12.42578125" style="46" customWidth="1"/>
    <col min="4368" max="4607" width="9.7109375" style="46"/>
    <col min="4608" max="4608" width="1.7109375" style="46" customWidth="1"/>
    <col min="4609" max="4609" width="11.5703125" style="46" customWidth="1"/>
    <col min="4610" max="4610" width="76.140625" style="46" customWidth="1"/>
    <col min="4611" max="4612" width="15.5703125" style="46" customWidth="1"/>
    <col min="4613" max="4613" width="18" style="46" bestFit="1" customWidth="1"/>
    <col min="4614" max="4614" width="20" style="46" customWidth="1"/>
    <col min="4615" max="4616" width="2" style="46" customWidth="1"/>
    <col min="4617" max="4617" width="9.85546875" style="46" customWidth="1"/>
    <col min="4618" max="4618" width="14.28515625" style="46" customWidth="1"/>
    <col min="4619" max="4619" width="3.42578125" style="46" customWidth="1"/>
    <col min="4620" max="4622" width="9.7109375" style="46"/>
    <col min="4623" max="4623" width="12.42578125" style="46" customWidth="1"/>
    <col min="4624" max="4863" width="9.7109375" style="46"/>
    <col min="4864" max="4864" width="1.7109375" style="46" customWidth="1"/>
    <col min="4865" max="4865" width="11.5703125" style="46" customWidth="1"/>
    <col min="4866" max="4866" width="76.140625" style="46" customWidth="1"/>
    <col min="4867" max="4868" width="15.5703125" style="46" customWidth="1"/>
    <col min="4869" max="4869" width="18" style="46" bestFit="1" customWidth="1"/>
    <col min="4870" max="4870" width="20" style="46" customWidth="1"/>
    <col min="4871" max="4872" width="2" style="46" customWidth="1"/>
    <col min="4873" max="4873" width="9.85546875" style="46" customWidth="1"/>
    <col min="4874" max="4874" width="14.28515625" style="46" customWidth="1"/>
    <col min="4875" max="4875" width="3.42578125" style="46" customWidth="1"/>
    <col min="4876" max="4878" width="9.7109375" style="46"/>
    <col min="4879" max="4879" width="12.42578125" style="46" customWidth="1"/>
    <col min="4880" max="5119" width="9.7109375" style="46"/>
    <col min="5120" max="5120" width="1.7109375" style="46" customWidth="1"/>
    <col min="5121" max="5121" width="11.5703125" style="46" customWidth="1"/>
    <col min="5122" max="5122" width="76.140625" style="46" customWidth="1"/>
    <col min="5123" max="5124" width="15.5703125" style="46" customWidth="1"/>
    <col min="5125" max="5125" width="18" style="46" bestFit="1" customWidth="1"/>
    <col min="5126" max="5126" width="20" style="46" customWidth="1"/>
    <col min="5127" max="5128" width="2" style="46" customWidth="1"/>
    <col min="5129" max="5129" width="9.85546875" style="46" customWidth="1"/>
    <col min="5130" max="5130" width="14.28515625" style="46" customWidth="1"/>
    <col min="5131" max="5131" width="3.42578125" style="46" customWidth="1"/>
    <col min="5132" max="5134" width="9.7109375" style="46"/>
    <col min="5135" max="5135" width="12.42578125" style="46" customWidth="1"/>
    <col min="5136" max="5375" width="9.7109375" style="46"/>
    <col min="5376" max="5376" width="1.7109375" style="46" customWidth="1"/>
    <col min="5377" max="5377" width="11.5703125" style="46" customWidth="1"/>
    <col min="5378" max="5378" width="76.140625" style="46" customWidth="1"/>
    <col min="5379" max="5380" width="15.5703125" style="46" customWidth="1"/>
    <col min="5381" max="5381" width="18" style="46" bestFit="1" customWidth="1"/>
    <col min="5382" max="5382" width="20" style="46" customWidth="1"/>
    <col min="5383" max="5384" width="2" style="46" customWidth="1"/>
    <col min="5385" max="5385" width="9.85546875" style="46" customWidth="1"/>
    <col min="5386" max="5386" width="14.28515625" style="46" customWidth="1"/>
    <col min="5387" max="5387" width="3.42578125" style="46" customWidth="1"/>
    <col min="5388" max="5390" width="9.7109375" style="46"/>
    <col min="5391" max="5391" width="12.42578125" style="46" customWidth="1"/>
    <col min="5392" max="5631" width="9.7109375" style="46"/>
    <col min="5632" max="5632" width="1.7109375" style="46" customWidth="1"/>
    <col min="5633" max="5633" width="11.5703125" style="46" customWidth="1"/>
    <col min="5634" max="5634" width="76.140625" style="46" customWidth="1"/>
    <col min="5635" max="5636" width="15.5703125" style="46" customWidth="1"/>
    <col min="5637" max="5637" width="18" style="46" bestFit="1" customWidth="1"/>
    <col min="5638" max="5638" width="20" style="46" customWidth="1"/>
    <col min="5639" max="5640" width="2" style="46" customWidth="1"/>
    <col min="5641" max="5641" width="9.85546875" style="46" customWidth="1"/>
    <col min="5642" max="5642" width="14.28515625" style="46" customWidth="1"/>
    <col min="5643" max="5643" width="3.42578125" style="46" customWidth="1"/>
    <col min="5644" max="5646" width="9.7109375" style="46"/>
    <col min="5647" max="5647" width="12.42578125" style="46" customWidth="1"/>
    <col min="5648" max="5887" width="9.7109375" style="46"/>
    <col min="5888" max="5888" width="1.7109375" style="46" customWidth="1"/>
    <col min="5889" max="5889" width="11.5703125" style="46" customWidth="1"/>
    <col min="5890" max="5890" width="76.140625" style="46" customWidth="1"/>
    <col min="5891" max="5892" width="15.5703125" style="46" customWidth="1"/>
    <col min="5893" max="5893" width="18" style="46" bestFit="1" customWidth="1"/>
    <col min="5894" max="5894" width="20" style="46" customWidth="1"/>
    <col min="5895" max="5896" width="2" style="46" customWidth="1"/>
    <col min="5897" max="5897" width="9.85546875" style="46" customWidth="1"/>
    <col min="5898" max="5898" width="14.28515625" style="46" customWidth="1"/>
    <col min="5899" max="5899" width="3.42578125" style="46" customWidth="1"/>
    <col min="5900" max="5902" width="9.7109375" style="46"/>
    <col min="5903" max="5903" width="12.42578125" style="46" customWidth="1"/>
    <col min="5904" max="6143" width="9.7109375" style="46"/>
    <col min="6144" max="6144" width="1.7109375" style="46" customWidth="1"/>
    <col min="6145" max="6145" width="11.5703125" style="46" customWidth="1"/>
    <col min="6146" max="6146" width="76.140625" style="46" customWidth="1"/>
    <col min="6147" max="6148" width="15.5703125" style="46" customWidth="1"/>
    <col min="6149" max="6149" width="18" style="46" bestFit="1" customWidth="1"/>
    <col min="6150" max="6150" width="20" style="46" customWidth="1"/>
    <col min="6151" max="6152" width="2" style="46" customWidth="1"/>
    <col min="6153" max="6153" width="9.85546875" style="46" customWidth="1"/>
    <col min="6154" max="6154" width="14.28515625" style="46" customWidth="1"/>
    <col min="6155" max="6155" width="3.42578125" style="46" customWidth="1"/>
    <col min="6156" max="6158" width="9.7109375" style="46"/>
    <col min="6159" max="6159" width="12.42578125" style="46" customWidth="1"/>
    <col min="6160" max="6399" width="9.7109375" style="46"/>
    <col min="6400" max="6400" width="1.7109375" style="46" customWidth="1"/>
    <col min="6401" max="6401" width="11.5703125" style="46" customWidth="1"/>
    <col min="6402" max="6402" width="76.140625" style="46" customWidth="1"/>
    <col min="6403" max="6404" width="15.5703125" style="46" customWidth="1"/>
    <col min="6405" max="6405" width="18" style="46" bestFit="1" customWidth="1"/>
    <col min="6406" max="6406" width="20" style="46" customWidth="1"/>
    <col min="6407" max="6408" width="2" style="46" customWidth="1"/>
    <col min="6409" max="6409" width="9.85546875" style="46" customWidth="1"/>
    <col min="6410" max="6410" width="14.28515625" style="46" customWidth="1"/>
    <col min="6411" max="6411" width="3.42578125" style="46" customWidth="1"/>
    <col min="6412" max="6414" width="9.7109375" style="46"/>
    <col min="6415" max="6415" width="12.42578125" style="46" customWidth="1"/>
    <col min="6416" max="6655" width="9.7109375" style="46"/>
    <col min="6656" max="6656" width="1.7109375" style="46" customWidth="1"/>
    <col min="6657" max="6657" width="11.5703125" style="46" customWidth="1"/>
    <col min="6658" max="6658" width="76.140625" style="46" customWidth="1"/>
    <col min="6659" max="6660" width="15.5703125" style="46" customWidth="1"/>
    <col min="6661" max="6661" width="18" style="46" bestFit="1" customWidth="1"/>
    <col min="6662" max="6662" width="20" style="46" customWidth="1"/>
    <col min="6663" max="6664" width="2" style="46" customWidth="1"/>
    <col min="6665" max="6665" width="9.85546875" style="46" customWidth="1"/>
    <col min="6666" max="6666" width="14.28515625" style="46" customWidth="1"/>
    <col min="6667" max="6667" width="3.42578125" style="46" customWidth="1"/>
    <col min="6668" max="6670" width="9.7109375" style="46"/>
    <col min="6671" max="6671" width="12.42578125" style="46" customWidth="1"/>
    <col min="6672" max="6911" width="9.7109375" style="46"/>
    <col min="6912" max="6912" width="1.7109375" style="46" customWidth="1"/>
    <col min="6913" max="6913" width="11.5703125" style="46" customWidth="1"/>
    <col min="6914" max="6914" width="76.140625" style="46" customWidth="1"/>
    <col min="6915" max="6916" width="15.5703125" style="46" customWidth="1"/>
    <col min="6917" max="6917" width="18" style="46" bestFit="1" customWidth="1"/>
    <col min="6918" max="6918" width="20" style="46" customWidth="1"/>
    <col min="6919" max="6920" width="2" style="46" customWidth="1"/>
    <col min="6921" max="6921" width="9.85546875" style="46" customWidth="1"/>
    <col min="6922" max="6922" width="14.28515625" style="46" customWidth="1"/>
    <col min="6923" max="6923" width="3.42578125" style="46" customWidth="1"/>
    <col min="6924" max="6926" width="9.7109375" style="46"/>
    <col min="6927" max="6927" width="12.42578125" style="46" customWidth="1"/>
    <col min="6928" max="7167" width="9.7109375" style="46"/>
    <col min="7168" max="7168" width="1.7109375" style="46" customWidth="1"/>
    <col min="7169" max="7169" width="11.5703125" style="46" customWidth="1"/>
    <col min="7170" max="7170" width="76.140625" style="46" customWidth="1"/>
    <col min="7171" max="7172" width="15.5703125" style="46" customWidth="1"/>
    <col min="7173" max="7173" width="18" style="46" bestFit="1" customWidth="1"/>
    <col min="7174" max="7174" width="20" style="46" customWidth="1"/>
    <col min="7175" max="7176" width="2" style="46" customWidth="1"/>
    <col min="7177" max="7177" width="9.85546875" style="46" customWidth="1"/>
    <col min="7178" max="7178" width="14.28515625" style="46" customWidth="1"/>
    <col min="7179" max="7179" width="3.42578125" style="46" customWidth="1"/>
    <col min="7180" max="7182" width="9.7109375" style="46"/>
    <col min="7183" max="7183" width="12.42578125" style="46" customWidth="1"/>
    <col min="7184" max="7423" width="9.7109375" style="46"/>
    <col min="7424" max="7424" width="1.7109375" style="46" customWidth="1"/>
    <col min="7425" max="7425" width="11.5703125" style="46" customWidth="1"/>
    <col min="7426" max="7426" width="76.140625" style="46" customWidth="1"/>
    <col min="7427" max="7428" width="15.5703125" style="46" customWidth="1"/>
    <col min="7429" max="7429" width="18" style="46" bestFit="1" customWidth="1"/>
    <col min="7430" max="7430" width="20" style="46" customWidth="1"/>
    <col min="7431" max="7432" width="2" style="46" customWidth="1"/>
    <col min="7433" max="7433" width="9.85546875" style="46" customWidth="1"/>
    <col min="7434" max="7434" width="14.28515625" style="46" customWidth="1"/>
    <col min="7435" max="7435" width="3.42578125" style="46" customWidth="1"/>
    <col min="7436" max="7438" width="9.7109375" style="46"/>
    <col min="7439" max="7439" width="12.42578125" style="46" customWidth="1"/>
    <col min="7440" max="7679" width="9.7109375" style="46"/>
    <col min="7680" max="7680" width="1.7109375" style="46" customWidth="1"/>
    <col min="7681" max="7681" width="11.5703125" style="46" customWidth="1"/>
    <col min="7682" max="7682" width="76.140625" style="46" customWidth="1"/>
    <col min="7683" max="7684" width="15.5703125" style="46" customWidth="1"/>
    <col min="7685" max="7685" width="18" style="46" bestFit="1" customWidth="1"/>
    <col min="7686" max="7686" width="20" style="46" customWidth="1"/>
    <col min="7687" max="7688" width="2" style="46" customWidth="1"/>
    <col min="7689" max="7689" width="9.85546875" style="46" customWidth="1"/>
    <col min="7690" max="7690" width="14.28515625" style="46" customWidth="1"/>
    <col min="7691" max="7691" width="3.42578125" style="46" customWidth="1"/>
    <col min="7692" max="7694" width="9.7109375" style="46"/>
    <col min="7695" max="7695" width="12.42578125" style="46" customWidth="1"/>
    <col min="7696" max="7935" width="9.7109375" style="46"/>
    <col min="7936" max="7936" width="1.7109375" style="46" customWidth="1"/>
    <col min="7937" max="7937" width="11.5703125" style="46" customWidth="1"/>
    <col min="7938" max="7938" width="76.140625" style="46" customWidth="1"/>
    <col min="7939" max="7940" width="15.5703125" style="46" customWidth="1"/>
    <col min="7941" max="7941" width="18" style="46" bestFit="1" customWidth="1"/>
    <col min="7942" max="7942" width="20" style="46" customWidth="1"/>
    <col min="7943" max="7944" width="2" style="46" customWidth="1"/>
    <col min="7945" max="7945" width="9.85546875" style="46" customWidth="1"/>
    <col min="7946" max="7946" width="14.28515625" style="46" customWidth="1"/>
    <col min="7947" max="7947" width="3.42578125" style="46" customWidth="1"/>
    <col min="7948" max="7950" width="9.7109375" style="46"/>
    <col min="7951" max="7951" width="12.42578125" style="46" customWidth="1"/>
    <col min="7952" max="8191" width="9.7109375" style="46"/>
    <col min="8192" max="8192" width="1.7109375" style="46" customWidth="1"/>
    <col min="8193" max="8193" width="11.5703125" style="46" customWidth="1"/>
    <col min="8194" max="8194" width="76.140625" style="46" customWidth="1"/>
    <col min="8195" max="8196" width="15.5703125" style="46" customWidth="1"/>
    <col min="8197" max="8197" width="18" style="46" bestFit="1" customWidth="1"/>
    <col min="8198" max="8198" width="20" style="46" customWidth="1"/>
    <col min="8199" max="8200" width="2" style="46" customWidth="1"/>
    <col min="8201" max="8201" width="9.85546875" style="46" customWidth="1"/>
    <col min="8202" max="8202" width="14.28515625" style="46" customWidth="1"/>
    <col min="8203" max="8203" width="3.42578125" style="46" customWidth="1"/>
    <col min="8204" max="8206" width="9.7109375" style="46"/>
    <col min="8207" max="8207" width="12.42578125" style="46" customWidth="1"/>
    <col min="8208" max="8447" width="9.7109375" style="46"/>
    <col min="8448" max="8448" width="1.7109375" style="46" customWidth="1"/>
    <col min="8449" max="8449" width="11.5703125" style="46" customWidth="1"/>
    <col min="8450" max="8450" width="76.140625" style="46" customWidth="1"/>
    <col min="8451" max="8452" width="15.5703125" style="46" customWidth="1"/>
    <col min="8453" max="8453" width="18" style="46" bestFit="1" customWidth="1"/>
    <col min="8454" max="8454" width="20" style="46" customWidth="1"/>
    <col min="8455" max="8456" width="2" style="46" customWidth="1"/>
    <col min="8457" max="8457" width="9.85546875" style="46" customWidth="1"/>
    <col min="8458" max="8458" width="14.28515625" style="46" customWidth="1"/>
    <col min="8459" max="8459" width="3.42578125" style="46" customWidth="1"/>
    <col min="8460" max="8462" width="9.7109375" style="46"/>
    <col min="8463" max="8463" width="12.42578125" style="46" customWidth="1"/>
    <col min="8464" max="8703" width="9.7109375" style="46"/>
    <col min="8704" max="8704" width="1.7109375" style="46" customWidth="1"/>
    <col min="8705" max="8705" width="11.5703125" style="46" customWidth="1"/>
    <col min="8706" max="8706" width="76.140625" style="46" customWidth="1"/>
    <col min="8707" max="8708" width="15.5703125" style="46" customWidth="1"/>
    <col min="8709" max="8709" width="18" style="46" bestFit="1" customWidth="1"/>
    <col min="8710" max="8710" width="20" style="46" customWidth="1"/>
    <col min="8711" max="8712" width="2" style="46" customWidth="1"/>
    <col min="8713" max="8713" width="9.85546875" style="46" customWidth="1"/>
    <col min="8714" max="8714" width="14.28515625" style="46" customWidth="1"/>
    <col min="8715" max="8715" width="3.42578125" style="46" customWidth="1"/>
    <col min="8716" max="8718" width="9.7109375" style="46"/>
    <col min="8719" max="8719" width="12.42578125" style="46" customWidth="1"/>
    <col min="8720" max="8959" width="9.7109375" style="46"/>
    <col min="8960" max="8960" width="1.7109375" style="46" customWidth="1"/>
    <col min="8961" max="8961" width="11.5703125" style="46" customWidth="1"/>
    <col min="8962" max="8962" width="76.140625" style="46" customWidth="1"/>
    <col min="8963" max="8964" width="15.5703125" style="46" customWidth="1"/>
    <col min="8965" max="8965" width="18" style="46" bestFit="1" customWidth="1"/>
    <col min="8966" max="8966" width="20" style="46" customWidth="1"/>
    <col min="8967" max="8968" width="2" style="46" customWidth="1"/>
    <col min="8969" max="8969" width="9.85546875" style="46" customWidth="1"/>
    <col min="8970" max="8970" width="14.28515625" style="46" customWidth="1"/>
    <col min="8971" max="8971" width="3.42578125" style="46" customWidth="1"/>
    <col min="8972" max="8974" width="9.7109375" style="46"/>
    <col min="8975" max="8975" width="12.42578125" style="46" customWidth="1"/>
    <col min="8976" max="9215" width="9.7109375" style="46"/>
    <col min="9216" max="9216" width="1.7109375" style="46" customWidth="1"/>
    <col min="9217" max="9217" width="11.5703125" style="46" customWidth="1"/>
    <col min="9218" max="9218" width="76.140625" style="46" customWidth="1"/>
    <col min="9219" max="9220" width="15.5703125" style="46" customWidth="1"/>
    <col min="9221" max="9221" width="18" style="46" bestFit="1" customWidth="1"/>
    <col min="9222" max="9222" width="20" style="46" customWidth="1"/>
    <col min="9223" max="9224" width="2" style="46" customWidth="1"/>
    <col min="9225" max="9225" width="9.85546875" style="46" customWidth="1"/>
    <col min="9226" max="9226" width="14.28515625" style="46" customWidth="1"/>
    <col min="9227" max="9227" width="3.42578125" style="46" customWidth="1"/>
    <col min="9228" max="9230" width="9.7109375" style="46"/>
    <col min="9231" max="9231" width="12.42578125" style="46" customWidth="1"/>
    <col min="9232" max="9471" width="9.7109375" style="46"/>
    <col min="9472" max="9472" width="1.7109375" style="46" customWidth="1"/>
    <col min="9473" max="9473" width="11.5703125" style="46" customWidth="1"/>
    <col min="9474" max="9474" width="76.140625" style="46" customWidth="1"/>
    <col min="9475" max="9476" width="15.5703125" style="46" customWidth="1"/>
    <col min="9477" max="9477" width="18" style="46" bestFit="1" customWidth="1"/>
    <col min="9478" max="9478" width="20" style="46" customWidth="1"/>
    <col min="9479" max="9480" width="2" style="46" customWidth="1"/>
    <col min="9481" max="9481" width="9.85546875" style="46" customWidth="1"/>
    <col min="9482" max="9482" width="14.28515625" style="46" customWidth="1"/>
    <col min="9483" max="9483" width="3.42578125" style="46" customWidth="1"/>
    <col min="9484" max="9486" width="9.7109375" style="46"/>
    <col min="9487" max="9487" width="12.42578125" style="46" customWidth="1"/>
    <col min="9488" max="9727" width="9.7109375" style="46"/>
    <col min="9728" max="9728" width="1.7109375" style="46" customWidth="1"/>
    <col min="9729" max="9729" width="11.5703125" style="46" customWidth="1"/>
    <col min="9730" max="9730" width="76.140625" style="46" customWidth="1"/>
    <col min="9731" max="9732" width="15.5703125" style="46" customWidth="1"/>
    <col min="9733" max="9733" width="18" style="46" bestFit="1" customWidth="1"/>
    <col min="9734" max="9734" width="20" style="46" customWidth="1"/>
    <col min="9735" max="9736" width="2" style="46" customWidth="1"/>
    <col min="9737" max="9737" width="9.85546875" style="46" customWidth="1"/>
    <col min="9738" max="9738" width="14.28515625" style="46" customWidth="1"/>
    <col min="9739" max="9739" width="3.42578125" style="46" customWidth="1"/>
    <col min="9740" max="9742" width="9.7109375" style="46"/>
    <col min="9743" max="9743" width="12.42578125" style="46" customWidth="1"/>
    <col min="9744" max="9983" width="9.7109375" style="46"/>
    <col min="9984" max="9984" width="1.7109375" style="46" customWidth="1"/>
    <col min="9985" max="9985" width="11.5703125" style="46" customWidth="1"/>
    <col min="9986" max="9986" width="76.140625" style="46" customWidth="1"/>
    <col min="9987" max="9988" width="15.5703125" style="46" customWidth="1"/>
    <col min="9989" max="9989" width="18" style="46" bestFit="1" customWidth="1"/>
    <col min="9990" max="9990" width="20" style="46" customWidth="1"/>
    <col min="9991" max="9992" width="2" style="46" customWidth="1"/>
    <col min="9993" max="9993" width="9.85546875" style="46" customWidth="1"/>
    <col min="9994" max="9994" width="14.28515625" style="46" customWidth="1"/>
    <col min="9995" max="9995" width="3.42578125" style="46" customWidth="1"/>
    <col min="9996" max="9998" width="9.7109375" style="46"/>
    <col min="9999" max="9999" width="12.42578125" style="46" customWidth="1"/>
    <col min="10000" max="10239" width="9.7109375" style="46"/>
    <col min="10240" max="10240" width="1.7109375" style="46" customWidth="1"/>
    <col min="10241" max="10241" width="11.5703125" style="46" customWidth="1"/>
    <col min="10242" max="10242" width="76.140625" style="46" customWidth="1"/>
    <col min="10243" max="10244" width="15.5703125" style="46" customWidth="1"/>
    <col min="10245" max="10245" width="18" style="46" bestFit="1" customWidth="1"/>
    <col min="10246" max="10246" width="20" style="46" customWidth="1"/>
    <col min="10247" max="10248" width="2" style="46" customWidth="1"/>
    <col min="10249" max="10249" width="9.85546875" style="46" customWidth="1"/>
    <col min="10250" max="10250" width="14.28515625" style="46" customWidth="1"/>
    <col min="10251" max="10251" width="3.42578125" style="46" customWidth="1"/>
    <col min="10252" max="10254" width="9.7109375" style="46"/>
    <col min="10255" max="10255" width="12.42578125" style="46" customWidth="1"/>
    <col min="10256" max="10495" width="9.7109375" style="46"/>
    <col min="10496" max="10496" width="1.7109375" style="46" customWidth="1"/>
    <col min="10497" max="10497" width="11.5703125" style="46" customWidth="1"/>
    <col min="10498" max="10498" width="76.140625" style="46" customWidth="1"/>
    <col min="10499" max="10500" width="15.5703125" style="46" customWidth="1"/>
    <col min="10501" max="10501" width="18" style="46" bestFit="1" customWidth="1"/>
    <col min="10502" max="10502" width="20" style="46" customWidth="1"/>
    <col min="10503" max="10504" width="2" style="46" customWidth="1"/>
    <col min="10505" max="10505" width="9.85546875" style="46" customWidth="1"/>
    <col min="10506" max="10506" width="14.28515625" style="46" customWidth="1"/>
    <col min="10507" max="10507" width="3.42578125" style="46" customWidth="1"/>
    <col min="10508" max="10510" width="9.7109375" style="46"/>
    <col min="10511" max="10511" width="12.42578125" style="46" customWidth="1"/>
    <col min="10512" max="10751" width="9.7109375" style="46"/>
    <col min="10752" max="10752" width="1.7109375" style="46" customWidth="1"/>
    <col min="10753" max="10753" width="11.5703125" style="46" customWidth="1"/>
    <col min="10754" max="10754" width="76.140625" style="46" customWidth="1"/>
    <col min="10755" max="10756" width="15.5703125" style="46" customWidth="1"/>
    <col min="10757" max="10757" width="18" style="46" bestFit="1" customWidth="1"/>
    <col min="10758" max="10758" width="20" style="46" customWidth="1"/>
    <col min="10759" max="10760" width="2" style="46" customWidth="1"/>
    <col min="10761" max="10761" width="9.85546875" style="46" customWidth="1"/>
    <col min="10762" max="10762" width="14.28515625" style="46" customWidth="1"/>
    <col min="10763" max="10763" width="3.42578125" style="46" customWidth="1"/>
    <col min="10764" max="10766" width="9.7109375" style="46"/>
    <col min="10767" max="10767" width="12.42578125" style="46" customWidth="1"/>
    <col min="10768" max="11007" width="9.7109375" style="46"/>
    <col min="11008" max="11008" width="1.7109375" style="46" customWidth="1"/>
    <col min="11009" max="11009" width="11.5703125" style="46" customWidth="1"/>
    <col min="11010" max="11010" width="76.140625" style="46" customWidth="1"/>
    <col min="11011" max="11012" width="15.5703125" style="46" customWidth="1"/>
    <col min="11013" max="11013" width="18" style="46" bestFit="1" customWidth="1"/>
    <col min="11014" max="11014" width="20" style="46" customWidth="1"/>
    <col min="11015" max="11016" width="2" style="46" customWidth="1"/>
    <col min="11017" max="11017" width="9.85546875" style="46" customWidth="1"/>
    <col min="11018" max="11018" width="14.28515625" style="46" customWidth="1"/>
    <col min="11019" max="11019" width="3.42578125" style="46" customWidth="1"/>
    <col min="11020" max="11022" width="9.7109375" style="46"/>
    <col min="11023" max="11023" width="12.42578125" style="46" customWidth="1"/>
    <col min="11024" max="11263" width="9.7109375" style="46"/>
    <col min="11264" max="11264" width="1.7109375" style="46" customWidth="1"/>
    <col min="11265" max="11265" width="11.5703125" style="46" customWidth="1"/>
    <col min="11266" max="11266" width="76.140625" style="46" customWidth="1"/>
    <col min="11267" max="11268" width="15.5703125" style="46" customWidth="1"/>
    <col min="11269" max="11269" width="18" style="46" bestFit="1" customWidth="1"/>
    <col min="11270" max="11270" width="20" style="46" customWidth="1"/>
    <col min="11271" max="11272" width="2" style="46" customWidth="1"/>
    <col min="11273" max="11273" width="9.85546875" style="46" customWidth="1"/>
    <col min="11274" max="11274" width="14.28515625" style="46" customWidth="1"/>
    <col min="11275" max="11275" width="3.42578125" style="46" customWidth="1"/>
    <col min="11276" max="11278" width="9.7109375" style="46"/>
    <col min="11279" max="11279" width="12.42578125" style="46" customWidth="1"/>
    <col min="11280" max="11519" width="9.7109375" style="46"/>
    <col min="11520" max="11520" width="1.7109375" style="46" customWidth="1"/>
    <col min="11521" max="11521" width="11.5703125" style="46" customWidth="1"/>
    <col min="11522" max="11522" width="76.140625" style="46" customWidth="1"/>
    <col min="11523" max="11524" width="15.5703125" style="46" customWidth="1"/>
    <col min="11525" max="11525" width="18" style="46" bestFit="1" customWidth="1"/>
    <col min="11526" max="11526" width="20" style="46" customWidth="1"/>
    <col min="11527" max="11528" width="2" style="46" customWidth="1"/>
    <col min="11529" max="11529" width="9.85546875" style="46" customWidth="1"/>
    <col min="11530" max="11530" width="14.28515625" style="46" customWidth="1"/>
    <col min="11531" max="11531" width="3.42578125" style="46" customWidth="1"/>
    <col min="11532" max="11534" width="9.7109375" style="46"/>
    <col min="11535" max="11535" width="12.42578125" style="46" customWidth="1"/>
    <col min="11536" max="11775" width="9.7109375" style="46"/>
    <col min="11776" max="11776" width="1.7109375" style="46" customWidth="1"/>
    <col min="11777" max="11777" width="11.5703125" style="46" customWidth="1"/>
    <col min="11778" max="11778" width="76.140625" style="46" customWidth="1"/>
    <col min="11779" max="11780" width="15.5703125" style="46" customWidth="1"/>
    <col min="11781" max="11781" width="18" style="46" bestFit="1" customWidth="1"/>
    <col min="11782" max="11782" width="20" style="46" customWidth="1"/>
    <col min="11783" max="11784" width="2" style="46" customWidth="1"/>
    <col min="11785" max="11785" width="9.85546875" style="46" customWidth="1"/>
    <col min="11786" max="11786" width="14.28515625" style="46" customWidth="1"/>
    <col min="11787" max="11787" width="3.42578125" style="46" customWidth="1"/>
    <col min="11788" max="11790" width="9.7109375" style="46"/>
    <col min="11791" max="11791" width="12.42578125" style="46" customWidth="1"/>
    <col min="11792" max="12031" width="9.7109375" style="46"/>
    <col min="12032" max="12032" width="1.7109375" style="46" customWidth="1"/>
    <col min="12033" max="12033" width="11.5703125" style="46" customWidth="1"/>
    <col min="12034" max="12034" width="76.140625" style="46" customWidth="1"/>
    <col min="12035" max="12036" width="15.5703125" style="46" customWidth="1"/>
    <col min="12037" max="12037" width="18" style="46" bestFit="1" customWidth="1"/>
    <col min="12038" max="12038" width="20" style="46" customWidth="1"/>
    <col min="12039" max="12040" width="2" style="46" customWidth="1"/>
    <col min="12041" max="12041" width="9.85546875" style="46" customWidth="1"/>
    <col min="12042" max="12042" width="14.28515625" style="46" customWidth="1"/>
    <col min="12043" max="12043" width="3.42578125" style="46" customWidth="1"/>
    <col min="12044" max="12046" width="9.7109375" style="46"/>
    <col min="12047" max="12047" width="12.42578125" style="46" customWidth="1"/>
    <col min="12048" max="12287" width="9.7109375" style="46"/>
    <col min="12288" max="12288" width="1.7109375" style="46" customWidth="1"/>
    <col min="12289" max="12289" width="11.5703125" style="46" customWidth="1"/>
    <col min="12290" max="12290" width="76.140625" style="46" customWidth="1"/>
    <col min="12291" max="12292" width="15.5703125" style="46" customWidth="1"/>
    <col min="12293" max="12293" width="18" style="46" bestFit="1" customWidth="1"/>
    <col min="12294" max="12294" width="20" style="46" customWidth="1"/>
    <col min="12295" max="12296" width="2" style="46" customWidth="1"/>
    <col min="12297" max="12297" width="9.85546875" style="46" customWidth="1"/>
    <col min="12298" max="12298" width="14.28515625" style="46" customWidth="1"/>
    <col min="12299" max="12299" width="3.42578125" style="46" customWidth="1"/>
    <col min="12300" max="12302" width="9.7109375" style="46"/>
    <col min="12303" max="12303" width="12.42578125" style="46" customWidth="1"/>
    <col min="12304" max="12543" width="9.7109375" style="46"/>
    <col min="12544" max="12544" width="1.7109375" style="46" customWidth="1"/>
    <col min="12545" max="12545" width="11.5703125" style="46" customWidth="1"/>
    <col min="12546" max="12546" width="76.140625" style="46" customWidth="1"/>
    <col min="12547" max="12548" width="15.5703125" style="46" customWidth="1"/>
    <col min="12549" max="12549" width="18" style="46" bestFit="1" customWidth="1"/>
    <col min="12550" max="12550" width="20" style="46" customWidth="1"/>
    <col min="12551" max="12552" width="2" style="46" customWidth="1"/>
    <col min="12553" max="12553" width="9.85546875" style="46" customWidth="1"/>
    <col min="12554" max="12554" width="14.28515625" style="46" customWidth="1"/>
    <col min="12555" max="12555" width="3.42578125" style="46" customWidth="1"/>
    <col min="12556" max="12558" width="9.7109375" style="46"/>
    <col min="12559" max="12559" width="12.42578125" style="46" customWidth="1"/>
    <col min="12560" max="12799" width="9.7109375" style="46"/>
    <col min="12800" max="12800" width="1.7109375" style="46" customWidth="1"/>
    <col min="12801" max="12801" width="11.5703125" style="46" customWidth="1"/>
    <col min="12802" max="12802" width="76.140625" style="46" customWidth="1"/>
    <col min="12803" max="12804" width="15.5703125" style="46" customWidth="1"/>
    <col min="12805" max="12805" width="18" style="46" bestFit="1" customWidth="1"/>
    <col min="12806" max="12806" width="20" style="46" customWidth="1"/>
    <col min="12807" max="12808" width="2" style="46" customWidth="1"/>
    <col min="12809" max="12809" width="9.85546875" style="46" customWidth="1"/>
    <col min="12810" max="12810" width="14.28515625" style="46" customWidth="1"/>
    <col min="12811" max="12811" width="3.42578125" style="46" customWidth="1"/>
    <col min="12812" max="12814" width="9.7109375" style="46"/>
    <col min="12815" max="12815" width="12.42578125" style="46" customWidth="1"/>
    <col min="12816" max="13055" width="9.7109375" style="46"/>
    <col min="13056" max="13056" width="1.7109375" style="46" customWidth="1"/>
    <col min="13057" max="13057" width="11.5703125" style="46" customWidth="1"/>
    <col min="13058" max="13058" width="76.140625" style="46" customWidth="1"/>
    <col min="13059" max="13060" width="15.5703125" style="46" customWidth="1"/>
    <col min="13061" max="13061" width="18" style="46" bestFit="1" customWidth="1"/>
    <col min="13062" max="13062" width="20" style="46" customWidth="1"/>
    <col min="13063" max="13064" width="2" style="46" customWidth="1"/>
    <col min="13065" max="13065" width="9.85546875" style="46" customWidth="1"/>
    <col min="13066" max="13066" width="14.28515625" style="46" customWidth="1"/>
    <col min="13067" max="13067" width="3.42578125" style="46" customWidth="1"/>
    <col min="13068" max="13070" width="9.7109375" style="46"/>
    <col min="13071" max="13071" width="12.42578125" style="46" customWidth="1"/>
    <col min="13072" max="13311" width="9.7109375" style="46"/>
    <col min="13312" max="13312" width="1.7109375" style="46" customWidth="1"/>
    <col min="13313" max="13313" width="11.5703125" style="46" customWidth="1"/>
    <col min="13314" max="13314" width="76.140625" style="46" customWidth="1"/>
    <col min="13315" max="13316" width="15.5703125" style="46" customWidth="1"/>
    <col min="13317" max="13317" width="18" style="46" bestFit="1" customWidth="1"/>
    <col min="13318" max="13318" width="20" style="46" customWidth="1"/>
    <col min="13319" max="13320" width="2" style="46" customWidth="1"/>
    <col min="13321" max="13321" width="9.85546875" style="46" customWidth="1"/>
    <col min="13322" max="13322" width="14.28515625" style="46" customWidth="1"/>
    <col min="13323" max="13323" width="3.42578125" style="46" customWidth="1"/>
    <col min="13324" max="13326" width="9.7109375" style="46"/>
    <col min="13327" max="13327" width="12.42578125" style="46" customWidth="1"/>
    <col min="13328" max="13567" width="9.7109375" style="46"/>
    <col min="13568" max="13568" width="1.7109375" style="46" customWidth="1"/>
    <col min="13569" max="13569" width="11.5703125" style="46" customWidth="1"/>
    <col min="13570" max="13570" width="76.140625" style="46" customWidth="1"/>
    <col min="13571" max="13572" width="15.5703125" style="46" customWidth="1"/>
    <col min="13573" max="13573" width="18" style="46" bestFit="1" customWidth="1"/>
    <col min="13574" max="13574" width="20" style="46" customWidth="1"/>
    <col min="13575" max="13576" width="2" style="46" customWidth="1"/>
    <col min="13577" max="13577" width="9.85546875" style="46" customWidth="1"/>
    <col min="13578" max="13578" width="14.28515625" style="46" customWidth="1"/>
    <col min="13579" max="13579" width="3.42578125" style="46" customWidth="1"/>
    <col min="13580" max="13582" width="9.7109375" style="46"/>
    <col min="13583" max="13583" width="12.42578125" style="46" customWidth="1"/>
    <col min="13584" max="13823" width="9.7109375" style="46"/>
    <col min="13824" max="13824" width="1.7109375" style="46" customWidth="1"/>
    <col min="13825" max="13825" width="11.5703125" style="46" customWidth="1"/>
    <col min="13826" max="13826" width="76.140625" style="46" customWidth="1"/>
    <col min="13827" max="13828" width="15.5703125" style="46" customWidth="1"/>
    <col min="13829" max="13829" width="18" style="46" bestFit="1" customWidth="1"/>
    <col min="13830" max="13830" width="20" style="46" customWidth="1"/>
    <col min="13831" max="13832" width="2" style="46" customWidth="1"/>
    <col min="13833" max="13833" width="9.85546875" style="46" customWidth="1"/>
    <col min="13834" max="13834" width="14.28515625" style="46" customWidth="1"/>
    <col min="13835" max="13835" width="3.42578125" style="46" customWidth="1"/>
    <col min="13836" max="13838" width="9.7109375" style="46"/>
    <col min="13839" max="13839" width="12.42578125" style="46" customWidth="1"/>
    <col min="13840" max="14079" width="9.7109375" style="46"/>
    <col min="14080" max="14080" width="1.7109375" style="46" customWidth="1"/>
    <col min="14081" max="14081" width="11.5703125" style="46" customWidth="1"/>
    <col min="14082" max="14082" width="76.140625" style="46" customWidth="1"/>
    <col min="14083" max="14084" width="15.5703125" style="46" customWidth="1"/>
    <col min="14085" max="14085" width="18" style="46" bestFit="1" customWidth="1"/>
    <col min="14086" max="14086" width="20" style="46" customWidth="1"/>
    <col min="14087" max="14088" width="2" style="46" customWidth="1"/>
    <col min="14089" max="14089" width="9.85546875" style="46" customWidth="1"/>
    <col min="14090" max="14090" width="14.28515625" style="46" customWidth="1"/>
    <col min="14091" max="14091" width="3.42578125" style="46" customWidth="1"/>
    <col min="14092" max="14094" width="9.7109375" style="46"/>
    <col min="14095" max="14095" width="12.42578125" style="46" customWidth="1"/>
    <col min="14096" max="14335" width="9.7109375" style="46"/>
    <col min="14336" max="14336" width="1.7109375" style="46" customWidth="1"/>
    <col min="14337" max="14337" width="11.5703125" style="46" customWidth="1"/>
    <col min="14338" max="14338" width="76.140625" style="46" customWidth="1"/>
    <col min="14339" max="14340" width="15.5703125" style="46" customWidth="1"/>
    <col min="14341" max="14341" width="18" style="46" bestFit="1" customWidth="1"/>
    <col min="14342" max="14342" width="20" style="46" customWidth="1"/>
    <col min="14343" max="14344" width="2" style="46" customWidth="1"/>
    <col min="14345" max="14345" width="9.85546875" style="46" customWidth="1"/>
    <col min="14346" max="14346" width="14.28515625" style="46" customWidth="1"/>
    <col min="14347" max="14347" width="3.42578125" style="46" customWidth="1"/>
    <col min="14348" max="14350" width="9.7109375" style="46"/>
    <col min="14351" max="14351" width="12.42578125" style="46" customWidth="1"/>
    <col min="14352" max="14591" width="9.7109375" style="46"/>
    <col min="14592" max="14592" width="1.7109375" style="46" customWidth="1"/>
    <col min="14593" max="14593" width="11.5703125" style="46" customWidth="1"/>
    <col min="14594" max="14594" width="76.140625" style="46" customWidth="1"/>
    <col min="14595" max="14596" width="15.5703125" style="46" customWidth="1"/>
    <col min="14597" max="14597" width="18" style="46" bestFit="1" customWidth="1"/>
    <col min="14598" max="14598" width="20" style="46" customWidth="1"/>
    <col min="14599" max="14600" width="2" style="46" customWidth="1"/>
    <col min="14601" max="14601" width="9.85546875" style="46" customWidth="1"/>
    <col min="14602" max="14602" width="14.28515625" style="46" customWidth="1"/>
    <col min="14603" max="14603" width="3.42578125" style="46" customWidth="1"/>
    <col min="14604" max="14606" width="9.7109375" style="46"/>
    <col min="14607" max="14607" width="12.42578125" style="46" customWidth="1"/>
    <col min="14608" max="14847" width="9.7109375" style="46"/>
    <col min="14848" max="14848" width="1.7109375" style="46" customWidth="1"/>
    <col min="14849" max="14849" width="11.5703125" style="46" customWidth="1"/>
    <col min="14850" max="14850" width="76.140625" style="46" customWidth="1"/>
    <col min="14851" max="14852" width="15.5703125" style="46" customWidth="1"/>
    <col min="14853" max="14853" width="18" style="46" bestFit="1" customWidth="1"/>
    <col min="14854" max="14854" width="20" style="46" customWidth="1"/>
    <col min="14855" max="14856" width="2" style="46" customWidth="1"/>
    <col min="14857" max="14857" width="9.85546875" style="46" customWidth="1"/>
    <col min="14858" max="14858" width="14.28515625" style="46" customWidth="1"/>
    <col min="14859" max="14859" width="3.42578125" style="46" customWidth="1"/>
    <col min="14860" max="14862" width="9.7109375" style="46"/>
    <col min="14863" max="14863" width="12.42578125" style="46" customWidth="1"/>
    <col min="14864" max="15103" width="9.7109375" style="46"/>
    <col min="15104" max="15104" width="1.7109375" style="46" customWidth="1"/>
    <col min="15105" max="15105" width="11.5703125" style="46" customWidth="1"/>
    <col min="15106" max="15106" width="76.140625" style="46" customWidth="1"/>
    <col min="15107" max="15108" width="15.5703125" style="46" customWidth="1"/>
    <col min="15109" max="15109" width="18" style="46" bestFit="1" customWidth="1"/>
    <col min="15110" max="15110" width="20" style="46" customWidth="1"/>
    <col min="15111" max="15112" width="2" style="46" customWidth="1"/>
    <col min="15113" max="15113" width="9.85546875" style="46" customWidth="1"/>
    <col min="15114" max="15114" width="14.28515625" style="46" customWidth="1"/>
    <col min="15115" max="15115" width="3.42578125" style="46" customWidth="1"/>
    <col min="15116" max="15118" width="9.7109375" style="46"/>
    <col min="15119" max="15119" width="12.42578125" style="46" customWidth="1"/>
    <col min="15120" max="15359" width="9.7109375" style="46"/>
    <col min="15360" max="15360" width="1.7109375" style="46" customWidth="1"/>
    <col min="15361" max="15361" width="11.5703125" style="46" customWidth="1"/>
    <col min="15362" max="15362" width="76.140625" style="46" customWidth="1"/>
    <col min="15363" max="15364" width="15.5703125" style="46" customWidth="1"/>
    <col min="15365" max="15365" width="18" style="46" bestFit="1" customWidth="1"/>
    <col min="15366" max="15366" width="20" style="46" customWidth="1"/>
    <col min="15367" max="15368" width="2" style="46" customWidth="1"/>
    <col min="15369" max="15369" width="9.85546875" style="46" customWidth="1"/>
    <col min="15370" max="15370" width="14.28515625" style="46" customWidth="1"/>
    <col min="15371" max="15371" width="3.42578125" style="46" customWidth="1"/>
    <col min="15372" max="15374" width="9.7109375" style="46"/>
    <col min="15375" max="15375" width="12.42578125" style="46" customWidth="1"/>
    <col min="15376" max="15615" width="9.7109375" style="46"/>
    <col min="15616" max="15616" width="1.7109375" style="46" customWidth="1"/>
    <col min="15617" max="15617" width="11.5703125" style="46" customWidth="1"/>
    <col min="15618" max="15618" width="76.140625" style="46" customWidth="1"/>
    <col min="15619" max="15620" width="15.5703125" style="46" customWidth="1"/>
    <col min="15621" max="15621" width="18" style="46" bestFit="1" customWidth="1"/>
    <col min="15622" max="15622" width="20" style="46" customWidth="1"/>
    <col min="15623" max="15624" width="2" style="46" customWidth="1"/>
    <col min="15625" max="15625" width="9.85546875" style="46" customWidth="1"/>
    <col min="15626" max="15626" width="14.28515625" style="46" customWidth="1"/>
    <col min="15627" max="15627" width="3.42578125" style="46" customWidth="1"/>
    <col min="15628" max="15630" width="9.7109375" style="46"/>
    <col min="15631" max="15631" width="12.42578125" style="46" customWidth="1"/>
    <col min="15632" max="15871" width="9.7109375" style="46"/>
    <col min="15872" max="15872" width="1.7109375" style="46" customWidth="1"/>
    <col min="15873" max="15873" width="11.5703125" style="46" customWidth="1"/>
    <col min="15874" max="15874" width="76.140625" style="46" customWidth="1"/>
    <col min="15875" max="15876" width="15.5703125" style="46" customWidth="1"/>
    <col min="15877" max="15877" width="18" style="46" bestFit="1" customWidth="1"/>
    <col min="15878" max="15878" width="20" style="46" customWidth="1"/>
    <col min="15879" max="15880" width="2" style="46" customWidth="1"/>
    <col min="15881" max="15881" width="9.85546875" style="46" customWidth="1"/>
    <col min="15882" max="15882" width="14.28515625" style="46" customWidth="1"/>
    <col min="15883" max="15883" width="3.42578125" style="46" customWidth="1"/>
    <col min="15884" max="15886" width="9.7109375" style="46"/>
    <col min="15887" max="15887" width="12.42578125" style="46" customWidth="1"/>
    <col min="15888" max="16127" width="9.7109375" style="46"/>
    <col min="16128" max="16128" width="1.7109375" style="46" customWidth="1"/>
    <col min="16129" max="16129" width="11.5703125" style="46" customWidth="1"/>
    <col min="16130" max="16130" width="76.140625" style="46" customWidth="1"/>
    <col min="16131" max="16132" width="15.5703125" style="46" customWidth="1"/>
    <col min="16133" max="16133" width="18" style="46" bestFit="1" customWidth="1"/>
    <col min="16134" max="16134" width="20" style="46" customWidth="1"/>
    <col min="16135" max="16136" width="2" style="46" customWidth="1"/>
    <col min="16137" max="16137" width="9.85546875" style="46" customWidth="1"/>
    <col min="16138" max="16138" width="14.28515625" style="46" customWidth="1"/>
    <col min="16139" max="16139" width="3.42578125" style="46" customWidth="1"/>
    <col min="16140" max="16142" width="9.7109375" style="46"/>
    <col min="16143" max="16143" width="12.42578125" style="46" customWidth="1"/>
    <col min="16144" max="16384" width="9.7109375" style="46"/>
  </cols>
  <sheetData>
    <row r="1" spans="1:9" s="53" customFormat="1" ht="23.65" customHeight="1">
      <c r="A1" s="49" t="s">
        <v>2</v>
      </c>
      <c r="B1" s="50" t="s">
        <v>3</v>
      </c>
      <c r="C1" s="50" t="s">
        <v>4</v>
      </c>
      <c r="D1" s="50" t="s">
        <v>5</v>
      </c>
      <c r="E1" s="51" t="s">
        <v>6</v>
      </c>
      <c r="F1" s="51" t="s">
        <v>7</v>
      </c>
      <c r="G1" s="52"/>
      <c r="H1" s="52"/>
      <c r="I1" s="52"/>
    </row>
    <row r="2" spans="1:9" s="48" customFormat="1" ht="18" customHeight="1">
      <c r="A2" s="54" t="s">
        <v>8</v>
      </c>
      <c r="B2" s="55" t="s">
        <v>9</v>
      </c>
      <c r="C2" s="55"/>
      <c r="D2" s="54"/>
      <c r="E2" s="56"/>
      <c r="F2" s="56"/>
      <c r="G2" s="57"/>
      <c r="H2" s="57"/>
      <c r="I2" s="57"/>
    </row>
    <row r="3" spans="1:9" s="62" customFormat="1" ht="34.15" customHeight="1">
      <c r="A3" s="58"/>
      <c r="B3" s="115" t="s">
        <v>10</v>
      </c>
      <c r="C3" s="59"/>
      <c r="D3" s="58"/>
      <c r="E3" s="60"/>
      <c r="F3" s="60"/>
      <c r="G3" s="61"/>
      <c r="H3" s="61"/>
      <c r="I3" s="61"/>
    </row>
    <row r="4" spans="1:9" s="48" customFormat="1" ht="24" customHeight="1">
      <c r="A4" s="63"/>
      <c r="B4" s="116"/>
      <c r="C4" s="64"/>
      <c r="D4" s="63"/>
      <c r="E4" s="65"/>
      <c r="F4" s="66" t="str">
        <f>IF(OR(AND(D4="Prov",E4="Sum"),(E4="PC Sum")),". . . . . . . . .00",IF(ISERR(D4*E4),"",IF(D4*E4=0,"",ROUND(D4*E4,2))))</f>
        <v/>
      </c>
      <c r="G4" s="67"/>
      <c r="H4" s="67"/>
      <c r="I4" s="67"/>
    </row>
    <row r="5" spans="1:9" s="48" customFormat="1" ht="24" customHeight="1">
      <c r="A5" s="68">
        <v>1.1000000000000001</v>
      </c>
      <c r="B5" s="116" t="s">
        <v>11</v>
      </c>
      <c r="C5" s="63"/>
      <c r="D5" s="69"/>
      <c r="E5" s="65"/>
      <c r="F5" s="66" t="str">
        <f>IF(OR(AND(D5="Prov",E5="Sum"),(E5="PC Sum")),". . . . . . . . .00",IF(ISERR(D5*E5),"",IF(D5*E5=0,"",ROUND(D5*E5,2))))</f>
        <v/>
      </c>
      <c r="G5" s="67"/>
      <c r="H5" s="67"/>
      <c r="I5" s="67"/>
    </row>
    <row r="6" spans="1:9" s="48" customFormat="1" ht="24" customHeight="1">
      <c r="A6" s="63" t="s">
        <v>12</v>
      </c>
      <c r="B6" s="117" t="s">
        <v>13</v>
      </c>
      <c r="C6" s="63" t="s">
        <v>14</v>
      </c>
      <c r="D6" s="70">
        <v>1</v>
      </c>
      <c r="E6" s="71"/>
      <c r="F6" s="72"/>
      <c r="G6" s="73"/>
      <c r="H6" s="73"/>
      <c r="I6" s="73"/>
    </row>
    <row r="7" spans="1:9" s="48" customFormat="1" ht="24" customHeight="1">
      <c r="A7" s="63" t="s">
        <v>15</v>
      </c>
      <c r="B7" s="117" t="s">
        <v>16</v>
      </c>
      <c r="C7" s="63" t="s">
        <v>14</v>
      </c>
      <c r="D7" s="70">
        <v>1</v>
      </c>
      <c r="E7" s="71"/>
      <c r="F7" s="72"/>
      <c r="G7" s="73"/>
      <c r="H7" s="73"/>
      <c r="I7" s="73"/>
    </row>
    <row r="8" spans="1:9" s="48" customFormat="1">
      <c r="A8" s="63"/>
      <c r="B8" s="118"/>
      <c r="C8" s="63"/>
      <c r="D8" s="70"/>
      <c r="E8" s="71"/>
      <c r="F8" s="72"/>
      <c r="G8" s="73"/>
      <c r="H8" s="73"/>
      <c r="I8" s="73"/>
    </row>
    <row r="9" spans="1:9" s="48" customFormat="1" ht="24" customHeight="1">
      <c r="A9" s="68">
        <v>1.2</v>
      </c>
      <c r="B9" s="119" t="s">
        <v>17</v>
      </c>
      <c r="C9" s="63"/>
      <c r="D9" s="70"/>
      <c r="E9" s="71"/>
      <c r="F9" s="72"/>
      <c r="G9" s="73"/>
      <c r="H9" s="73"/>
      <c r="I9" s="73"/>
    </row>
    <row r="10" spans="1:9" s="48" customFormat="1" ht="24" customHeight="1">
      <c r="A10" s="63" t="s">
        <v>18</v>
      </c>
      <c r="B10" s="59" t="s">
        <v>19</v>
      </c>
      <c r="C10" s="63" t="s">
        <v>20</v>
      </c>
      <c r="D10" s="70">
        <v>2</v>
      </c>
      <c r="E10" s="71"/>
      <c r="F10" s="72"/>
      <c r="G10" s="73"/>
      <c r="H10" s="73"/>
      <c r="I10" s="73"/>
    </row>
    <row r="11" spans="1:9" s="48" customFormat="1">
      <c r="A11" s="63"/>
      <c r="B11" s="117"/>
      <c r="C11" s="63"/>
      <c r="D11" s="70"/>
      <c r="E11" s="71"/>
      <c r="F11" s="72"/>
      <c r="G11" s="73"/>
      <c r="H11" s="73"/>
      <c r="I11" s="73"/>
    </row>
    <row r="12" spans="1:9" s="48" customFormat="1" ht="24" customHeight="1">
      <c r="A12" s="68">
        <v>1.3</v>
      </c>
      <c r="B12" s="119" t="s">
        <v>17</v>
      </c>
      <c r="C12" s="63"/>
      <c r="D12" s="70"/>
      <c r="E12" s="71"/>
      <c r="F12" s="72"/>
      <c r="G12" s="73"/>
      <c r="H12" s="73"/>
      <c r="I12" s="73"/>
    </row>
    <row r="13" spans="1:9" s="48" customFormat="1" ht="24" customHeight="1">
      <c r="A13" s="63" t="s">
        <v>21</v>
      </c>
      <c r="B13" s="59" t="s">
        <v>22</v>
      </c>
      <c r="C13" s="63" t="s">
        <v>14</v>
      </c>
      <c r="D13" s="70">
        <v>1</v>
      </c>
      <c r="E13" s="71"/>
      <c r="F13" s="72"/>
      <c r="G13" s="73"/>
      <c r="H13" s="73"/>
      <c r="I13" s="73"/>
    </row>
    <row r="14" spans="1:9" s="48" customFormat="1" ht="24" customHeight="1">
      <c r="A14" s="63" t="s">
        <v>23</v>
      </c>
      <c r="B14" s="59" t="s">
        <v>24</v>
      </c>
      <c r="C14" s="63" t="s">
        <v>14</v>
      </c>
      <c r="D14" s="70">
        <v>1</v>
      </c>
      <c r="E14" s="71"/>
      <c r="F14" s="72"/>
      <c r="G14" s="73"/>
      <c r="H14" s="73"/>
      <c r="I14" s="73"/>
    </row>
    <row r="15" spans="1:9" s="48" customFormat="1" ht="24" customHeight="1">
      <c r="A15" s="63" t="s">
        <v>25</v>
      </c>
      <c r="B15" s="59" t="s">
        <v>26</v>
      </c>
      <c r="C15" s="63" t="s">
        <v>14</v>
      </c>
      <c r="D15" s="70">
        <v>1</v>
      </c>
      <c r="E15" s="71"/>
      <c r="F15" s="72"/>
      <c r="G15" s="73"/>
      <c r="H15" s="73"/>
      <c r="I15" s="73"/>
    </row>
    <row r="16" spans="1:9" s="48" customFormat="1">
      <c r="A16" s="63"/>
      <c r="B16" s="59"/>
      <c r="C16" s="63"/>
      <c r="D16" s="69"/>
      <c r="E16" s="71"/>
      <c r="F16" s="72"/>
      <c r="G16" s="73"/>
      <c r="H16" s="73"/>
      <c r="I16" s="73"/>
    </row>
    <row r="17" spans="1:13" s="48" customFormat="1" ht="24" customHeight="1">
      <c r="A17" s="68">
        <v>1.4</v>
      </c>
      <c r="B17" s="116" t="s">
        <v>27</v>
      </c>
      <c r="C17" s="63"/>
      <c r="D17" s="69"/>
      <c r="E17" s="71"/>
      <c r="F17" s="72"/>
      <c r="G17" s="73"/>
      <c r="H17" s="73"/>
      <c r="I17" s="73"/>
    </row>
    <row r="18" spans="1:13" s="48" customFormat="1" ht="24" customHeight="1">
      <c r="A18" s="68" t="s">
        <v>28</v>
      </c>
      <c r="B18" s="119" t="s">
        <v>29</v>
      </c>
      <c r="C18" s="63"/>
      <c r="D18" s="63"/>
      <c r="E18" s="71"/>
      <c r="F18" s="72"/>
      <c r="G18" s="73"/>
      <c r="H18" s="73"/>
      <c r="I18" s="73"/>
    </row>
    <row r="19" spans="1:13" s="48" customFormat="1" ht="79.150000000000006" customHeight="1">
      <c r="A19" s="63" t="s">
        <v>30</v>
      </c>
      <c r="B19" s="117" t="s">
        <v>31</v>
      </c>
      <c r="C19" s="63" t="s">
        <v>14</v>
      </c>
      <c r="D19" s="70">
        <v>1</v>
      </c>
      <c r="E19" s="71"/>
      <c r="F19" s="72"/>
      <c r="G19" s="73"/>
      <c r="H19" s="73"/>
      <c r="I19" s="73"/>
    </row>
    <row r="20" spans="1:13" s="48" customFormat="1" ht="18" customHeight="1">
      <c r="A20" s="68" t="s">
        <v>32</v>
      </c>
      <c r="B20" s="76" t="s">
        <v>33</v>
      </c>
      <c r="C20" s="76"/>
      <c r="D20" s="68"/>
      <c r="E20" s="99"/>
      <c r="F20" s="99"/>
      <c r="G20" s="57"/>
      <c r="H20" s="57"/>
      <c r="I20" s="57"/>
    </row>
    <row r="21" spans="1:13" s="62" customFormat="1" ht="25.5">
      <c r="A21" s="58"/>
      <c r="B21" s="115" t="s">
        <v>10</v>
      </c>
      <c r="C21" s="59"/>
      <c r="D21" s="58"/>
      <c r="E21" s="60"/>
      <c r="F21" s="71"/>
      <c r="G21" s="74"/>
      <c r="H21" s="74"/>
      <c r="I21" s="74"/>
    </row>
    <row r="22" spans="1:13" s="48" customFormat="1" ht="15" customHeight="1">
      <c r="A22" s="63"/>
      <c r="B22" s="116"/>
      <c r="C22" s="64"/>
      <c r="D22" s="63"/>
      <c r="E22" s="65"/>
      <c r="F22" s="71"/>
      <c r="G22" s="74"/>
      <c r="H22" s="74"/>
      <c r="I22" s="74"/>
    </row>
    <row r="23" spans="1:13" s="48" customFormat="1" ht="21.75" customHeight="1">
      <c r="A23" s="68">
        <v>2.1</v>
      </c>
      <c r="B23" s="116" t="s">
        <v>11</v>
      </c>
      <c r="C23" s="63"/>
      <c r="D23" s="69"/>
      <c r="E23" s="65"/>
      <c r="F23" s="71"/>
      <c r="G23" s="74"/>
      <c r="H23" s="74"/>
      <c r="I23" s="74"/>
    </row>
    <row r="24" spans="1:13" s="48" customFormat="1" ht="21.75" customHeight="1">
      <c r="A24" s="63" t="s">
        <v>34</v>
      </c>
      <c r="B24" s="117" t="s">
        <v>35</v>
      </c>
      <c r="C24" s="63" t="s">
        <v>36</v>
      </c>
      <c r="D24" s="70">
        <v>10</v>
      </c>
      <c r="E24" s="71"/>
      <c r="F24" s="72"/>
      <c r="G24" s="73"/>
      <c r="H24" s="73"/>
      <c r="I24" s="73"/>
      <c r="J24" s="48" t="s">
        <v>37</v>
      </c>
      <c r="L24" s="75">
        <v>6</v>
      </c>
      <c r="M24" s="48" t="s">
        <v>38</v>
      </c>
    </row>
    <row r="25" spans="1:13" s="48" customFormat="1">
      <c r="A25" s="63"/>
      <c r="B25" s="59"/>
      <c r="C25" s="63"/>
      <c r="D25" s="70"/>
      <c r="E25" s="71"/>
      <c r="F25" s="72"/>
      <c r="G25" s="73"/>
      <c r="H25" s="73"/>
      <c r="I25" s="73"/>
    </row>
    <row r="26" spans="1:13" s="48" customFormat="1" ht="21.75" customHeight="1">
      <c r="A26" s="68">
        <v>1.2</v>
      </c>
      <c r="B26" s="119" t="s">
        <v>39</v>
      </c>
      <c r="C26" s="63"/>
      <c r="D26" s="70"/>
      <c r="E26" s="71"/>
      <c r="F26" s="72"/>
      <c r="G26" s="73"/>
      <c r="H26" s="73"/>
      <c r="I26" s="73"/>
    </row>
    <row r="27" spans="1:13" s="48" customFormat="1" ht="21.75" customHeight="1">
      <c r="A27" s="63" t="s">
        <v>18</v>
      </c>
      <c r="B27" s="59" t="s">
        <v>22</v>
      </c>
      <c r="C27" s="63" t="s">
        <v>36</v>
      </c>
      <c r="D27" s="70">
        <v>10</v>
      </c>
      <c r="E27" s="71"/>
      <c r="F27" s="72"/>
      <c r="G27" s="73"/>
      <c r="H27" s="73"/>
      <c r="I27" s="73"/>
    </row>
    <row r="28" spans="1:13" s="48" customFormat="1" ht="21.75" customHeight="1">
      <c r="A28" s="63" t="s">
        <v>40</v>
      </c>
      <c r="B28" s="59" t="s">
        <v>24</v>
      </c>
      <c r="C28" s="63" t="s">
        <v>36</v>
      </c>
      <c r="D28" s="70">
        <v>10</v>
      </c>
      <c r="E28" s="71"/>
      <c r="F28" s="72"/>
      <c r="G28" s="73"/>
      <c r="H28" s="73"/>
      <c r="I28" s="73"/>
    </row>
    <row r="29" spans="1:13" s="48" customFormat="1" ht="21.75" customHeight="1">
      <c r="A29" s="63" t="s">
        <v>41</v>
      </c>
      <c r="B29" s="59" t="s">
        <v>26</v>
      </c>
      <c r="C29" s="63" t="s">
        <v>36</v>
      </c>
      <c r="D29" s="70">
        <v>10</v>
      </c>
      <c r="E29" s="71"/>
      <c r="F29" s="72"/>
      <c r="G29" s="73"/>
      <c r="H29" s="73"/>
      <c r="I29" s="73"/>
    </row>
    <row r="30" spans="1:13" s="48" customFormat="1">
      <c r="A30" s="63"/>
      <c r="B30" s="59"/>
      <c r="C30" s="63"/>
      <c r="D30" s="70"/>
      <c r="E30" s="71"/>
      <c r="F30" s="72"/>
      <c r="G30" s="73"/>
      <c r="H30" s="73"/>
      <c r="I30" s="73"/>
    </row>
    <row r="31" spans="1:13" s="48" customFormat="1" ht="21.75" customHeight="1">
      <c r="A31" s="68">
        <v>2.2999999999999998</v>
      </c>
      <c r="B31" s="119" t="s">
        <v>42</v>
      </c>
      <c r="C31" s="63"/>
      <c r="D31" s="70"/>
      <c r="E31" s="71"/>
      <c r="F31" s="72"/>
      <c r="G31" s="73"/>
      <c r="H31" s="73"/>
      <c r="I31" s="73"/>
    </row>
    <row r="32" spans="1:13" s="48" customFormat="1">
      <c r="A32" s="63"/>
      <c r="B32" s="64"/>
      <c r="C32" s="63"/>
      <c r="D32" s="70"/>
      <c r="E32" s="71"/>
      <c r="F32" s="72"/>
      <c r="G32" s="73"/>
      <c r="H32" s="73"/>
      <c r="I32" s="73"/>
    </row>
    <row r="33" spans="1:11" s="48" customFormat="1" ht="21.75" customHeight="1">
      <c r="A33" s="68" t="s">
        <v>43</v>
      </c>
      <c r="B33" s="119" t="s">
        <v>44</v>
      </c>
      <c r="C33" s="63" t="s">
        <v>36</v>
      </c>
      <c r="D33" s="70">
        <v>10</v>
      </c>
      <c r="E33" s="71"/>
      <c r="F33" s="72"/>
      <c r="G33" s="73"/>
      <c r="H33" s="73"/>
      <c r="I33" s="73"/>
    </row>
    <row r="34" spans="1:11" s="48" customFormat="1">
      <c r="A34" s="68"/>
      <c r="B34" s="120"/>
      <c r="C34" s="63"/>
      <c r="D34" s="70"/>
      <c r="E34" s="71"/>
      <c r="F34" s="72"/>
      <c r="G34" s="73"/>
      <c r="H34" s="73"/>
      <c r="I34" s="73"/>
    </row>
    <row r="35" spans="1:11" s="48" customFormat="1" ht="21.75" customHeight="1">
      <c r="A35" s="68" t="s">
        <v>45</v>
      </c>
      <c r="B35" s="119" t="s">
        <v>46</v>
      </c>
      <c r="C35" s="63" t="s">
        <v>36</v>
      </c>
      <c r="D35" s="70">
        <v>10</v>
      </c>
      <c r="E35" s="71"/>
      <c r="F35" s="72"/>
      <c r="G35" s="73"/>
      <c r="H35" s="73"/>
      <c r="I35" s="73"/>
    </row>
    <row r="36" spans="1:11" s="48" customFormat="1" ht="21.75" customHeight="1">
      <c r="A36" s="68"/>
      <c r="B36" s="119"/>
      <c r="C36" s="63"/>
      <c r="D36" s="70"/>
      <c r="E36" s="71"/>
      <c r="F36" s="72"/>
      <c r="G36" s="73"/>
      <c r="H36" s="73"/>
      <c r="I36" s="73"/>
    </row>
    <row r="37" spans="1:11" s="48" customFormat="1" ht="21.75" customHeight="1">
      <c r="A37" s="183" t="s">
        <v>47</v>
      </c>
      <c r="B37" s="183"/>
      <c r="C37" s="183"/>
      <c r="D37" s="25"/>
      <c r="E37" s="25"/>
      <c r="F37" s="104">
        <f>SUM(F6:F35)</f>
        <v>0</v>
      </c>
      <c r="G37" s="102"/>
      <c r="H37" s="103"/>
      <c r="I37" s="103"/>
    </row>
    <row r="38" spans="1:11" s="48" customFormat="1" ht="21.75" customHeight="1">
      <c r="A38" s="183" t="s">
        <v>48</v>
      </c>
      <c r="B38" s="183"/>
      <c r="C38" s="183"/>
      <c r="D38" s="25"/>
      <c r="E38" s="25"/>
      <c r="F38" s="104">
        <f>F37</f>
        <v>0</v>
      </c>
      <c r="G38" s="102"/>
      <c r="H38" s="103"/>
      <c r="I38" s="103"/>
    </row>
    <row r="39" spans="1:11" s="48" customFormat="1" ht="21.75" customHeight="1">
      <c r="A39" s="68"/>
      <c r="B39" s="119"/>
      <c r="C39" s="63"/>
      <c r="D39" s="69"/>
      <c r="E39" s="71"/>
      <c r="F39" s="72" t="str">
        <f t="shared" ref="F24:F57" si="0">IF(OR(AND(D39="Prov",E39="Sum"),(E39="PC Sum")),". . . . . . . . .00",IF(ISERR(D39*E39),"",IF(D39*E39=0,"",ROUND(D39*E39,2))))</f>
        <v/>
      </c>
      <c r="G39" s="73"/>
      <c r="H39" s="73"/>
      <c r="I39" s="73"/>
    </row>
    <row r="40" spans="1:11" s="48" customFormat="1" ht="21.75" customHeight="1">
      <c r="A40" s="68" t="s">
        <v>49</v>
      </c>
      <c r="B40" s="76" t="s">
        <v>50</v>
      </c>
      <c r="C40" s="76"/>
      <c r="D40" s="68"/>
      <c r="E40" s="77"/>
      <c r="F40" s="72" t="str">
        <f t="shared" si="0"/>
        <v/>
      </c>
      <c r="G40" s="73"/>
      <c r="H40" s="73"/>
      <c r="I40" s="73"/>
    </row>
    <row r="41" spans="1:11" s="62" customFormat="1" ht="21.75" customHeight="1">
      <c r="A41" s="58"/>
      <c r="B41" s="115" t="s">
        <v>51</v>
      </c>
      <c r="C41" s="59"/>
      <c r="D41" s="58"/>
      <c r="E41" s="78"/>
      <c r="F41" s="72" t="str">
        <f t="shared" si="0"/>
        <v/>
      </c>
      <c r="G41" s="73"/>
      <c r="H41" s="73"/>
      <c r="I41" s="73"/>
    </row>
    <row r="42" spans="1:11" s="48" customFormat="1" ht="21.75" customHeight="1">
      <c r="A42" s="63"/>
      <c r="B42" s="116"/>
      <c r="C42" s="64"/>
      <c r="D42" s="63"/>
      <c r="E42" s="71"/>
      <c r="F42" s="72" t="str">
        <f t="shared" si="0"/>
        <v/>
      </c>
      <c r="G42" s="73"/>
      <c r="H42" s="73"/>
      <c r="I42" s="73"/>
    </row>
    <row r="43" spans="1:11" s="48" customFormat="1" ht="21.75" customHeight="1">
      <c r="A43" s="68">
        <v>3.1</v>
      </c>
      <c r="B43" s="116" t="s">
        <v>52</v>
      </c>
      <c r="C43" s="63"/>
      <c r="D43" s="69"/>
      <c r="E43" s="71"/>
      <c r="F43" s="72" t="str">
        <f t="shared" si="0"/>
        <v/>
      </c>
      <c r="G43" s="73"/>
      <c r="H43" s="73"/>
      <c r="I43" s="73"/>
    </row>
    <row r="44" spans="1:11" s="48" customFormat="1" ht="21.75" customHeight="1">
      <c r="A44" s="63" t="s">
        <v>53</v>
      </c>
      <c r="B44" s="117" t="s">
        <v>54</v>
      </c>
      <c r="C44" s="63" t="s">
        <v>55</v>
      </c>
      <c r="D44" s="79">
        <v>1</v>
      </c>
      <c r="E44" s="71"/>
      <c r="F44" s="72"/>
      <c r="G44" s="73"/>
      <c r="H44" s="73"/>
      <c r="I44" s="73"/>
      <c r="J44" s="48" t="s">
        <v>56</v>
      </c>
      <c r="K44" s="75">
        <v>1</v>
      </c>
    </row>
    <row r="45" spans="1:11" s="48" customFormat="1" ht="21.75" customHeight="1">
      <c r="A45" s="63" t="s">
        <v>57</v>
      </c>
      <c r="B45" s="117" t="s">
        <v>58</v>
      </c>
      <c r="C45" s="63" t="s">
        <v>59</v>
      </c>
      <c r="D45" s="80">
        <f>F44</f>
        <v>0</v>
      </c>
      <c r="E45" s="86"/>
      <c r="F45" s="72"/>
      <c r="G45" s="73"/>
      <c r="H45" s="73"/>
      <c r="I45" s="73"/>
      <c r="K45" s="75"/>
    </row>
    <row r="46" spans="1:11" s="48" customFormat="1" ht="21.75" customHeight="1">
      <c r="A46" s="63"/>
      <c r="B46" s="117"/>
      <c r="C46" s="63"/>
      <c r="D46" s="81"/>
      <c r="E46" s="71"/>
      <c r="F46" s="72"/>
      <c r="G46" s="73"/>
      <c r="H46" s="73"/>
      <c r="I46" s="73"/>
      <c r="K46" s="75"/>
    </row>
    <row r="47" spans="1:11" s="48" customFormat="1" ht="21.75" customHeight="1">
      <c r="A47" s="68">
        <v>3.3</v>
      </c>
      <c r="B47" s="116" t="s">
        <v>60</v>
      </c>
      <c r="C47" s="63"/>
      <c r="D47" s="81"/>
      <c r="E47" s="71"/>
      <c r="F47" s="72"/>
      <c r="G47" s="73"/>
      <c r="H47" s="73"/>
      <c r="I47" s="73"/>
      <c r="K47" s="75"/>
    </row>
    <row r="48" spans="1:11" s="48" customFormat="1" ht="21.75" customHeight="1">
      <c r="A48" s="63" t="s">
        <v>61</v>
      </c>
      <c r="B48" s="121" t="str">
        <f>CONCATENATE("Provision of accredited training for ",K49," local labourers")</f>
        <v>Provision of accredited training for 60 local labourers</v>
      </c>
      <c r="C48" s="63" t="s">
        <v>55</v>
      </c>
      <c r="D48" s="79">
        <v>1</v>
      </c>
      <c r="E48" s="71"/>
      <c r="F48" s="72"/>
      <c r="G48" s="73"/>
      <c r="H48" s="73"/>
      <c r="I48" s="73"/>
      <c r="K48" s="75"/>
    </row>
    <row r="49" spans="1:11" s="48" customFormat="1" ht="21.75" customHeight="1">
      <c r="A49" s="63" t="s">
        <v>62</v>
      </c>
      <c r="B49" s="117" t="s">
        <v>63</v>
      </c>
      <c r="C49" s="63" t="s">
        <v>55</v>
      </c>
      <c r="D49" s="79">
        <v>1</v>
      </c>
      <c r="E49" s="71"/>
      <c r="F49" s="72"/>
      <c r="G49" s="73"/>
      <c r="H49" s="73"/>
      <c r="I49" s="73"/>
      <c r="J49" s="48" t="s">
        <v>64</v>
      </c>
      <c r="K49" s="75">
        <v>60</v>
      </c>
    </row>
    <row r="50" spans="1:11" s="48" customFormat="1" ht="21.75" customHeight="1">
      <c r="A50" s="63" t="s">
        <v>65</v>
      </c>
      <c r="B50" s="117" t="s">
        <v>66</v>
      </c>
      <c r="C50" s="63" t="s">
        <v>59</v>
      </c>
      <c r="D50" s="80">
        <f>F49+F48</f>
        <v>0</v>
      </c>
      <c r="E50" s="86"/>
      <c r="F50" s="72"/>
      <c r="G50" s="73"/>
      <c r="H50" s="73"/>
      <c r="I50" s="73"/>
      <c r="K50" s="75"/>
    </row>
    <row r="51" spans="1:11" s="48" customFormat="1" ht="21.75" customHeight="1">
      <c r="A51" s="63"/>
      <c r="B51" s="117"/>
      <c r="C51" s="63"/>
      <c r="D51" s="81"/>
      <c r="E51" s="71"/>
      <c r="F51" s="72"/>
      <c r="G51" s="73"/>
      <c r="H51" s="73"/>
      <c r="I51" s="73"/>
    </row>
    <row r="52" spans="1:11" s="53" customFormat="1" ht="21.6" customHeight="1">
      <c r="A52" s="68">
        <v>3.4</v>
      </c>
      <c r="B52" s="122" t="s">
        <v>67</v>
      </c>
      <c r="C52" s="82"/>
      <c r="D52" s="83"/>
      <c r="E52" s="123"/>
      <c r="F52" s="72"/>
      <c r="G52" s="73"/>
      <c r="H52" s="73"/>
      <c r="I52" s="73"/>
    </row>
    <row r="53" spans="1:11" s="48" customFormat="1" ht="25.5">
      <c r="A53" s="63" t="s">
        <v>68</v>
      </c>
      <c r="B53" s="124" t="s">
        <v>69</v>
      </c>
      <c r="C53" s="79" t="s">
        <v>38</v>
      </c>
      <c r="D53" s="84">
        <f>D35</f>
        <v>10</v>
      </c>
      <c r="E53" s="85"/>
      <c r="F53" s="72"/>
      <c r="G53" s="73"/>
      <c r="H53" s="73"/>
      <c r="I53" s="73"/>
    </row>
    <row r="54" spans="1:11" s="48" customFormat="1" ht="22.5" customHeight="1">
      <c r="A54" s="63" t="s">
        <v>70</v>
      </c>
      <c r="B54" s="125" t="s">
        <v>71</v>
      </c>
      <c r="C54" s="79" t="s">
        <v>59</v>
      </c>
      <c r="D54" s="80">
        <f>F53</f>
        <v>0</v>
      </c>
      <c r="E54" s="86"/>
      <c r="F54" s="72"/>
      <c r="G54" s="73"/>
      <c r="H54" s="73"/>
      <c r="I54" s="73"/>
    </row>
    <row r="55" spans="1:11" s="48" customFormat="1" ht="22.5" customHeight="1">
      <c r="A55" s="68"/>
      <c r="B55" s="116"/>
      <c r="C55" s="63"/>
      <c r="D55" s="81"/>
      <c r="E55" s="71"/>
      <c r="F55" s="72"/>
      <c r="G55" s="73"/>
      <c r="H55" s="73"/>
      <c r="I55" s="73"/>
    </row>
    <row r="56" spans="1:11" s="48" customFormat="1" ht="22.5" customHeight="1">
      <c r="A56" s="68">
        <v>3.5</v>
      </c>
      <c r="B56" s="122" t="s">
        <v>72</v>
      </c>
      <c r="C56" s="87"/>
      <c r="D56" s="87"/>
      <c r="E56" s="88"/>
      <c r="F56" s="72"/>
      <c r="G56" s="73"/>
      <c r="H56" s="73"/>
      <c r="I56" s="73"/>
    </row>
    <row r="57" spans="1:11" s="48" customFormat="1" ht="22.5" customHeight="1">
      <c r="A57" s="63" t="s">
        <v>73</v>
      </c>
      <c r="B57" s="126" t="str">
        <f>CONCATENATE("Provision of overalls for ",K49," local labourers with EPWP logo")</f>
        <v>Provision of overalls for 60 local labourers with EPWP logo</v>
      </c>
      <c r="C57" s="89" t="s">
        <v>14</v>
      </c>
      <c r="D57" s="89">
        <v>1</v>
      </c>
      <c r="E57" s="100"/>
      <c r="F57" s="101"/>
      <c r="G57" s="73"/>
      <c r="H57" s="73"/>
      <c r="I57" s="73"/>
    </row>
    <row r="58" spans="1:11" s="48" customFormat="1" ht="22.5" customHeight="1">
      <c r="A58" s="68" t="s">
        <v>74</v>
      </c>
      <c r="B58" s="76" t="s">
        <v>75</v>
      </c>
      <c r="C58" s="76"/>
      <c r="D58" s="68"/>
      <c r="E58" s="99"/>
      <c r="F58" s="99"/>
      <c r="G58" s="57"/>
      <c r="H58" s="57"/>
      <c r="I58" s="57"/>
    </row>
    <row r="59" spans="1:11" s="62" customFormat="1" ht="22.5" customHeight="1">
      <c r="A59" s="58"/>
      <c r="B59" s="115" t="s">
        <v>51</v>
      </c>
      <c r="C59" s="59"/>
      <c r="D59" s="58"/>
      <c r="E59" s="60"/>
      <c r="F59" s="60"/>
      <c r="G59" s="61"/>
      <c r="H59" s="61"/>
      <c r="I59" s="61"/>
    </row>
    <row r="60" spans="1:11" s="48" customFormat="1" ht="22.5" customHeight="1">
      <c r="A60" s="63"/>
      <c r="B60" s="116"/>
      <c r="C60" s="64"/>
      <c r="D60" s="63"/>
      <c r="E60" s="65"/>
      <c r="F60" s="90"/>
      <c r="G60" s="91"/>
      <c r="H60" s="91"/>
      <c r="I60" s="91"/>
    </row>
    <row r="61" spans="1:11" s="48" customFormat="1" ht="22.5" customHeight="1">
      <c r="A61" s="68">
        <v>4.0999999999999996</v>
      </c>
      <c r="B61" s="127" t="s">
        <v>76</v>
      </c>
      <c r="C61" s="63"/>
      <c r="D61" s="69"/>
      <c r="E61" s="65"/>
      <c r="F61" s="90"/>
      <c r="G61" s="91"/>
      <c r="H61" s="91"/>
      <c r="I61" s="91"/>
    </row>
    <row r="62" spans="1:11" s="48" customFormat="1" ht="22.5" customHeight="1">
      <c r="A62" s="63" t="s">
        <v>77</v>
      </c>
      <c r="B62" s="128" t="s">
        <v>78</v>
      </c>
      <c r="C62" s="63" t="s">
        <v>79</v>
      </c>
      <c r="D62" s="70">
        <v>1</v>
      </c>
      <c r="E62" s="71"/>
      <c r="F62" s="88"/>
      <c r="G62" s="92"/>
      <c r="H62" s="92"/>
      <c r="I62" s="92"/>
    </row>
    <row r="63" spans="1:11" s="48" customFormat="1" ht="22.5" customHeight="1">
      <c r="A63" s="63" t="s">
        <v>80</v>
      </c>
      <c r="B63" s="128" t="s">
        <v>81</v>
      </c>
      <c r="C63" s="63" t="s">
        <v>79</v>
      </c>
      <c r="D63" s="70">
        <v>1</v>
      </c>
      <c r="E63" s="71"/>
      <c r="F63" s="88"/>
      <c r="G63" s="92"/>
      <c r="H63" s="92"/>
      <c r="I63" s="92"/>
    </row>
    <row r="64" spans="1:11" s="48" customFormat="1" ht="22.5" customHeight="1">
      <c r="A64" s="63" t="s">
        <v>82</v>
      </c>
      <c r="B64" s="128" t="s">
        <v>83</v>
      </c>
      <c r="C64" s="63" t="s">
        <v>79</v>
      </c>
      <c r="D64" s="70">
        <v>1</v>
      </c>
      <c r="E64" s="71"/>
      <c r="F64" s="88"/>
      <c r="G64" s="92"/>
      <c r="H64" s="92"/>
      <c r="I64" s="92"/>
    </row>
    <row r="65" spans="1:9" s="48" customFormat="1" ht="22.5" customHeight="1">
      <c r="A65" s="63" t="s">
        <v>84</v>
      </c>
      <c r="B65" s="128" t="s">
        <v>85</v>
      </c>
      <c r="C65" s="63" t="s">
        <v>79</v>
      </c>
      <c r="D65" s="70">
        <v>1</v>
      </c>
      <c r="E65" s="71"/>
      <c r="F65" s="88"/>
      <c r="G65" s="92"/>
      <c r="H65" s="92"/>
      <c r="I65" s="92"/>
    </row>
    <row r="66" spans="1:9" s="48" customFormat="1" ht="22.5" customHeight="1">
      <c r="A66" s="63"/>
      <c r="B66" s="129"/>
      <c r="C66" s="63"/>
      <c r="D66" s="70"/>
      <c r="E66" s="71"/>
      <c r="F66" s="90"/>
      <c r="G66" s="91"/>
      <c r="H66" s="91"/>
      <c r="I66" s="91"/>
    </row>
    <row r="67" spans="1:9" s="48" customFormat="1" ht="22.5" customHeight="1">
      <c r="A67" s="68">
        <v>5.2</v>
      </c>
      <c r="B67" s="127" t="s">
        <v>86</v>
      </c>
      <c r="C67" s="63"/>
      <c r="D67" s="70"/>
      <c r="E67" s="71"/>
      <c r="F67" s="90"/>
      <c r="G67" s="91"/>
      <c r="H67" s="91"/>
      <c r="I67" s="91"/>
    </row>
    <row r="68" spans="1:9" s="48" customFormat="1" ht="38.25">
      <c r="A68" s="68"/>
      <c r="B68" s="130" t="s">
        <v>87</v>
      </c>
      <c r="C68" s="63"/>
      <c r="D68" s="70"/>
      <c r="E68" s="71"/>
      <c r="F68" s="90"/>
      <c r="G68" s="91"/>
      <c r="H68" s="91"/>
      <c r="I68" s="91"/>
    </row>
    <row r="69" spans="1:9" s="48" customFormat="1" ht="22.5" customHeight="1">
      <c r="A69" s="63" t="s">
        <v>88</v>
      </c>
      <c r="B69" s="129" t="s">
        <v>89</v>
      </c>
      <c r="C69" s="63" t="s">
        <v>79</v>
      </c>
      <c r="D69" s="70">
        <v>1</v>
      </c>
      <c r="E69" s="71"/>
      <c r="F69" s="88"/>
      <c r="G69" s="92"/>
      <c r="H69" s="92"/>
      <c r="I69" s="92"/>
    </row>
    <row r="70" spans="1:9" s="48" customFormat="1" ht="22.5" customHeight="1">
      <c r="A70" s="183" t="s">
        <v>47</v>
      </c>
      <c r="B70" s="183"/>
      <c r="C70" s="183"/>
      <c r="D70" s="25"/>
      <c r="E70" s="25"/>
      <c r="F70" s="104">
        <f>SUM(F38:F69)</f>
        <v>0</v>
      </c>
      <c r="G70" s="92"/>
      <c r="H70" s="92"/>
      <c r="I70" s="92"/>
    </row>
    <row r="71" spans="1:9" s="48" customFormat="1" ht="22.5" customHeight="1">
      <c r="A71" s="183" t="s">
        <v>48</v>
      </c>
      <c r="B71" s="183"/>
      <c r="C71" s="183"/>
      <c r="D71" s="25"/>
      <c r="E71" s="25"/>
      <c r="F71" s="104">
        <f>F70</f>
        <v>0</v>
      </c>
      <c r="G71" s="92"/>
      <c r="H71" s="92"/>
      <c r="I71" s="92"/>
    </row>
    <row r="72" spans="1:9" s="48" customFormat="1" ht="22.5" customHeight="1">
      <c r="A72" s="63"/>
      <c r="B72" s="129"/>
      <c r="C72" s="63"/>
      <c r="D72" s="70"/>
      <c r="E72" s="71"/>
      <c r="F72" s="88"/>
      <c r="G72" s="92"/>
      <c r="H72" s="92"/>
      <c r="I72" s="92"/>
    </row>
    <row r="73" spans="1:9" s="48" customFormat="1" ht="22.5" customHeight="1">
      <c r="A73" s="63" t="s">
        <v>90</v>
      </c>
      <c r="B73" s="129" t="s">
        <v>91</v>
      </c>
      <c r="C73" s="63" t="s">
        <v>79</v>
      </c>
      <c r="D73" s="70">
        <v>1</v>
      </c>
      <c r="E73" s="71"/>
      <c r="F73" s="88" t="s">
        <v>92</v>
      </c>
      <c r="G73" s="92"/>
      <c r="H73" s="92"/>
      <c r="I73" s="92"/>
    </row>
    <row r="74" spans="1:9" s="48" customFormat="1" ht="22.5" customHeight="1">
      <c r="A74" s="63" t="s">
        <v>93</v>
      </c>
      <c r="B74" s="129" t="s">
        <v>94</v>
      </c>
      <c r="C74" s="63" t="s">
        <v>79</v>
      </c>
      <c r="D74" s="70">
        <v>1</v>
      </c>
      <c r="E74" s="71"/>
      <c r="F74" s="88" t="s">
        <v>92</v>
      </c>
      <c r="G74" s="92"/>
      <c r="H74" s="92"/>
      <c r="I74" s="92"/>
    </row>
    <row r="75" spans="1:9" s="48" customFormat="1" ht="22.5" customHeight="1">
      <c r="A75" s="63" t="s">
        <v>95</v>
      </c>
      <c r="B75" s="59" t="s">
        <v>96</v>
      </c>
      <c r="C75" s="63" t="s">
        <v>79</v>
      </c>
      <c r="D75" s="70">
        <v>1</v>
      </c>
      <c r="E75" s="71"/>
      <c r="F75" s="88" t="s">
        <v>92</v>
      </c>
      <c r="G75" s="92"/>
      <c r="H75" s="92"/>
      <c r="I75" s="92"/>
    </row>
    <row r="76" spans="1:9" s="48" customFormat="1" ht="22.5" customHeight="1">
      <c r="A76" s="63" t="s">
        <v>97</v>
      </c>
      <c r="B76" s="59" t="s">
        <v>96</v>
      </c>
      <c r="C76" s="63" t="s">
        <v>79</v>
      </c>
      <c r="D76" s="70">
        <v>1</v>
      </c>
      <c r="E76" s="71"/>
      <c r="F76" s="88" t="s">
        <v>92</v>
      </c>
      <c r="G76" s="92"/>
      <c r="H76" s="92"/>
      <c r="I76" s="92"/>
    </row>
    <row r="77" spans="1:9" s="48" customFormat="1" ht="22.5" customHeight="1">
      <c r="A77" s="63" t="s">
        <v>98</v>
      </c>
      <c r="B77" s="59" t="s">
        <v>99</v>
      </c>
      <c r="C77" s="63" t="s">
        <v>79</v>
      </c>
      <c r="D77" s="70">
        <v>1</v>
      </c>
      <c r="E77" s="71"/>
      <c r="F77" s="88" t="s">
        <v>92</v>
      </c>
      <c r="G77" s="92"/>
      <c r="H77" s="92"/>
      <c r="I77" s="92"/>
    </row>
    <row r="78" spans="1:9" s="48" customFormat="1" ht="22.5" customHeight="1">
      <c r="A78" s="63" t="s">
        <v>100</v>
      </c>
      <c r="B78" s="59" t="s">
        <v>101</v>
      </c>
      <c r="C78" s="63" t="s">
        <v>79</v>
      </c>
      <c r="D78" s="70">
        <v>1</v>
      </c>
      <c r="E78" s="71"/>
      <c r="F78" s="88" t="s">
        <v>92</v>
      </c>
      <c r="G78" s="92"/>
      <c r="H78" s="92"/>
      <c r="I78" s="92"/>
    </row>
    <row r="79" spans="1:9" s="48" customFormat="1" ht="22.5" customHeight="1">
      <c r="A79" s="63" t="s">
        <v>102</v>
      </c>
      <c r="B79" s="59" t="s">
        <v>103</v>
      </c>
      <c r="C79" s="63" t="s">
        <v>79</v>
      </c>
      <c r="D79" s="70">
        <v>1</v>
      </c>
      <c r="E79" s="71"/>
      <c r="F79" s="88" t="s">
        <v>92</v>
      </c>
      <c r="G79" s="92"/>
      <c r="H79" s="92"/>
      <c r="I79" s="92"/>
    </row>
    <row r="80" spans="1:9" s="48" customFormat="1" ht="39" customHeight="1">
      <c r="A80" s="63" t="s">
        <v>104</v>
      </c>
      <c r="B80" s="59" t="s">
        <v>105</v>
      </c>
      <c r="C80" s="63" t="s">
        <v>14</v>
      </c>
      <c r="D80" s="70">
        <v>1</v>
      </c>
      <c r="E80" s="71"/>
      <c r="F80" s="88" t="s">
        <v>92</v>
      </c>
      <c r="G80" s="92"/>
      <c r="H80" s="92"/>
      <c r="I80" s="92"/>
    </row>
    <row r="81" spans="1:15" s="48" customFormat="1" ht="22.5" customHeight="1">
      <c r="A81" s="68"/>
      <c r="B81" s="131"/>
      <c r="C81" s="63"/>
      <c r="D81" s="69"/>
      <c r="E81" s="71"/>
      <c r="F81" s="90" t="str">
        <f>IF(OR(AND(D81="Prov",E81="Sum"),(E81="PC Sum")),". . . . . . . . .00",IF(ISERR(D81*E81),"",IF(D81*E81=0,"",ROUND(D81*E81,2))))</f>
        <v/>
      </c>
      <c r="G81" s="91"/>
      <c r="H81" s="91"/>
      <c r="I81" s="91"/>
    </row>
    <row r="82" spans="1:15" s="48" customFormat="1" ht="22.5" customHeight="1">
      <c r="A82" s="68">
        <v>5.3</v>
      </c>
      <c r="B82" s="127" t="s">
        <v>106</v>
      </c>
      <c r="C82" s="63"/>
      <c r="D82" s="69"/>
      <c r="E82" s="71"/>
      <c r="F82" s="90" t="str">
        <f>IF(OR(AND(D82="Prov",E82="Sum"),(E82="PC Sum")),". . . . . . . . .00",IF(ISERR(D82*E82),"",IF(D82*E82=0,"",ROUND(D82*E82,2))))</f>
        <v/>
      </c>
      <c r="G82" s="91"/>
      <c r="H82" s="91"/>
      <c r="I82" s="91"/>
    </row>
    <row r="83" spans="1:15" s="48" customFormat="1" ht="22.5" customHeight="1">
      <c r="A83" s="63" t="s">
        <v>107</v>
      </c>
      <c r="B83" s="59" t="s">
        <v>108</v>
      </c>
      <c r="C83" s="63" t="s">
        <v>79</v>
      </c>
      <c r="D83" s="70">
        <v>1</v>
      </c>
      <c r="E83" s="71"/>
      <c r="F83" s="88" t="s">
        <v>92</v>
      </c>
      <c r="G83" s="92"/>
      <c r="H83" s="92"/>
      <c r="I83" s="92"/>
    </row>
    <row r="84" spans="1:15" s="48" customFormat="1" ht="22.5" customHeight="1">
      <c r="A84" s="63" t="s">
        <v>109</v>
      </c>
      <c r="B84" s="59" t="s">
        <v>110</v>
      </c>
      <c r="C84" s="63" t="s">
        <v>79</v>
      </c>
      <c r="D84" s="70">
        <v>1</v>
      </c>
      <c r="E84" s="71"/>
      <c r="F84" s="88" t="s">
        <v>92</v>
      </c>
      <c r="G84" s="92"/>
      <c r="H84" s="92"/>
      <c r="I84" s="92"/>
    </row>
    <row r="85" spans="1:15" s="48" customFormat="1" ht="22.5" customHeight="1">
      <c r="A85" s="63" t="s">
        <v>111</v>
      </c>
      <c r="B85" s="59" t="s">
        <v>112</v>
      </c>
      <c r="C85" s="63" t="s">
        <v>79</v>
      </c>
      <c r="D85" s="70">
        <v>1</v>
      </c>
      <c r="E85" s="71"/>
      <c r="F85" s="88" t="s">
        <v>92</v>
      </c>
      <c r="G85" s="92"/>
      <c r="H85" s="92"/>
      <c r="I85" s="92"/>
    </row>
    <row r="86" spans="1:15" s="48" customFormat="1" ht="36.6" customHeight="1">
      <c r="A86" s="63" t="s">
        <v>113</v>
      </c>
      <c r="B86" s="59" t="s">
        <v>114</v>
      </c>
      <c r="C86" s="63" t="s">
        <v>14</v>
      </c>
      <c r="D86" s="70">
        <v>1</v>
      </c>
      <c r="E86" s="71"/>
      <c r="F86" s="88" t="s">
        <v>92</v>
      </c>
      <c r="G86" s="92"/>
      <c r="H86" s="92"/>
      <c r="I86" s="92"/>
    </row>
    <row r="87" spans="1:15" s="48" customFormat="1">
      <c r="A87" s="63"/>
      <c r="B87" s="59"/>
      <c r="C87" s="63"/>
      <c r="D87" s="69"/>
      <c r="E87" s="71"/>
      <c r="F87" s="88"/>
      <c r="G87" s="92"/>
      <c r="H87" s="92"/>
      <c r="I87" s="92"/>
    </row>
    <row r="88" spans="1:15" s="48" customFormat="1">
      <c r="A88" s="63"/>
      <c r="B88" s="59"/>
      <c r="C88" s="63"/>
      <c r="D88" s="69"/>
      <c r="E88" s="71"/>
      <c r="F88" s="88"/>
      <c r="G88" s="92"/>
      <c r="H88" s="92"/>
      <c r="I88" s="92"/>
    </row>
    <row r="89" spans="1:15" s="95" customFormat="1" ht="30" customHeight="1">
      <c r="A89" s="132" t="s">
        <v>115</v>
      </c>
      <c r="B89" s="133"/>
      <c r="C89" s="134"/>
      <c r="D89" s="135"/>
      <c r="E89" s="93"/>
      <c r="F89" s="93">
        <f>F71</f>
        <v>0</v>
      </c>
      <c r="G89" s="94"/>
      <c r="H89" s="94"/>
      <c r="I89" s="94"/>
      <c r="O89" s="96"/>
    </row>
  </sheetData>
  <mergeCells count="4">
    <mergeCell ref="A37:C37"/>
    <mergeCell ref="A38:C38"/>
    <mergeCell ref="A70:C70"/>
    <mergeCell ref="A71:C71"/>
  </mergeCells>
  <pageMargins left="0.23622047244094491" right="0.23622047244094491" top="0.74803149606299213" bottom="0.74803149606299213" header="0.31496062992125984" footer="0.31496062992125984"/>
  <pageSetup paperSize="9" scale="86" fitToHeight="0" orientation="portrait" r:id="rId1"/>
  <headerFooter alignWithMargins="0">
    <oddHeader>&amp;L&amp;"-,Bold"RUSTENBURG LOCAL MUNICIPALITY
MERITING 4 AND 5 - SECTION 1 : PRELIMINARY AND GENERAL</oddHeader>
    <oddFooter>&amp;CSECTION A - 0&amp;P</oddFooter>
  </headerFooter>
  <rowBreaks count="2" manualBreakCount="2">
    <brk id="37" max="5" man="1"/>
    <brk id="70"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3A816-7226-41D3-8030-6DB24AB24547}">
  <dimension ref="A1:M19"/>
  <sheetViews>
    <sheetView view="pageBreakPreview" topLeftCell="A16" zoomScaleNormal="100" zoomScaleSheetLayoutView="100" workbookViewId="0">
      <selection activeCell="G19" sqref="G19"/>
    </sheetView>
  </sheetViews>
  <sheetFormatPr defaultColWidth="8.85546875" defaultRowHeight="29.65" customHeight="1"/>
  <cols>
    <col min="1" max="1" width="8.85546875" style="14"/>
    <col min="2" max="2" width="12" style="14" customWidth="1"/>
    <col min="3" max="3" width="39.85546875" style="13" customWidth="1"/>
    <col min="4" max="4" width="8.85546875" style="14"/>
    <col min="5" max="5" width="10.140625" style="13" bestFit="1" customWidth="1"/>
    <col min="6" max="6" width="10.140625" style="22" bestFit="1" customWidth="1"/>
    <col min="7" max="7" width="14.28515625" style="18" customWidth="1"/>
    <col min="8" max="8" width="14.28515625" style="13" bestFit="1" customWidth="1"/>
    <col min="9" max="9" width="11.85546875" style="13" bestFit="1" customWidth="1"/>
    <col min="10" max="10" width="14.42578125" style="13" customWidth="1"/>
    <col min="11" max="11" width="10.5703125" style="13" customWidth="1"/>
    <col min="12" max="16384" width="8.85546875" style="13"/>
  </cols>
  <sheetData>
    <row r="1" spans="1:13" ht="45" customHeight="1">
      <c r="A1" s="1" t="s">
        <v>116</v>
      </c>
      <c r="B1" s="1" t="s">
        <v>117</v>
      </c>
      <c r="C1" s="1" t="s">
        <v>3</v>
      </c>
      <c r="D1" s="1" t="s">
        <v>4</v>
      </c>
      <c r="E1" s="1" t="s">
        <v>5</v>
      </c>
      <c r="F1" s="23" t="s">
        <v>118</v>
      </c>
      <c r="G1" s="16" t="s">
        <v>7</v>
      </c>
      <c r="J1" s="13">
        <v>330000</v>
      </c>
      <c r="K1" s="13">
        <v>77280</v>
      </c>
      <c r="L1" s="13">
        <f>J1+K1</f>
        <v>407280</v>
      </c>
    </row>
    <row r="2" spans="1:13" ht="29.65" customHeight="1">
      <c r="A2" s="2">
        <v>2</v>
      </c>
      <c r="B2" s="2" t="s">
        <v>119</v>
      </c>
      <c r="C2" s="3" t="s">
        <v>120</v>
      </c>
      <c r="D2" s="4"/>
      <c r="E2" s="5"/>
      <c r="F2" s="24"/>
      <c r="G2" s="9"/>
    </row>
    <row r="3" spans="1:13" ht="13.15" customHeight="1">
      <c r="A3" s="2"/>
      <c r="B3" s="2"/>
      <c r="C3" s="3"/>
      <c r="D3" s="4"/>
      <c r="E3" s="5"/>
      <c r="F3" s="24"/>
      <c r="G3" s="9"/>
      <c r="J3" s="13" t="s">
        <v>121</v>
      </c>
      <c r="K3" s="13" t="s">
        <v>122</v>
      </c>
      <c r="L3" s="13" t="s">
        <v>123</v>
      </c>
      <c r="M3" s="13" t="s">
        <v>124</v>
      </c>
    </row>
    <row r="4" spans="1:13" ht="29.65" customHeight="1">
      <c r="A4" s="4">
        <v>2.1</v>
      </c>
      <c r="B4" s="4" t="s">
        <v>125</v>
      </c>
      <c r="C4" s="5" t="s">
        <v>126</v>
      </c>
      <c r="D4" s="4" t="s">
        <v>127</v>
      </c>
      <c r="E4" s="37">
        <f>15000*1.5</f>
        <v>22500</v>
      </c>
      <c r="F4" s="24"/>
      <c r="G4" s="72"/>
      <c r="K4" s="13">
        <v>2300</v>
      </c>
      <c r="L4" s="13">
        <v>1.4</v>
      </c>
      <c r="M4" s="13">
        <f>(2.1+3)/2</f>
        <v>2.5499999999999998</v>
      </c>
    </row>
    <row r="5" spans="1:13" ht="29.65" customHeight="1">
      <c r="A5" s="4">
        <v>2.2000000000000002</v>
      </c>
      <c r="B5" s="4" t="s">
        <v>128</v>
      </c>
      <c r="C5" s="5" t="s">
        <v>129</v>
      </c>
      <c r="D5" s="4"/>
      <c r="E5" s="4"/>
      <c r="F5" s="24"/>
      <c r="G5" s="72"/>
      <c r="I5" s="169">
        <v>246368.98104324751</v>
      </c>
    </row>
    <row r="6" spans="1:13" ht="29.65" customHeight="1">
      <c r="A6" s="4" t="s">
        <v>130</v>
      </c>
      <c r="B6" s="4"/>
      <c r="C6" s="5" t="s">
        <v>131</v>
      </c>
      <c r="D6" s="4" t="s">
        <v>132</v>
      </c>
      <c r="E6" s="4" t="s">
        <v>92</v>
      </c>
      <c r="F6" s="24"/>
      <c r="G6" s="72"/>
      <c r="H6" s="178">
        <f>G7+I5</f>
        <v>246368.98104324751</v>
      </c>
      <c r="J6" s="13" t="s">
        <v>133</v>
      </c>
      <c r="K6" s="13">
        <f>(K4*L4*M4)</f>
        <v>8211</v>
      </c>
    </row>
    <row r="7" spans="1:13" ht="29.65" customHeight="1">
      <c r="A7" s="4" t="s">
        <v>134</v>
      </c>
      <c r="B7" s="4"/>
      <c r="C7" s="5" t="s">
        <v>135</v>
      </c>
      <c r="D7" s="4" t="s">
        <v>136</v>
      </c>
      <c r="E7" s="110">
        <f>E4/2</f>
        <v>11250</v>
      </c>
      <c r="F7" s="105"/>
      <c r="G7" s="72"/>
      <c r="H7" s="13">
        <v>1596368.9810432475</v>
      </c>
    </row>
    <row r="8" spans="1:13" ht="29.65" customHeight="1">
      <c r="A8" s="4"/>
      <c r="B8" s="2"/>
      <c r="C8" s="3"/>
      <c r="D8" s="4"/>
      <c r="E8" s="4"/>
      <c r="F8" s="105"/>
      <c r="G8" s="9"/>
      <c r="H8" s="113">
        <f>H7/E7</f>
        <v>141.899464981622</v>
      </c>
    </row>
    <row r="9" spans="1:13" ht="29.65" customHeight="1">
      <c r="A9" s="4"/>
      <c r="B9" s="2"/>
      <c r="C9" s="3"/>
      <c r="D9" s="4"/>
      <c r="E9" s="4"/>
      <c r="F9" s="105"/>
      <c r="G9" s="9"/>
      <c r="I9" s="13">
        <v>15000</v>
      </c>
    </row>
    <row r="10" spans="1:13" ht="29.65" customHeight="1">
      <c r="A10" s="4"/>
      <c r="B10" s="4"/>
      <c r="C10" s="5"/>
      <c r="D10" s="4"/>
      <c r="E10" s="4"/>
      <c r="F10" s="105"/>
      <c r="G10" s="9"/>
      <c r="I10" s="13">
        <v>1.5</v>
      </c>
    </row>
    <row r="11" spans="1:13" ht="29.65" customHeight="1">
      <c r="A11" s="4"/>
      <c r="B11" s="4"/>
      <c r="C11" s="5"/>
      <c r="D11" s="4"/>
      <c r="E11" s="4"/>
      <c r="F11" s="105"/>
      <c r="G11" s="9"/>
      <c r="I11" s="13">
        <f>I9*I10</f>
        <v>22500</v>
      </c>
    </row>
    <row r="12" spans="1:13" ht="29.65" customHeight="1">
      <c r="A12" s="4"/>
      <c r="B12" s="2"/>
      <c r="C12" s="3"/>
      <c r="D12" s="4"/>
      <c r="E12" s="4"/>
      <c r="F12" s="105"/>
      <c r="G12" s="9"/>
    </row>
    <row r="13" spans="1:13" ht="29.65" customHeight="1">
      <c r="A13" s="4"/>
      <c r="B13" s="4"/>
      <c r="C13" s="5"/>
      <c r="D13" s="4"/>
      <c r="E13" s="4"/>
      <c r="F13" s="105"/>
      <c r="G13" s="9"/>
    </row>
    <row r="14" spans="1:13" ht="29.65" customHeight="1">
      <c r="A14" s="4"/>
      <c r="B14" s="4"/>
      <c r="C14" s="5"/>
      <c r="D14" s="4"/>
      <c r="E14" s="4"/>
      <c r="F14" s="105"/>
      <c r="G14" s="9"/>
    </row>
    <row r="15" spans="1:13" ht="29.65" customHeight="1">
      <c r="A15" s="4"/>
      <c r="B15" s="2"/>
      <c r="C15" s="3"/>
      <c r="D15" s="4"/>
      <c r="E15" s="4"/>
      <c r="F15" s="105"/>
      <c r="G15" s="9"/>
    </row>
    <row r="16" spans="1:13" ht="29.65" customHeight="1">
      <c r="A16" s="4"/>
      <c r="B16" s="4"/>
      <c r="C16" s="5"/>
      <c r="D16" s="4"/>
      <c r="E16" s="4"/>
      <c r="F16" s="105"/>
      <c r="G16" s="9"/>
    </row>
    <row r="17" spans="1:7" ht="29.65" customHeight="1">
      <c r="A17" s="4"/>
      <c r="B17" s="4"/>
      <c r="C17" s="5"/>
      <c r="D17" s="4"/>
      <c r="E17" s="4"/>
      <c r="F17" s="105"/>
      <c r="G17" s="9"/>
    </row>
    <row r="18" spans="1:7" ht="29.65" customHeight="1">
      <c r="A18" s="4"/>
      <c r="B18" s="4"/>
      <c r="C18" s="5"/>
      <c r="D18" s="4"/>
      <c r="E18" s="4"/>
      <c r="F18" s="105"/>
      <c r="G18" s="9"/>
    </row>
    <row r="19" spans="1:7" ht="29.65" customHeight="1">
      <c r="A19" s="183" t="s">
        <v>47</v>
      </c>
      <c r="B19" s="183"/>
      <c r="C19" s="183"/>
      <c r="D19" s="183"/>
      <c r="E19" s="183"/>
      <c r="F19" s="183"/>
      <c r="G19" s="162"/>
    </row>
  </sheetData>
  <mergeCells count="1">
    <mergeCell ref="A19:F19"/>
  </mergeCells>
  <phoneticPr fontId="8" type="noConversion"/>
  <printOptions horizontalCentered="1"/>
  <pageMargins left="0.70866141732283472" right="0.70866141732283472" top="0.74803149606299213" bottom="0.74803149606299213" header="0.31496062992125984" footer="0.31496062992125984"/>
  <pageSetup paperSize="9" scale="70" fitToHeight="2" orientation="portrait" r:id="rId1"/>
  <headerFooter>
    <oddHeader xml:space="preserve">&amp;L&amp;"Arial,Bold"&amp;10RUSTENBURG LOCAL MUNICIPALITY
MERITING 4 AND 5 - SECTION 2 : SITE CLEARENCE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F35A0-B0C8-4264-B35A-5E04BD787DEC}">
  <dimension ref="A1:N34"/>
  <sheetViews>
    <sheetView view="pageBreakPreview" topLeftCell="A30" zoomScaleNormal="100" zoomScaleSheetLayoutView="100" workbookViewId="0">
      <selection activeCell="J24" sqref="J24"/>
    </sheetView>
  </sheetViews>
  <sheetFormatPr defaultColWidth="8.85546875" defaultRowHeight="25.15" customHeight="1"/>
  <cols>
    <col min="1" max="1" width="9.85546875" style="13" bestFit="1" customWidth="1"/>
    <col min="2" max="2" width="12" style="13" customWidth="1"/>
    <col min="3" max="3" width="41.85546875" style="13" customWidth="1"/>
    <col min="4" max="4" width="8.85546875" style="14"/>
    <col min="5" max="5" width="10.85546875" style="13" customWidth="1"/>
    <col min="6" max="6" width="10.140625" style="22" bestFit="1" customWidth="1"/>
    <col min="7" max="7" width="14.42578125" style="18" customWidth="1"/>
    <col min="8" max="8" width="8.85546875" style="13"/>
    <col min="9" max="9" width="11.85546875" style="13" bestFit="1" customWidth="1"/>
    <col min="10" max="10" width="14.42578125" style="13" customWidth="1"/>
    <col min="11" max="11" width="10.5703125" style="13" customWidth="1"/>
    <col min="12" max="16384" width="8.85546875" style="13"/>
  </cols>
  <sheetData>
    <row r="1" spans="1:14" ht="39.4" customHeight="1">
      <c r="A1" s="1" t="s">
        <v>116</v>
      </c>
      <c r="B1" s="1" t="s">
        <v>117</v>
      </c>
      <c r="C1" s="1" t="s">
        <v>3</v>
      </c>
      <c r="D1" s="1" t="s">
        <v>4</v>
      </c>
      <c r="E1" s="1" t="s">
        <v>5</v>
      </c>
      <c r="F1" s="23" t="s">
        <v>118</v>
      </c>
      <c r="G1" s="16" t="s">
        <v>7</v>
      </c>
      <c r="J1" s="13">
        <v>330000</v>
      </c>
      <c r="K1" s="13">
        <v>77280</v>
      </c>
      <c r="L1" s="13">
        <f>J1+K1</f>
        <v>407280</v>
      </c>
    </row>
    <row r="2" spans="1:14" ht="25.15" customHeight="1">
      <c r="A2" s="2">
        <v>3</v>
      </c>
      <c r="B2" s="2" t="s">
        <v>137</v>
      </c>
      <c r="C2" s="3" t="s">
        <v>138</v>
      </c>
      <c r="D2" s="4"/>
      <c r="E2" s="5"/>
      <c r="F2" s="24"/>
      <c r="G2" s="9"/>
      <c r="J2" s="13" t="s">
        <v>139</v>
      </c>
      <c r="K2" s="13" t="e">
        <f>#REF!*#REF!</f>
        <v>#REF!</v>
      </c>
    </row>
    <row r="3" spans="1:14" ht="10.9" customHeight="1">
      <c r="A3" s="5"/>
      <c r="B3" s="5"/>
      <c r="C3" s="3"/>
      <c r="D3" s="4"/>
      <c r="E3" s="5"/>
      <c r="F3" s="24"/>
      <c r="G3" s="9"/>
    </row>
    <row r="4" spans="1:14" ht="18.95" customHeight="1">
      <c r="A4" s="4">
        <v>3.1</v>
      </c>
      <c r="B4" s="2" t="s">
        <v>140</v>
      </c>
      <c r="C4" s="3" t="s">
        <v>141</v>
      </c>
      <c r="D4" s="4"/>
      <c r="E4" s="5"/>
      <c r="F4" s="24"/>
      <c r="G4" s="9"/>
      <c r="J4" s="13" t="s">
        <v>142</v>
      </c>
      <c r="K4" s="13">
        <v>2.2999999999999998</v>
      </c>
      <c r="L4" s="13">
        <v>2.2999999999999998</v>
      </c>
      <c r="M4" s="13">
        <v>1.2</v>
      </c>
      <c r="N4" s="13">
        <f>K4*L4*M4</f>
        <v>6.347999999999999</v>
      </c>
    </row>
    <row r="5" spans="1:14" ht="38.25">
      <c r="A5" s="4" t="s">
        <v>53</v>
      </c>
      <c r="B5" s="4" t="s">
        <v>143</v>
      </c>
      <c r="C5" s="5" t="s">
        <v>144</v>
      </c>
      <c r="D5" s="4"/>
      <c r="E5" s="5"/>
      <c r="F5" s="24"/>
      <c r="G5" s="9"/>
    </row>
    <row r="6" spans="1:14" ht="26.45" customHeight="1">
      <c r="A6" s="4" t="s">
        <v>145</v>
      </c>
      <c r="B6" s="4"/>
      <c r="C6" s="12" t="s">
        <v>146</v>
      </c>
      <c r="D6" s="4" t="s">
        <v>147</v>
      </c>
      <c r="E6" s="20">
        <v>20600</v>
      </c>
      <c r="F6" s="24"/>
      <c r="G6" s="9"/>
    </row>
    <row r="7" spans="1:14" ht="26.45" customHeight="1">
      <c r="A7" s="4" t="s">
        <v>148</v>
      </c>
      <c r="B7" s="4"/>
      <c r="C7" s="12" t="s">
        <v>149</v>
      </c>
      <c r="D7" s="4" t="s">
        <v>147</v>
      </c>
      <c r="E7" s="20">
        <f>E6*10%</f>
        <v>2060</v>
      </c>
      <c r="F7" s="24"/>
      <c r="G7" s="9"/>
    </row>
    <row r="8" spans="1:14" ht="12.75">
      <c r="A8" s="4"/>
      <c r="B8" s="4"/>
      <c r="C8" s="5"/>
      <c r="D8" s="4"/>
      <c r="E8" s="5"/>
      <c r="F8" s="24"/>
      <c r="G8" s="9"/>
    </row>
    <row r="9" spans="1:14" ht="38.25">
      <c r="A9" s="4" t="s">
        <v>57</v>
      </c>
      <c r="B9" s="4" t="s">
        <v>143</v>
      </c>
      <c r="C9" s="5" t="s">
        <v>150</v>
      </c>
      <c r="D9" s="4"/>
      <c r="E9" s="5"/>
      <c r="F9" s="24"/>
      <c r="G9" s="9"/>
    </row>
    <row r="10" spans="1:14" ht="12.75">
      <c r="A10" s="4"/>
      <c r="B10" s="4"/>
      <c r="C10" s="5"/>
      <c r="D10" s="4"/>
      <c r="E10" s="5"/>
      <c r="F10" s="24"/>
      <c r="G10" s="9"/>
    </row>
    <row r="11" spans="1:14" ht="27.4" customHeight="1">
      <c r="A11" s="4" t="s">
        <v>151</v>
      </c>
      <c r="B11" s="4"/>
      <c r="C11" s="12" t="s">
        <v>146</v>
      </c>
      <c r="D11" s="4" t="s">
        <v>147</v>
      </c>
      <c r="E11" s="20">
        <f>E6-E6*10%</f>
        <v>18540</v>
      </c>
      <c r="F11" s="24"/>
      <c r="G11" s="9"/>
    </row>
    <row r="12" spans="1:14" ht="27.4" customHeight="1">
      <c r="A12" s="4" t="s">
        <v>152</v>
      </c>
      <c r="B12" s="4"/>
      <c r="C12" s="12" t="s">
        <v>149</v>
      </c>
      <c r="D12" s="4" t="s">
        <v>147</v>
      </c>
      <c r="E12" s="20">
        <f>E7-E7*10%</f>
        <v>1854</v>
      </c>
      <c r="F12" s="24"/>
      <c r="G12" s="9"/>
    </row>
    <row r="13" spans="1:14" ht="12.75">
      <c r="A13" s="4"/>
      <c r="B13" s="4"/>
      <c r="C13" s="5"/>
      <c r="D13" s="4"/>
      <c r="E13" s="5"/>
      <c r="F13" s="24"/>
      <c r="G13" s="9"/>
    </row>
    <row r="14" spans="1:14" ht="25.15" customHeight="1">
      <c r="A14" s="4" t="s">
        <v>153</v>
      </c>
      <c r="B14" s="5" t="s">
        <v>140</v>
      </c>
      <c r="C14" s="5" t="s">
        <v>154</v>
      </c>
      <c r="D14" s="4"/>
      <c r="E14" s="6"/>
      <c r="F14" s="24"/>
      <c r="G14" s="136"/>
    </row>
    <row r="15" spans="1:14" ht="25.15" customHeight="1">
      <c r="A15" s="4" t="s">
        <v>155</v>
      </c>
      <c r="B15" s="5"/>
      <c r="C15" s="5" t="s">
        <v>156</v>
      </c>
      <c r="D15" s="4" t="s">
        <v>147</v>
      </c>
      <c r="E15" s="21">
        <f>(E6+E7)*0.05</f>
        <v>1133</v>
      </c>
      <c r="F15" s="24"/>
      <c r="G15" s="9"/>
    </row>
    <row r="16" spans="1:14" ht="25.15" customHeight="1">
      <c r="A16" s="4" t="s">
        <v>157</v>
      </c>
      <c r="B16" s="5"/>
      <c r="C16" s="5" t="s">
        <v>158</v>
      </c>
      <c r="D16" s="4" t="s">
        <v>147</v>
      </c>
      <c r="E16" s="21" t="s">
        <v>159</v>
      </c>
      <c r="F16" s="24"/>
      <c r="G16" s="9" t="s">
        <v>92</v>
      </c>
      <c r="I16" s="113"/>
    </row>
    <row r="17" spans="1:13" ht="12.75">
      <c r="A17" s="4"/>
      <c r="B17" s="5"/>
      <c r="C17" s="5"/>
      <c r="D17" s="4"/>
      <c r="E17" s="5"/>
      <c r="F17" s="24"/>
      <c r="G17" s="9"/>
      <c r="I17" s="113"/>
    </row>
    <row r="18" spans="1:13" ht="25.15" customHeight="1">
      <c r="A18" s="4" t="s">
        <v>160</v>
      </c>
      <c r="B18" s="5" t="s">
        <v>140</v>
      </c>
      <c r="C18" s="5" t="s">
        <v>161</v>
      </c>
      <c r="D18" s="4" t="s">
        <v>147</v>
      </c>
      <c r="E18" s="5" t="s">
        <v>159</v>
      </c>
      <c r="F18" s="24"/>
      <c r="G18" s="9" t="s">
        <v>92</v>
      </c>
    </row>
    <row r="19" spans="1:13" ht="10.5" customHeight="1">
      <c r="A19" s="4"/>
      <c r="B19" s="5"/>
      <c r="C19" s="5"/>
      <c r="D19" s="4"/>
      <c r="E19" s="5"/>
      <c r="F19" s="24"/>
      <c r="G19" s="9"/>
    </row>
    <row r="20" spans="1:13" ht="25.15" customHeight="1">
      <c r="A20" s="2">
        <v>3.2</v>
      </c>
      <c r="B20" s="3" t="s">
        <v>162</v>
      </c>
      <c r="C20" s="3" t="s">
        <v>163</v>
      </c>
      <c r="D20" s="5"/>
      <c r="E20" s="5"/>
      <c r="F20" s="24"/>
      <c r="G20" s="9"/>
    </row>
    <row r="21" spans="1:13" ht="25.15" customHeight="1">
      <c r="A21" s="4" t="s">
        <v>164</v>
      </c>
      <c r="B21" s="5" t="s">
        <v>165</v>
      </c>
      <c r="C21" s="3" t="s">
        <v>166</v>
      </c>
      <c r="D21" s="5"/>
      <c r="E21" s="5"/>
      <c r="F21" s="24"/>
      <c r="G21" s="9"/>
    </row>
    <row r="22" spans="1:13" ht="31.5" customHeight="1">
      <c r="A22" s="4" t="s">
        <v>167</v>
      </c>
      <c r="B22" s="5" t="s">
        <v>168</v>
      </c>
      <c r="C22" s="5" t="s">
        <v>169</v>
      </c>
      <c r="D22" s="4" t="s">
        <v>170</v>
      </c>
      <c r="E22" s="21">
        <v>3000</v>
      </c>
      <c r="F22" s="24"/>
      <c r="G22" s="9"/>
    </row>
    <row r="23" spans="1:13" ht="15.4" customHeight="1">
      <c r="A23" s="4"/>
      <c r="B23" s="5"/>
      <c r="C23" s="5"/>
      <c r="D23" s="4"/>
      <c r="E23" s="5"/>
      <c r="F23" s="24"/>
      <c r="G23" s="9"/>
    </row>
    <row r="24" spans="1:13" ht="25.15" customHeight="1">
      <c r="A24" s="4" t="s">
        <v>171</v>
      </c>
      <c r="B24" s="3" t="s">
        <v>172</v>
      </c>
      <c r="C24" s="3" t="s">
        <v>173</v>
      </c>
      <c r="D24" s="4"/>
      <c r="E24" s="5"/>
      <c r="F24" s="24"/>
      <c r="G24" s="9"/>
    </row>
    <row r="25" spans="1:13" ht="22.5" customHeight="1">
      <c r="A25" s="4" t="s">
        <v>174</v>
      </c>
      <c r="B25" s="5"/>
      <c r="C25" s="5" t="s">
        <v>175</v>
      </c>
      <c r="D25" s="4"/>
      <c r="E25" s="5"/>
      <c r="F25" s="24"/>
      <c r="G25" s="9"/>
    </row>
    <row r="26" spans="1:13" ht="39" customHeight="1">
      <c r="A26" s="4" t="s">
        <v>176</v>
      </c>
      <c r="B26" s="5"/>
      <c r="C26" s="5" t="s">
        <v>177</v>
      </c>
      <c r="D26" s="4" t="s">
        <v>170</v>
      </c>
      <c r="E26" s="5">
        <v>1500</v>
      </c>
      <c r="F26" s="24"/>
      <c r="G26" s="9"/>
      <c r="K26" s="13">
        <v>58</v>
      </c>
    </row>
    <row r="27" spans="1:13" ht="32.450000000000003" customHeight="1">
      <c r="A27" s="4" t="s">
        <v>178</v>
      </c>
      <c r="B27" s="5"/>
      <c r="C27" s="5" t="s">
        <v>179</v>
      </c>
      <c r="D27" s="4" t="s">
        <v>180</v>
      </c>
      <c r="E27" s="5">
        <v>10000</v>
      </c>
      <c r="F27" s="24"/>
      <c r="G27" s="9"/>
    </row>
    <row r="28" spans="1:13" ht="32.450000000000003" customHeight="1">
      <c r="A28" s="4" t="s">
        <v>181</v>
      </c>
      <c r="B28" s="5"/>
      <c r="C28" s="5" t="s">
        <v>182</v>
      </c>
      <c r="D28" s="4" t="s">
        <v>180</v>
      </c>
      <c r="E28" s="5">
        <v>5000</v>
      </c>
      <c r="F28" s="24"/>
      <c r="G28" s="9"/>
      <c r="K28" s="13">
        <v>40</v>
      </c>
    </row>
    <row r="29" spans="1:13" ht="16.149999999999999" customHeight="1">
      <c r="A29" s="4"/>
      <c r="B29" s="5"/>
      <c r="C29" s="5"/>
      <c r="D29" s="4"/>
      <c r="E29" s="5"/>
      <c r="F29" s="24"/>
      <c r="G29" s="9"/>
      <c r="K29" s="13">
        <f>K30/K28</f>
        <v>57.5</v>
      </c>
    </row>
    <row r="30" spans="1:13" ht="32.450000000000003" customHeight="1">
      <c r="A30" s="4" t="s">
        <v>183</v>
      </c>
      <c r="B30" s="5" t="s">
        <v>172</v>
      </c>
      <c r="C30" s="5" t="s">
        <v>184</v>
      </c>
      <c r="D30" s="4"/>
      <c r="E30" s="5"/>
      <c r="F30" s="24"/>
      <c r="G30" s="9"/>
      <c r="K30" s="13">
        <v>2300</v>
      </c>
      <c r="M30" s="13">
        <f>K30*K31*K32</f>
        <v>0</v>
      </c>
    </row>
    <row r="31" spans="1:13" ht="19.149999999999999" customHeight="1">
      <c r="A31" s="4" t="s">
        <v>185</v>
      </c>
      <c r="B31" s="5"/>
      <c r="C31" s="5" t="s">
        <v>186</v>
      </c>
      <c r="D31" s="4" t="s">
        <v>180</v>
      </c>
      <c r="E31" s="5">
        <v>1000</v>
      </c>
      <c r="F31" s="24"/>
      <c r="G31" s="9"/>
      <c r="K31" s="13">
        <v>2</v>
      </c>
    </row>
    <row r="32" spans="1:13" ht="12.75">
      <c r="A32" s="4"/>
      <c r="B32" s="5"/>
      <c r="C32" s="5"/>
      <c r="D32" s="4"/>
      <c r="E32" s="5"/>
      <c r="F32" s="24"/>
      <c r="G32" s="9"/>
    </row>
    <row r="33" spans="1:7" ht="12.75">
      <c r="A33" s="4"/>
      <c r="B33" s="5"/>
      <c r="C33" s="5"/>
      <c r="D33" s="4"/>
      <c r="E33" s="5"/>
      <c r="F33" s="24"/>
      <c r="G33" s="9"/>
    </row>
    <row r="34" spans="1:7" ht="25.15" customHeight="1">
      <c r="A34" s="183" t="s">
        <v>47</v>
      </c>
      <c r="B34" s="183"/>
      <c r="C34" s="183"/>
      <c r="D34" s="183"/>
      <c r="E34" s="183"/>
      <c r="F34" s="183"/>
      <c r="G34" s="162"/>
    </row>
  </sheetData>
  <mergeCells count="1">
    <mergeCell ref="A34:F34"/>
  </mergeCells>
  <phoneticPr fontId="8" type="noConversion"/>
  <printOptions horizontalCentered="1"/>
  <pageMargins left="0.70866141732283472" right="0.70866141732283472" top="0.74803149606299213" bottom="0.74803149606299213" header="0.31496062992125984" footer="0.31496062992125984"/>
  <pageSetup paperSize="9" scale="68" fitToHeight="2" orientation="portrait" r:id="rId1"/>
  <headerFooter>
    <oddHeader xml:space="preserve">&amp;L&amp;"Arial,Bold"&amp;10RUSTENBURG LOCAL MUNICIPALITY
MERITING 4 AND 5 - SECTION 3 : PIPE TRENCING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B4273-3A51-4650-A068-E516C2FBAAC2}">
  <dimension ref="A1:K9"/>
  <sheetViews>
    <sheetView view="pageBreakPreview" zoomScaleNormal="100" zoomScaleSheetLayoutView="100" workbookViewId="0">
      <selection activeCell="J4" sqref="J4"/>
    </sheetView>
  </sheetViews>
  <sheetFormatPr defaultColWidth="8.85546875" defaultRowHeight="25.15" customHeight="1"/>
  <cols>
    <col min="1" max="1" width="8.85546875" style="14"/>
    <col min="2" max="2" width="10" style="13" customWidth="1"/>
    <col min="3" max="3" width="40.5703125" style="13" customWidth="1"/>
    <col min="4" max="4" width="8.85546875" style="14"/>
    <col min="5" max="5" width="10.140625" style="13" bestFit="1" customWidth="1"/>
    <col min="6" max="6" width="11.140625" style="167" bestFit="1" customWidth="1"/>
    <col min="7" max="7" width="14" style="167" customWidth="1"/>
    <col min="8" max="8" width="8.85546875" style="13"/>
    <col min="9" max="9" width="11.85546875" style="13" bestFit="1" customWidth="1"/>
    <col min="10" max="10" width="14.42578125" style="13" customWidth="1"/>
    <col min="11" max="11" width="10.5703125" style="13" customWidth="1"/>
    <col min="12" max="16384" width="8.85546875" style="13"/>
  </cols>
  <sheetData>
    <row r="1" spans="1:11" ht="39.4" customHeight="1">
      <c r="A1" s="1" t="s">
        <v>116</v>
      </c>
      <c r="B1" s="1" t="s">
        <v>117</v>
      </c>
      <c r="C1" s="1" t="s">
        <v>3</v>
      </c>
      <c r="D1" s="1" t="s">
        <v>4</v>
      </c>
      <c r="E1" s="1" t="s">
        <v>5</v>
      </c>
      <c r="F1" s="163" t="s">
        <v>118</v>
      </c>
      <c r="G1" s="163" t="s">
        <v>7</v>
      </c>
    </row>
    <row r="2" spans="1:11" ht="25.15" customHeight="1">
      <c r="A2" s="2">
        <v>4</v>
      </c>
      <c r="B2" s="2" t="s">
        <v>187</v>
      </c>
      <c r="C2" s="3" t="s">
        <v>188</v>
      </c>
      <c r="D2" s="4"/>
      <c r="E2" s="5"/>
      <c r="F2" s="164"/>
      <c r="G2" s="164"/>
    </row>
    <row r="3" spans="1:11" ht="39" customHeight="1">
      <c r="A3" s="4">
        <v>4.0999999999999996</v>
      </c>
      <c r="B3" s="11" t="s">
        <v>125</v>
      </c>
      <c r="C3" s="5" t="s">
        <v>189</v>
      </c>
      <c r="D3" s="4"/>
      <c r="E3" s="5"/>
      <c r="F3" s="164"/>
      <c r="G3" s="164"/>
    </row>
    <row r="4" spans="1:11" ht="39" customHeight="1">
      <c r="A4" s="4" t="s">
        <v>77</v>
      </c>
      <c r="B4" s="7"/>
      <c r="C4" s="5" t="s">
        <v>190</v>
      </c>
      <c r="D4" s="4" t="s">
        <v>147</v>
      </c>
      <c r="E4" s="39">
        <v>220</v>
      </c>
      <c r="F4" s="165"/>
      <c r="G4" s="165"/>
    </row>
    <row r="5" spans="1:11" ht="12.75">
      <c r="A5" s="2">
        <v>4.2</v>
      </c>
      <c r="B5" s="5" t="s">
        <v>191</v>
      </c>
      <c r="C5" s="13" t="s">
        <v>192</v>
      </c>
      <c r="D5" s="43"/>
      <c r="E5" s="45"/>
      <c r="F5" s="168"/>
      <c r="G5" s="165"/>
    </row>
    <row r="6" spans="1:11" ht="34.5" customHeight="1">
      <c r="A6" s="4" t="s">
        <v>193</v>
      </c>
      <c r="B6" s="5"/>
      <c r="C6" s="106" t="s">
        <v>194</v>
      </c>
      <c r="D6" s="43" t="s">
        <v>195</v>
      </c>
      <c r="E6" s="107">
        <v>330</v>
      </c>
      <c r="F6" s="165"/>
      <c r="G6" s="165"/>
      <c r="K6" s="13">
        <f>22000-330</f>
        <v>21670</v>
      </c>
    </row>
    <row r="7" spans="1:11" ht="33" customHeight="1">
      <c r="A7" s="4" t="s">
        <v>196</v>
      </c>
      <c r="B7" s="5"/>
      <c r="C7" s="106" t="s">
        <v>197</v>
      </c>
      <c r="D7" s="43" t="s">
        <v>195</v>
      </c>
      <c r="E7" s="107">
        <f>(22000)-E6</f>
        <v>21670</v>
      </c>
      <c r="F7" s="165"/>
      <c r="G7" s="165"/>
    </row>
    <row r="8" spans="1:11" ht="34.5" customHeight="1">
      <c r="A8" s="4">
        <v>4.3</v>
      </c>
      <c r="B8" s="108"/>
      <c r="C8" s="137" t="s">
        <v>198</v>
      </c>
      <c r="D8" s="43" t="s">
        <v>195</v>
      </c>
      <c r="E8" s="45">
        <v>40</v>
      </c>
      <c r="F8" s="166"/>
      <c r="G8" s="165"/>
    </row>
    <row r="9" spans="1:11" ht="25.15" customHeight="1">
      <c r="A9" s="183" t="s">
        <v>47</v>
      </c>
      <c r="B9" s="183"/>
      <c r="C9" s="183"/>
      <c r="D9" s="183"/>
      <c r="E9" s="183"/>
      <c r="F9" s="183"/>
      <c r="G9" s="162"/>
    </row>
  </sheetData>
  <mergeCells count="1">
    <mergeCell ref="A9:F9"/>
  </mergeCells>
  <printOptions horizontalCentered="1"/>
  <pageMargins left="0.70866141732283472" right="0.70866141732283472" top="0.74803149606299213" bottom="0.74803149606299213" header="0.31496062992125984" footer="0.31496062992125984"/>
  <pageSetup paperSize="9" scale="71" fitToHeight="2" orientation="portrait" r:id="rId1"/>
  <headerFooter>
    <oddHeader xml:space="preserve">&amp;L&amp;"Arial,Bold"&amp;10RUSTENBURG LOCAL MUNICIPALITY
MERITING 4 AND 5 - SECTION 4 : PIPE BEDDING&amp;"Arial,Regular"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0F0E5-8F7E-4E88-AC1E-623FCE6FDFA4}">
  <dimension ref="A1:L32"/>
  <sheetViews>
    <sheetView view="pageBreakPreview" topLeftCell="A25" zoomScaleNormal="100" zoomScaleSheetLayoutView="100" workbookViewId="0">
      <selection activeCell="J32" sqref="J32"/>
    </sheetView>
  </sheetViews>
  <sheetFormatPr defaultColWidth="8.85546875" defaultRowHeight="25.15" customHeight="1"/>
  <cols>
    <col min="1" max="1" width="8.85546875" style="13"/>
    <col min="2" max="2" width="12" style="13" customWidth="1"/>
    <col min="3" max="3" width="40.5703125" style="13" customWidth="1"/>
    <col min="4" max="4" width="8.85546875" style="14"/>
    <col min="5" max="5" width="10.140625" style="13" bestFit="1" customWidth="1"/>
    <col min="6" max="6" width="10.140625" style="22" bestFit="1" customWidth="1"/>
    <col min="7" max="7" width="14" style="18" customWidth="1"/>
    <col min="8" max="8" width="8.85546875" style="13"/>
    <col min="9" max="9" width="13.140625" style="13" bestFit="1" customWidth="1"/>
    <col min="10" max="10" width="14.42578125" style="13" customWidth="1"/>
    <col min="11" max="11" width="10.5703125" style="13" customWidth="1"/>
    <col min="12" max="16384" width="8.85546875" style="13"/>
  </cols>
  <sheetData>
    <row r="1" spans="1:12" ht="39.4" customHeight="1">
      <c r="A1" s="1" t="s">
        <v>116</v>
      </c>
      <c r="B1" s="1" t="s">
        <v>117</v>
      </c>
      <c r="C1" s="1" t="s">
        <v>3</v>
      </c>
      <c r="D1" s="1" t="s">
        <v>4</v>
      </c>
      <c r="E1" s="1" t="s">
        <v>5</v>
      </c>
      <c r="F1" s="23" t="s">
        <v>118</v>
      </c>
      <c r="G1" s="16" t="s">
        <v>7</v>
      </c>
      <c r="J1" s="13">
        <v>330000</v>
      </c>
      <c r="K1" s="13">
        <v>77280</v>
      </c>
      <c r="L1" s="13">
        <f>J1+K1</f>
        <v>407280</v>
      </c>
    </row>
    <row r="2" spans="1:12" ht="25.15" customHeight="1">
      <c r="A2" s="2">
        <v>5</v>
      </c>
      <c r="B2" s="2" t="s">
        <v>199</v>
      </c>
      <c r="C2" s="3" t="s">
        <v>200</v>
      </c>
      <c r="D2" s="4"/>
      <c r="E2" s="6"/>
      <c r="F2" s="24"/>
      <c r="G2" s="9"/>
    </row>
    <row r="3" spans="1:12" ht="12.4" customHeight="1">
      <c r="A3" s="4"/>
      <c r="B3" s="4"/>
      <c r="C3" s="5"/>
      <c r="D3" s="4"/>
      <c r="E3" s="6"/>
      <c r="F3" s="24"/>
      <c r="G3" s="9"/>
    </row>
    <row r="4" spans="1:12" ht="25.15" customHeight="1">
      <c r="A4" s="4"/>
      <c r="B4" s="4"/>
      <c r="C4" s="5" t="s">
        <v>201</v>
      </c>
      <c r="D4" s="4"/>
      <c r="E4" s="6"/>
      <c r="F4" s="24"/>
      <c r="G4" s="9"/>
    </row>
    <row r="5" spans="1:12" ht="17.100000000000001" customHeight="1">
      <c r="A5" s="4">
        <v>5.0999999999999996</v>
      </c>
      <c r="B5" s="2" t="s">
        <v>202</v>
      </c>
      <c r="C5" s="3" t="s">
        <v>203</v>
      </c>
      <c r="D5" s="4"/>
      <c r="E5" s="6"/>
      <c r="F5" s="24"/>
      <c r="G5" s="9"/>
    </row>
    <row r="6" spans="1:12" ht="25.15" customHeight="1">
      <c r="A6" s="4" t="s">
        <v>204</v>
      </c>
      <c r="B6" s="2" t="s">
        <v>125</v>
      </c>
      <c r="C6" s="3" t="s">
        <v>205</v>
      </c>
      <c r="D6" s="4"/>
      <c r="E6" s="6"/>
      <c r="F6" s="24"/>
      <c r="G6" s="9"/>
    </row>
    <row r="7" spans="1:12" ht="25.15" customHeight="1">
      <c r="A7" s="4" t="s">
        <v>206</v>
      </c>
      <c r="B7" s="4"/>
      <c r="C7" s="5" t="s">
        <v>207</v>
      </c>
      <c r="D7" s="4" t="s">
        <v>127</v>
      </c>
      <c r="E7" s="6">
        <v>140</v>
      </c>
      <c r="F7" s="24"/>
      <c r="G7" s="9"/>
    </row>
    <row r="8" spans="1:12" ht="25.15" customHeight="1">
      <c r="A8" s="4" t="s">
        <v>208</v>
      </c>
      <c r="B8" s="4"/>
      <c r="C8" s="5" t="s">
        <v>209</v>
      </c>
      <c r="D8" s="4" t="s">
        <v>127</v>
      </c>
      <c r="E8" s="6">
        <v>140</v>
      </c>
      <c r="F8" s="24"/>
      <c r="G8" s="9"/>
    </row>
    <row r="9" spans="1:12" ht="25.15" customHeight="1">
      <c r="A9" s="4" t="s">
        <v>210</v>
      </c>
      <c r="B9" s="2" t="s">
        <v>128</v>
      </c>
      <c r="C9" s="3" t="s">
        <v>211</v>
      </c>
      <c r="D9" s="4"/>
      <c r="E9" s="6"/>
      <c r="F9" s="24"/>
      <c r="G9" s="9"/>
    </row>
    <row r="10" spans="1:12" ht="25.15" customHeight="1">
      <c r="A10" s="4" t="s">
        <v>212</v>
      </c>
      <c r="B10" s="4"/>
      <c r="C10" s="5" t="s">
        <v>213</v>
      </c>
      <c r="D10" s="4" t="s">
        <v>127</v>
      </c>
      <c r="E10" s="6">
        <v>210</v>
      </c>
      <c r="F10" s="24"/>
      <c r="G10" s="9"/>
    </row>
    <row r="11" spans="1:12" ht="25.15" customHeight="1">
      <c r="A11" s="4" t="s">
        <v>214</v>
      </c>
      <c r="B11" s="4" t="s">
        <v>215</v>
      </c>
      <c r="C11" s="5" t="s">
        <v>216</v>
      </c>
      <c r="D11" s="4"/>
      <c r="E11" s="6"/>
      <c r="F11" s="24"/>
      <c r="G11" s="9"/>
    </row>
    <row r="12" spans="1:12" ht="25.15" customHeight="1">
      <c r="A12" s="4" t="s">
        <v>217</v>
      </c>
      <c r="B12" s="4"/>
      <c r="C12" s="5" t="s">
        <v>218</v>
      </c>
      <c r="D12" s="4" t="s">
        <v>180</v>
      </c>
      <c r="E12" s="6">
        <v>340</v>
      </c>
      <c r="F12" s="24"/>
      <c r="G12" s="9"/>
    </row>
    <row r="13" spans="1:12" ht="25.15" customHeight="1">
      <c r="A13" s="4" t="s">
        <v>219</v>
      </c>
      <c r="B13" s="4" t="s">
        <v>220</v>
      </c>
      <c r="C13" s="5" t="s">
        <v>221</v>
      </c>
      <c r="D13" s="4"/>
      <c r="E13" s="6"/>
      <c r="F13" s="24"/>
      <c r="G13" s="9"/>
    </row>
    <row r="14" spans="1:12" ht="33.4" customHeight="1">
      <c r="A14" s="4" t="s">
        <v>222</v>
      </c>
      <c r="B14" s="4"/>
      <c r="C14" s="5" t="s">
        <v>223</v>
      </c>
      <c r="D14" s="4" t="s">
        <v>132</v>
      </c>
      <c r="E14" s="6">
        <v>195</v>
      </c>
      <c r="F14" s="24"/>
      <c r="G14" s="9"/>
    </row>
    <row r="15" spans="1:12" ht="33.4" customHeight="1">
      <c r="A15" s="4" t="s">
        <v>224</v>
      </c>
      <c r="B15" s="4"/>
      <c r="C15" s="5" t="s">
        <v>225</v>
      </c>
      <c r="D15" s="4" t="s">
        <v>132</v>
      </c>
      <c r="E15" s="6">
        <v>165</v>
      </c>
      <c r="F15" s="24"/>
      <c r="G15" s="9"/>
    </row>
    <row r="16" spans="1:12" ht="33.4" customHeight="1">
      <c r="A16" s="4" t="s">
        <v>226</v>
      </c>
      <c r="B16" s="4"/>
      <c r="C16" s="5" t="s">
        <v>227</v>
      </c>
      <c r="D16" s="4" t="s">
        <v>132</v>
      </c>
      <c r="E16" s="6">
        <v>155</v>
      </c>
      <c r="F16" s="24"/>
      <c r="G16" s="9"/>
    </row>
    <row r="17" spans="1:9" ht="33.4" customHeight="1">
      <c r="A17" s="4" t="s">
        <v>228</v>
      </c>
      <c r="B17" s="4"/>
      <c r="C17" s="5" t="s">
        <v>229</v>
      </c>
      <c r="D17" s="4" t="s">
        <v>132</v>
      </c>
      <c r="E17" s="6">
        <v>160</v>
      </c>
      <c r="F17" s="24"/>
      <c r="G17" s="9"/>
    </row>
    <row r="18" spans="1:9" ht="25.15" customHeight="1">
      <c r="A18" s="4">
        <v>5.2</v>
      </c>
      <c r="B18" s="2" t="s">
        <v>230</v>
      </c>
      <c r="C18" s="3" t="s">
        <v>231</v>
      </c>
      <c r="D18" s="4"/>
      <c r="E18" s="6"/>
      <c r="F18" s="24"/>
      <c r="G18" s="9"/>
    </row>
    <row r="19" spans="1:9" ht="25.15" customHeight="1">
      <c r="A19" s="4" t="s">
        <v>88</v>
      </c>
      <c r="B19" s="4" t="s">
        <v>232</v>
      </c>
      <c r="C19" s="5" t="s">
        <v>233</v>
      </c>
      <c r="D19" s="4"/>
      <c r="E19" s="6"/>
      <c r="F19" s="24"/>
      <c r="G19" s="9"/>
    </row>
    <row r="20" spans="1:9" ht="25.15" customHeight="1">
      <c r="A20" s="4" t="s">
        <v>234</v>
      </c>
      <c r="B20" s="4"/>
      <c r="C20" s="5" t="s">
        <v>235</v>
      </c>
      <c r="D20" s="4" t="s">
        <v>236</v>
      </c>
      <c r="E20" s="6">
        <v>1.7</v>
      </c>
      <c r="F20" s="24"/>
      <c r="G20" s="9"/>
    </row>
    <row r="21" spans="1:9" ht="25.15" customHeight="1">
      <c r="A21" s="4" t="s">
        <v>90</v>
      </c>
      <c r="B21" s="4" t="s">
        <v>140</v>
      </c>
      <c r="C21" s="5" t="s">
        <v>237</v>
      </c>
      <c r="D21" s="4"/>
      <c r="E21" s="6"/>
      <c r="F21" s="24"/>
      <c r="G21" s="9"/>
    </row>
    <row r="22" spans="1:9" ht="25.15" customHeight="1">
      <c r="A22" s="4" t="s">
        <v>238</v>
      </c>
      <c r="B22" s="4"/>
      <c r="C22" s="5" t="s">
        <v>239</v>
      </c>
      <c r="D22" s="4" t="s">
        <v>236</v>
      </c>
      <c r="E22" s="6" t="s">
        <v>92</v>
      </c>
      <c r="F22" s="24"/>
      <c r="G22" s="9" t="s">
        <v>92</v>
      </c>
    </row>
    <row r="23" spans="1:9" ht="25.15" customHeight="1">
      <c r="A23" s="4" t="s">
        <v>240</v>
      </c>
      <c r="B23" s="4"/>
      <c r="C23" s="5" t="s">
        <v>241</v>
      </c>
      <c r="D23" s="4" t="s">
        <v>236</v>
      </c>
      <c r="E23" s="6" t="s">
        <v>92</v>
      </c>
      <c r="F23" s="24"/>
      <c r="G23" s="9" t="s">
        <v>92</v>
      </c>
    </row>
    <row r="24" spans="1:9" ht="25.15" customHeight="1">
      <c r="A24" s="4" t="s">
        <v>242</v>
      </c>
      <c r="B24" s="3"/>
      <c r="C24" s="5" t="s">
        <v>243</v>
      </c>
      <c r="D24" s="4" t="s">
        <v>236</v>
      </c>
      <c r="E24" s="6" t="s">
        <v>92</v>
      </c>
      <c r="F24" s="24"/>
      <c r="G24" s="9" t="s">
        <v>92</v>
      </c>
    </row>
    <row r="25" spans="1:9" ht="25.15" customHeight="1">
      <c r="A25" s="4" t="s">
        <v>93</v>
      </c>
      <c r="B25" s="4" t="s">
        <v>140</v>
      </c>
      <c r="C25" s="5" t="s">
        <v>244</v>
      </c>
      <c r="D25" s="4"/>
      <c r="E25" s="6"/>
      <c r="F25" s="24"/>
      <c r="G25" s="9"/>
    </row>
    <row r="26" spans="1:9" ht="24.6" customHeight="1">
      <c r="A26" s="4"/>
      <c r="B26" s="4"/>
      <c r="C26" s="5" t="s">
        <v>245</v>
      </c>
      <c r="D26" s="4" t="s">
        <v>127</v>
      </c>
      <c r="E26" s="6">
        <v>135</v>
      </c>
      <c r="F26" s="24"/>
      <c r="G26" s="9"/>
    </row>
    <row r="27" spans="1:9" ht="25.15" customHeight="1">
      <c r="A27" s="4">
        <v>5.3</v>
      </c>
      <c r="B27" s="2">
        <v>8.4</v>
      </c>
      <c r="C27" s="3" t="s">
        <v>246</v>
      </c>
      <c r="D27" s="4"/>
      <c r="E27" s="6"/>
      <c r="F27" s="24"/>
      <c r="G27" s="9"/>
    </row>
    <row r="28" spans="1:9" ht="25.15" customHeight="1">
      <c r="A28" s="4" t="s">
        <v>107</v>
      </c>
      <c r="B28" s="4" t="s">
        <v>247</v>
      </c>
      <c r="C28" s="5" t="s">
        <v>248</v>
      </c>
      <c r="D28" s="4" t="s">
        <v>127</v>
      </c>
      <c r="E28" s="6">
        <v>27</v>
      </c>
      <c r="F28" s="24"/>
      <c r="G28" s="9"/>
    </row>
    <row r="29" spans="1:9" ht="32.1" customHeight="1">
      <c r="A29" s="4" t="s">
        <v>109</v>
      </c>
      <c r="B29" s="4" t="s">
        <v>249</v>
      </c>
      <c r="C29" s="5" t="s">
        <v>250</v>
      </c>
      <c r="D29" s="4" t="s">
        <v>147</v>
      </c>
      <c r="E29" s="6" t="s">
        <v>92</v>
      </c>
      <c r="F29" s="24"/>
      <c r="G29" s="6" t="s">
        <v>92</v>
      </c>
    </row>
    <row r="30" spans="1:9" ht="32.1" customHeight="1">
      <c r="A30" s="4" t="s">
        <v>111</v>
      </c>
      <c r="B30" s="4" t="s">
        <v>251</v>
      </c>
      <c r="C30" s="5" t="s">
        <v>252</v>
      </c>
      <c r="D30" s="4" t="s">
        <v>147</v>
      </c>
      <c r="E30" s="6">
        <v>70</v>
      </c>
      <c r="F30" s="24"/>
      <c r="G30" s="9"/>
    </row>
    <row r="31" spans="1:9" ht="12.75">
      <c r="A31" s="4"/>
      <c r="B31" s="4"/>
      <c r="C31" s="5"/>
      <c r="D31" s="4"/>
      <c r="E31" s="6"/>
      <c r="F31" s="24"/>
      <c r="G31" s="9"/>
    </row>
    <row r="32" spans="1:9" ht="25.15" customHeight="1">
      <c r="A32" s="183" t="s">
        <v>47</v>
      </c>
      <c r="B32" s="183"/>
      <c r="C32" s="183"/>
      <c r="D32" s="183"/>
      <c r="E32" s="183"/>
      <c r="F32" s="183"/>
      <c r="G32" s="17"/>
      <c r="I32" s="169"/>
    </row>
  </sheetData>
  <mergeCells count="1">
    <mergeCell ref="A32:F32"/>
  </mergeCells>
  <phoneticPr fontId="8" type="noConversion"/>
  <printOptions horizontalCentered="1"/>
  <pageMargins left="0.70866141732283472" right="0.70866141732283472" top="0.74803149606299213" bottom="0.74803149606299213" header="0.31496062992125984" footer="0.31496062992125984"/>
  <pageSetup paperSize="9" scale="67" fitToHeight="2" orientation="portrait" r:id="rId1"/>
  <headerFooter>
    <oddHeader xml:space="preserve">&amp;L&amp;"Arial,Bold"&amp;10RUSTENBURG LOCAL MUNICIPALITY
MERITING 4 AND 5 - SECTION 5 : CONCRETE WORKS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82E07-7E5A-4AE9-895A-D1AC912D5A48}">
  <dimension ref="A1:T94"/>
  <sheetViews>
    <sheetView view="pageBreakPreview" topLeftCell="A89" zoomScaleNormal="100" zoomScaleSheetLayoutView="100" workbookViewId="0">
      <selection activeCell="G94" sqref="G94"/>
    </sheetView>
  </sheetViews>
  <sheetFormatPr defaultColWidth="8.85546875" defaultRowHeight="25.15" customHeight="1"/>
  <cols>
    <col min="1" max="1" width="8.85546875" style="14" bestFit="1" customWidth="1"/>
    <col min="2" max="2" width="11" style="14" customWidth="1"/>
    <col min="3" max="3" width="42.5703125" style="13" customWidth="1"/>
    <col min="4" max="4" width="8.85546875" style="14"/>
    <col min="5" max="5" width="11.5703125" style="13" bestFit="1" customWidth="1"/>
    <col min="6" max="6" width="13.140625" style="167" bestFit="1" customWidth="1"/>
    <col min="7" max="7" width="16.5703125" style="18" bestFit="1" customWidth="1"/>
    <col min="8" max="8" width="17.7109375" style="13" customWidth="1"/>
    <col min="9" max="9" width="14" style="13" bestFit="1" customWidth="1"/>
    <col min="10" max="10" width="14.42578125" style="13" customWidth="1"/>
    <col min="11" max="11" width="12.85546875" style="13" bestFit="1" customWidth="1"/>
    <col min="12" max="12" width="8.85546875" style="13" bestFit="1" customWidth="1"/>
    <col min="13" max="16384" width="8.85546875" style="13"/>
  </cols>
  <sheetData>
    <row r="1" spans="1:20" ht="39.4" customHeight="1">
      <c r="A1" s="1" t="s">
        <v>116</v>
      </c>
      <c r="B1" s="1" t="s">
        <v>117</v>
      </c>
      <c r="C1" s="1" t="s">
        <v>3</v>
      </c>
      <c r="D1" s="1" t="s">
        <v>4</v>
      </c>
      <c r="E1" s="1" t="s">
        <v>5</v>
      </c>
      <c r="F1" s="163" t="s">
        <v>118</v>
      </c>
      <c r="G1" s="16" t="s">
        <v>7</v>
      </c>
      <c r="J1" s="13">
        <v>330000</v>
      </c>
      <c r="K1" s="13">
        <v>77280</v>
      </c>
      <c r="L1" s="13">
        <f>J1+K1</f>
        <v>407280</v>
      </c>
    </row>
    <row r="2" spans="1:20" ht="25.15" customHeight="1">
      <c r="A2" s="4"/>
      <c r="B2" s="4"/>
      <c r="C2" s="3" t="s">
        <v>253</v>
      </c>
      <c r="D2" s="4"/>
      <c r="E2" s="6"/>
      <c r="F2" s="165"/>
      <c r="G2" s="9"/>
    </row>
    <row r="3" spans="1:20" ht="25.15" customHeight="1">
      <c r="A3" s="2">
        <v>6</v>
      </c>
      <c r="B3" s="2" t="s">
        <v>254</v>
      </c>
      <c r="C3" s="3" t="s">
        <v>255</v>
      </c>
      <c r="D3" s="4"/>
      <c r="E3" s="6"/>
      <c r="F3" s="165"/>
      <c r="G3" s="9"/>
    </row>
    <row r="4" spans="1:20" ht="102">
      <c r="A4" s="2"/>
      <c r="B4" s="2"/>
      <c r="C4" s="8" t="s">
        <v>256</v>
      </c>
      <c r="D4" s="4"/>
      <c r="E4" s="6"/>
      <c r="F4" s="165"/>
      <c r="G4" s="9"/>
      <c r="J4" s="13" t="s">
        <v>257</v>
      </c>
      <c r="K4" s="13">
        <v>20</v>
      </c>
      <c r="N4" s="13" t="s">
        <v>258</v>
      </c>
      <c r="O4" s="13">
        <v>240</v>
      </c>
      <c r="Q4" s="13">
        <f>1656.21/6</f>
        <v>276.03500000000003</v>
      </c>
      <c r="S4" s="13" t="s">
        <v>259</v>
      </c>
      <c r="T4" s="13">
        <f>750/6</f>
        <v>125</v>
      </c>
    </row>
    <row r="5" spans="1:20" ht="20.100000000000001" customHeight="1">
      <c r="A5" s="4"/>
      <c r="B5" s="4"/>
      <c r="C5" s="8"/>
      <c r="D5" s="4"/>
      <c r="E5" s="5"/>
      <c r="F5" s="165"/>
      <c r="G5" s="9"/>
      <c r="K5" s="13">
        <f>K4*0.35</f>
        <v>7</v>
      </c>
      <c r="Q5" s="13">
        <f>280*0.35</f>
        <v>98</v>
      </c>
      <c r="T5" s="13">
        <f>130*0.3</f>
        <v>39</v>
      </c>
    </row>
    <row r="6" spans="1:20" ht="30.95" customHeight="1">
      <c r="A6" s="4">
        <v>6.1</v>
      </c>
      <c r="B6" s="2" t="s">
        <v>125</v>
      </c>
      <c r="C6" s="26" t="s">
        <v>260</v>
      </c>
      <c r="D6" s="4"/>
      <c r="E6" s="5"/>
      <c r="F6" s="165"/>
      <c r="G6" s="9"/>
      <c r="J6" s="113" t="s">
        <v>261</v>
      </c>
      <c r="K6" s="18">
        <v>2996</v>
      </c>
      <c r="Q6" s="13">
        <f>Q4+Q5</f>
        <v>374.03500000000003</v>
      </c>
      <c r="T6" s="13">
        <f>39+130</f>
        <v>169</v>
      </c>
    </row>
    <row r="7" spans="1:20" ht="25.15" customHeight="1">
      <c r="A7" s="4" t="s">
        <v>262</v>
      </c>
      <c r="B7" s="4"/>
      <c r="C7" s="5" t="s">
        <v>263</v>
      </c>
      <c r="D7" s="4"/>
      <c r="E7" s="4"/>
      <c r="F7" s="170"/>
      <c r="G7" s="30"/>
      <c r="I7" s="171"/>
      <c r="K7" s="113">
        <f>K6*0.35</f>
        <v>1048.5999999999999</v>
      </c>
      <c r="N7" s="13" t="s">
        <v>264</v>
      </c>
      <c r="Q7" s="13">
        <v>150</v>
      </c>
      <c r="T7" s="13">
        <f>889/6</f>
        <v>148.16666666666666</v>
      </c>
    </row>
    <row r="8" spans="1:20" ht="12.75">
      <c r="A8" s="4"/>
      <c r="B8" s="4"/>
      <c r="C8" s="5"/>
      <c r="D8" s="4"/>
      <c r="E8" s="4"/>
      <c r="F8" s="165"/>
      <c r="G8" s="9"/>
      <c r="I8" s="18"/>
      <c r="K8" s="113">
        <f>K6+K7</f>
        <v>4044.6</v>
      </c>
      <c r="Q8" s="13">
        <f>Q7*0.35</f>
        <v>52.5</v>
      </c>
    </row>
    <row r="9" spans="1:20" ht="42" customHeight="1">
      <c r="A9" s="4" t="s">
        <v>265</v>
      </c>
      <c r="B9" s="4"/>
      <c r="C9" s="5" t="s">
        <v>266</v>
      </c>
      <c r="D9" s="4" t="s">
        <v>180</v>
      </c>
      <c r="E9" s="4">
        <v>600</v>
      </c>
      <c r="F9" s="176"/>
      <c r="G9" s="9"/>
      <c r="I9" s="18"/>
      <c r="Q9" s="13">
        <f>Q7+Q8</f>
        <v>202.5</v>
      </c>
    </row>
    <row r="10" spans="1:20" ht="36" customHeight="1">
      <c r="A10" s="4"/>
      <c r="B10" s="4"/>
      <c r="C10" s="5" t="s">
        <v>267</v>
      </c>
      <c r="D10" s="4" t="s">
        <v>180</v>
      </c>
      <c r="E10" s="4">
        <v>2300</v>
      </c>
      <c r="F10" s="176"/>
      <c r="G10" s="9"/>
      <c r="H10" s="13">
        <v>1656.21</v>
      </c>
      <c r="I10" s="18">
        <f>H10/6</f>
        <v>276.03500000000003</v>
      </c>
      <c r="J10" s="113">
        <f>I10*0.8</f>
        <v>220.82800000000003</v>
      </c>
      <c r="K10" s="113">
        <f>I10+J10</f>
        <v>496.86300000000006</v>
      </c>
    </row>
    <row r="11" spans="1:20" ht="38.25" customHeight="1">
      <c r="A11" s="4"/>
      <c r="B11" s="4"/>
      <c r="C11" s="5" t="s">
        <v>268</v>
      </c>
      <c r="D11" s="4" t="s">
        <v>180</v>
      </c>
      <c r="E11" s="4">
        <v>1800</v>
      </c>
      <c r="F11" s="176"/>
      <c r="G11" s="9"/>
      <c r="H11" s="13">
        <v>889</v>
      </c>
      <c r="I11" s="18">
        <f>H11/6</f>
        <v>148.16666666666666</v>
      </c>
      <c r="J11" s="113">
        <f t="shared" ref="J11:J13" si="0">I11*0.5</f>
        <v>74.083333333333329</v>
      </c>
      <c r="K11" s="113">
        <f t="shared" ref="K11:K13" si="1">I11+J11</f>
        <v>222.25</v>
      </c>
      <c r="N11" s="174">
        <v>576.79999999999995</v>
      </c>
    </row>
    <row r="12" spans="1:20" ht="38.25" customHeight="1">
      <c r="A12" s="4"/>
      <c r="B12" s="4"/>
      <c r="C12" s="5" t="s">
        <v>269</v>
      </c>
      <c r="D12" s="4" t="s">
        <v>180</v>
      </c>
      <c r="E12" s="4">
        <v>1015</v>
      </c>
      <c r="F12" s="176"/>
      <c r="G12" s="9"/>
      <c r="H12" s="13">
        <v>750</v>
      </c>
      <c r="I12" s="18">
        <f>H12/6</f>
        <v>125</v>
      </c>
      <c r="J12" s="113">
        <f t="shared" si="0"/>
        <v>62.5</v>
      </c>
      <c r="K12" s="113">
        <f t="shared" si="1"/>
        <v>187.5</v>
      </c>
      <c r="N12" s="175">
        <v>1938.71</v>
      </c>
    </row>
    <row r="13" spans="1:20" ht="38.25" customHeight="1">
      <c r="A13" s="4"/>
      <c r="B13" s="4"/>
      <c r="C13" s="5" t="s">
        <v>270</v>
      </c>
      <c r="D13" s="4" t="s">
        <v>180</v>
      </c>
      <c r="E13" s="4">
        <v>6500</v>
      </c>
      <c r="F13" s="176"/>
      <c r="G13" s="9"/>
      <c r="H13" s="13">
        <v>478.55</v>
      </c>
      <c r="I13" s="18">
        <f>H13/6</f>
        <v>79.75833333333334</v>
      </c>
      <c r="J13" s="113">
        <f t="shared" si="0"/>
        <v>39.87916666666667</v>
      </c>
      <c r="K13" s="113">
        <f t="shared" si="1"/>
        <v>119.63750000000002</v>
      </c>
      <c r="N13" s="175">
        <v>2281.33</v>
      </c>
    </row>
    <row r="14" spans="1:20" ht="41.25" customHeight="1">
      <c r="A14" s="4"/>
      <c r="B14" s="4"/>
      <c r="C14" s="5" t="s">
        <v>271</v>
      </c>
      <c r="D14" s="4" t="s">
        <v>180</v>
      </c>
      <c r="E14" s="4">
        <v>2000</v>
      </c>
      <c r="F14" s="176"/>
      <c r="G14" s="9"/>
      <c r="I14" s="18"/>
      <c r="N14" s="173">
        <v>1783.21</v>
      </c>
    </row>
    <row r="15" spans="1:20" ht="12.75">
      <c r="A15" s="4"/>
      <c r="B15" s="4"/>
      <c r="C15" s="5"/>
      <c r="D15" s="4"/>
      <c r="E15" s="4"/>
      <c r="F15" s="165"/>
      <c r="G15" s="9"/>
      <c r="I15" s="18"/>
      <c r="N15" s="173">
        <v>1011.31</v>
      </c>
    </row>
    <row r="16" spans="1:20" ht="25.5">
      <c r="A16" s="4"/>
      <c r="B16" s="4"/>
      <c r="C16" s="7" t="s">
        <v>272</v>
      </c>
      <c r="D16" s="4"/>
      <c r="E16" s="5"/>
      <c r="F16" s="165"/>
      <c r="G16" s="9"/>
      <c r="H16" s="169">
        <v>1766597.98</v>
      </c>
      <c r="I16" s="113"/>
      <c r="J16" s="113"/>
      <c r="N16" s="175">
        <v>6434.66</v>
      </c>
    </row>
    <row r="17" spans="1:14" ht="35.450000000000003" customHeight="1">
      <c r="A17" s="4">
        <v>6.2</v>
      </c>
      <c r="B17" s="4" t="s">
        <v>128</v>
      </c>
      <c r="C17" s="8" t="s">
        <v>273</v>
      </c>
      <c r="D17" s="4"/>
      <c r="E17" s="4"/>
      <c r="F17" s="165"/>
      <c r="G17" s="9"/>
      <c r="I17" s="113"/>
      <c r="J17" s="113"/>
      <c r="N17" s="13">
        <f>SUM(N11:N16)</f>
        <v>14026.02</v>
      </c>
    </row>
    <row r="18" spans="1:14" ht="25.15" customHeight="1">
      <c r="A18" s="4" t="s">
        <v>274</v>
      </c>
      <c r="B18" s="4"/>
      <c r="C18" s="5" t="s">
        <v>275</v>
      </c>
      <c r="D18" s="4" t="s">
        <v>132</v>
      </c>
      <c r="E18" s="4" t="s">
        <v>276</v>
      </c>
      <c r="F18" s="165"/>
      <c r="G18" s="9" t="s">
        <v>276</v>
      </c>
    </row>
    <row r="19" spans="1:14" ht="25.15" customHeight="1">
      <c r="A19" s="4" t="s">
        <v>277</v>
      </c>
      <c r="B19" s="4"/>
      <c r="C19" s="5" t="s">
        <v>278</v>
      </c>
      <c r="D19" s="4" t="s">
        <v>132</v>
      </c>
      <c r="E19" s="4" t="s">
        <v>276</v>
      </c>
      <c r="F19" s="165"/>
      <c r="G19" s="9" t="s">
        <v>276</v>
      </c>
    </row>
    <row r="20" spans="1:14" ht="12.75">
      <c r="A20" s="4"/>
      <c r="B20" s="4"/>
      <c r="C20" s="5"/>
      <c r="D20" s="4"/>
      <c r="E20" s="4"/>
      <c r="F20" s="165"/>
      <c r="G20" s="9"/>
    </row>
    <row r="21" spans="1:14" ht="43.9" customHeight="1">
      <c r="A21" s="4">
        <v>6.3</v>
      </c>
      <c r="B21" s="4"/>
      <c r="C21" s="10" t="s">
        <v>279</v>
      </c>
      <c r="D21" s="4"/>
      <c r="E21" s="4"/>
      <c r="F21" s="165"/>
      <c r="G21" s="9"/>
    </row>
    <row r="22" spans="1:14" ht="30" customHeight="1">
      <c r="A22" s="4"/>
      <c r="B22" s="4"/>
      <c r="C22" s="5" t="s">
        <v>280</v>
      </c>
      <c r="D22" s="4"/>
      <c r="E22" s="4"/>
      <c r="F22" s="165"/>
      <c r="G22" s="9"/>
    </row>
    <row r="23" spans="1:14" ht="25.15" customHeight="1">
      <c r="A23" s="4" t="s">
        <v>281</v>
      </c>
      <c r="B23" s="4"/>
      <c r="C23" s="8" t="s">
        <v>282</v>
      </c>
      <c r="D23" s="4" t="s">
        <v>132</v>
      </c>
      <c r="E23" s="4">
        <v>2</v>
      </c>
      <c r="F23" s="165"/>
      <c r="G23" s="9"/>
    </row>
    <row r="24" spans="1:14" ht="25.15" customHeight="1">
      <c r="A24" s="4"/>
      <c r="B24" s="4"/>
      <c r="C24" s="8" t="s">
        <v>283</v>
      </c>
      <c r="D24" s="4"/>
      <c r="E24" s="4"/>
      <c r="F24" s="165"/>
      <c r="G24" s="9"/>
    </row>
    <row r="25" spans="1:14" ht="25.15" customHeight="1">
      <c r="A25" s="4" t="s">
        <v>284</v>
      </c>
      <c r="B25" s="4"/>
      <c r="C25" s="8" t="s">
        <v>285</v>
      </c>
      <c r="D25" s="4" t="s">
        <v>132</v>
      </c>
      <c r="E25" s="4">
        <v>8</v>
      </c>
      <c r="F25" s="165"/>
      <c r="G25" s="9"/>
    </row>
    <row r="26" spans="1:14" ht="25.15" customHeight="1">
      <c r="A26" s="4"/>
      <c r="B26" s="4"/>
      <c r="C26" s="8" t="s">
        <v>286</v>
      </c>
      <c r="D26" s="4" t="s">
        <v>132</v>
      </c>
      <c r="E26" s="4">
        <v>5</v>
      </c>
      <c r="F26" s="165"/>
      <c r="G26" s="9"/>
    </row>
    <row r="27" spans="1:14" ht="25.15" customHeight="1">
      <c r="A27" s="4"/>
      <c r="B27" s="4"/>
      <c r="C27" s="8" t="s">
        <v>287</v>
      </c>
      <c r="D27" s="4" t="s">
        <v>132</v>
      </c>
      <c r="E27" s="4">
        <v>1</v>
      </c>
      <c r="F27" s="165"/>
      <c r="G27" s="9"/>
    </row>
    <row r="28" spans="1:14" ht="25.15" customHeight="1">
      <c r="A28" s="4"/>
      <c r="B28" s="4"/>
      <c r="C28" s="8" t="s">
        <v>288</v>
      </c>
      <c r="D28" s="4" t="s">
        <v>132</v>
      </c>
      <c r="E28" s="4">
        <v>2</v>
      </c>
      <c r="F28" s="165"/>
      <c r="G28" s="9"/>
    </row>
    <row r="29" spans="1:14" ht="25.15" customHeight="1">
      <c r="A29" s="4"/>
      <c r="B29" s="4"/>
      <c r="C29" s="8" t="s">
        <v>289</v>
      </c>
      <c r="D29" s="4"/>
      <c r="E29" s="4"/>
      <c r="F29" s="165"/>
      <c r="G29" s="9"/>
    </row>
    <row r="30" spans="1:14" ht="25.15" customHeight="1">
      <c r="A30" s="4"/>
      <c r="B30" s="4"/>
      <c r="C30" s="8" t="s">
        <v>290</v>
      </c>
      <c r="D30" s="4" t="s">
        <v>132</v>
      </c>
      <c r="E30" s="4">
        <v>3</v>
      </c>
      <c r="F30" s="165"/>
      <c r="G30" s="9"/>
    </row>
    <row r="31" spans="1:14" ht="25.15" customHeight="1">
      <c r="A31" s="4"/>
      <c r="B31" s="4"/>
      <c r="C31" s="8" t="s">
        <v>291</v>
      </c>
      <c r="D31" s="4" t="s">
        <v>132</v>
      </c>
      <c r="E31" s="4">
        <v>3</v>
      </c>
      <c r="F31" s="165"/>
      <c r="G31" s="9"/>
    </row>
    <row r="32" spans="1:14" ht="25.15" customHeight="1">
      <c r="A32" s="4"/>
      <c r="B32" s="4"/>
      <c r="C32" s="8" t="s">
        <v>292</v>
      </c>
      <c r="D32" s="4" t="s">
        <v>132</v>
      </c>
      <c r="E32" s="4">
        <v>2</v>
      </c>
      <c r="F32" s="165"/>
      <c r="G32" s="9"/>
    </row>
    <row r="33" spans="1:7" ht="25.15" customHeight="1">
      <c r="A33" s="4"/>
      <c r="B33" s="4"/>
      <c r="C33" s="8" t="s">
        <v>293</v>
      </c>
      <c r="D33" s="4" t="s">
        <v>132</v>
      </c>
      <c r="E33" s="4">
        <v>2</v>
      </c>
      <c r="F33" s="165"/>
      <c r="G33" s="9"/>
    </row>
    <row r="34" spans="1:7" ht="25.15" customHeight="1">
      <c r="A34" s="4"/>
      <c r="B34" s="4"/>
      <c r="C34" s="8" t="s">
        <v>294</v>
      </c>
      <c r="D34" s="4"/>
      <c r="E34" s="4"/>
      <c r="F34" s="165"/>
      <c r="G34" s="9"/>
    </row>
    <row r="35" spans="1:7" ht="25.15" customHeight="1">
      <c r="A35" s="4"/>
      <c r="B35" s="4"/>
      <c r="C35" s="8" t="s">
        <v>295</v>
      </c>
      <c r="D35" s="4" t="s">
        <v>132</v>
      </c>
      <c r="E35" s="4">
        <v>16</v>
      </c>
      <c r="F35" s="165"/>
      <c r="G35" s="9"/>
    </row>
    <row r="36" spans="1:7" ht="25.15" customHeight="1">
      <c r="A36" s="4"/>
      <c r="B36" s="4"/>
      <c r="C36" s="8" t="s">
        <v>296</v>
      </c>
      <c r="D36" s="4" t="s">
        <v>132</v>
      </c>
      <c r="E36" s="4">
        <v>7</v>
      </c>
      <c r="F36" s="165"/>
      <c r="G36" s="9"/>
    </row>
    <row r="37" spans="1:7" ht="25.15" customHeight="1">
      <c r="A37" s="4"/>
      <c r="B37" s="4"/>
      <c r="C37" s="8" t="s">
        <v>297</v>
      </c>
      <c r="D37" s="4" t="s">
        <v>132</v>
      </c>
      <c r="E37" s="4">
        <v>3</v>
      </c>
      <c r="F37" s="165"/>
      <c r="G37" s="9"/>
    </row>
    <row r="38" spans="1:7" ht="25.15" customHeight="1">
      <c r="A38" s="4"/>
      <c r="B38" s="4"/>
      <c r="C38" s="8" t="s">
        <v>298</v>
      </c>
      <c r="D38" s="4"/>
      <c r="E38" s="4"/>
      <c r="F38" s="165"/>
      <c r="G38" s="9"/>
    </row>
    <row r="39" spans="1:7" ht="25.15" customHeight="1">
      <c r="A39" s="4"/>
      <c r="B39" s="4"/>
      <c r="C39" s="8" t="s">
        <v>299</v>
      </c>
      <c r="D39" s="4" t="s">
        <v>132</v>
      </c>
      <c r="E39" s="4">
        <v>13</v>
      </c>
      <c r="F39" s="165"/>
      <c r="G39" s="9"/>
    </row>
    <row r="40" spans="1:7" ht="25.15" customHeight="1">
      <c r="A40" s="4"/>
      <c r="B40" s="4"/>
      <c r="C40" s="8" t="s">
        <v>300</v>
      </c>
      <c r="D40" s="4" t="s">
        <v>132</v>
      </c>
      <c r="E40" s="4">
        <v>10</v>
      </c>
      <c r="F40" s="165"/>
      <c r="G40" s="9"/>
    </row>
    <row r="41" spans="1:7" ht="25.15" customHeight="1">
      <c r="A41" s="4"/>
      <c r="B41" s="4"/>
      <c r="C41" s="8" t="s">
        <v>301</v>
      </c>
      <c r="D41" s="4" t="s">
        <v>132</v>
      </c>
      <c r="E41" s="4">
        <v>11</v>
      </c>
      <c r="F41" s="165"/>
      <c r="G41" s="9"/>
    </row>
    <row r="42" spans="1:7" ht="25.15" customHeight="1">
      <c r="A42" s="4"/>
      <c r="B42" s="4"/>
      <c r="C42" s="8" t="s">
        <v>302</v>
      </c>
      <c r="D42" s="4" t="s">
        <v>132</v>
      </c>
      <c r="E42" s="4">
        <v>13</v>
      </c>
      <c r="F42" s="165"/>
      <c r="G42" s="9"/>
    </row>
    <row r="43" spans="1:7" ht="25.15" customHeight="1">
      <c r="A43" s="4"/>
      <c r="B43" s="4"/>
      <c r="C43" s="8" t="s">
        <v>303</v>
      </c>
      <c r="D43" s="4"/>
      <c r="E43" s="4"/>
      <c r="F43" s="165"/>
      <c r="G43" s="9"/>
    </row>
    <row r="44" spans="1:7" ht="25.15" customHeight="1">
      <c r="A44" s="4"/>
      <c r="B44" s="4"/>
      <c r="C44" s="8" t="s">
        <v>304</v>
      </c>
      <c r="D44" s="4" t="s">
        <v>132</v>
      </c>
      <c r="E44" s="4">
        <v>2</v>
      </c>
      <c r="F44" s="165"/>
      <c r="G44" s="9"/>
    </row>
    <row r="45" spans="1:7" ht="25.15" customHeight="1">
      <c r="A45" s="4"/>
      <c r="B45" s="4"/>
      <c r="C45" s="8" t="s">
        <v>305</v>
      </c>
      <c r="D45" s="4" t="s">
        <v>132</v>
      </c>
      <c r="E45" s="4">
        <v>2</v>
      </c>
      <c r="F45" s="165"/>
      <c r="G45" s="9"/>
    </row>
    <row r="46" spans="1:7" ht="25.15" customHeight="1">
      <c r="A46" s="4"/>
      <c r="B46" s="4"/>
      <c r="C46" s="8" t="s">
        <v>306</v>
      </c>
      <c r="D46" s="4" t="s">
        <v>132</v>
      </c>
      <c r="E46" s="4">
        <v>2</v>
      </c>
      <c r="F46" s="165"/>
      <c r="G46" s="9"/>
    </row>
    <row r="47" spans="1:7" ht="21" customHeight="1">
      <c r="A47" s="183" t="s">
        <v>47</v>
      </c>
      <c r="B47" s="183"/>
      <c r="C47" s="183"/>
      <c r="D47" s="183"/>
      <c r="E47" s="183"/>
      <c r="F47" s="183"/>
      <c r="G47" s="19"/>
    </row>
    <row r="48" spans="1:7" ht="21" customHeight="1">
      <c r="A48" s="183" t="s">
        <v>48</v>
      </c>
      <c r="B48" s="183"/>
      <c r="C48" s="183"/>
      <c r="D48" s="183"/>
      <c r="E48" s="183"/>
      <c r="F48" s="183"/>
      <c r="G48" s="19"/>
    </row>
    <row r="49" spans="1:10" ht="21" customHeight="1">
      <c r="A49" s="4"/>
      <c r="B49" s="4"/>
      <c r="C49" s="8"/>
      <c r="D49" s="4"/>
      <c r="E49" s="4"/>
      <c r="F49" s="165"/>
      <c r="G49" s="9"/>
    </row>
    <row r="50" spans="1:10" ht="25.15" customHeight="1">
      <c r="A50" s="4">
        <v>6.4</v>
      </c>
      <c r="B50" s="4"/>
      <c r="C50" s="7" t="s">
        <v>307</v>
      </c>
      <c r="D50" s="4"/>
      <c r="E50" s="4"/>
      <c r="F50" s="165"/>
      <c r="G50" s="9"/>
    </row>
    <row r="51" spans="1:10" ht="25.15" customHeight="1">
      <c r="A51" s="4" t="s">
        <v>308</v>
      </c>
      <c r="B51" s="4"/>
      <c r="C51" s="8" t="s">
        <v>309</v>
      </c>
      <c r="D51" s="4" t="s">
        <v>132</v>
      </c>
      <c r="E51" s="4">
        <v>42</v>
      </c>
      <c r="F51" s="165"/>
      <c r="G51" s="9"/>
    </row>
    <row r="52" spans="1:10" ht="25.15" customHeight="1">
      <c r="A52" s="4"/>
      <c r="B52" s="4"/>
      <c r="C52" s="8" t="s">
        <v>310</v>
      </c>
      <c r="D52" s="4" t="s">
        <v>132</v>
      </c>
      <c r="E52" s="4">
        <v>15</v>
      </c>
      <c r="F52" s="165"/>
      <c r="G52" s="9"/>
    </row>
    <row r="53" spans="1:10" ht="25.15" customHeight="1">
      <c r="A53" s="4"/>
      <c r="B53" s="4"/>
      <c r="C53" s="8" t="s">
        <v>311</v>
      </c>
      <c r="D53" s="4" t="s">
        <v>132</v>
      </c>
      <c r="E53" s="4">
        <v>5</v>
      </c>
      <c r="F53" s="165"/>
      <c r="G53" s="9"/>
    </row>
    <row r="54" spans="1:10" ht="25.15" customHeight="1">
      <c r="A54" s="4" t="s">
        <v>312</v>
      </c>
      <c r="B54" s="4"/>
      <c r="C54" s="8" t="s">
        <v>313</v>
      </c>
      <c r="D54" s="4" t="s">
        <v>132</v>
      </c>
      <c r="E54" s="4">
        <v>3</v>
      </c>
      <c r="F54" s="165"/>
      <c r="G54" s="9"/>
      <c r="I54" s="172">
        <v>9950.7199999999993</v>
      </c>
      <c r="J54" s="172">
        <v>1257.7</v>
      </c>
    </row>
    <row r="55" spans="1:10" ht="25.15" customHeight="1">
      <c r="A55" s="4"/>
      <c r="B55" s="4"/>
      <c r="C55" s="8" t="s">
        <v>314</v>
      </c>
      <c r="D55" s="4" t="s">
        <v>132</v>
      </c>
      <c r="E55" s="4">
        <v>35</v>
      </c>
      <c r="F55" s="165"/>
      <c r="G55" s="9"/>
      <c r="I55" s="172"/>
      <c r="J55" s="172"/>
    </row>
    <row r="56" spans="1:10" ht="25.15" customHeight="1">
      <c r="A56" s="4"/>
      <c r="B56" s="4"/>
      <c r="C56" s="8" t="s">
        <v>315</v>
      </c>
      <c r="D56" s="4" t="s">
        <v>132</v>
      </c>
      <c r="E56" s="4">
        <v>15</v>
      </c>
      <c r="F56" s="165"/>
      <c r="G56" s="9"/>
      <c r="I56" s="172"/>
      <c r="J56" s="172"/>
    </row>
    <row r="57" spans="1:10" ht="25.15" customHeight="1">
      <c r="A57" s="4"/>
      <c r="B57" s="4"/>
      <c r="C57" s="8" t="s">
        <v>316</v>
      </c>
      <c r="D57" s="4" t="s">
        <v>132</v>
      </c>
      <c r="E57" s="4">
        <v>10</v>
      </c>
      <c r="F57" s="165"/>
      <c r="G57" s="9"/>
      <c r="I57" s="172"/>
      <c r="J57" s="172"/>
    </row>
    <row r="58" spans="1:10" ht="17.25" customHeight="1">
      <c r="A58" s="4"/>
      <c r="B58" s="4"/>
      <c r="D58" s="4"/>
      <c r="E58" s="4"/>
      <c r="F58" s="165"/>
      <c r="G58" s="9"/>
      <c r="I58" s="172"/>
      <c r="J58" s="172"/>
    </row>
    <row r="59" spans="1:10" ht="25.15" customHeight="1">
      <c r="A59" s="4"/>
      <c r="B59" s="4"/>
      <c r="C59" s="7" t="s">
        <v>317</v>
      </c>
      <c r="D59" s="4"/>
      <c r="E59" s="4"/>
      <c r="F59" s="165"/>
      <c r="G59" s="9"/>
      <c r="I59" s="172"/>
      <c r="J59" s="172"/>
    </row>
    <row r="60" spans="1:10" ht="25.15" customHeight="1">
      <c r="A60" s="4"/>
      <c r="B60" s="4"/>
      <c r="C60" s="8" t="s">
        <v>261</v>
      </c>
      <c r="D60" s="4" t="s">
        <v>132</v>
      </c>
      <c r="E60" s="4">
        <v>3</v>
      </c>
      <c r="F60" s="165"/>
      <c r="G60" s="9"/>
      <c r="I60" s="172"/>
      <c r="J60" s="172"/>
    </row>
    <row r="61" spans="1:10" ht="25.15" customHeight="1">
      <c r="A61" s="4"/>
      <c r="B61" s="4"/>
      <c r="C61" s="8" t="s">
        <v>258</v>
      </c>
      <c r="D61" s="4" t="s">
        <v>132</v>
      </c>
      <c r="E61" s="4">
        <v>3</v>
      </c>
      <c r="F61" s="165"/>
      <c r="G61" s="9"/>
      <c r="I61" s="172"/>
      <c r="J61" s="172"/>
    </row>
    <row r="62" spans="1:10" ht="25.15" customHeight="1">
      <c r="A62" s="4"/>
      <c r="B62" s="4"/>
      <c r="C62" s="8" t="s">
        <v>264</v>
      </c>
      <c r="D62" s="4" t="s">
        <v>132</v>
      </c>
      <c r="E62" s="4">
        <v>3</v>
      </c>
      <c r="F62" s="165"/>
      <c r="G62" s="9"/>
      <c r="I62" s="172"/>
      <c r="J62" s="172"/>
    </row>
    <row r="63" spans="1:10" ht="25.15" customHeight="1">
      <c r="A63" s="4"/>
      <c r="B63" s="4"/>
      <c r="C63" s="8" t="s">
        <v>259</v>
      </c>
      <c r="D63" s="4" t="s">
        <v>132</v>
      </c>
      <c r="E63" s="4">
        <v>2</v>
      </c>
      <c r="F63" s="165"/>
      <c r="G63" s="9"/>
      <c r="I63" s="172"/>
      <c r="J63" s="172"/>
    </row>
    <row r="64" spans="1:10" ht="25.15" customHeight="1">
      <c r="A64" s="4"/>
      <c r="B64" s="4"/>
      <c r="C64" s="8" t="s">
        <v>318</v>
      </c>
      <c r="D64" s="4" t="s">
        <v>132</v>
      </c>
      <c r="E64" s="4">
        <f>10+0</f>
        <v>10</v>
      </c>
      <c r="F64" s="165"/>
      <c r="G64" s="9"/>
      <c r="I64" s="172"/>
      <c r="J64" s="172"/>
    </row>
    <row r="65" spans="1:11" ht="25.15" customHeight="1">
      <c r="A65" s="4"/>
      <c r="B65" s="4"/>
      <c r="C65" s="8" t="s">
        <v>257</v>
      </c>
      <c r="D65" s="4" t="s">
        <v>132</v>
      </c>
      <c r="E65" s="4" t="s">
        <v>159</v>
      </c>
      <c r="F65" s="165"/>
      <c r="G65" s="4" t="s">
        <v>159</v>
      </c>
      <c r="I65" s="172"/>
      <c r="J65" s="172"/>
    </row>
    <row r="66" spans="1:11" ht="24.6" customHeight="1">
      <c r="A66" s="183" t="s">
        <v>47</v>
      </c>
      <c r="B66" s="183"/>
      <c r="C66" s="183"/>
      <c r="D66" s="183"/>
      <c r="E66" s="183"/>
      <c r="F66" s="183"/>
      <c r="G66" s="19">
        <f>SUM(G48:G65)</f>
        <v>0</v>
      </c>
      <c r="H66" s="27" t="s">
        <v>319</v>
      </c>
      <c r="I66" s="13">
        <f>600+(2*200)*(5*3)</f>
        <v>6600</v>
      </c>
      <c r="J66" s="13">
        <f>600+(2*200)*(2*3)</f>
        <v>3000</v>
      </c>
      <c r="K66" s="13">
        <f>600+(2*200)*(2*3)</f>
        <v>3000</v>
      </c>
    </row>
    <row r="67" spans="1:11" ht="24.6" customHeight="1">
      <c r="A67" s="183" t="s">
        <v>48</v>
      </c>
      <c r="B67" s="183"/>
      <c r="C67" s="183"/>
      <c r="D67" s="183"/>
      <c r="E67" s="183"/>
      <c r="F67" s="183"/>
      <c r="G67" s="19">
        <f>G66</f>
        <v>0</v>
      </c>
      <c r="H67" s="27" t="s">
        <v>320</v>
      </c>
      <c r="I67" s="13" t="e">
        <f>(#REF!+#REF!+I66)*0.45</f>
        <v>#REF!</v>
      </c>
      <c r="J67" s="13" t="e">
        <f>(#REF!+#REF!+J66)*0.45</f>
        <v>#REF!</v>
      </c>
      <c r="K67" s="13" t="e">
        <f>(#REF!+#REF!+K66)*0.45</f>
        <v>#REF!</v>
      </c>
    </row>
    <row r="68" spans="1:11" ht="24.6" customHeight="1">
      <c r="A68" s="2"/>
      <c r="B68" s="2"/>
      <c r="C68" s="3" t="s">
        <v>321</v>
      </c>
      <c r="D68" s="2"/>
      <c r="E68" s="2"/>
      <c r="F68" s="2"/>
      <c r="G68" s="177"/>
      <c r="H68" s="27"/>
    </row>
    <row r="69" spans="1:11" ht="25.5">
      <c r="A69" s="4"/>
      <c r="B69" s="4"/>
      <c r="C69" s="5" t="s">
        <v>322</v>
      </c>
      <c r="D69" s="4"/>
      <c r="E69" s="4"/>
      <c r="F69" s="165"/>
      <c r="G69" s="9"/>
      <c r="H69" s="13" t="s">
        <v>323</v>
      </c>
      <c r="I69" s="13">
        <v>0</v>
      </c>
      <c r="J69" s="13">
        <v>0</v>
      </c>
      <c r="K69" s="13">
        <v>0</v>
      </c>
    </row>
    <row r="70" spans="1:11" ht="23.65" customHeight="1">
      <c r="A70" s="4" t="s">
        <v>324</v>
      </c>
      <c r="B70" s="4"/>
      <c r="C70" s="42" t="s">
        <v>325</v>
      </c>
      <c r="D70" s="41" t="s">
        <v>132</v>
      </c>
      <c r="E70" s="4">
        <v>15</v>
      </c>
      <c r="F70" s="165"/>
      <c r="G70" s="9"/>
    </row>
    <row r="71" spans="1:11" ht="23.65" customHeight="1">
      <c r="A71" s="4"/>
      <c r="B71" s="4"/>
      <c r="C71" s="42" t="s">
        <v>326</v>
      </c>
      <c r="D71" s="41" t="s">
        <v>132</v>
      </c>
      <c r="E71" s="4">
        <v>15</v>
      </c>
      <c r="F71" s="165"/>
      <c r="G71" s="9"/>
    </row>
    <row r="72" spans="1:11" ht="23.65" customHeight="1">
      <c r="A72" s="4"/>
      <c r="B72" s="4"/>
      <c r="C72" s="42" t="s">
        <v>327</v>
      </c>
      <c r="D72" s="41" t="s">
        <v>132</v>
      </c>
      <c r="E72" s="4">
        <v>12</v>
      </c>
      <c r="F72" s="165"/>
      <c r="G72" s="9"/>
    </row>
    <row r="73" spans="1:11" ht="23.65" customHeight="1">
      <c r="A73" s="4"/>
      <c r="B73" s="4"/>
      <c r="C73" s="42" t="s">
        <v>328</v>
      </c>
      <c r="D73" s="41" t="s">
        <v>329</v>
      </c>
      <c r="E73" s="4">
        <v>47</v>
      </c>
      <c r="F73" s="165"/>
      <c r="G73" s="9"/>
    </row>
    <row r="74" spans="1:11" ht="12.75">
      <c r="A74" s="4"/>
      <c r="B74" s="4"/>
      <c r="C74" s="5"/>
      <c r="D74" s="4"/>
      <c r="E74" s="4"/>
      <c r="F74" s="165"/>
      <c r="G74" s="9"/>
    </row>
    <row r="75" spans="1:11" ht="12.75">
      <c r="A75" s="4">
        <v>6.6</v>
      </c>
      <c r="B75" s="4"/>
      <c r="C75" s="3" t="s">
        <v>330</v>
      </c>
      <c r="D75" s="4"/>
      <c r="E75" s="4"/>
      <c r="F75" s="165"/>
      <c r="G75" s="9"/>
      <c r="I75" s="13">
        <f>SUM(E70:E73)</f>
        <v>89</v>
      </c>
    </row>
    <row r="76" spans="1:11" ht="48.6" customHeight="1">
      <c r="A76" s="4" t="s">
        <v>331</v>
      </c>
      <c r="B76" s="4"/>
      <c r="C76" s="40" t="s">
        <v>332</v>
      </c>
      <c r="D76" s="44"/>
      <c r="E76" s="41"/>
      <c r="F76" s="165"/>
      <c r="G76" s="9"/>
    </row>
    <row r="77" spans="1:11" ht="23.45" customHeight="1">
      <c r="A77" s="4" t="s">
        <v>333</v>
      </c>
      <c r="B77" s="4"/>
      <c r="C77" s="40" t="s">
        <v>334</v>
      </c>
      <c r="D77" s="41" t="s">
        <v>132</v>
      </c>
      <c r="E77" s="45">
        <v>20</v>
      </c>
      <c r="F77" s="165"/>
      <c r="G77" s="9"/>
    </row>
    <row r="78" spans="1:11" ht="48.6" customHeight="1">
      <c r="A78" s="4" t="s">
        <v>335</v>
      </c>
      <c r="B78" s="4"/>
      <c r="C78" s="40" t="s">
        <v>336</v>
      </c>
      <c r="D78" s="41" t="s">
        <v>132</v>
      </c>
      <c r="E78" s="45">
        <v>20</v>
      </c>
      <c r="F78" s="165"/>
      <c r="G78" s="9"/>
    </row>
    <row r="79" spans="1:11" ht="23.45" customHeight="1">
      <c r="A79" s="4" t="s">
        <v>337</v>
      </c>
      <c r="B79" s="4"/>
      <c r="C79" s="40" t="s">
        <v>338</v>
      </c>
      <c r="D79" s="41" t="s">
        <v>132</v>
      </c>
      <c r="E79" s="45">
        <v>10</v>
      </c>
      <c r="F79" s="165"/>
      <c r="G79" s="9"/>
    </row>
    <row r="80" spans="1:11" ht="23.45" customHeight="1">
      <c r="A80" s="4" t="s">
        <v>339</v>
      </c>
      <c r="B80" s="4"/>
      <c r="C80" s="40" t="s">
        <v>340</v>
      </c>
      <c r="D80" s="41" t="s">
        <v>132</v>
      </c>
      <c r="E80" s="45">
        <v>10</v>
      </c>
      <c r="F80" s="165"/>
      <c r="G80" s="9"/>
    </row>
    <row r="81" spans="1:9" ht="23.45" customHeight="1">
      <c r="A81" s="4" t="s">
        <v>341</v>
      </c>
      <c r="B81" s="4"/>
      <c r="C81" s="40" t="s">
        <v>342</v>
      </c>
      <c r="D81" s="41" t="s">
        <v>132</v>
      </c>
      <c r="E81" s="45">
        <v>10</v>
      </c>
      <c r="F81" s="165"/>
      <c r="G81" s="9"/>
    </row>
    <row r="82" spans="1:9" ht="12.75">
      <c r="A82" s="4"/>
      <c r="B82" s="4"/>
      <c r="C82" s="5"/>
      <c r="D82" s="4"/>
      <c r="E82" s="4"/>
      <c r="F82" s="165"/>
      <c r="G82" s="9"/>
    </row>
    <row r="83" spans="1:9" ht="12.75">
      <c r="A83" s="4">
        <v>6.7</v>
      </c>
      <c r="B83" s="4" t="s">
        <v>343</v>
      </c>
      <c r="C83" s="3" t="s">
        <v>344</v>
      </c>
      <c r="D83" s="4"/>
      <c r="E83" s="4"/>
      <c r="F83" s="165"/>
      <c r="G83" s="9"/>
    </row>
    <row r="84" spans="1:9" ht="98.45" customHeight="1">
      <c r="A84" s="4" t="s">
        <v>345</v>
      </c>
      <c r="B84" s="4"/>
      <c r="C84" s="5" t="s">
        <v>346</v>
      </c>
      <c r="D84" s="41" t="s">
        <v>132</v>
      </c>
      <c r="E84" s="4">
        <v>75</v>
      </c>
      <c r="F84" s="165"/>
      <c r="G84" s="9"/>
      <c r="I84" s="13">
        <v>15387.892681696267</v>
      </c>
    </row>
    <row r="85" spans="1:9" ht="12.75">
      <c r="A85" s="4"/>
      <c r="B85" s="4"/>
      <c r="C85" s="5"/>
      <c r="D85" s="4"/>
      <c r="E85" s="4"/>
      <c r="F85" s="165"/>
      <c r="G85" s="9"/>
    </row>
    <row r="86" spans="1:9" ht="12.75">
      <c r="A86" s="4" t="s">
        <v>347</v>
      </c>
      <c r="B86" s="4"/>
      <c r="C86" s="5" t="s">
        <v>348</v>
      </c>
      <c r="D86" s="41" t="s">
        <v>132</v>
      </c>
      <c r="E86" s="4">
        <v>75</v>
      </c>
      <c r="F86" s="165"/>
      <c r="G86" s="9"/>
    </row>
    <row r="87" spans="1:9" ht="12.75">
      <c r="A87" s="4"/>
      <c r="B87" s="4"/>
      <c r="C87" s="5"/>
      <c r="D87" s="4"/>
      <c r="E87" s="4"/>
      <c r="F87" s="165"/>
      <c r="G87" s="9"/>
    </row>
    <row r="88" spans="1:9" ht="12.75">
      <c r="A88" s="4" t="s">
        <v>349</v>
      </c>
      <c r="B88" s="4"/>
      <c r="C88" s="10" t="s">
        <v>350</v>
      </c>
      <c r="D88" s="4"/>
      <c r="E88" s="4"/>
      <c r="F88" s="165"/>
      <c r="G88" s="9"/>
    </row>
    <row r="89" spans="1:9" ht="43.5" customHeight="1">
      <c r="A89" s="4"/>
      <c r="B89" s="4"/>
      <c r="C89" s="5" t="s">
        <v>351</v>
      </c>
      <c r="D89" s="4" t="s">
        <v>132</v>
      </c>
      <c r="E89" s="4">
        <v>75</v>
      </c>
      <c r="F89" s="165"/>
      <c r="G89" s="9"/>
    </row>
    <row r="90" spans="1:9" ht="15.75" customHeight="1">
      <c r="A90" s="4"/>
      <c r="B90" s="4"/>
      <c r="C90" s="5"/>
      <c r="D90" s="4"/>
      <c r="E90" s="4"/>
      <c r="F90" s="165"/>
      <c r="G90" s="9"/>
    </row>
    <row r="91" spans="1:9" ht="25.5">
      <c r="A91" s="4"/>
      <c r="B91" s="4"/>
      <c r="C91" s="5" t="s">
        <v>352</v>
      </c>
      <c r="D91" s="4" t="s">
        <v>353</v>
      </c>
      <c r="E91" s="4">
        <v>1200</v>
      </c>
      <c r="F91" s="165"/>
      <c r="G91" s="9"/>
    </row>
    <row r="92" spans="1:9" ht="12.75">
      <c r="A92" s="4"/>
      <c r="B92" s="4"/>
      <c r="C92" s="5"/>
      <c r="D92" s="4"/>
      <c r="E92" s="4"/>
      <c r="F92" s="165"/>
      <c r="G92" s="9"/>
    </row>
    <row r="93" spans="1:9" ht="12.75">
      <c r="A93" s="4"/>
      <c r="B93" s="4"/>
      <c r="C93" s="138"/>
      <c r="D93" s="4"/>
      <c r="E93" s="4"/>
      <c r="F93" s="165"/>
      <c r="G93" s="9"/>
    </row>
    <row r="94" spans="1:9" ht="26.65" customHeight="1">
      <c r="A94" s="183" t="s">
        <v>354</v>
      </c>
      <c r="B94" s="183"/>
      <c r="C94" s="183"/>
      <c r="D94" s="183"/>
      <c r="E94" s="183"/>
      <c r="F94" s="183"/>
      <c r="G94" s="19"/>
    </row>
  </sheetData>
  <mergeCells count="5">
    <mergeCell ref="A47:F47"/>
    <mergeCell ref="A48:F48"/>
    <mergeCell ref="A94:F94"/>
    <mergeCell ref="A66:F66"/>
    <mergeCell ref="A67:F67"/>
  </mergeCells>
  <phoneticPr fontId="8" type="noConversion"/>
  <printOptions horizontalCentered="1"/>
  <pageMargins left="0.70866141732283472" right="0.70866141732283472" top="0.74803149606299213" bottom="0.74803149606299213" header="0.31496062992125984" footer="0.31496062992125984"/>
  <pageSetup paperSize="9" scale="55" fitToHeight="2" orientation="portrait" r:id="rId1"/>
  <headerFooter>
    <oddHeader xml:space="preserve">&amp;L&amp;"Arial,Bold"&amp;10RUSTENBURG LOCAL MUNICIPALITY
MERITING 4 AND 5 - SECTION 6 : PIPELINE
</oddHeader>
  </headerFooter>
  <rowBreaks count="2" manualBreakCount="2">
    <brk id="47" max="6" man="1"/>
    <brk id="66"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C18C-5858-4722-A465-9653477E1FDB}">
  <dimension ref="A1:L14"/>
  <sheetViews>
    <sheetView view="pageBreakPreview" topLeftCell="B1" zoomScaleNormal="100" zoomScaleSheetLayoutView="100" workbookViewId="0">
      <selection activeCell="J15" sqref="J15"/>
    </sheetView>
  </sheetViews>
  <sheetFormatPr defaultColWidth="8.85546875" defaultRowHeight="25.15" customHeight="1"/>
  <cols>
    <col min="1" max="1" width="8.85546875" style="13"/>
    <col min="2" max="2" width="12" style="14" customWidth="1"/>
    <col min="3" max="3" width="40.5703125" style="13" customWidth="1"/>
    <col min="4" max="4" width="8.85546875" style="14"/>
    <col min="5" max="5" width="10.5703125" style="13" bestFit="1" customWidth="1"/>
    <col min="6" max="6" width="10.140625" style="22" bestFit="1" customWidth="1"/>
    <col min="7" max="7" width="14" style="18" customWidth="1"/>
    <col min="8" max="8" width="8.85546875" style="13"/>
    <col min="9" max="9" width="11.85546875" style="13" bestFit="1" customWidth="1"/>
    <col min="10" max="10" width="14.42578125" style="13" customWidth="1"/>
    <col min="11" max="11" width="10.5703125" style="13" customWidth="1"/>
    <col min="12" max="16384" width="8.85546875" style="13"/>
  </cols>
  <sheetData>
    <row r="1" spans="1:12" ht="39.4" customHeight="1">
      <c r="A1" s="1" t="s">
        <v>116</v>
      </c>
      <c r="B1" s="1" t="s">
        <v>117</v>
      </c>
      <c r="C1" s="1" t="s">
        <v>3</v>
      </c>
      <c r="D1" s="1" t="s">
        <v>4</v>
      </c>
      <c r="E1" s="1" t="s">
        <v>5</v>
      </c>
      <c r="F1" s="23" t="s">
        <v>118</v>
      </c>
      <c r="G1" s="16" t="s">
        <v>7</v>
      </c>
    </row>
    <row r="2" spans="1:12" ht="21.95" customHeight="1">
      <c r="A2" s="33">
        <v>7</v>
      </c>
      <c r="B2" s="4"/>
      <c r="C2" s="3" t="s">
        <v>355</v>
      </c>
      <c r="D2" s="4"/>
      <c r="E2" s="5"/>
      <c r="F2" s="24"/>
      <c r="G2" s="9"/>
    </row>
    <row r="3" spans="1:12" ht="29.1" customHeight="1">
      <c r="A3" s="4">
        <v>7.1</v>
      </c>
      <c r="B3" s="2" t="s">
        <v>356</v>
      </c>
      <c r="C3" s="3" t="s">
        <v>357</v>
      </c>
      <c r="D3" s="4"/>
      <c r="E3" s="5"/>
      <c r="F3" s="24"/>
      <c r="G3" s="9"/>
    </row>
    <row r="4" spans="1:12" ht="41.45" customHeight="1">
      <c r="A4" s="4" t="s">
        <v>358</v>
      </c>
      <c r="B4" s="4" t="s">
        <v>232</v>
      </c>
      <c r="C4" s="5" t="s">
        <v>359</v>
      </c>
      <c r="D4" s="4" t="s">
        <v>147</v>
      </c>
      <c r="E4" s="39">
        <v>500</v>
      </c>
      <c r="F4" s="24"/>
      <c r="G4" s="109"/>
      <c r="J4" s="13" t="s">
        <v>360</v>
      </c>
    </row>
    <row r="5" spans="1:12" ht="46.15" customHeight="1">
      <c r="A5" s="4" t="s">
        <v>361</v>
      </c>
      <c r="B5" s="4" t="s">
        <v>140</v>
      </c>
      <c r="C5" s="5" t="s">
        <v>362</v>
      </c>
      <c r="D5" s="4" t="s">
        <v>147</v>
      </c>
      <c r="E5" s="4">
        <v>500</v>
      </c>
      <c r="F5" s="24"/>
      <c r="G5" s="109"/>
      <c r="J5" s="13">
        <v>62</v>
      </c>
      <c r="L5" s="13">
        <f>62*10</f>
        <v>620</v>
      </c>
    </row>
    <row r="6" spans="1:12" ht="48.4" customHeight="1">
      <c r="A6" s="4" t="s">
        <v>363</v>
      </c>
      <c r="B6" s="4" t="s">
        <v>162</v>
      </c>
      <c r="C6" s="5" t="s">
        <v>364</v>
      </c>
      <c r="D6" s="4" t="s">
        <v>147</v>
      </c>
      <c r="E6" s="4">
        <v>500</v>
      </c>
      <c r="F6" s="24"/>
      <c r="G6" s="109"/>
      <c r="J6" s="13">
        <v>5</v>
      </c>
      <c r="L6" s="13">
        <f>620*5</f>
        <v>3100</v>
      </c>
    </row>
    <row r="7" spans="1:12" ht="18" customHeight="1">
      <c r="A7" s="5"/>
      <c r="B7" s="4"/>
      <c r="C7" s="5"/>
      <c r="D7" s="4"/>
      <c r="E7" s="5"/>
      <c r="F7" s="24"/>
      <c r="G7" s="9"/>
      <c r="J7" s="13">
        <f>0.15*4</f>
        <v>0.6</v>
      </c>
      <c r="L7" s="13">
        <f>L6*0.15</f>
        <v>465</v>
      </c>
    </row>
    <row r="8" spans="1:12" ht="29.1" customHeight="1">
      <c r="A8" s="34"/>
      <c r="B8" s="2" t="s">
        <v>365</v>
      </c>
      <c r="C8" s="5"/>
      <c r="D8" s="4"/>
      <c r="E8" s="5"/>
      <c r="F8" s="24"/>
      <c r="G8" s="9"/>
      <c r="J8" s="13">
        <f>J5*J6*J7</f>
        <v>186</v>
      </c>
    </row>
    <row r="9" spans="1:12" ht="29.1" customHeight="1">
      <c r="A9" s="28">
        <v>7.3</v>
      </c>
      <c r="B9" s="2" t="s">
        <v>366</v>
      </c>
      <c r="C9" s="3" t="s">
        <v>367</v>
      </c>
      <c r="D9" s="4"/>
      <c r="E9" s="5"/>
      <c r="F9" s="29"/>
      <c r="G9" s="30"/>
    </row>
    <row r="10" spans="1:12" ht="29.1" customHeight="1">
      <c r="A10" s="28" t="s">
        <v>368</v>
      </c>
      <c r="B10" s="4"/>
      <c r="C10" s="5" t="s">
        <v>369</v>
      </c>
      <c r="D10" s="4" t="s">
        <v>127</v>
      </c>
      <c r="E10" s="4">
        <v>3100</v>
      </c>
      <c r="F10" s="29"/>
      <c r="G10" s="109"/>
      <c r="J10" s="13">
        <f>E10/6</f>
        <v>516.66666666666663</v>
      </c>
    </row>
    <row r="11" spans="1:12" ht="29.1" customHeight="1">
      <c r="A11" s="28">
        <v>7.4</v>
      </c>
      <c r="B11" s="4" t="s">
        <v>370</v>
      </c>
      <c r="C11" s="3" t="s">
        <v>371</v>
      </c>
      <c r="D11" s="4"/>
      <c r="E11" s="5"/>
      <c r="F11" s="29"/>
      <c r="G11" s="30"/>
    </row>
    <row r="12" spans="1:12" ht="29.1" customHeight="1">
      <c r="A12" s="4" t="s">
        <v>372</v>
      </c>
      <c r="B12" s="4"/>
      <c r="C12" s="5" t="s">
        <v>373</v>
      </c>
      <c r="D12" s="4" t="s">
        <v>180</v>
      </c>
      <c r="E12" s="4">
        <v>1030</v>
      </c>
      <c r="F12" s="29"/>
      <c r="G12" s="109"/>
    </row>
    <row r="13" spans="1:12" ht="12.75">
      <c r="A13" s="4"/>
      <c r="B13" s="4"/>
      <c r="C13" s="5"/>
      <c r="D13" s="4"/>
      <c r="E13" s="4"/>
      <c r="F13" s="24"/>
      <c r="G13" s="9"/>
    </row>
    <row r="14" spans="1:12" ht="26.65" customHeight="1">
      <c r="A14" s="183" t="s">
        <v>354</v>
      </c>
      <c r="B14" s="183"/>
      <c r="C14" s="183"/>
      <c r="D14" s="183"/>
      <c r="E14" s="183"/>
      <c r="F14" s="183"/>
      <c r="G14" s="19"/>
    </row>
  </sheetData>
  <mergeCells count="1">
    <mergeCell ref="A14:F14"/>
  </mergeCells>
  <phoneticPr fontId="8" type="noConversion"/>
  <printOptions horizontalCentered="1"/>
  <pageMargins left="0.70866141732283472" right="0.70866141732283472" top="0.74803149606299213" bottom="0.74803149606299213" header="0.31496062992125984" footer="0.31496062992125984"/>
  <pageSetup paperSize="9" scale="70" fitToHeight="2" orientation="portrait" r:id="rId1"/>
  <headerFooter>
    <oddHeader xml:space="preserve">&amp;L&amp;"Arial,Bold"&amp;10RUSTENBURG LOCAL MUNICIPALITY
MERITING 4 AND 5 - SECTION 7 : ACCESS ROADS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929D5-BC8B-412A-9427-9A34C7B26487}">
  <dimension ref="A1:I23"/>
  <sheetViews>
    <sheetView tabSelected="1" view="pageBreakPreview" zoomScaleNormal="100" zoomScaleSheetLayoutView="100" workbookViewId="0">
      <selection activeCell="E9" sqref="E9"/>
    </sheetView>
  </sheetViews>
  <sheetFormatPr defaultColWidth="8.85546875" defaultRowHeight="14.25"/>
  <cols>
    <col min="1" max="1" width="52.140625" style="31" customWidth="1"/>
    <col min="2" max="2" width="8.85546875" style="36"/>
    <col min="3" max="3" width="23" style="32" customWidth="1"/>
    <col min="4" max="4" width="8.85546875" style="31"/>
    <col min="5" max="5" width="14" style="31" bestFit="1" customWidth="1"/>
    <col min="6" max="6" width="25.5703125" style="31" customWidth="1"/>
    <col min="7" max="7" width="15.140625" style="112" customWidth="1"/>
    <col min="8" max="8" width="8.85546875" style="31"/>
    <col min="9" max="9" width="17.5703125" style="31" customWidth="1"/>
    <col min="10" max="16384" width="8.85546875" style="31"/>
  </cols>
  <sheetData>
    <row r="1" spans="1:9" ht="15">
      <c r="A1" s="184" t="s">
        <v>374</v>
      </c>
      <c r="B1" s="184"/>
      <c r="C1" s="184"/>
    </row>
    <row r="2" spans="1:9" ht="15" thickBot="1">
      <c r="A2" s="159"/>
      <c r="B2" s="160"/>
      <c r="C2" s="161"/>
    </row>
    <row r="3" spans="1:9" s="15" customFormat="1" ht="12.75">
      <c r="A3" s="142"/>
      <c r="B3" s="143"/>
      <c r="C3" s="144"/>
      <c r="G3" s="111"/>
    </row>
    <row r="4" spans="1:9" s="15" customFormat="1" ht="20.65" customHeight="1">
      <c r="A4" s="145" t="s">
        <v>375</v>
      </c>
      <c r="B4" s="146" t="s">
        <v>376</v>
      </c>
      <c r="C4" s="147"/>
      <c r="D4" s="38"/>
      <c r="G4" s="111"/>
    </row>
    <row r="5" spans="1:9" s="15" customFormat="1" ht="20.65" customHeight="1">
      <c r="A5" s="145" t="s">
        <v>377</v>
      </c>
      <c r="B5" s="146" t="s">
        <v>376</v>
      </c>
      <c r="C5" s="147"/>
      <c r="G5" s="111"/>
    </row>
    <row r="6" spans="1:9" s="15" customFormat="1" ht="20.65" customHeight="1">
      <c r="A6" s="145" t="s">
        <v>378</v>
      </c>
      <c r="B6" s="146" t="s">
        <v>376</v>
      </c>
      <c r="C6" s="147"/>
      <c r="G6" s="111"/>
    </row>
    <row r="7" spans="1:9" s="15" customFormat="1" ht="20.65" customHeight="1">
      <c r="A7" s="145" t="s">
        <v>379</v>
      </c>
      <c r="B7" s="146" t="s">
        <v>376</v>
      </c>
      <c r="C7" s="147"/>
      <c r="G7" s="111"/>
    </row>
    <row r="8" spans="1:9" s="15" customFormat="1" ht="20.65" customHeight="1">
      <c r="A8" s="145" t="s">
        <v>380</v>
      </c>
      <c r="B8" s="146" t="s">
        <v>376</v>
      </c>
      <c r="C8" s="147"/>
      <c r="G8" s="111"/>
    </row>
    <row r="9" spans="1:9" s="15" customFormat="1" ht="20.65" customHeight="1">
      <c r="A9" s="145" t="s">
        <v>381</v>
      </c>
      <c r="B9" s="146" t="s">
        <v>376</v>
      </c>
      <c r="C9" s="147"/>
      <c r="G9" s="111"/>
    </row>
    <row r="10" spans="1:9" s="15" customFormat="1" ht="20.65" customHeight="1">
      <c r="A10" s="145" t="s">
        <v>382</v>
      </c>
      <c r="B10" s="146" t="s">
        <v>376</v>
      </c>
      <c r="C10" s="147"/>
      <c r="F10" s="114"/>
      <c r="G10" s="111"/>
    </row>
    <row r="11" spans="1:9" s="15" customFormat="1" ht="13.5" thickBot="1">
      <c r="A11" s="148"/>
      <c r="B11" s="149"/>
      <c r="C11" s="150"/>
      <c r="G11" s="111"/>
    </row>
    <row r="12" spans="1:9" s="15" customFormat="1" ht="20.65" customHeight="1">
      <c r="A12" s="151" t="s">
        <v>383</v>
      </c>
      <c r="B12" s="146" t="s">
        <v>376</v>
      </c>
      <c r="C12" s="147"/>
      <c r="E12" s="38"/>
      <c r="G12" s="111"/>
    </row>
    <row r="13" spans="1:9" s="15" customFormat="1" ht="20.65" customHeight="1" thickBot="1">
      <c r="A13" s="152" t="s">
        <v>384</v>
      </c>
      <c r="B13" s="153" t="s">
        <v>376</v>
      </c>
      <c r="C13" s="150"/>
      <c r="G13" s="111"/>
    </row>
    <row r="14" spans="1:9" s="15" customFormat="1" ht="20.65" customHeight="1">
      <c r="A14" s="151" t="s">
        <v>385</v>
      </c>
      <c r="B14" s="154"/>
      <c r="C14" s="155"/>
      <c r="E14" s="35"/>
      <c r="G14" s="111"/>
    </row>
    <row r="15" spans="1:9" s="15" customFormat="1" ht="20.65" customHeight="1" thickBot="1">
      <c r="A15" s="152" t="s">
        <v>386</v>
      </c>
      <c r="B15" s="153" t="s">
        <v>376</v>
      </c>
      <c r="C15" s="150"/>
      <c r="G15" s="111"/>
      <c r="I15" s="35"/>
    </row>
    <row r="16" spans="1:9" s="15" customFormat="1" ht="20.65" customHeight="1">
      <c r="A16" s="156" t="s">
        <v>387</v>
      </c>
      <c r="B16" s="157" t="s">
        <v>376</v>
      </c>
      <c r="C16" s="158"/>
      <c r="E16" s="179"/>
      <c r="G16" s="111"/>
      <c r="I16" s="35"/>
    </row>
    <row r="17" spans="1:7" s="15" customFormat="1" ht="20.65" customHeight="1">
      <c r="A17" s="139"/>
      <c r="B17" s="140"/>
      <c r="C17" s="141"/>
      <c r="E17" s="35"/>
      <c r="F17" s="35"/>
      <c r="G17" s="111"/>
    </row>
    <row r="18" spans="1:7">
      <c r="E18" s="180"/>
      <c r="F18" s="180">
        <v>35603.012629399389</v>
      </c>
    </row>
    <row r="19" spans="1:7">
      <c r="E19" s="180"/>
    </row>
    <row r="20" spans="1:7">
      <c r="E20" s="180"/>
    </row>
    <row r="21" spans="1:7">
      <c r="E21" s="180"/>
    </row>
    <row r="23" spans="1:7">
      <c r="F23" s="181"/>
    </row>
  </sheetData>
  <mergeCells count="1">
    <mergeCell ref="A1:C1"/>
  </mergeCells>
  <printOptions horizontalCentered="1"/>
  <pageMargins left="0.70866141732283472" right="0.70866141732283472" top="0.74803149606299213" bottom="0.74803149606299213" header="0.31496062992125984" footer="0.31496062992125984"/>
  <pageSetup paperSize="9" orientation="portrait" r:id="rId1"/>
  <headerFooter>
    <oddHeader xml:space="preserve">&amp;L&amp;"-,Bold"RUSTENBURG LOCAL MUNICIPALITY
MERITING 4 AND 5 - SUMMARY&amp;"-,Regular"
</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Stanley Nxumalo</dc:creator>
  <cp:keywords/>
  <dc:description/>
  <cp:lastModifiedBy/>
  <cp:revision/>
  <dcterms:created xsi:type="dcterms:W3CDTF">2022-02-03T07:58:21Z</dcterms:created>
  <dcterms:modified xsi:type="dcterms:W3CDTF">2024-10-02T12:27:41Z</dcterms:modified>
  <cp:category/>
  <cp:contentStatus/>
</cp:coreProperties>
</file>