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og.sharepoint.com/sites/SupplyChainManagement/Shared Documents/Acquisition Management/2023-2024 Financial Year/Bids 2023-2024/COGTA 23 2023/"/>
    </mc:Choice>
  </mc:AlternateContent>
  <xr:revisionPtr revIDLastSave="0" documentId="8_{87541642-0D8B-4179-B188-E388DE9BE46D}" xr6:coauthVersionLast="47" xr6:coauthVersionMax="47" xr10:uidLastSave="{00000000-0000-0000-0000-000000000000}"/>
  <bookViews>
    <workbookView xWindow="-120" yWindow="-120" windowWidth="20730" windowHeight="11160" activeTab="1" xr2:uid="{42637B1B-8A06-4308-A888-6D2441A84485}"/>
  </bookViews>
  <sheets>
    <sheet name="BUDGET 2023-24" sheetId="3" r:id="rId1"/>
    <sheet name="BUDGET 2023-24 6MONTH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7" i="4" s="1"/>
  <c r="E14" i="4"/>
  <c r="E15" i="4"/>
  <c r="E16" i="4"/>
  <c r="D16" i="4"/>
  <c r="D15" i="4"/>
  <c r="D14" i="4"/>
  <c r="D13" i="4"/>
  <c r="D12" i="4"/>
  <c r="D11" i="4"/>
  <c r="D10" i="4"/>
  <c r="D9" i="4"/>
  <c r="D8" i="4"/>
  <c r="C16" i="4"/>
  <c r="G16" i="4" s="1"/>
  <c r="C15" i="4"/>
  <c r="C14" i="4"/>
  <c r="C13" i="4"/>
  <c r="G13" i="4" s="1"/>
  <c r="C12" i="4"/>
  <c r="G12" i="4" s="1"/>
  <c r="C11" i="4"/>
  <c r="G11" i="4" s="1"/>
  <c r="C10" i="4"/>
  <c r="C9" i="4"/>
  <c r="G9" i="4" s="1"/>
  <c r="C8" i="4"/>
  <c r="B17" i="4"/>
  <c r="E9" i="3"/>
  <c r="E10" i="3"/>
  <c r="E11" i="3"/>
  <c r="E12" i="3"/>
  <c r="E13" i="3"/>
  <c r="E14" i="3"/>
  <c r="E15" i="3"/>
  <c r="E16" i="3"/>
  <c r="E8" i="3"/>
  <c r="G15" i="4" l="1"/>
  <c r="G14" i="4"/>
  <c r="G10" i="4"/>
  <c r="D17" i="4"/>
  <c r="G8" i="4"/>
  <c r="C17" i="4"/>
  <c r="D17" i="3"/>
  <c r="C17" i="3"/>
  <c r="B17" i="3"/>
  <c r="G16" i="3"/>
  <c r="G15" i="3"/>
  <c r="G14" i="3"/>
  <c r="G13" i="3"/>
  <c r="G12" i="3"/>
  <c r="G11" i="3"/>
  <c r="G10" i="3"/>
  <c r="G9" i="3"/>
  <c r="G8" i="3"/>
  <c r="G17" i="4" l="1"/>
  <c r="E17" i="3"/>
  <c r="G17" i="3"/>
</calcChain>
</file>

<file path=xl/sharedStrings.xml><?xml version="1.0" encoding="utf-8"?>
<sst xmlns="http://schemas.openxmlformats.org/spreadsheetml/2006/main" count="40" uniqueCount="21">
  <si>
    <t>Gauteng</t>
  </si>
  <si>
    <t>Free State</t>
  </si>
  <si>
    <t>Eastern Cape</t>
  </si>
  <si>
    <t>Limpopo</t>
  </si>
  <si>
    <t>Mpumalanga</t>
  </si>
  <si>
    <t>Northern Cape</t>
  </si>
  <si>
    <t>Western Cape</t>
  </si>
  <si>
    <t>Bidder to complete yellow cells only using MS Excel or similar software.  Any other change to the spread sheet will invalidate the bid</t>
  </si>
  <si>
    <t>B: Goods / Services / Equipment</t>
  </si>
  <si>
    <t>TOTAL</t>
  </si>
  <si>
    <t>KwaZulu-Natal</t>
  </si>
  <si>
    <t xml:space="preserve">North West </t>
  </si>
  <si>
    <t>Target Participants</t>
  </si>
  <si>
    <t>A: Participant wages (Excl. COID / UIF)</t>
  </si>
  <si>
    <t>IA % Project Management fee</t>
  </si>
  <si>
    <t>Supplier bid amount for 12 months (SBD 3.3 / PPPFA Price) per province</t>
  </si>
  <si>
    <t>Bidder Quoted PM Fee (Incl. 15% VAT)</t>
  </si>
  <si>
    <t>Provisional Budget Per Province / year</t>
  </si>
  <si>
    <t>DCOG CWP Tender T01/2021 Annexure C - Bid Costing Sheet</t>
  </si>
  <si>
    <t>Supplier bid amount for 06 months (SBD 3.3 / PPPFA Price) per province</t>
  </si>
  <si>
    <t>DCOG CWP Tender T23/2023 Annexure C - Bid Costing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</si>
</sst>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165" fontId="3" fillId="0" borderId="1" xfId="1" applyNumberFormat="1" applyFont="1" applyBorder="1" applyProtection="1"/>
    <xf numFmtId="165" fontId="3" fillId="6" borderId="1" xfId="1" applyNumberFormat="1" applyFont="1" applyFill="1" applyBorder="1" applyProtection="1"/>
    <xf numFmtId="0" fontId="2" fillId="3" borderId="1" xfId="0" applyFont="1" applyFill="1" applyBorder="1"/>
    <xf numFmtId="3" fontId="2" fillId="3" borderId="1" xfId="0" applyNumberFormat="1" applyFont="1" applyFill="1" applyBorder="1"/>
    <xf numFmtId="165" fontId="2" fillId="3" borderId="1" xfId="0" applyNumberFormat="1" applyFont="1" applyFill="1" applyBorder="1"/>
    <xf numFmtId="165" fontId="2" fillId="4" borderId="2" xfId="0" applyNumberFormat="1" applyFont="1" applyFill="1" applyBorder="1"/>
    <xf numFmtId="165" fontId="2" fillId="0" borderId="1" xfId="0" applyNumberFormat="1" applyFont="1" applyBorder="1"/>
    <xf numFmtId="166" fontId="3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4D76-173A-43D9-943A-8C98DC9DFBDE}">
  <dimension ref="A2:G20"/>
  <sheetViews>
    <sheetView topLeftCell="A3" workbookViewId="0">
      <selection activeCell="A4" sqref="A1:XFD1048576"/>
    </sheetView>
  </sheetViews>
  <sheetFormatPr defaultRowHeight="15" x14ac:dyDescent="0.25"/>
  <cols>
    <col min="1" max="1" width="16.140625" customWidth="1"/>
    <col min="2" max="2" width="19.85546875" customWidth="1"/>
    <col min="3" max="3" width="13.85546875" bestFit="1" customWidth="1"/>
    <col min="4" max="4" width="12.140625" bestFit="1" customWidth="1"/>
    <col min="5" max="5" width="15.85546875" customWidth="1"/>
    <col min="6" max="6" width="15.5703125" customWidth="1"/>
    <col min="7" max="7" width="17.85546875" customWidth="1"/>
  </cols>
  <sheetData>
    <row r="2" spans="1:7" x14ac:dyDescent="0.25">
      <c r="A2" s="16" t="s">
        <v>18</v>
      </c>
      <c r="B2" s="16"/>
      <c r="C2" s="16"/>
      <c r="D2" s="16"/>
      <c r="E2" s="16"/>
      <c r="F2" s="16"/>
      <c r="G2" s="16"/>
    </row>
    <row r="3" spans="1:7" x14ac:dyDescent="0.25">
      <c r="A3" s="2"/>
      <c r="B3" s="1"/>
      <c r="C3" s="1"/>
      <c r="D3" s="1"/>
      <c r="E3" s="1"/>
      <c r="F3" s="1"/>
      <c r="G3" s="1"/>
    </row>
    <row r="4" spans="1:7" x14ac:dyDescent="0.25">
      <c r="A4" s="17" t="s">
        <v>7</v>
      </c>
      <c r="B4" s="17"/>
      <c r="C4" s="17"/>
      <c r="D4" s="17"/>
      <c r="E4" s="17"/>
      <c r="F4" s="17"/>
      <c r="G4" s="17"/>
    </row>
    <row r="5" spans="1:7" x14ac:dyDescent="0.25">
      <c r="A5" s="17"/>
      <c r="B5" s="17"/>
      <c r="C5" s="17"/>
      <c r="D5" s="17"/>
      <c r="E5" s="17"/>
      <c r="F5" s="17"/>
      <c r="G5" s="17"/>
    </row>
    <row r="6" spans="1:7" x14ac:dyDescent="0.25">
      <c r="A6" s="3"/>
      <c r="B6" s="1"/>
      <c r="C6" s="1"/>
      <c r="D6" s="1"/>
      <c r="E6" s="1"/>
      <c r="F6" s="1"/>
      <c r="G6" s="1"/>
    </row>
    <row r="7" spans="1:7" ht="41.45" customHeight="1" x14ac:dyDescent="0.25">
      <c r="A7" s="4" t="s">
        <v>17</v>
      </c>
      <c r="B7" s="4" t="s">
        <v>12</v>
      </c>
      <c r="C7" s="4" t="s">
        <v>13</v>
      </c>
      <c r="D7" s="4" t="s">
        <v>8</v>
      </c>
      <c r="E7" s="4" t="s">
        <v>9</v>
      </c>
      <c r="F7" s="4" t="s">
        <v>14</v>
      </c>
      <c r="G7" s="5" t="s">
        <v>16</v>
      </c>
    </row>
    <row r="8" spans="1:7" x14ac:dyDescent="0.25">
      <c r="A8" s="6" t="s">
        <v>2</v>
      </c>
      <c r="B8" s="7">
        <v>47000</v>
      </c>
      <c r="C8" s="8">
        <v>591155025</v>
      </c>
      <c r="D8" s="8">
        <v>72231000</v>
      </c>
      <c r="E8" s="14">
        <f>C8+D8</f>
        <v>663386025</v>
      </c>
      <c r="F8" s="15">
        <v>0.05</v>
      </c>
      <c r="G8" s="9">
        <f>ROUND(E8*F8,0)</f>
        <v>33169301</v>
      </c>
    </row>
    <row r="9" spans="1:7" x14ac:dyDescent="0.25">
      <c r="A9" s="6" t="s">
        <v>1</v>
      </c>
      <c r="B9" s="7">
        <v>24800</v>
      </c>
      <c r="C9" s="8">
        <v>311103288</v>
      </c>
      <c r="D9" s="8">
        <v>38008500</v>
      </c>
      <c r="E9" s="14">
        <f t="shared" ref="E9:E16" si="0">C9+D9</f>
        <v>349111788</v>
      </c>
      <c r="F9" s="15">
        <v>0</v>
      </c>
      <c r="G9" s="9">
        <f t="shared" ref="G9:G16" si="1">ROUND(E9*F9,0)</f>
        <v>0</v>
      </c>
    </row>
    <row r="10" spans="1:7" x14ac:dyDescent="0.25">
      <c r="A10" s="6" t="s">
        <v>0</v>
      </c>
      <c r="B10" s="7">
        <v>22600</v>
      </c>
      <c r="C10" s="8">
        <v>287723738</v>
      </c>
      <c r="D10" s="8">
        <v>35158500</v>
      </c>
      <c r="E10" s="14">
        <f t="shared" si="0"/>
        <v>322882238</v>
      </c>
      <c r="F10" s="15">
        <v>0</v>
      </c>
      <c r="G10" s="9">
        <f t="shared" si="1"/>
        <v>0</v>
      </c>
    </row>
    <row r="11" spans="1:7" x14ac:dyDescent="0.25">
      <c r="A11" s="6" t="s">
        <v>10</v>
      </c>
      <c r="B11" s="7">
        <v>45000</v>
      </c>
      <c r="C11" s="8">
        <v>601972025</v>
      </c>
      <c r="D11" s="8">
        <v>73527000</v>
      </c>
      <c r="E11" s="14">
        <f t="shared" si="0"/>
        <v>675499025</v>
      </c>
      <c r="F11" s="15">
        <v>0</v>
      </c>
      <c r="G11" s="9">
        <f t="shared" si="1"/>
        <v>0</v>
      </c>
    </row>
    <row r="12" spans="1:7" x14ac:dyDescent="0.25">
      <c r="A12" s="6" t="s">
        <v>3</v>
      </c>
      <c r="B12" s="7">
        <v>29000</v>
      </c>
      <c r="C12" s="8">
        <v>379024563</v>
      </c>
      <c r="D12" s="8">
        <v>46309500</v>
      </c>
      <c r="E12" s="14">
        <f t="shared" si="0"/>
        <v>425334063</v>
      </c>
      <c r="F12" s="15">
        <v>0</v>
      </c>
      <c r="G12" s="9">
        <f t="shared" si="1"/>
        <v>0</v>
      </c>
    </row>
    <row r="13" spans="1:7" x14ac:dyDescent="0.25">
      <c r="A13" s="6" t="s">
        <v>4</v>
      </c>
      <c r="B13" s="7">
        <v>26900</v>
      </c>
      <c r="C13" s="8">
        <v>349869375</v>
      </c>
      <c r="D13" s="8">
        <v>42753000</v>
      </c>
      <c r="E13" s="14">
        <f t="shared" si="0"/>
        <v>392622375</v>
      </c>
      <c r="F13" s="15">
        <v>0</v>
      </c>
      <c r="G13" s="9">
        <f t="shared" si="1"/>
        <v>0</v>
      </c>
    </row>
    <row r="14" spans="1:7" x14ac:dyDescent="0.25">
      <c r="A14" s="6" t="s">
        <v>11</v>
      </c>
      <c r="B14" s="7">
        <v>21200</v>
      </c>
      <c r="C14" s="8">
        <v>273947913</v>
      </c>
      <c r="D14" s="8">
        <v>33463500</v>
      </c>
      <c r="E14" s="14">
        <f t="shared" si="0"/>
        <v>307411413</v>
      </c>
      <c r="F14" s="15">
        <v>0</v>
      </c>
      <c r="G14" s="9">
        <f t="shared" si="1"/>
        <v>0</v>
      </c>
    </row>
    <row r="15" spans="1:7" x14ac:dyDescent="0.25">
      <c r="A15" s="6" t="s">
        <v>5</v>
      </c>
      <c r="B15" s="7">
        <v>21000</v>
      </c>
      <c r="C15" s="8">
        <v>239876938</v>
      </c>
      <c r="D15" s="8">
        <v>29278500</v>
      </c>
      <c r="E15" s="14">
        <f t="shared" si="0"/>
        <v>269155438</v>
      </c>
      <c r="F15" s="15">
        <v>0</v>
      </c>
      <c r="G15" s="9">
        <f t="shared" si="1"/>
        <v>0</v>
      </c>
    </row>
    <row r="16" spans="1:7" x14ac:dyDescent="0.25">
      <c r="A16" s="6" t="s">
        <v>6</v>
      </c>
      <c r="B16" s="7">
        <v>17500</v>
      </c>
      <c r="C16" s="8">
        <v>204642450</v>
      </c>
      <c r="D16" s="8">
        <v>24966000</v>
      </c>
      <c r="E16" s="14">
        <f t="shared" si="0"/>
        <v>229608450</v>
      </c>
      <c r="F16" s="15">
        <v>0</v>
      </c>
      <c r="G16" s="9">
        <f t="shared" si="1"/>
        <v>0</v>
      </c>
    </row>
    <row r="17" spans="1:7" x14ac:dyDescent="0.25">
      <c r="A17" s="10" t="s">
        <v>9</v>
      </c>
      <c r="B17" s="11">
        <f>SUM(B8:B16)</f>
        <v>255000</v>
      </c>
      <c r="C17" s="12">
        <f>SUM(C8:C16)</f>
        <v>3239315315</v>
      </c>
      <c r="D17" s="12">
        <f>SUM(D8:D16)</f>
        <v>395695500</v>
      </c>
      <c r="E17" s="12">
        <f>SUM(E8:E16)</f>
        <v>3635010815</v>
      </c>
      <c r="F17" s="1"/>
      <c r="G17" s="13">
        <f>SUM(G8:G16)</f>
        <v>33169301</v>
      </c>
    </row>
    <row r="18" spans="1:7" x14ac:dyDescent="0.25">
      <c r="A18" s="1"/>
      <c r="B18" s="1"/>
      <c r="C18" s="1"/>
      <c r="D18" s="1"/>
      <c r="E18" s="1"/>
      <c r="F18" s="18" t="s">
        <v>15</v>
      </c>
      <c r="G18" s="18"/>
    </row>
    <row r="19" spans="1:7" x14ac:dyDescent="0.25">
      <c r="A19" s="1"/>
      <c r="B19" s="1"/>
      <c r="C19" s="1"/>
      <c r="D19" s="1"/>
      <c r="E19" s="1"/>
      <c r="F19" s="19"/>
      <c r="G19" s="19"/>
    </row>
    <row r="20" spans="1:7" ht="38.450000000000003" customHeight="1" x14ac:dyDescent="0.25">
      <c r="A20" s="1"/>
      <c r="B20" s="1"/>
      <c r="C20" s="1"/>
      <c r="D20" s="1"/>
      <c r="E20" s="1"/>
      <c r="F20" s="19"/>
      <c r="G20" s="19"/>
    </row>
  </sheetData>
  <sheetProtection algorithmName="SHA-512" hashValue="/5FEh9/DcifcNse0uPpFArvpUR1WvAq5s19NIenTkedVF7gTv05VoCZ7czFu7xbErcVlP1+mXwuF6uf/kY3gbA==" saltValue="htheFtAEpNe+o9aNcfcLdg==" spinCount="100000" sheet="1" objects="1" scenarios="1"/>
  <mergeCells count="3">
    <mergeCell ref="A2:G2"/>
    <mergeCell ref="A4:G5"/>
    <mergeCell ref="F18:G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B11B-9A77-4359-B6E2-B295B5600863}">
  <dimension ref="A2:G20"/>
  <sheetViews>
    <sheetView tabSelected="1" workbookViewId="0">
      <selection activeCell="F12" sqref="F12"/>
    </sheetView>
  </sheetViews>
  <sheetFormatPr defaultRowHeight="15" x14ac:dyDescent="0.25"/>
  <cols>
    <col min="1" max="1" width="16.140625" customWidth="1"/>
    <col min="2" max="2" width="19.85546875" customWidth="1"/>
    <col min="3" max="3" width="13.85546875" bestFit="1" customWidth="1"/>
    <col min="4" max="4" width="12.140625" bestFit="1" customWidth="1"/>
    <col min="5" max="5" width="15.85546875" customWidth="1"/>
    <col min="6" max="6" width="15.5703125" customWidth="1"/>
    <col min="7" max="7" width="17.85546875" customWidth="1"/>
  </cols>
  <sheetData>
    <row r="2" spans="1:7" x14ac:dyDescent="0.25">
      <c r="A2" s="16" t="s">
        <v>20</v>
      </c>
      <c r="B2" s="16"/>
      <c r="C2" s="16"/>
      <c r="D2" s="16"/>
      <c r="E2" s="16"/>
      <c r="F2" s="16"/>
      <c r="G2" s="16"/>
    </row>
    <row r="3" spans="1:7" x14ac:dyDescent="0.25">
      <c r="A3" s="2"/>
      <c r="B3" s="1"/>
      <c r="C3" s="1"/>
      <c r="D3" s="1"/>
      <c r="E3" s="1"/>
      <c r="F3" s="1"/>
      <c r="G3" s="1"/>
    </row>
    <row r="4" spans="1:7" x14ac:dyDescent="0.25">
      <c r="A4" s="17" t="s">
        <v>7</v>
      </c>
      <c r="B4" s="17"/>
      <c r="C4" s="17"/>
      <c r="D4" s="17"/>
      <c r="E4" s="17"/>
      <c r="F4" s="17"/>
      <c r="G4" s="17"/>
    </row>
    <row r="5" spans="1:7" x14ac:dyDescent="0.25">
      <c r="A5" s="17"/>
      <c r="B5" s="17"/>
      <c r="C5" s="17"/>
      <c r="D5" s="17"/>
      <c r="E5" s="17"/>
      <c r="F5" s="17"/>
      <c r="G5" s="17"/>
    </row>
    <row r="6" spans="1:7" x14ac:dyDescent="0.25">
      <c r="A6" s="3"/>
      <c r="B6" s="1"/>
      <c r="C6" s="1"/>
      <c r="D6" s="1"/>
      <c r="E6" s="1"/>
      <c r="F6" s="1"/>
      <c r="G6" s="1"/>
    </row>
    <row r="7" spans="1:7" ht="41.45" customHeight="1" x14ac:dyDescent="0.25">
      <c r="A7" s="4" t="s">
        <v>17</v>
      </c>
      <c r="B7" s="4" t="s">
        <v>12</v>
      </c>
      <c r="C7" s="4" t="s">
        <v>13</v>
      </c>
      <c r="D7" s="4" t="s">
        <v>8</v>
      </c>
      <c r="E7" s="4" t="s">
        <v>9</v>
      </c>
      <c r="F7" s="4" t="s">
        <v>14</v>
      </c>
      <c r="G7" s="5" t="s">
        <v>16</v>
      </c>
    </row>
    <row r="8" spans="1:7" x14ac:dyDescent="0.25">
      <c r="A8" s="6" t="s">
        <v>2</v>
      </c>
      <c r="B8" s="7">
        <v>47000</v>
      </c>
      <c r="C8" s="8">
        <f>591155025/2</f>
        <v>295577512.5</v>
      </c>
      <c r="D8" s="8">
        <f>72231000/2</f>
        <v>36115500</v>
      </c>
      <c r="E8" s="14">
        <f>C8+D8</f>
        <v>331693012.5</v>
      </c>
      <c r="F8" s="15">
        <v>0</v>
      </c>
      <c r="G8" s="9">
        <f>ROUND(E8*F8,0)</f>
        <v>0</v>
      </c>
    </row>
    <row r="9" spans="1:7" x14ac:dyDescent="0.25">
      <c r="A9" s="6" t="s">
        <v>1</v>
      </c>
      <c r="B9" s="7">
        <v>24800</v>
      </c>
      <c r="C9" s="8">
        <f>311103288/2</f>
        <v>155551644</v>
      </c>
      <c r="D9" s="8">
        <f>38008500/2</f>
        <v>19004250</v>
      </c>
      <c r="E9" s="14">
        <f t="shared" ref="E9:E16" si="0">C9+D9</f>
        <v>174555894</v>
      </c>
      <c r="F9" s="15">
        <v>0</v>
      </c>
      <c r="G9" s="9">
        <f t="shared" ref="G9:G16" si="1">ROUND(E9*F9,0)</f>
        <v>0</v>
      </c>
    </row>
    <row r="10" spans="1:7" x14ac:dyDescent="0.25">
      <c r="A10" s="6" t="s">
        <v>0</v>
      </c>
      <c r="B10" s="7">
        <v>22600</v>
      </c>
      <c r="C10" s="8">
        <f>287723738/2</f>
        <v>143861869</v>
      </c>
      <c r="D10" s="8">
        <f>35158500/2</f>
        <v>17579250</v>
      </c>
      <c r="E10" s="14">
        <f t="shared" si="0"/>
        <v>161441119</v>
      </c>
      <c r="F10" s="15">
        <v>0</v>
      </c>
      <c r="G10" s="9">
        <f t="shared" si="1"/>
        <v>0</v>
      </c>
    </row>
    <row r="11" spans="1:7" x14ac:dyDescent="0.25">
      <c r="A11" s="6" t="s">
        <v>10</v>
      </c>
      <c r="B11" s="7">
        <v>45000</v>
      </c>
      <c r="C11" s="8">
        <f>601972025/2</f>
        <v>300986012.5</v>
      </c>
      <c r="D11" s="8">
        <f>73527000/2</f>
        <v>36763500</v>
      </c>
      <c r="E11" s="14">
        <f t="shared" si="0"/>
        <v>337749512.5</v>
      </c>
      <c r="F11" s="15">
        <v>0</v>
      </c>
      <c r="G11" s="9">
        <f t="shared" si="1"/>
        <v>0</v>
      </c>
    </row>
    <row r="12" spans="1:7" x14ac:dyDescent="0.25">
      <c r="A12" s="6" t="s">
        <v>3</v>
      </c>
      <c r="B12" s="7">
        <v>29000</v>
      </c>
      <c r="C12" s="8">
        <f>379024563/2</f>
        <v>189512281.5</v>
      </c>
      <c r="D12" s="8">
        <f>46309500/2</f>
        <v>23154750</v>
      </c>
      <c r="E12" s="14">
        <f t="shared" si="0"/>
        <v>212667031.5</v>
      </c>
      <c r="F12" s="15">
        <v>0</v>
      </c>
      <c r="G12" s="9">
        <f t="shared" si="1"/>
        <v>0</v>
      </c>
    </row>
    <row r="13" spans="1:7" x14ac:dyDescent="0.25">
      <c r="A13" s="6" t="s">
        <v>4</v>
      </c>
      <c r="B13" s="7">
        <v>26900</v>
      </c>
      <c r="C13" s="8">
        <f>349869375/2</f>
        <v>174934687.5</v>
      </c>
      <c r="D13" s="8">
        <f>42753000/2</f>
        <v>21376500</v>
      </c>
      <c r="E13" s="14">
        <f t="shared" si="0"/>
        <v>196311187.5</v>
      </c>
      <c r="F13" s="15">
        <v>0</v>
      </c>
      <c r="G13" s="9">
        <f t="shared" si="1"/>
        <v>0</v>
      </c>
    </row>
    <row r="14" spans="1:7" x14ac:dyDescent="0.25">
      <c r="A14" s="6" t="s">
        <v>11</v>
      </c>
      <c r="B14" s="7">
        <v>21200</v>
      </c>
      <c r="C14" s="8">
        <f>273947913/2</f>
        <v>136973956.5</v>
      </c>
      <c r="D14" s="8">
        <f>33463500/2</f>
        <v>16731750</v>
      </c>
      <c r="E14" s="14">
        <f t="shared" si="0"/>
        <v>153705706.5</v>
      </c>
      <c r="F14" s="15">
        <v>0</v>
      </c>
      <c r="G14" s="9">
        <f t="shared" si="1"/>
        <v>0</v>
      </c>
    </row>
    <row r="15" spans="1:7" x14ac:dyDescent="0.25">
      <c r="A15" s="6" t="s">
        <v>5</v>
      </c>
      <c r="B15" s="7">
        <v>21000</v>
      </c>
      <c r="C15" s="8">
        <f>239876938/2</f>
        <v>119938469</v>
      </c>
      <c r="D15" s="8">
        <f>29278500/2</f>
        <v>14639250</v>
      </c>
      <c r="E15" s="14">
        <f t="shared" si="0"/>
        <v>134577719</v>
      </c>
      <c r="F15" s="15">
        <v>0</v>
      </c>
      <c r="G15" s="9">
        <f t="shared" si="1"/>
        <v>0</v>
      </c>
    </row>
    <row r="16" spans="1:7" x14ac:dyDescent="0.25">
      <c r="A16" s="6" t="s">
        <v>6</v>
      </c>
      <c r="B16" s="7">
        <v>17500</v>
      </c>
      <c r="C16" s="8">
        <f>204642450/2</f>
        <v>102321225</v>
      </c>
      <c r="D16" s="8">
        <f>24966000/2</f>
        <v>12483000</v>
      </c>
      <c r="E16" s="14">
        <f t="shared" si="0"/>
        <v>114804225</v>
      </c>
      <c r="F16" s="15">
        <v>0</v>
      </c>
      <c r="G16" s="9">
        <f t="shared" si="1"/>
        <v>0</v>
      </c>
    </row>
    <row r="17" spans="1:7" x14ac:dyDescent="0.25">
      <c r="A17" s="10" t="s">
        <v>9</v>
      </c>
      <c r="B17" s="11">
        <f>SUM(B8:B16)</f>
        <v>255000</v>
      </c>
      <c r="C17" s="12">
        <f>SUM(C8:C16)</f>
        <v>1619657657.5</v>
      </c>
      <c r="D17" s="12">
        <f>SUM(D8:D16)</f>
        <v>197847750</v>
      </c>
      <c r="E17" s="12">
        <f>SUM(E8:E16)</f>
        <v>1817505407.5</v>
      </c>
      <c r="F17" s="1"/>
      <c r="G17" s="13">
        <f>SUM(G8:G16)</f>
        <v>0</v>
      </c>
    </row>
    <row r="18" spans="1:7" x14ac:dyDescent="0.25">
      <c r="A18" s="1"/>
      <c r="B18" s="1"/>
      <c r="C18" s="1"/>
      <c r="D18" s="1"/>
      <c r="E18" s="1"/>
      <c r="F18" s="18" t="s">
        <v>19</v>
      </c>
      <c r="G18" s="18"/>
    </row>
    <row r="19" spans="1:7" x14ac:dyDescent="0.25">
      <c r="A19" s="1"/>
      <c r="B19" s="1"/>
      <c r="C19" s="1"/>
      <c r="D19" s="1"/>
      <c r="E19" s="1"/>
      <c r="F19" s="19"/>
      <c r="G19" s="19"/>
    </row>
    <row r="20" spans="1:7" ht="38.450000000000003" customHeight="1" x14ac:dyDescent="0.25">
      <c r="A20" s="1"/>
      <c r="B20" s="1"/>
      <c r="C20" s="1"/>
      <c r="D20" s="1"/>
      <c r="E20" s="1"/>
      <c r="F20" s="19"/>
      <c r="G20" s="19"/>
    </row>
  </sheetData>
  <mergeCells count="3">
    <mergeCell ref="A2:G2"/>
    <mergeCell ref="A4:G5"/>
    <mergeCell ref="F18:G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13b710-a6c4-4396-bcd4-6eb7647347d7">
      <Terms xmlns="http://schemas.microsoft.com/office/infopath/2007/PartnerControls"/>
    </lcf76f155ced4ddcb4097134ff3c332f>
    <TaxCatchAll xmlns="0afbe3c5-006f-4b16-93f8-8ebaea99f5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A63BA9787F724E9F4022E7773684EE" ma:contentTypeVersion="17" ma:contentTypeDescription="Create a new document." ma:contentTypeScope="" ma:versionID="b2352b69a3b60a8beb5150a3548631ee">
  <xsd:schema xmlns:xsd="http://www.w3.org/2001/XMLSchema" xmlns:xs="http://www.w3.org/2001/XMLSchema" xmlns:p="http://schemas.microsoft.com/office/2006/metadata/properties" xmlns:ns2="b113b710-a6c4-4396-bcd4-6eb7647347d7" xmlns:ns3="0afbe3c5-006f-4b16-93f8-8ebaea99f55e" targetNamespace="http://schemas.microsoft.com/office/2006/metadata/properties" ma:root="true" ma:fieldsID="ab7da444c4b4f77492cf8ac67d9afce0" ns2:_="" ns3:_="">
    <xsd:import namespace="b113b710-a6c4-4396-bcd4-6eb7647347d7"/>
    <xsd:import namespace="0afbe3c5-006f-4b16-93f8-8ebaea99f5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3b710-a6c4-4396-bcd4-6eb764734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179e44b-08ae-4161-80bd-75025e536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be3c5-006f-4b16-93f8-8ebaea99f5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2ddc96-e4bb-4ef2-a061-fa9e0d0a367b}" ma:internalName="TaxCatchAll" ma:showField="CatchAllData" ma:web="0afbe3c5-006f-4b16-93f8-8ebaea99f5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CE255C-D2B2-4131-A6BC-3C942BE6294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6f36dc9-6603-4034-b91f-c719071266c3"/>
    <ds:schemaRef ds:uri="http://schemas.microsoft.com/office/2006/metadata/properties"/>
    <ds:schemaRef ds:uri="b113b710-a6c4-4396-bcd4-6eb7647347d7"/>
    <ds:schemaRef ds:uri="0afbe3c5-006f-4b16-93f8-8ebaea99f55e"/>
  </ds:schemaRefs>
</ds:datastoreItem>
</file>

<file path=customXml/itemProps2.xml><?xml version="1.0" encoding="utf-8"?>
<ds:datastoreItem xmlns:ds="http://schemas.openxmlformats.org/officeDocument/2006/customXml" ds:itemID="{F37B60A6-4324-46F4-B916-84D5C6606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13b710-a6c4-4396-bcd4-6eb7647347d7"/>
    <ds:schemaRef ds:uri="0afbe3c5-006f-4b16-93f8-8ebaea99f5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4892BF-0116-4F4B-867B-134EFB3B95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2023-24</vt:lpstr>
      <vt:lpstr>BUDGET 2023-24 6MONTHS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Pretorius</dc:creator>
  <cp:lastModifiedBy>Mogoma Sekgothe</cp:lastModifiedBy>
  <cp:lastPrinted>2021-05-06T17:12:12Z</cp:lastPrinted>
  <dcterms:created xsi:type="dcterms:W3CDTF">2021-01-18T06:20:11Z</dcterms:created>
  <dcterms:modified xsi:type="dcterms:W3CDTF">2023-11-10T07:50:16Z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0x010100A0D8C4425C183E41B8E0070F7EE0B2D3</vt:lpwstr>
  </property>
  <property fmtid="{D5CDD505-2E9C-101B-9397-08002B2CF9AE}" pid="3" name="MediaServiceImageTags">
    <vt:lpwstr/>
  </property>
</Properties>
</file>