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defaultThemeVersion="124226"/>
  <mc:AlternateContent xmlns:mc="http://schemas.openxmlformats.org/markup-compatibility/2006">
    <mc:Choice Requires="x15">
      <x15ac:absPath xmlns:x15ac="http://schemas.microsoft.com/office/spreadsheetml/2010/11/ac" url="I:\JOBS\1757 CDSIA TERMINAL CAPACITY OPTIMIZATION\Bill of Quantities\"/>
    </mc:Choice>
  </mc:AlternateContent>
  <xr:revisionPtr revIDLastSave="1" documentId="8_{36A756BB-B912-4449-BB9C-4B9F26DEEE81}" xr6:coauthVersionLast="47" xr6:coauthVersionMax="47" xr10:uidLastSave="{00BDF9AB-8FDA-4DE7-9E63-D60F90F2593F}"/>
  <bookViews>
    <workbookView xWindow="-28920" yWindow="-120" windowWidth="29040" windowHeight="15840" firstSheet="4" activeTab="4" xr2:uid="{00000000-000D-0000-FFFF-FFFF00000000}"/>
  </bookViews>
  <sheets>
    <sheet name="Measure" sheetId="16" state="hidden" r:id="rId1"/>
    <sheet name="Bill 1" sheetId="1" r:id="rId2"/>
    <sheet name="Bill 2" sheetId="3" r:id="rId3"/>
    <sheet name="Bill 3" sheetId="4" r:id="rId4"/>
    <sheet name="Bill 4" sheetId="5" r:id="rId5"/>
    <sheet name="Bill 5" sheetId="17" state="hidden" r:id="rId6"/>
    <sheet name="Summary" sheetId="14" r:id="rId7"/>
  </sheets>
  <definedNames>
    <definedName name="_Regression_Int" localSheetId="4" hidden="1">1</definedName>
    <definedName name="_xlnm.Print_Area" localSheetId="2">'Bill 2'!$A$1:$F$54</definedName>
    <definedName name="_xlnm.Print_Area" localSheetId="3">'Bill 3'!$A$1:$F$150</definedName>
    <definedName name="_xlnm.Print_Area" localSheetId="4">'Bill 4'!$A$1:$G$543</definedName>
    <definedName name="_xlnm.Print_Area" localSheetId="0">Measure!$A$1:$AU$79</definedName>
    <definedName name="_xlnm.Print_Area" localSheetId="6">Summary!$A$1:$I$63</definedName>
    <definedName name="Print_Area_MI" localSheetId="4">'Bill 4'!#REF!</definedName>
    <definedName name="Print_Area_MI">'Bill 2'!$A$15:$F$28</definedName>
    <definedName name="_xlnm.Print_Titles" localSheetId="1">'Bill 1'!$1:$3</definedName>
    <definedName name="_xlnm.Print_Titles" localSheetId="3">'Bill 3'!$1:$3</definedName>
    <definedName name="_xlnm.Print_Titles" localSheetId="5">'Bill 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6" i="5" l="1"/>
  <c r="D275" i="5" s="1"/>
  <c r="G275" i="5" s="1"/>
  <c r="D248" i="5"/>
  <c r="D242" i="5"/>
  <c r="G254" i="5"/>
  <c r="D252" i="5"/>
  <c r="F40" i="17"/>
  <c r="F149" i="4"/>
  <c r="F79" i="4"/>
  <c r="D121" i="4"/>
  <c r="F121" i="4" s="1"/>
  <c r="F119" i="4"/>
  <c r="D105" i="4"/>
  <c r="D67" i="4"/>
  <c r="F33" i="4"/>
  <c r="F31" i="4"/>
  <c r="F25" i="4"/>
  <c r="F27" i="4"/>
  <c r="G256" i="5" l="1"/>
  <c r="D468" i="5"/>
  <c r="D464" i="5"/>
  <c r="D462" i="5"/>
  <c r="D466" i="5" s="1"/>
  <c r="D185" i="5"/>
  <c r="D295" i="5"/>
  <c r="D293" i="5"/>
  <c r="G273" i="5"/>
  <c r="D291" i="5"/>
  <c r="D250" i="5"/>
  <c r="D246" i="5"/>
  <c r="D244" i="5"/>
  <c r="D237" i="5"/>
  <c r="D235" i="5"/>
  <c r="D233" i="5"/>
  <c r="D213" i="5"/>
  <c r="D231" i="5" s="1"/>
  <c r="D158" i="5"/>
  <c r="D67" i="5"/>
  <c r="D145" i="5" s="1"/>
  <c r="D39" i="5"/>
  <c r="G39" i="5" s="1"/>
  <c r="G33" i="5"/>
  <c r="D13" i="5"/>
  <c r="AU79" i="16"/>
  <c r="AT79" i="16"/>
  <c r="AS79" i="16"/>
  <c r="AR79" i="16"/>
  <c r="D460" i="5" s="1"/>
  <c r="AQ79" i="16"/>
  <c r="AP79" i="16"/>
  <c r="AN79" i="16"/>
  <c r="AM79" i="16"/>
  <c r="AL79" i="16"/>
  <c r="AK79" i="16"/>
  <c r="AJ79" i="16"/>
  <c r="AI79" i="16"/>
  <c r="AH79" i="16"/>
  <c r="AG79" i="16"/>
  <c r="AE79" i="16"/>
  <c r="AD79" i="16"/>
  <c r="AC79" i="16"/>
  <c r="AB79" i="16"/>
  <c r="AA79" i="16"/>
  <c r="Z79" i="16"/>
  <c r="Y79" i="16"/>
  <c r="X79" i="16"/>
  <c r="W79" i="16"/>
  <c r="V79" i="16"/>
  <c r="U79" i="16"/>
  <c r="R79" i="16"/>
  <c r="Q79" i="16"/>
  <c r="P79" i="16"/>
  <c r="O34" i="16"/>
  <c r="O43" i="16"/>
  <c r="O77" i="16"/>
  <c r="O79" i="16"/>
  <c r="N79" i="16"/>
  <c r="M79" i="16"/>
  <c r="L79" i="16"/>
  <c r="K79" i="16"/>
  <c r="J79" i="16"/>
  <c r="I79" i="16"/>
  <c r="H79" i="16"/>
  <c r="G79" i="16"/>
  <c r="F79" i="16"/>
  <c r="E79" i="16"/>
  <c r="D79" i="16"/>
  <c r="B79" i="16"/>
  <c r="C79" i="16"/>
  <c r="R75" i="16"/>
  <c r="R71" i="16"/>
  <c r="R70" i="16"/>
  <c r="R74" i="16"/>
  <c r="Q73" i="16"/>
  <c r="Q69" i="16"/>
  <c r="R63" i="16"/>
  <c r="R62" i="16"/>
  <c r="Q61" i="16"/>
  <c r="R55" i="16"/>
  <c r="R58" i="16"/>
  <c r="R59" i="16"/>
  <c r="Q57" i="16"/>
  <c r="R54" i="16"/>
  <c r="R53" i="16"/>
  <c r="Q52" i="16"/>
  <c r="Q48" i="16"/>
  <c r="R47" i="16"/>
  <c r="N40" i="16"/>
  <c r="U40" i="16" s="1"/>
  <c r="U39" i="16"/>
  <c r="R38" i="16"/>
  <c r="F21" i="4"/>
  <c r="F19" i="4"/>
  <c r="F15" i="4"/>
  <c r="F13" i="4"/>
  <c r="D113" i="4"/>
  <c r="F113" i="4" s="1"/>
  <c r="F111" i="4"/>
  <c r="D107" i="4"/>
  <c r="F107" i="4" s="1"/>
  <c r="F105" i="4"/>
  <c r="D101" i="4"/>
  <c r="F101" i="4" s="1"/>
  <c r="F99" i="4"/>
  <c r="D91" i="4"/>
  <c r="F91" i="4" s="1"/>
  <c r="F89" i="4"/>
  <c r="D75" i="4"/>
  <c r="F75" i="4" s="1"/>
  <c r="F73" i="4"/>
  <c r="D69" i="4"/>
  <c r="F69" i="4" s="1"/>
  <c r="F67" i="4"/>
  <c r="D63" i="4"/>
  <c r="F63" i="4" s="1"/>
  <c r="F61" i="4"/>
  <c r="D57" i="4"/>
  <c r="F57" i="4" s="1"/>
  <c r="F55" i="4"/>
  <c r="F95" i="4" s="1"/>
  <c r="F139" i="4" l="1"/>
  <c r="R31" i="16"/>
  <c r="U29" i="16"/>
  <c r="R28" i="16"/>
  <c r="O22" i="16"/>
  <c r="U21" i="16"/>
  <c r="R20" i="16"/>
  <c r="R19" i="16"/>
  <c r="R18" i="16"/>
  <c r="F46" i="1"/>
  <c r="F29" i="3"/>
  <c r="G474" i="5"/>
  <c r="G472" i="5"/>
  <c r="G470" i="5"/>
  <c r="G468" i="5"/>
  <c r="G466" i="5"/>
  <c r="G464" i="5"/>
  <c r="G462" i="5"/>
  <c r="G460" i="5"/>
  <c r="G442" i="5" l="1"/>
  <c r="D267" i="5"/>
  <c r="G446" i="5"/>
  <c r="G444" i="5"/>
  <c r="G506" i="5"/>
  <c r="D26" i="5"/>
  <c r="G510" i="5" l="1"/>
  <c r="G509" i="5"/>
  <c r="G508" i="5"/>
  <c r="G505" i="5"/>
  <c r="G504" i="5"/>
  <c r="G502" i="5"/>
  <c r="G501" i="5"/>
  <c r="G500" i="5"/>
  <c r="G487" i="5"/>
  <c r="G486" i="5"/>
  <c r="G485" i="5"/>
  <c r="G493" i="5" s="1"/>
  <c r="G440" i="5"/>
  <c r="G514" i="5" l="1"/>
  <c r="G539" i="5" s="1"/>
  <c r="G537" i="5"/>
  <c r="D325" i="5"/>
  <c r="G325" i="5" s="1"/>
  <c r="D321" i="5"/>
  <c r="G321" i="5" s="1"/>
  <c r="G315" i="5"/>
  <c r="F17" i="1"/>
  <c r="F15" i="1"/>
  <c r="F13" i="1"/>
  <c r="F11" i="1"/>
  <c r="F9" i="1"/>
  <c r="F7" i="1"/>
  <c r="D151" i="5" l="1"/>
  <c r="G317" i="5"/>
  <c r="D323" i="5"/>
  <c r="G323" i="5" s="1"/>
  <c r="G313" i="5"/>
  <c r="G267" i="5"/>
  <c r="G248" i="5"/>
  <c r="G228" i="5"/>
  <c r="D160" i="5"/>
  <c r="G3" i="14"/>
  <c r="D37" i="5"/>
  <c r="F9" i="4"/>
  <c r="F7" i="4"/>
  <c r="F46" i="4" s="1"/>
  <c r="F137" i="4" s="1"/>
  <c r="G13" i="5"/>
  <c r="D411" i="5"/>
  <c r="G411" i="5" s="1"/>
  <c r="G409" i="5"/>
  <c r="D373" i="5"/>
  <c r="G373" i="5" s="1"/>
  <c r="G371" i="5"/>
  <c r="D405" i="5"/>
  <c r="G405" i="5" s="1"/>
  <c r="G403" i="5"/>
  <c r="D391" i="5"/>
  <c r="G391" i="5" s="1"/>
  <c r="G389" i="5"/>
  <c r="D385" i="5"/>
  <c r="G385" i="5" s="1"/>
  <c r="G383" i="5"/>
  <c r="D379" i="5"/>
  <c r="G379" i="5" s="1"/>
  <c r="G377" i="5"/>
  <c r="D367" i="5"/>
  <c r="G367" i="5" s="1"/>
  <c r="G365" i="5"/>
  <c r="D361" i="5"/>
  <c r="G361" i="5" s="1"/>
  <c r="G359" i="5"/>
  <c r="D355" i="5"/>
  <c r="G355" i="5" s="1"/>
  <c r="G353" i="5"/>
  <c r="D205" i="5"/>
  <c r="G205" i="5" s="1"/>
  <c r="D199" i="5"/>
  <c r="G199" i="5" s="1"/>
  <c r="D193" i="5"/>
  <c r="G193" i="5" s="1"/>
  <c r="D187" i="5"/>
  <c r="G203" i="5"/>
  <c r="G197" i="5"/>
  <c r="G191" i="5"/>
  <c r="D139" i="5"/>
  <c r="G139" i="5" s="1"/>
  <c r="D137" i="5"/>
  <c r="D135" i="5"/>
  <c r="D133" i="5"/>
  <c r="D147" i="5" s="1"/>
  <c r="G129" i="5"/>
  <c r="D101" i="5"/>
  <c r="D99" i="5"/>
  <c r="D97" i="5"/>
  <c r="D95" i="5"/>
  <c r="D93" i="5"/>
  <c r="D91" i="5"/>
  <c r="D89" i="5"/>
  <c r="D87" i="5"/>
  <c r="D22" i="5"/>
  <c r="F125" i="4"/>
  <c r="F127" i="4"/>
  <c r="F129" i="4"/>
  <c r="F131" i="4" l="1"/>
  <c r="F141" i="4" s="1"/>
  <c r="D153" i="5"/>
  <c r="G422" i="5"/>
  <c r="G420" i="5"/>
  <c r="G418" i="5"/>
  <c r="G416" i="5"/>
  <c r="G347" i="5"/>
  <c r="G215" i="5"/>
  <c r="G187" i="5"/>
  <c r="G185" i="5"/>
  <c r="G162" i="5"/>
  <c r="G160" i="5"/>
  <c r="G158" i="5"/>
  <c r="G127" i="5"/>
  <c r="G125" i="5"/>
  <c r="G123" i="5"/>
  <c r="G145" i="5"/>
  <c r="B153" i="5"/>
  <c r="B151" i="5"/>
  <c r="G137" i="5"/>
  <c r="G135" i="5"/>
  <c r="G133" i="5"/>
  <c r="G79" i="5"/>
  <c r="G77" i="5"/>
  <c r="G75" i="5"/>
  <c r="G73" i="5"/>
  <c r="G71" i="5"/>
  <c r="G93" i="5"/>
  <c r="G31" i="5"/>
  <c r="G37" i="5"/>
  <c r="G22" i="5"/>
  <c r="F11" i="3"/>
  <c r="F7" i="3"/>
  <c r="F21" i="3"/>
  <c r="G432" i="5" l="1"/>
  <c r="D434" i="5"/>
  <c r="G434" i="5" s="1"/>
  <c r="D297" i="5"/>
  <c r="V12" i="16"/>
  <c r="AD12" i="16"/>
  <c r="C12" i="16"/>
  <c r="AC12" i="16"/>
  <c r="G65" i="5"/>
  <c r="AO12" i="16"/>
  <c r="AN12" i="16"/>
  <c r="AM12" i="16"/>
  <c r="AK12" i="16"/>
  <c r="AJ12" i="16"/>
  <c r="AI12" i="16"/>
  <c r="AH12" i="16"/>
  <c r="AG12" i="16"/>
  <c r="AB12" i="16"/>
  <c r="W12" i="16"/>
  <c r="U12" i="16"/>
  <c r="T12" i="16"/>
  <c r="S12" i="16"/>
  <c r="R12" i="16"/>
  <c r="Q12" i="16"/>
  <c r="P12" i="16"/>
  <c r="O12" i="16"/>
  <c r="N12" i="16"/>
  <c r="M12" i="16"/>
  <c r="K12" i="16"/>
  <c r="J12" i="16"/>
  <c r="F12" i="16"/>
  <c r="E12" i="16"/>
  <c r="I12" i="16"/>
  <c r="L12" i="16"/>
  <c r="AL12" i="16"/>
  <c r="AV79" i="16"/>
  <c r="G217" i="5"/>
  <c r="G219" i="5"/>
  <c r="D164" i="5"/>
  <c r="G164" i="5" s="1"/>
  <c r="D81" i="5"/>
  <c r="G69" i="5"/>
  <c r="G67" i="5"/>
  <c r="B235" i="5"/>
  <c r="B233" i="5"/>
  <c r="B231" i="5"/>
  <c r="F19" i="3"/>
  <c r="D27" i="3"/>
  <c r="F27" i="3" s="1"/>
  <c r="D25" i="3"/>
  <c r="F25" i="3" s="1"/>
  <c r="G95" i="5"/>
  <c r="G97" i="5"/>
  <c r="G99" i="5"/>
  <c r="G101" i="5"/>
  <c r="G151" i="5"/>
  <c r="D349" i="5"/>
  <c r="G349" i="5" s="1"/>
  <c r="G394" i="5" s="1"/>
  <c r="D13" i="3"/>
  <c r="F13" i="3" s="1"/>
  <c r="F53" i="3" s="1"/>
  <c r="D426" i="5" l="1"/>
  <c r="D428" i="5" s="1"/>
  <c r="G428" i="5" s="1"/>
  <c r="D269" i="5"/>
  <c r="G269" i="5" s="1"/>
  <c r="G250" i="5"/>
  <c r="G213" i="5"/>
  <c r="G231" i="5"/>
  <c r="D261" i="5"/>
  <c r="G261" i="5" s="1"/>
  <c r="G242" i="5"/>
  <c r="G279" i="5" s="1"/>
  <c r="D265" i="5"/>
  <c r="G265" i="5" s="1"/>
  <c r="G246" i="5"/>
  <c r="D83" i="5"/>
  <c r="D105" i="5" s="1"/>
  <c r="G105" i="5" s="1"/>
  <c r="D277" i="5"/>
  <c r="G277" i="5" s="1"/>
  <c r="G258" i="5"/>
  <c r="G17" i="5"/>
  <c r="D15" i="5"/>
  <c r="D330" i="5" s="1"/>
  <c r="G252" i="5"/>
  <c r="D271" i="5"/>
  <c r="G271" i="5" s="1"/>
  <c r="D263" i="5"/>
  <c r="G263" i="5" s="1"/>
  <c r="G244" i="5"/>
  <c r="G297" i="5"/>
  <c r="D307" i="5"/>
  <c r="G307" i="5" s="1"/>
  <c r="D103" i="5"/>
  <c r="G103" i="5" s="1"/>
  <c r="G81" i="5"/>
  <c r="G533" i="5"/>
  <c r="G5" i="14"/>
  <c r="D12" i="16"/>
  <c r="G12" i="16"/>
  <c r="G235" i="5"/>
  <c r="G293" i="5"/>
  <c r="B12" i="16"/>
  <c r="AA12" i="16"/>
  <c r="Z12" i="16"/>
  <c r="G147" i="5"/>
  <c r="G237" i="5"/>
  <c r="G233" i="5"/>
  <c r="AF12" i="16"/>
  <c r="G330" i="5" l="1"/>
  <c r="D332" i="5"/>
  <c r="G332" i="5" s="1"/>
  <c r="G291" i="5"/>
  <c r="G175" i="5"/>
  <c r="D177" i="5"/>
  <c r="G177" i="5" s="1"/>
  <c r="G426" i="5"/>
  <c r="G449" i="5" s="1"/>
  <c r="G15" i="5"/>
  <c r="D24" i="5"/>
  <c r="G24" i="5" s="1"/>
  <c r="D305" i="5"/>
  <c r="G305" i="5" s="1"/>
  <c r="G295" i="5"/>
  <c r="G83" i="5"/>
  <c r="AE12" i="16"/>
  <c r="G26" i="5"/>
  <c r="D303" i="5"/>
  <c r="G303" i="5" s="1"/>
  <c r="G153" i="5"/>
  <c r="G168" i="5" s="1"/>
  <c r="G223" i="5" l="1"/>
  <c r="G527" i="5" s="1"/>
  <c r="G56" i="5"/>
  <c r="G521" i="5" s="1"/>
  <c r="G535" i="5"/>
  <c r="D301" i="5"/>
  <c r="G301" i="5" s="1"/>
  <c r="G337" i="5" s="1"/>
  <c r="G529" i="5"/>
  <c r="G525" i="5"/>
  <c r="G91" i="5"/>
  <c r="G87" i="5"/>
  <c r="H12" i="16"/>
  <c r="G89" i="5"/>
  <c r="G114" i="5" l="1"/>
  <c r="G531" i="5"/>
  <c r="G7" i="14"/>
  <c r="G523" i="5" l="1"/>
  <c r="G542" i="5" s="1"/>
  <c r="G9" i="14" l="1"/>
  <c r="G12" i="14" l="1"/>
  <c r="G14" i="14" s="1"/>
  <c r="G16" i="14" s="1"/>
  <c r="G18" i="14" s="1"/>
  <c r="G20" i="14" s="1"/>
</calcChain>
</file>

<file path=xl/sharedStrings.xml><?xml version="1.0" encoding="utf-8"?>
<sst xmlns="http://schemas.openxmlformats.org/spreadsheetml/2006/main" count="1071" uniqueCount="508">
  <si>
    <t>SWA Cable</t>
  </si>
  <si>
    <t>Terminations</t>
  </si>
  <si>
    <t>BCEW</t>
  </si>
  <si>
    <t xml:space="preserve">BCEW Terminations </t>
  </si>
  <si>
    <t>150mm2, 4 core</t>
  </si>
  <si>
    <t xml:space="preserve">70mm2, 3 core </t>
  </si>
  <si>
    <t>50mm2, 4 core</t>
  </si>
  <si>
    <t xml:space="preserve">35mm2, 4 core </t>
  </si>
  <si>
    <t xml:space="preserve">16mm2, 4 core </t>
  </si>
  <si>
    <t xml:space="preserve">10mm2, 4 core </t>
  </si>
  <si>
    <t xml:space="preserve">6mm2, 4 core </t>
  </si>
  <si>
    <t>4mm2, 4 core</t>
  </si>
  <si>
    <t xml:space="preserve">4mm2, 3 core </t>
  </si>
  <si>
    <t xml:space="preserve">2,5mm2, 3 core </t>
  </si>
  <si>
    <t>4mm2, 4core</t>
  </si>
  <si>
    <t>4mm2, 3 core</t>
  </si>
  <si>
    <t>70mm2</t>
  </si>
  <si>
    <t>50mm2</t>
  </si>
  <si>
    <t>35mm</t>
  </si>
  <si>
    <t>25mm2</t>
  </si>
  <si>
    <t>16mm2</t>
  </si>
  <si>
    <t>10mm2</t>
  </si>
  <si>
    <t>6mm2</t>
  </si>
  <si>
    <t>4mm2</t>
  </si>
  <si>
    <t>2,5mm2</t>
  </si>
  <si>
    <t xml:space="preserve">Total </t>
  </si>
  <si>
    <t>House wire</t>
  </si>
  <si>
    <t>Surfex</t>
  </si>
  <si>
    <t>Isolators</t>
  </si>
  <si>
    <t>1 way</t>
  </si>
  <si>
    <t>2 way</t>
  </si>
  <si>
    <t>3 way</t>
  </si>
  <si>
    <t>4 way</t>
  </si>
  <si>
    <t xml:space="preserve">2x4 </t>
  </si>
  <si>
    <t>4x4</t>
  </si>
  <si>
    <t>WP SSO</t>
  </si>
  <si>
    <t>16A SSO</t>
  </si>
  <si>
    <t>Light Switch</t>
  </si>
  <si>
    <t xml:space="preserve">Industrial LS </t>
  </si>
  <si>
    <t>20mm Conduit</t>
  </si>
  <si>
    <t>25mm Conduit</t>
  </si>
  <si>
    <t>5A Unswitched</t>
  </si>
  <si>
    <t>1.5mm2</t>
  </si>
  <si>
    <t>2.5mm2</t>
  </si>
  <si>
    <t xml:space="preserve">2.5mm2, 4 core </t>
  </si>
  <si>
    <t>4mm2, 2 core</t>
  </si>
  <si>
    <t>Type A</t>
  </si>
  <si>
    <t>Type B</t>
  </si>
  <si>
    <t>Type C</t>
  </si>
  <si>
    <t>Type D</t>
  </si>
  <si>
    <t>Type E</t>
  </si>
  <si>
    <t>Type F</t>
  </si>
  <si>
    <t>Type L2</t>
  </si>
  <si>
    <t>Type L</t>
  </si>
  <si>
    <t>35A TP</t>
  </si>
  <si>
    <t>20A TP</t>
  </si>
  <si>
    <t>35A DP</t>
  </si>
  <si>
    <t>63A TP</t>
  </si>
  <si>
    <t>20A DP</t>
  </si>
  <si>
    <t>Daylight switch</t>
  </si>
  <si>
    <t>Movement sensor 1 Chanel</t>
  </si>
  <si>
    <t xml:space="preserve">Movement sensor 2 Chanel </t>
  </si>
  <si>
    <t>Trunking</t>
  </si>
  <si>
    <t>16A SSO for trunking</t>
  </si>
  <si>
    <t xml:space="preserve">16A DED. SSO for trunk. </t>
  </si>
  <si>
    <t>16A Dedicated SSO</t>
  </si>
  <si>
    <t>3Ph SSO</t>
  </si>
  <si>
    <t xml:space="preserve">Area A </t>
  </si>
  <si>
    <t>DB-D</t>
  </si>
  <si>
    <t>EL8</t>
  </si>
  <si>
    <t>EL17</t>
  </si>
  <si>
    <t>m</t>
  </si>
  <si>
    <t>EL18</t>
  </si>
  <si>
    <t>P2</t>
  </si>
  <si>
    <t>Fire detection</t>
  </si>
  <si>
    <t>TV Conduits</t>
  </si>
  <si>
    <t>Data Outlets</t>
  </si>
  <si>
    <t xml:space="preserve">Area B </t>
  </si>
  <si>
    <t>DB-DH</t>
  </si>
  <si>
    <t>EL9</t>
  </si>
  <si>
    <t>P4</t>
  </si>
  <si>
    <t>Area C</t>
  </si>
  <si>
    <t>EL5</t>
  </si>
  <si>
    <t>P</t>
  </si>
  <si>
    <t>I11 to I13</t>
  </si>
  <si>
    <t>Area D</t>
  </si>
  <si>
    <t>L</t>
  </si>
  <si>
    <t>Area D1</t>
  </si>
  <si>
    <t>DB-R10</t>
  </si>
  <si>
    <t>L1</t>
  </si>
  <si>
    <t>P1</t>
  </si>
  <si>
    <t>AC1</t>
  </si>
  <si>
    <t>AC2</t>
  </si>
  <si>
    <t>DB-NW</t>
  </si>
  <si>
    <t>DB-R11</t>
  </si>
  <si>
    <t>Area E</t>
  </si>
  <si>
    <t>DB-CB</t>
  </si>
  <si>
    <t>DB</t>
  </si>
  <si>
    <t>I</t>
  </si>
  <si>
    <t>TOTAL</t>
  </si>
  <si>
    <t xml:space="preserve">BILL NO. 1: PRELIMINARY AND GENERAL ITEMS </t>
  </si>
  <si>
    <t>Item</t>
  </si>
  <si>
    <t>Description</t>
  </si>
  <si>
    <t>Unit</t>
  </si>
  <si>
    <t>Qty</t>
  </si>
  <si>
    <t>Rate</t>
  </si>
  <si>
    <t>Amount</t>
  </si>
  <si>
    <t>Preliminary and General Items, pertaining specifically to the Electrical Installation.</t>
  </si>
  <si>
    <t>1.1.1.</t>
  </si>
  <si>
    <t>Nett price for site establishment and compliance with the conditions of contract, including storage, insurance and other overheads.</t>
  </si>
  <si>
    <t>Sum</t>
  </si>
  <si>
    <t>1.1.2</t>
  </si>
  <si>
    <t>Insurance and Guarantee</t>
  </si>
  <si>
    <t>1.1.3</t>
  </si>
  <si>
    <t>Nett price to comply with all the requirements of the Health &amp; Safety specifications.</t>
  </si>
  <si>
    <t>1.1.4</t>
  </si>
  <si>
    <t>Site supervision and reporting according to the Health and Safety Specifications.</t>
  </si>
  <si>
    <t>1.1.5</t>
  </si>
  <si>
    <t>Nett price for provision of "As Built" drawings and            O &amp; M Manuals, as per specification.</t>
  </si>
  <si>
    <t xml:space="preserve"> </t>
  </si>
  <si>
    <t>1.1.6</t>
  </si>
  <si>
    <t xml:space="preserve">Supplying or hiring, erection &amp; dismantling of complete mobile cranes, scissor jacks and cherry pickers, including access ladders, warning and safety signs as required for the installation for the duration of the contract. </t>
  </si>
  <si>
    <t xml:space="preserve"> TOTAL FOR BILL NO. 1:  PRELIMINARY AND GENERAL ITEMS</t>
  </si>
  <si>
    <t>(CARRIED TO FINAL SUMMARY)</t>
  </si>
  <si>
    <t>BILL NO. 2 : SITEWORKS AND SUPERVISION</t>
  </si>
  <si>
    <t xml:space="preserve">Description </t>
  </si>
  <si>
    <t xml:space="preserve">   Amount</t>
  </si>
  <si>
    <t>1.</t>
  </si>
  <si>
    <t xml:space="preserve"> Liaison with Main Contractor and for attendance for</t>
  </si>
  <si>
    <t xml:space="preserve"> the checking of Builders' and Subcontractors' work</t>
  </si>
  <si>
    <t xml:space="preserve"> pertaining to the Electrical Installation</t>
  </si>
  <si>
    <t xml:space="preserve"> Galvanised draw-wire in all sleeves</t>
  </si>
  <si>
    <t>2.1</t>
  </si>
  <si>
    <t xml:space="preserve"> Supply</t>
  </si>
  <si>
    <t>2.2</t>
  </si>
  <si>
    <t xml:space="preserve"> Install</t>
  </si>
  <si>
    <t>3.</t>
  </si>
  <si>
    <t xml:space="preserve"> Cable Sleeves P.V.C.</t>
  </si>
  <si>
    <t>3.1</t>
  </si>
  <si>
    <t xml:space="preserve"> Supply (by others)</t>
  </si>
  <si>
    <t xml:space="preserve"> 50 mm diameter</t>
  </si>
  <si>
    <t xml:space="preserve"> 50 mm diameter slow bends</t>
  </si>
  <si>
    <t>No</t>
  </si>
  <si>
    <t>3.2</t>
  </si>
  <si>
    <t xml:space="preserve"> 50 mm diameter </t>
  </si>
  <si>
    <t>4.</t>
  </si>
  <si>
    <t>Stripping out of existing electrical installation and handing over of equipment to the Client.</t>
  </si>
  <si>
    <t xml:space="preserve"> TOTAL FOR BILL NO. 2 : SITEWORKS AND SUPERVISION</t>
  </si>
  <si>
    <t>(CARRIED FORWARD TO FINAL SUMMARY)</t>
  </si>
  <si>
    <t xml:space="preserve">BILL NO.  3:  LV RETICULATION </t>
  </si>
  <si>
    <t xml:space="preserve">Supply and install in position the following normal distribution boards, complete with trays, labels and conduit terminations as required by the number and type of circuits (minimum one conduit per circuit) along with at least six spare </t>
  </si>
  <si>
    <t>Distribution Board DB - R10. Refer to drawing P8081E01-005</t>
  </si>
  <si>
    <t>1.1</t>
  </si>
  <si>
    <t>Supply</t>
  </si>
  <si>
    <t>1.2</t>
  </si>
  <si>
    <t>Install</t>
  </si>
  <si>
    <t>Distribution Board DB - R11. Refer to drawing P8081E01-005</t>
  </si>
  <si>
    <t>1.3</t>
  </si>
  <si>
    <t>1.4</t>
  </si>
  <si>
    <t>Distribution Board DB - NW. Refer to drawing P8081E01-005</t>
  </si>
  <si>
    <t>Distribution Board DB - CB. Refer to drawing P8081E01-006</t>
  </si>
  <si>
    <t>1.5</t>
  </si>
  <si>
    <t>1.6</t>
  </si>
  <si>
    <t>Distribution Board DB - HVAC</t>
  </si>
  <si>
    <t>1.7</t>
  </si>
  <si>
    <t>1.8</t>
  </si>
  <si>
    <t>1.9</t>
  </si>
  <si>
    <t>Provisional sum for changes required on exising DB's (Add indicated value in amount column)</t>
  </si>
  <si>
    <t>sum</t>
  </si>
  <si>
    <t>1.10</t>
  </si>
  <si>
    <t>Profit and attendance on Item 1.9 (Indicate percentage and value in amount column)</t>
  </si>
  <si>
    <t>%</t>
  </si>
  <si>
    <t>AMOUNT CARRIED FORWARD</t>
  </si>
  <si>
    <t>Cables</t>
  </si>
  <si>
    <t>Supply, deliver, install, connect and commission the following 600/1 000V copper cables as specified:</t>
  </si>
  <si>
    <t>Type PVC/SWA/PVC:</t>
  </si>
  <si>
    <t>150mm², 4-core ECC</t>
  </si>
  <si>
    <t>120mm², 4-core ECC</t>
  </si>
  <si>
    <t>2.3</t>
  </si>
  <si>
    <t>2.4</t>
  </si>
  <si>
    <t>25mm², 4-core ECC</t>
  </si>
  <si>
    <t>2.5</t>
  </si>
  <si>
    <t>2.6</t>
  </si>
  <si>
    <t>10mm², 4-core ECC</t>
  </si>
  <si>
    <t>2.7</t>
  </si>
  <si>
    <t>2.8</t>
  </si>
  <si>
    <t>2.9</t>
  </si>
  <si>
    <t>Relocation of exisitng cable</t>
  </si>
  <si>
    <t>Cable terminations and Joints</t>
  </si>
  <si>
    <t>For PVC/SWA/PVC cables, including armour glands, shrouds, lugs, connections, insulation tape, cadmium plated bolts, nuts, spring-washers, etc.</t>
  </si>
  <si>
    <t xml:space="preserve">Terminations </t>
  </si>
  <si>
    <t>Rolacation of exisitng cable</t>
  </si>
  <si>
    <t>150mm², 4-core:</t>
  </si>
  <si>
    <t>120mm², 4-core:</t>
  </si>
  <si>
    <t>3.3</t>
  </si>
  <si>
    <t>3.4</t>
  </si>
  <si>
    <t xml:space="preserve">25mm², 4-core: </t>
  </si>
  <si>
    <t>3.5</t>
  </si>
  <si>
    <t>3.6</t>
  </si>
  <si>
    <t>10mm², 4-core:</t>
  </si>
  <si>
    <t>3.7</t>
  </si>
  <si>
    <t>3.8</t>
  </si>
  <si>
    <t>Joints</t>
  </si>
  <si>
    <t>3.9</t>
  </si>
  <si>
    <t>3.10</t>
  </si>
  <si>
    <t>Earthing installation</t>
  </si>
  <si>
    <t>,4.1</t>
  </si>
  <si>
    <t>Bonding of taps and hand wash basins</t>
  </si>
  <si>
    <t>4.2</t>
  </si>
  <si>
    <t>Bonding of gutters and down pipes</t>
  </si>
  <si>
    <t>4.3</t>
  </si>
  <si>
    <t>Earthing continuity tests</t>
  </si>
  <si>
    <t>TOTAL PAGE  3</t>
  </si>
  <si>
    <t xml:space="preserve"> SUMMARY FOR BILL NO.  3</t>
  </si>
  <si>
    <t xml:space="preserve"> PAGE</t>
  </si>
  <si>
    <t>TOTAL FOR BILL NO. 3: LV RETICULATION</t>
  </si>
  <si>
    <t xml:space="preserve"> BILL NO.  4  :  GENERAL ELECTRICAL </t>
  </si>
  <si>
    <t>Conduit and accessories.</t>
  </si>
  <si>
    <t xml:space="preserve"> Conduit applied and installed, including</t>
  </si>
  <si>
    <t xml:space="preserve"> couplings, cutting, reaming, bending,</t>
  </si>
  <si>
    <t xml:space="preserve"> fixing, etc. as per specification.</t>
  </si>
  <si>
    <t xml:space="preserve">Type PVC </t>
  </si>
  <si>
    <t xml:space="preserve"> Supply only :</t>
  </si>
  <si>
    <t xml:space="preserve"> 20 mm diameter</t>
  </si>
  <si>
    <t xml:space="preserve"> 25 mm diameter</t>
  </si>
  <si>
    <t xml:space="preserve"> 32 mm diameter</t>
  </si>
  <si>
    <t xml:space="preserve"> Install :</t>
  </si>
  <si>
    <t>Type Galvanized</t>
  </si>
  <si>
    <t xml:space="preserve"> Install on surface (e.g. roof space) :</t>
  </si>
  <si>
    <t>2.</t>
  </si>
  <si>
    <t xml:space="preserve"> Conduit boxes</t>
  </si>
  <si>
    <t xml:space="preserve"> Outlet boxes complete with covers, include</t>
  </si>
  <si>
    <t xml:space="preserve"> for conduit ends with 2 locknuts and female</t>
  </si>
  <si>
    <t xml:space="preserve"> bush or coupling and male bush.</t>
  </si>
  <si>
    <t xml:space="preserve">                     AMOUNT  CARRIED  FORWARD</t>
  </si>
  <si>
    <t>BILL NO. 4 : GENERAL ELECTRICAL</t>
  </si>
  <si>
    <t>Type PVC</t>
  </si>
  <si>
    <t xml:space="preserve"> Supply only</t>
  </si>
  <si>
    <t xml:space="preserve"> 65 mm diameter x 25 mm deep ( 1-way )</t>
  </si>
  <si>
    <t>No.</t>
  </si>
  <si>
    <t xml:space="preserve"> 65 mm diameter x 25 mm deep ( 2-way )</t>
  </si>
  <si>
    <t xml:space="preserve"> 65 mm diameter x 25 mm deep ( 3-way )</t>
  </si>
  <si>
    <t xml:space="preserve"> 65 mm diameter x 25 mm deep ( 4-way )</t>
  </si>
  <si>
    <t xml:space="preserve"> 65 mm diameter x 50 mm deep ( 1-way )</t>
  </si>
  <si>
    <t xml:space="preserve"> 65 mm diameter x 50 mm deep ( 2-way )</t>
  </si>
  <si>
    <t xml:space="preserve"> 65 mm diameter x 50 mm deep ( 3-way )</t>
  </si>
  <si>
    <t xml:space="preserve"> 65 mm diameter x 50 mm deep ( 4-way )</t>
  </si>
  <si>
    <t xml:space="preserve"> 100 x 50 x 50</t>
  </si>
  <si>
    <t>2.10</t>
  </si>
  <si>
    <t xml:space="preserve"> 100 x 100 x 50</t>
  </si>
  <si>
    <t xml:space="preserve"> Install on surface (i.e. roof space)</t>
  </si>
  <si>
    <t>2.11</t>
  </si>
  <si>
    <t>2.12</t>
  </si>
  <si>
    <t>2.13</t>
  </si>
  <si>
    <t>2.14</t>
  </si>
  <si>
    <t>2.15</t>
  </si>
  <si>
    <t>2.16</t>
  </si>
  <si>
    <t>2.17</t>
  </si>
  <si>
    <t>2.18</t>
  </si>
  <si>
    <t>2.19</t>
  </si>
  <si>
    <t>2.20</t>
  </si>
  <si>
    <t>2.21</t>
  </si>
  <si>
    <t>2.22</t>
  </si>
  <si>
    <t>2.23</t>
  </si>
  <si>
    <t>2.24</t>
  </si>
  <si>
    <t>2.25</t>
  </si>
  <si>
    <t>2.26</t>
  </si>
  <si>
    <t>2.27</t>
  </si>
  <si>
    <t>2.28</t>
  </si>
  <si>
    <t xml:space="preserve"> Blank cover plate  (as per specification)</t>
  </si>
  <si>
    <t>65 mm diameter - PVC</t>
  </si>
  <si>
    <t xml:space="preserve"> 65 mm diameter - Galvanized</t>
  </si>
  <si>
    <t xml:space="preserve"> Switched socket outlets</t>
  </si>
  <si>
    <t xml:space="preserve"> Supply, install and connect surface weatherproof industrial, 16 A, 3-pin switched socket outlet (shuttered type) complete with stainless steel mounting bracket.</t>
  </si>
  <si>
    <t>4.1</t>
  </si>
  <si>
    <t xml:space="preserve"> Supply (Duo Combo)</t>
  </si>
  <si>
    <t xml:space="preserve"> Install (Duo Combo)</t>
  </si>
  <si>
    <t xml:space="preserve"> Supply (Double Dedicated)</t>
  </si>
  <si>
    <t>4.4</t>
  </si>
  <si>
    <t xml:space="preserve"> Install (Double Dedicated)</t>
  </si>
  <si>
    <t xml:space="preserve"> Supply, install and connect surface weatherproof industrial, 32 A, 5-pin switched socket outlet (shuttered type) complete.</t>
  </si>
  <si>
    <t>4.5</t>
  </si>
  <si>
    <t xml:space="preserve"> Supply (Single)</t>
  </si>
  <si>
    <t>4.6</t>
  </si>
  <si>
    <t xml:space="preserve"> Install (Single)</t>
  </si>
  <si>
    <t>Heavy Duty Cable Ladder and Tray</t>
  </si>
  <si>
    <t>Cable Tray</t>
  </si>
  <si>
    <t>300mm Wide</t>
  </si>
  <si>
    <t>5.1</t>
  </si>
  <si>
    <t xml:space="preserve"> Supply </t>
  </si>
  <si>
    <t>5.2</t>
  </si>
  <si>
    <t>300mm Wide - Horizontal Bend</t>
  </si>
  <si>
    <t>5.3</t>
  </si>
  <si>
    <t>5.4</t>
  </si>
  <si>
    <t>300mm Wide - Tee</t>
  </si>
  <si>
    <t>5.5</t>
  </si>
  <si>
    <t>5.6</t>
  </si>
  <si>
    <t>300mm Wide - Riser/Dropper</t>
  </si>
  <si>
    <t>5.7</t>
  </si>
  <si>
    <t>5.8</t>
  </si>
  <si>
    <t xml:space="preserve"> Light switches</t>
  </si>
  <si>
    <t xml:space="preserve"> Supply, install and connect industrial, weatherproof type complete with stainless steel mounting bracket.</t>
  </si>
  <si>
    <t>6.1</t>
  </si>
  <si>
    <t xml:space="preserve"> 16 A , 1-lever , 1-way </t>
  </si>
  <si>
    <t>6.2</t>
  </si>
  <si>
    <t xml:space="preserve">16 A , 1-lever , 2-way </t>
  </si>
  <si>
    <t>6.3</t>
  </si>
  <si>
    <t>Movement Sensor (1 Chanel)</t>
  </si>
  <si>
    <t>6.4</t>
  </si>
  <si>
    <t xml:space="preserve"> Photocell</t>
  </si>
  <si>
    <t>6.5</t>
  </si>
  <si>
    <t>Key activated light switch</t>
  </si>
  <si>
    <t xml:space="preserve"> Luminaires</t>
  </si>
  <si>
    <t xml:space="preserve"> Supply, install and connect the following luminaires as specified in the Project specification including 5A plug tops &amp; bases to outlet points as required.</t>
  </si>
  <si>
    <t>7.1</t>
  </si>
  <si>
    <t xml:space="preserve"> Type A</t>
  </si>
  <si>
    <t>7.2</t>
  </si>
  <si>
    <t>7.3</t>
  </si>
  <si>
    <t>7.4</t>
  </si>
  <si>
    <t>No,</t>
  </si>
  <si>
    <t>7.5</t>
  </si>
  <si>
    <t>7.6</t>
  </si>
  <si>
    <t>7.7</t>
  </si>
  <si>
    <t>Type F - Elbows</t>
  </si>
  <si>
    <t>7.8</t>
  </si>
  <si>
    <t xml:space="preserve">Type G </t>
  </si>
  <si>
    <t>7.9</t>
  </si>
  <si>
    <t>Match exisitng check in counter luminaires</t>
  </si>
  <si>
    <t>7.10</t>
  </si>
  <si>
    <t>7.11</t>
  </si>
  <si>
    <t>7.12</t>
  </si>
  <si>
    <t>7.13</t>
  </si>
  <si>
    <t xml:space="preserve">Type D </t>
  </si>
  <si>
    <t>7.14</t>
  </si>
  <si>
    <t>7.15</t>
  </si>
  <si>
    <t>7.16</t>
  </si>
  <si>
    <t>7.17</t>
  </si>
  <si>
    <t>7.18</t>
  </si>
  <si>
    <t>Check in counter luminaires</t>
  </si>
  <si>
    <t xml:space="preserve"> Conductors</t>
  </si>
  <si>
    <t xml:space="preserve"> PVC insulated 600/1 000 V copper conductors,</t>
  </si>
  <si>
    <t xml:space="preserve"> including earth, drawn into conduit.</t>
  </si>
  <si>
    <t>8.1</t>
  </si>
  <si>
    <t xml:space="preserve"> 1.5 mm²</t>
  </si>
  <si>
    <t>8.2</t>
  </si>
  <si>
    <t xml:space="preserve"> 2.5 mm²</t>
  </si>
  <si>
    <t>8.3</t>
  </si>
  <si>
    <t xml:space="preserve"> 4.0 mm²</t>
  </si>
  <si>
    <t>8.4</t>
  </si>
  <si>
    <t xml:space="preserve"> 6.0 mm²</t>
  </si>
  <si>
    <t>8.5</t>
  </si>
  <si>
    <t>8.6</t>
  </si>
  <si>
    <t xml:space="preserve"> 2.4 mm²</t>
  </si>
  <si>
    <t>8.7</t>
  </si>
  <si>
    <t>8.8</t>
  </si>
  <si>
    <t>Surfix Cable</t>
  </si>
  <si>
    <t>8.9</t>
  </si>
  <si>
    <t xml:space="preserve"> 2.5 mm² - 4 core</t>
  </si>
  <si>
    <t>8.10</t>
  </si>
  <si>
    <t xml:space="preserve"> 4.0 mm² - 4 core</t>
  </si>
  <si>
    <t>8.11</t>
  </si>
  <si>
    <t xml:space="preserve"> 6.0 mm² - 4 core</t>
  </si>
  <si>
    <t>8.12</t>
  </si>
  <si>
    <t>8.13</t>
  </si>
  <si>
    <t>8.14</t>
  </si>
  <si>
    <t xml:space="preserve"> Galvanised draw wire drawn into conduit for Data</t>
  </si>
  <si>
    <t xml:space="preserve"> telephone, intercom and electrical installation</t>
  </si>
  <si>
    <t>9.1</t>
  </si>
  <si>
    <t>9.2</t>
  </si>
  <si>
    <t>Galvanised Wiring Ducts complete with covers, splices and hanger brackets.</t>
  </si>
  <si>
    <t>P9000</t>
  </si>
  <si>
    <t>10.1</t>
  </si>
  <si>
    <t>10.2</t>
  </si>
  <si>
    <t>P9000 - Elbow</t>
  </si>
  <si>
    <t>10.3</t>
  </si>
  <si>
    <t>10.4</t>
  </si>
  <si>
    <t>P9000 - Distribution outlet</t>
  </si>
  <si>
    <t>10.5</t>
  </si>
  <si>
    <t>10.6</t>
  </si>
  <si>
    <t>P9000 - Tee</t>
  </si>
  <si>
    <t>10.7</t>
  </si>
  <si>
    <t>10.8</t>
  </si>
  <si>
    <t>P9000 - Distribution End Cap</t>
  </si>
  <si>
    <t>10.9</t>
  </si>
  <si>
    <t>10.10</t>
  </si>
  <si>
    <t>P8000</t>
  </si>
  <si>
    <t>10.11</t>
  </si>
  <si>
    <t>10.12</t>
  </si>
  <si>
    <t>P8000 - Elbow</t>
  </si>
  <si>
    <t>10.13</t>
  </si>
  <si>
    <t>10.14</t>
  </si>
  <si>
    <t>P8000 - Distribution outlet</t>
  </si>
  <si>
    <t>10.15</t>
  </si>
  <si>
    <t>10.16</t>
  </si>
  <si>
    <t>P8000 - Tee</t>
  </si>
  <si>
    <t>10.17</t>
  </si>
  <si>
    <t>10.18</t>
  </si>
  <si>
    <t>P8000 - Distribution End Cap</t>
  </si>
  <si>
    <t>10.19</t>
  </si>
  <si>
    <t>10.20</t>
  </si>
  <si>
    <t>Carry out the electrical connections to the following</t>
  </si>
  <si>
    <t>items after they have been installed by others.</t>
  </si>
  <si>
    <t>11.1</t>
  </si>
  <si>
    <t xml:space="preserve">Single Phase AC Unit </t>
  </si>
  <si>
    <t>11.2</t>
  </si>
  <si>
    <t>Three Phase Water Pump</t>
  </si>
  <si>
    <t>11.3</t>
  </si>
  <si>
    <t>Three Phase Fan</t>
  </si>
  <si>
    <t>11.4</t>
  </si>
  <si>
    <t>Three Phase AHU's</t>
  </si>
  <si>
    <t>5 Amp, three pin unswitched socket outlet to be installed on round inspection boxes for lighting outlets. Complete with round box.</t>
  </si>
  <si>
    <t>12.1</t>
  </si>
  <si>
    <t>12.2</t>
  </si>
  <si>
    <t>Special socket outlet for emergency light</t>
  </si>
  <si>
    <t>13.1</t>
  </si>
  <si>
    <t>13.2</t>
  </si>
  <si>
    <t xml:space="preserve"> Isolators</t>
  </si>
  <si>
    <t>Supply and Install</t>
  </si>
  <si>
    <t>14.1</t>
  </si>
  <si>
    <t xml:space="preserve">Weather Proof, Surface 32A triple pole isolator complete. </t>
  </si>
  <si>
    <t>14.2</t>
  </si>
  <si>
    <t xml:space="preserve">Weather Proof, Surface 25A double pole isolator complete. </t>
  </si>
  <si>
    <t>14.3</t>
  </si>
  <si>
    <t xml:space="preserve">Flush 32A triple pole isolator complete. </t>
  </si>
  <si>
    <t>14.4</t>
  </si>
  <si>
    <t xml:space="preserve">Flush 25A double pole isolator complete. </t>
  </si>
  <si>
    <t>Power Skirting</t>
  </si>
  <si>
    <t>Power skirting, OBO, white, 2 tier, complete with covers, end caps and all accessories.
Onesto outlets</t>
  </si>
  <si>
    <t>15.1</t>
  </si>
  <si>
    <t>2 tier Power Skirting, Execuduct MKII, Grey, complete with covers, splices etc.</t>
  </si>
  <si>
    <t>15.2</t>
  </si>
  <si>
    <t>16A SSO, 164-1, skirting type complete with covers and cradles (Normal)</t>
  </si>
  <si>
    <t>15.3</t>
  </si>
  <si>
    <t>16A, SSO, 164-4 skirting type complete with covers and cradles (Dedicated, Red, Top shaved)</t>
  </si>
  <si>
    <t>15.4</t>
  </si>
  <si>
    <t>16A, SSO, (Euro) 164-2 with switch skirting type complete with, switch, covers and cradles (Normal)</t>
  </si>
  <si>
    <t>15.5</t>
  </si>
  <si>
    <t xml:space="preserve">Data/Telephone outlets, 1 x RJ45 complete with cradle &amp; covers, skirting type </t>
  </si>
  <si>
    <t>15.6</t>
  </si>
  <si>
    <t>Internal Corners for Power Skirting - 2 Tier</t>
  </si>
  <si>
    <t>15.7</t>
  </si>
  <si>
    <t>External Corners for Power Skirting - 2 Tier</t>
  </si>
  <si>
    <t>15.8</t>
  </si>
  <si>
    <t>End caps for Power Skirting - 2 Tier</t>
  </si>
  <si>
    <t>GENERAL</t>
  </si>
  <si>
    <t>16.1</t>
  </si>
  <si>
    <t>Provisional sum for design refinement (Add indicated value in amount column)</t>
  </si>
  <si>
    <t>16.2</t>
  </si>
  <si>
    <t>Profit and attendance on Item 15.1 (Indicate percentage and value in amount column)</t>
  </si>
  <si>
    <t>DAYWORKS</t>
  </si>
  <si>
    <t>17.1</t>
  </si>
  <si>
    <t>Foreman</t>
  </si>
  <si>
    <t>Normal Time</t>
  </si>
  <si>
    <t>man hours</t>
  </si>
  <si>
    <t>Over Time</t>
  </si>
  <si>
    <t>Sunday Time</t>
  </si>
  <si>
    <t>17.2</t>
  </si>
  <si>
    <t>Qualified Artisan</t>
  </si>
  <si>
    <t>17.3</t>
  </si>
  <si>
    <t>Labourer</t>
  </si>
  <si>
    <t>17.4</t>
  </si>
  <si>
    <t>Transport</t>
  </si>
  <si>
    <t>Up to 5t</t>
  </si>
  <si>
    <t>km</t>
  </si>
  <si>
    <t>Bakkie 1t</t>
  </si>
  <si>
    <t>Car</t>
  </si>
  <si>
    <t>Note: Dayworks rates will only be considered for additional work instructed by the Engineer not related to any aspect of the Specified Scope of Works</t>
  </si>
  <si>
    <t>TOTAL PAGE 10</t>
  </si>
  <si>
    <t xml:space="preserve"> SUMMARY FOR BILL NO.  4</t>
  </si>
  <si>
    <t xml:space="preserve"> TOTAL FOR BILL NO. 4 :GENERAL ELECTRICAL</t>
  </si>
  <si>
    <t xml:space="preserve">BILL NO. 5: PROVISIONAL AMOUNTS </t>
  </si>
  <si>
    <t>Allow for the following Provisional Amounts</t>
  </si>
  <si>
    <t>Provide 75" Ultra HD OLED TV screens for FIDS and CCTV display of Security/Queing progress. (Add indicated value in amount column)</t>
  </si>
  <si>
    <t>Profit on item 1.1 above  (Indicate percentage and value in amount column)</t>
  </si>
  <si>
    <t>Allowance for changes to Fire Detection and Voice Evacuation System. (Add indicated value in amount column)</t>
  </si>
  <si>
    <t>Profit on item 1.3 above  (Indicate percentage and value in amount column)</t>
  </si>
  <si>
    <t>Allowance for provision of security equipmnet. (Add indicated value in amount column)</t>
  </si>
  <si>
    <t>Profit on item 1.4 above  (Indicate percentage and value in amount column)</t>
  </si>
  <si>
    <t>Allowance for changes to CCTV System. (Add indicated value in amount column)</t>
  </si>
  <si>
    <t>Profit on item 1.5 above  (Indicate percentage and value in amount column)</t>
  </si>
  <si>
    <t>Allowance for changes to Data and Telephone cabeling including network equipment. (Add indicated value in amount column)</t>
  </si>
  <si>
    <t>Profit on item 1.6 above  (Indicate percentage and value in amount column)</t>
  </si>
  <si>
    <t>Allowance for checkin counter equipment. (Add indicated value in amount column)</t>
  </si>
  <si>
    <t>Profit on item 1.7 above  (Indicate percentage and value in amount column)</t>
  </si>
  <si>
    <t xml:space="preserve"> TOTAL FOR BILL NO. 5:  PROVISIONAL AMOUNTS</t>
  </si>
  <si>
    <t>SUMMARY</t>
  </si>
  <si>
    <t xml:space="preserve">Bill no 1:  Preliminary and General </t>
  </si>
  <si>
    <t>R</t>
  </si>
  <si>
    <t xml:space="preserve">Bill no 2:  Siteworks and Supervision </t>
  </si>
  <si>
    <t xml:space="preserve">Bill no 3:  L.V Reticulation </t>
  </si>
  <si>
    <t>Bill no 4: General Electrical</t>
  </si>
  <si>
    <t>Sub-Total A - VAT excluded</t>
  </si>
  <si>
    <t>Contingency (5%)</t>
  </si>
  <si>
    <t xml:space="preserve">Sub-Total B - VAT excluded </t>
  </si>
  <si>
    <t>Add 15% VAT here</t>
  </si>
  <si>
    <t>Total  VAT included carry to tender form</t>
  </si>
  <si>
    <t>COMPLIANCE</t>
  </si>
  <si>
    <t>I/We tender for the execution of the service as described herein and in accordance with the Conditions in documents specially mentioned therein, the contents of all of which I/we acknowledge myself/ourselves to be fully acquainted.</t>
  </si>
  <si>
    <t>_______________________________</t>
  </si>
  <si>
    <t>SIGNATURE OF TENDERER</t>
  </si>
  <si>
    <t>DATE</t>
  </si>
  <si>
    <t>TENDERER'S ADDRESS</t>
  </si>
  <si>
    <t>CONTACT PERSON</t>
  </si>
  <si>
    <t>TELEPHONE NUMBER</t>
  </si>
  <si>
    <t xml:space="preserve">FAX NUMBER                      : </t>
  </si>
  <si>
    <t>E-MAIL</t>
  </si>
  <si>
    <t>THREE PHASE WIREMANS LICENCE No:</t>
  </si>
  <si>
    <t>ELECTRICAL CONTRACTORS NAME &amp; REGISTRATION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</si>
</sst>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quot;R&quot;\ * #,##0.00_ ;_ &quot;R&quot;\ * \-#,##0.00_ ;_ &quot;R&quot;\ * &quot;-&quot;??_ ;_ @_ "/>
    <numFmt numFmtId="166" formatCode="_ * #,##0.00_ ;_ * \-#,##0.00_ ;_ * &quot;-&quot;??_ ;_ @_ "/>
    <numFmt numFmtId="167" formatCode="0.00_)"/>
    <numFmt numFmtId="168" formatCode="General_)"/>
    <numFmt numFmtId="169" formatCode="_ &quot;R&quot;\ * #,##0.00_ ;_ &quot;R&quot;\ * \-#,##0.00_ ;_ &quot;R&quot;\ * &quot; &quot;??_ ;_ @_ "/>
    <numFmt numFmtId="170" formatCode="0.0"/>
  </numFmts>
  <fonts count="17">
    <font>
      <sz val="10"/>
      <name val="Arial"/>
    </font>
    <font>
      <sz val="11"/>
      <color theme="1"/>
      <name val="Calibri"/>
      <family val="2"/>
      <scheme val="minor"/>
    </font>
    <font>
      <sz val="10"/>
      <name val="Century Gothic"/>
      <family val="2"/>
    </font>
    <font>
      <sz val="8"/>
      <name val="Arial"/>
    </font>
    <font>
      <b/>
      <sz val="10"/>
      <name val="Arial"/>
      <family val="2"/>
    </font>
    <font>
      <sz val="10"/>
      <name val="Arial"/>
      <family val="2"/>
    </font>
    <font>
      <sz val="10"/>
      <name val="Courier"/>
      <family val="3"/>
    </font>
    <font>
      <u/>
      <sz val="10"/>
      <name val="Arial"/>
      <family val="2"/>
    </font>
    <font>
      <b/>
      <u/>
      <sz val="10"/>
      <name val="Arial"/>
      <family val="2"/>
    </font>
    <font>
      <b/>
      <u/>
      <sz val="12"/>
      <name val="Arial"/>
      <family val="2"/>
    </font>
    <font>
      <sz val="10"/>
      <color rgb="FFFF0000"/>
      <name val="Arial"/>
      <family val="2"/>
    </font>
    <font>
      <b/>
      <u/>
      <sz val="10"/>
      <name val="Times New Roman"/>
      <family val="1"/>
    </font>
    <font>
      <sz val="10"/>
      <color theme="1"/>
      <name val="Arial"/>
      <family val="2"/>
    </font>
    <font>
      <b/>
      <sz val="10"/>
      <color theme="1"/>
      <name val="Arial"/>
      <family val="2"/>
    </font>
    <font>
      <sz val="10"/>
      <color indexed="8"/>
      <name val="Arial"/>
      <family val="2"/>
    </font>
    <font>
      <u/>
      <sz val="10"/>
      <color theme="1"/>
      <name val="Arial"/>
      <family val="2"/>
    </font>
    <font>
      <sz val="10"/>
      <color rgb="FFFF0000"/>
      <name val="Courier"/>
      <family val="3"/>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style="medium">
        <color indexed="64"/>
      </left>
      <right style="thin">
        <color indexed="64"/>
      </right>
      <top/>
      <bottom/>
      <diagonal/>
    </border>
  </borders>
  <cellStyleXfs count="51">
    <xf numFmtId="0" fontId="0" fillId="0" borderId="0"/>
    <xf numFmtId="0" fontId="6" fillId="0" borderId="0"/>
    <xf numFmtId="0" fontId="5" fillId="0" borderId="0"/>
    <xf numFmtId="0" fontId="6" fillId="0" borderId="0"/>
    <xf numFmtId="0" fontId="6" fillId="0" borderId="0"/>
    <xf numFmtId="0" fontId="1"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4" fontId="5"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3" fontId="5" fillId="0" borderId="0" applyFont="0" applyFill="0" applyBorder="0" applyAlignment="0" applyProtection="0"/>
    <xf numFmtId="0" fontId="11" fillId="0" borderId="0"/>
    <xf numFmtId="168"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4" fontId="5" fillId="0" borderId="0" applyFont="0" applyFill="0" applyBorder="0" applyAlignment="0" applyProtection="0"/>
    <xf numFmtId="0" fontId="5" fillId="0" borderId="0"/>
    <xf numFmtId="165" fontId="5" fillId="0" borderId="0" applyFont="0" applyFill="0" applyBorder="0" applyAlignment="0" applyProtection="0"/>
    <xf numFmtId="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366">
    <xf numFmtId="0" fontId="0" fillId="0" borderId="0" xfId="0"/>
    <xf numFmtId="0" fontId="2" fillId="0" borderId="0" xfId="0" applyFont="1"/>
    <xf numFmtId="0" fontId="4" fillId="0" borderId="1" xfId="0" applyFont="1" applyBorder="1" applyAlignment="1">
      <alignment vertical="top" wrapText="1"/>
    </xf>
    <xf numFmtId="0" fontId="5" fillId="0" borderId="0" xfId="0" applyFont="1" applyAlignment="1">
      <alignment horizontal="center"/>
    </xf>
    <xf numFmtId="0" fontId="5" fillId="0" borderId="1" xfId="0" applyFont="1" applyBorder="1" applyAlignment="1">
      <alignment horizontal="center"/>
    </xf>
    <xf numFmtId="0" fontId="5" fillId="0" borderId="0" xfId="0" applyFont="1"/>
    <xf numFmtId="0" fontId="5" fillId="0" borderId="1" xfId="0" applyFont="1" applyBorder="1"/>
    <xf numFmtId="0" fontId="4" fillId="0" borderId="1" xfId="0" applyFont="1" applyBorder="1"/>
    <xf numFmtId="0" fontId="5" fillId="0" borderId="1" xfId="0" applyFont="1" applyBorder="1" applyAlignment="1">
      <alignment wrapText="1"/>
    </xf>
    <xf numFmtId="0" fontId="5"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5" fillId="0" borderId="0" xfId="1" applyFont="1"/>
    <xf numFmtId="0" fontId="5" fillId="0" borderId="5" xfId="1" applyFont="1" applyBorder="1"/>
    <xf numFmtId="0" fontId="5" fillId="0" borderId="5" xfId="1" applyFont="1" applyBorder="1" applyAlignment="1">
      <alignment horizontal="left"/>
    </xf>
    <xf numFmtId="0" fontId="5" fillId="0" borderId="2" xfId="1" applyFont="1" applyBorder="1"/>
    <xf numFmtId="0" fontId="5" fillId="0" borderId="1" xfId="1" applyFont="1" applyBorder="1"/>
    <xf numFmtId="0" fontId="5" fillId="0" borderId="7" xfId="1" applyFont="1" applyBorder="1"/>
    <xf numFmtId="0" fontId="5" fillId="0" borderId="0" xfId="1" applyFont="1" applyAlignment="1">
      <alignment horizontal="center"/>
    </xf>
    <xf numFmtId="0" fontId="4" fillId="0" borderId="0" xfId="1" applyFont="1" applyAlignment="1">
      <alignment horizontal="left"/>
    </xf>
    <xf numFmtId="0" fontId="5" fillId="0" borderId="0" xfId="1" applyFont="1" applyAlignment="1">
      <alignment horizontal="left"/>
    </xf>
    <xf numFmtId="0" fontId="5" fillId="0" borderId="1" xfId="1" applyFont="1" applyBorder="1" applyAlignment="1">
      <alignment horizontal="center"/>
    </xf>
    <xf numFmtId="0" fontId="5" fillId="0" borderId="0" xfId="1" applyFont="1" applyAlignment="1">
      <alignment horizontal="left" wrapText="1"/>
    </xf>
    <xf numFmtId="0" fontId="4" fillId="0" borderId="0" xfId="1" applyFont="1"/>
    <xf numFmtId="0" fontId="5" fillId="0" borderId="4" xfId="0" applyFont="1" applyBorder="1"/>
    <xf numFmtId="0" fontId="4" fillId="0" borderId="8" xfId="0" applyFont="1" applyBorder="1" applyAlignment="1">
      <alignment horizontal="left"/>
    </xf>
    <xf numFmtId="0" fontId="5" fillId="0" borderId="7" xfId="0" applyFont="1" applyBorder="1" applyAlignment="1">
      <alignment horizontal="center"/>
    </xf>
    <xf numFmtId="0" fontId="5" fillId="0" borderId="2" xfId="0" applyFont="1" applyBorder="1" applyAlignment="1">
      <alignment horizontal="fill"/>
    </xf>
    <xf numFmtId="0" fontId="4" fillId="0" borderId="9" xfId="0" applyFont="1" applyBorder="1" applyAlignment="1">
      <alignment vertical="top"/>
    </xf>
    <xf numFmtId="0" fontId="5" fillId="0" borderId="5" xfId="0" applyFont="1" applyBorder="1" applyAlignment="1">
      <alignment horizont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top"/>
    </xf>
    <xf numFmtId="0" fontId="5" fillId="0" borderId="6" xfId="0" applyFont="1" applyBorder="1" applyAlignment="1">
      <alignment horizontal="right"/>
    </xf>
    <xf numFmtId="0" fontId="4" fillId="0" borderId="6" xfId="0" applyFont="1" applyBorder="1" applyAlignment="1">
      <alignment horizontal="center"/>
    </xf>
    <xf numFmtId="0" fontId="5" fillId="0" borderId="6" xfId="0" applyFont="1" applyBorder="1" applyAlignment="1">
      <alignment horizontal="center" vertical="top"/>
    </xf>
    <xf numFmtId="0" fontId="2" fillId="0" borderId="0" xfId="2" applyFont="1"/>
    <xf numFmtId="168" fontId="6" fillId="0" borderId="0" xfId="3" applyNumberFormat="1"/>
    <xf numFmtId="0" fontId="5" fillId="0" borderId="0" xfId="2"/>
    <xf numFmtId="0" fontId="4" fillId="0" borderId="0" xfId="2" applyFont="1"/>
    <xf numFmtId="0" fontId="5" fillId="0" borderId="5" xfId="2" applyBorder="1"/>
    <xf numFmtId="0" fontId="5" fillId="0" borderId="7" xfId="2" applyBorder="1"/>
    <xf numFmtId="0" fontId="4" fillId="0" borderId="3" xfId="1" applyFont="1" applyBorder="1" applyAlignment="1">
      <alignment horizontal="center"/>
    </xf>
    <xf numFmtId="0" fontId="4" fillId="0" borderId="11" xfId="1" applyFont="1" applyBorder="1" applyAlignment="1">
      <alignment horizontal="center"/>
    </xf>
    <xf numFmtId="0" fontId="4" fillId="0" borderId="5" xfId="1" applyFont="1" applyBorder="1"/>
    <xf numFmtId="0" fontId="4" fillId="0" borderId="1" xfId="1" applyFont="1" applyBorder="1"/>
    <xf numFmtId="0" fontId="4" fillId="0" borderId="1" xfId="1" quotePrefix="1" applyFont="1" applyBorder="1" applyAlignment="1">
      <alignment horizontal="center"/>
    </xf>
    <xf numFmtId="0" fontId="4" fillId="0" borderId="1" xfId="1" applyFont="1" applyBorder="1" applyAlignment="1">
      <alignment horizontal="center" vertical="top"/>
    </xf>
    <xf numFmtId="0" fontId="4" fillId="0" borderId="1" xfId="1" applyFont="1" applyBorder="1" applyAlignment="1">
      <alignment horizontal="center"/>
    </xf>
    <xf numFmtId="0" fontId="4" fillId="0" borderId="4" xfId="1" applyFont="1" applyBorder="1"/>
    <xf numFmtId="0" fontId="4" fillId="0" borderId="2" xfId="1" applyFont="1" applyBorder="1"/>
    <xf numFmtId="166" fontId="4" fillId="0" borderId="11" xfId="0" applyNumberFormat="1" applyFont="1" applyBorder="1" applyAlignment="1">
      <alignment horizontal="center" vertical="center"/>
    </xf>
    <xf numFmtId="166" fontId="4" fillId="0" borderId="0" xfId="0" applyNumberFormat="1" applyFont="1" applyAlignment="1">
      <alignment horizontal="center" vertical="center"/>
    </xf>
    <xf numFmtId="166" fontId="5" fillId="0" borderId="0" xfId="0" applyNumberFormat="1" applyFont="1"/>
    <xf numFmtId="166" fontId="5" fillId="0" borderId="14" xfId="0" applyNumberFormat="1" applyFont="1" applyBorder="1"/>
    <xf numFmtId="166" fontId="5" fillId="0" borderId="13" xfId="0" applyNumberFormat="1" applyFont="1" applyBorder="1" applyAlignment="1">
      <alignment horizontal="fill"/>
    </xf>
    <xf numFmtId="166" fontId="4" fillId="0" borderId="3"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5" fillId="0" borderId="1" xfId="0" applyNumberFormat="1" applyFont="1" applyBorder="1"/>
    <xf numFmtId="166" fontId="5" fillId="0" borderId="4" xfId="0" applyNumberFormat="1" applyFont="1" applyBorder="1"/>
    <xf numFmtId="166" fontId="5" fillId="0" borderId="2" xfId="0" applyNumberFormat="1" applyFont="1" applyBorder="1" applyAlignment="1">
      <alignment horizontal="center"/>
    </xf>
    <xf numFmtId="166" fontId="5" fillId="0" borderId="0" xfId="1" applyNumberFormat="1" applyFont="1" applyAlignment="1">
      <alignment horizontal="left"/>
    </xf>
    <xf numFmtId="166" fontId="5" fillId="0" borderId="5" xfId="1" applyNumberFormat="1" applyFont="1" applyBorder="1"/>
    <xf numFmtId="166" fontId="4" fillId="0" borderId="3" xfId="1" applyNumberFormat="1" applyFont="1" applyBorder="1" applyAlignment="1">
      <alignment horizontal="center"/>
    </xf>
    <xf numFmtId="166" fontId="5" fillId="0" borderId="1" xfId="1" applyNumberFormat="1" applyFont="1" applyBorder="1"/>
    <xf numFmtId="166" fontId="5" fillId="0" borderId="7" xfId="1" applyNumberFormat="1" applyFont="1" applyBorder="1"/>
    <xf numFmtId="166" fontId="5" fillId="0" borderId="0" xfId="1" applyNumberFormat="1" applyFont="1"/>
    <xf numFmtId="166" fontId="5" fillId="0" borderId="2" xfId="1" applyNumberFormat="1" applyFont="1" applyBorder="1"/>
    <xf numFmtId="166" fontId="4" fillId="0" borderId="15" xfId="1" applyNumberFormat="1" applyFont="1" applyBorder="1" applyAlignment="1">
      <alignment horizontal="left"/>
    </xf>
    <xf numFmtId="166" fontId="5" fillId="0" borderId="16" xfId="1" applyNumberFormat="1" applyFont="1" applyBorder="1"/>
    <xf numFmtId="166" fontId="5" fillId="0" borderId="4" xfId="1" applyNumberFormat="1" applyFont="1" applyBorder="1"/>
    <xf numFmtId="0" fontId="5" fillId="0" borderId="0" xfId="0" applyFont="1" applyAlignment="1">
      <alignment wrapText="1"/>
    </xf>
    <xf numFmtId="0" fontId="0" fillId="0" borderId="0" xfId="0" applyAlignment="1">
      <alignment wrapText="1"/>
    </xf>
    <xf numFmtId="0" fontId="4" fillId="0" borderId="0" xfId="0" applyFont="1" applyAlignment="1">
      <alignment wrapText="1"/>
    </xf>
    <xf numFmtId="0" fontId="8" fillId="0" borderId="0" xfId="0" applyFont="1" applyAlignment="1">
      <alignment wrapText="1"/>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0" fontId="8" fillId="0" borderId="0" xfId="0" applyFont="1" applyAlignment="1">
      <alignment vertical="center" wrapText="1"/>
    </xf>
    <xf numFmtId="0" fontId="0" fillId="0" borderId="3" xfId="0" applyBorder="1" applyAlignment="1">
      <alignment wrapText="1"/>
    </xf>
    <xf numFmtId="0" fontId="5" fillId="0" borderId="3" xfId="0" applyFont="1" applyBorder="1" applyAlignment="1">
      <alignment wrapText="1"/>
    </xf>
    <xf numFmtId="0" fontId="0" fillId="0" borderId="3" xfId="0" applyBorder="1"/>
    <xf numFmtId="0" fontId="5" fillId="0" borderId="3" xfId="0" applyFont="1" applyBorder="1"/>
    <xf numFmtId="0" fontId="4" fillId="0" borderId="3" xfId="0" applyFont="1" applyBorder="1" applyAlignment="1">
      <alignment wrapText="1"/>
    </xf>
    <xf numFmtId="0" fontId="4" fillId="0" borderId="3" xfId="0" applyFont="1" applyBorder="1"/>
    <xf numFmtId="9" fontId="5" fillId="0" borderId="1" xfId="0" applyNumberFormat="1" applyFont="1" applyBorder="1" applyAlignment="1">
      <alignment horizontal="center"/>
    </xf>
    <xf numFmtId="0" fontId="5" fillId="0" borderId="1" xfId="0" applyFont="1" applyBorder="1" applyAlignment="1">
      <alignment vertical="top" wrapText="1"/>
    </xf>
    <xf numFmtId="166" fontId="5" fillId="0" borderId="5" xfId="2" applyNumberFormat="1" applyBorder="1"/>
    <xf numFmtId="166" fontId="5" fillId="0" borderId="0" xfId="2" applyNumberFormat="1"/>
    <xf numFmtId="166" fontId="5" fillId="0" borderId="12" xfId="2" applyNumberFormat="1" applyBorder="1"/>
    <xf numFmtId="166" fontId="4" fillId="0" borderId="5" xfId="2" applyNumberFormat="1" applyFont="1" applyBorder="1"/>
    <xf numFmtId="166" fontId="4" fillId="0" borderId="0" xfId="2" applyNumberFormat="1" applyFont="1"/>
    <xf numFmtId="166" fontId="4" fillId="0" borderId="17" xfId="2" applyNumberFormat="1" applyFont="1" applyBorder="1"/>
    <xf numFmtId="166" fontId="5" fillId="0" borderId="7" xfId="2" applyNumberFormat="1" applyBorder="1"/>
    <xf numFmtId="0" fontId="10" fillId="0" borderId="6" xfId="0" applyFont="1" applyBorder="1" applyAlignment="1">
      <alignment horizontal="center" vertical="top"/>
    </xf>
    <xf numFmtId="0" fontId="10" fillId="0" borderId="1" xfId="0" applyFont="1" applyBorder="1" applyAlignment="1">
      <alignment vertical="top" wrapText="1"/>
    </xf>
    <xf numFmtId="0" fontId="10" fillId="0" borderId="0" xfId="0" applyFont="1" applyAlignment="1">
      <alignment horizontal="center"/>
    </xf>
    <xf numFmtId="0" fontId="10" fillId="0" borderId="1" xfId="0" applyFont="1" applyBorder="1" applyAlignment="1">
      <alignment horizontal="center"/>
    </xf>
    <xf numFmtId="166" fontId="10" fillId="0" borderId="0" xfId="0" applyNumberFormat="1" applyFont="1"/>
    <xf numFmtId="166" fontId="10" fillId="0" borderId="1" xfId="0" applyNumberFormat="1" applyFont="1" applyBorder="1"/>
    <xf numFmtId="0" fontId="10" fillId="0" borderId="1" xfId="0" applyFont="1" applyBorder="1" applyAlignment="1">
      <alignment vertical="top"/>
    </xf>
    <xf numFmtId="10" fontId="10" fillId="0" borderId="1" xfId="0" applyNumberFormat="1" applyFont="1" applyBorder="1" applyAlignment="1">
      <alignment horizontal="center"/>
    </xf>
    <xf numFmtId="0" fontId="10" fillId="0" borderId="6" xfId="0" applyFont="1" applyBorder="1" applyAlignment="1">
      <alignment horizontal="right"/>
    </xf>
    <xf numFmtId="0" fontId="10" fillId="0" borderId="1" xfId="0" applyFont="1" applyBorder="1"/>
    <xf numFmtId="0" fontId="5" fillId="0" borderId="6" xfId="0" applyFont="1" applyBorder="1" applyAlignment="1">
      <alignment horizontal="center"/>
    </xf>
    <xf numFmtId="1" fontId="5" fillId="0" borderId="1" xfId="5" applyNumberFormat="1" applyFont="1" applyBorder="1" applyAlignment="1">
      <alignment horizontal="center" vertical="center"/>
    </xf>
    <xf numFmtId="165" fontId="5" fillId="0" borderId="1" xfId="0" applyNumberFormat="1" applyFont="1" applyBorder="1"/>
    <xf numFmtId="166" fontId="4" fillId="0" borderId="12" xfId="2" applyNumberFormat="1" applyFont="1" applyBorder="1"/>
    <xf numFmtId="0" fontId="5" fillId="0" borderId="1" xfId="5" applyFont="1" applyBorder="1" applyAlignment="1">
      <alignment horizontal="left" vertical="top" wrapText="1"/>
    </xf>
    <xf numFmtId="169" fontId="1" fillId="0" borderId="1" xfId="38" applyNumberFormat="1" applyFont="1" applyFill="1" applyBorder="1" applyAlignment="1">
      <alignment horizontal="center" vertical="center"/>
    </xf>
    <xf numFmtId="0" fontId="5" fillId="0" borderId="1" xfId="5" applyFont="1" applyBorder="1" applyAlignment="1">
      <alignment horizontal="center" vertical="center"/>
    </xf>
    <xf numFmtId="169" fontId="12" fillId="0" borderId="1" xfId="19" applyNumberFormat="1" applyFont="1" applyBorder="1" applyAlignment="1">
      <alignment horizontal="left" vertical="center" wrapText="1"/>
    </xf>
    <xf numFmtId="168" fontId="5" fillId="2" borderId="1" xfId="3" applyNumberFormat="1" applyFont="1" applyFill="1" applyBorder="1" applyAlignment="1">
      <alignment horizontal="center" vertical="top"/>
    </xf>
    <xf numFmtId="168" fontId="4" fillId="2" borderId="0" xfId="3" applyNumberFormat="1" applyFont="1" applyFill="1" applyAlignment="1">
      <alignment horizontal="left" wrapText="1"/>
    </xf>
    <xf numFmtId="168" fontId="5" fillId="2" borderId="1" xfId="3" applyNumberFormat="1" applyFont="1" applyFill="1" applyBorder="1"/>
    <xf numFmtId="168" fontId="5" fillId="2" borderId="0" xfId="3" applyNumberFormat="1" applyFont="1" applyFill="1" applyAlignment="1">
      <alignment horizontal="center"/>
    </xf>
    <xf numFmtId="166" fontId="5" fillId="2" borderId="1" xfId="3" applyNumberFormat="1" applyFont="1" applyFill="1" applyBorder="1"/>
    <xf numFmtId="166" fontId="5" fillId="2" borderId="0" xfId="3" applyNumberFormat="1" applyFont="1" applyFill="1"/>
    <xf numFmtId="166" fontId="5" fillId="2" borderId="16" xfId="3" applyNumberFormat="1" applyFont="1" applyFill="1" applyBorder="1"/>
    <xf numFmtId="168" fontId="6" fillId="2" borderId="0" xfId="3" applyNumberFormat="1" applyFill="1"/>
    <xf numFmtId="0" fontId="5" fillId="0" borderId="0" xfId="0" applyFont="1" applyAlignment="1">
      <alignment horizontal="center" wrapText="1"/>
    </xf>
    <xf numFmtId="0" fontId="4" fillId="0" borderId="1" xfId="12" applyFont="1" applyBorder="1" applyAlignment="1">
      <alignment horizontal="left" vertical="top" wrapText="1"/>
    </xf>
    <xf numFmtId="0" fontId="5" fillId="0" borderId="1" xfId="12" applyBorder="1" applyAlignment="1">
      <alignment horizontal="center" vertical="top"/>
    </xf>
    <xf numFmtId="43" fontId="5" fillId="0" borderId="1" xfId="12" applyNumberFormat="1" applyBorder="1" applyAlignment="1">
      <alignment vertical="top"/>
    </xf>
    <xf numFmtId="0" fontId="12" fillId="0" borderId="1" xfId="22" applyFont="1" applyBorder="1" applyAlignment="1">
      <alignment vertical="top" wrapText="1"/>
    </xf>
    <xf numFmtId="0" fontId="12" fillId="0" borderId="1" xfId="22" applyFont="1" applyBorder="1" applyAlignment="1">
      <alignment horizontal="center"/>
    </xf>
    <xf numFmtId="43" fontId="12" fillId="0" borderId="1" xfId="22" applyNumberFormat="1" applyFont="1" applyBorder="1"/>
    <xf numFmtId="0" fontId="5" fillId="0" borderId="1" xfId="12" applyBorder="1" applyAlignment="1">
      <alignment horizontal="center"/>
    </xf>
    <xf numFmtId="43" fontId="5" fillId="0" borderId="1" xfId="12" applyNumberFormat="1" applyBorder="1"/>
    <xf numFmtId="0" fontId="5" fillId="0" borderId="1" xfId="12" applyBorder="1" applyAlignment="1">
      <alignment horizontal="left" vertical="top" wrapText="1"/>
    </xf>
    <xf numFmtId="0" fontId="4" fillId="0" borderId="1" xfId="12" applyFont="1" applyBorder="1" applyAlignment="1">
      <alignment horizontal="center" vertical="top"/>
    </xf>
    <xf numFmtId="0" fontId="12" fillId="0" borderId="1" xfId="22" applyFont="1" applyBorder="1" applyAlignment="1">
      <alignment horizontal="center" vertical="top"/>
    </xf>
    <xf numFmtId="0" fontId="12" fillId="0" borderId="1" xfId="22" applyFont="1" applyBorder="1" applyAlignment="1">
      <alignment horizontal="right" vertical="top"/>
    </xf>
    <xf numFmtId="167" fontId="4" fillId="2" borderId="0" xfId="2" applyNumberFormat="1" applyFont="1" applyFill="1" applyAlignment="1">
      <alignment horizontal="left"/>
    </xf>
    <xf numFmtId="0" fontId="5" fillId="2" borderId="0" xfId="2" applyFill="1"/>
    <xf numFmtId="166" fontId="5" fillId="2" borderId="0" xfId="2" applyNumberFormat="1" applyFill="1" applyAlignment="1">
      <alignment horizontal="center"/>
    </xf>
    <xf numFmtId="166" fontId="5" fillId="2" borderId="0" xfId="2" applyNumberFormat="1" applyFill="1"/>
    <xf numFmtId="0" fontId="5" fillId="2" borderId="0" xfId="2" applyFill="1" applyAlignment="1">
      <alignment horizontal="center"/>
    </xf>
    <xf numFmtId="167" fontId="5" fillId="2" borderId="0" xfId="2" applyNumberFormat="1" applyFill="1" applyAlignment="1">
      <alignment horizontal="left"/>
    </xf>
    <xf numFmtId="0" fontId="4" fillId="2" borderId="10"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1" xfId="2" applyFont="1" applyFill="1" applyBorder="1" applyAlignment="1">
      <alignment horizontal="center" vertical="center"/>
    </xf>
    <xf numFmtId="166" fontId="4" fillId="2" borderId="3" xfId="2" applyNumberFormat="1" applyFont="1" applyFill="1" applyBorder="1" applyAlignment="1">
      <alignment horizontal="center" vertical="center"/>
    </xf>
    <xf numFmtId="166" fontId="4" fillId="2" borderId="11" xfId="2" applyNumberFormat="1" applyFont="1" applyFill="1" applyBorder="1" applyAlignment="1">
      <alignment horizontal="center" vertical="center"/>
    </xf>
    <xf numFmtId="0" fontId="5" fillId="2" borderId="6" xfId="2" applyFill="1" applyBorder="1" applyAlignment="1">
      <alignment horizontal="center"/>
    </xf>
    <xf numFmtId="0" fontId="5" fillId="2" borderId="1" xfId="2" applyFill="1" applyBorder="1"/>
    <xf numFmtId="166" fontId="5" fillId="2" borderId="1" xfId="2" applyNumberFormat="1" applyFill="1" applyBorder="1" applyAlignment="1">
      <alignment horizontal="center"/>
    </xf>
    <xf numFmtId="166" fontId="5" fillId="2" borderId="1" xfId="2" applyNumberFormat="1" applyFill="1" applyBorder="1"/>
    <xf numFmtId="0" fontId="4" fillId="2" borderId="6" xfId="2" applyFont="1" applyFill="1" applyBorder="1" applyAlignment="1">
      <alignment horizontal="center" vertical="top" wrapText="1"/>
    </xf>
    <xf numFmtId="167" fontId="4" fillId="2" borderId="1" xfId="2" applyNumberFormat="1" applyFont="1" applyFill="1" applyBorder="1" applyAlignment="1">
      <alignment horizontal="left" vertical="top" wrapText="1"/>
    </xf>
    <xf numFmtId="167" fontId="5" fillId="2" borderId="1" xfId="2" applyNumberFormat="1" applyFill="1" applyBorder="1" applyAlignment="1">
      <alignment horizontal="left"/>
    </xf>
    <xf numFmtId="0" fontId="5" fillId="2" borderId="1" xfId="2" applyFill="1" applyBorder="1" applyAlignment="1">
      <alignment horizontal="center"/>
    </xf>
    <xf numFmtId="167" fontId="7" fillId="2" borderId="1" xfId="2" applyNumberFormat="1" applyFont="1" applyFill="1" applyBorder="1" applyAlignment="1">
      <alignment horizontal="left" wrapText="1"/>
    </xf>
    <xf numFmtId="167" fontId="5" fillId="2" borderId="6" xfId="2" applyNumberFormat="1" applyFill="1" applyBorder="1" applyAlignment="1">
      <alignment horizontal="center"/>
    </xf>
    <xf numFmtId="167" fontId="5" fillId="2" borderId="0" xfId="2" applyNumberFormat="1" applyFill="1" applyAlignment="1">
      <alignment horizontal="center"/>
    </xf>
    <xf numFmtId="0" fontId="4" fillId="2" borderId="6" xfId="2" applyFont="1" applyFill="1" applyBorder="1" applyAlignment="1">
      <alignment horizontal="center"/>
    </xf>
    <xf numFmtId="167" fontId="8" fillId="2" borderId="6" xfId="2" applyNumberFormat="1" applyFont="1" applyFill="1" applyBorder="1" applyAlignment="1">
      <alignment horizontal="left"/>
    </xf>
    <xf numFmtId="167" fontId="5" fillId="2" borderId="6" xfId="2" applyNumberFormat="1" applyFill="1" applyBorder="1" applyAlignment="1">
      <alignment horizontal="left"/>
    </xf>
    <xf numFmtId="167" fontId="5" fillId="2" borderId="1" xfId="2" applyNumberFormat="1" applyFill="1" applyBorder="1" applyAlignment="1">
      <alignment horizontal="center"/>
    </xf>
    <xf numFmtId="0" fontId="5" fillId="2" borderId="6" xfId="2" applyFill="1" applyBorder="1"/>
    <xf numFmtId="167" fontId="5" fillId="2" borderId="6" xfId="2" quotePrefix="1" applyNumberFormat="1" applyFill="1" applyBorder="1" applyAlignment="1">
      <alignment horizontal="center"/>
    </xf>
    <xf numFmtId="0" fontId="5" fillId="2" borderId="8" xfId="2" applyFill="1" applyBorder="1" applyAlignment="1">
      <alignment horizontal="center"/>
    </xf>
    <xf numFmtId="166" fontId="4" fillId="2" borderId="8" xfId="2" applyNumberFormat="1" applyFont="1" applyFill="1" applyBorder="1" applyAlignment="1">
      <alignment horizontal="left" vertical="top" wrapText="1"/>
    </xf>
    <xf numFmtId="166" fontId="5" fillId="2" borderId="7" xfId="2" applyNumberFormat="1" applyFill="1" applyBorder="1"/>
    <xf numFmtId="166" fontId="5" fillId="2" borderId="14" xfId="2" applyNumberFormat="1" applyFill="1" applyBorder="1"/>
    <xf numFmtId="166" fontId="5" fillId="2" borderId="4" xfId="2" applyNumberFormat="1" applyFill="1" applyBorder="1"/>
    <xf numFmtId="0" fontId="5" fillId="2" borderId="9" xfId="2" applyFill="1" applyBorder="1" applyAlignment="1">
      <alignment horizontal="center"/>
    </xf>
    <xf numFmtId="167" fontId="4" fillId="2" borderId="9" xfId="2" applyNumberFormat="1" applyFont="1" applyFill="1" applyBorder="1" applyAlignment="1">
      <alignment horizontal="left"/>
    </xf>
    <xf numFmtId="167" fontId="4" fillId="2" borderId="5" xfId="2" applyNumberFormat="1" applyFont="1" applyFill="1" applyBorder="1" applyAlignment="1">
      <alignment horizontal="left"/>
    </xf>
    <xf numFmtId="166" fontId="5" fillId="2" borderId="13" xfId="2" applyNumberFormat="1" applyFill="1" applyBorder="1" applyAlignment="1">
      <alignment horizontal="right" vertical="center"/>
    </xf>
    <xf numFmtId="166" fontId="5" fillId="2" borderId="2" xfId="2" applyNumberFormat="1" applyFill="1" applyBorder="1" applyAlignment="1">
      <alignment horizontal="right"/>
    </xf>
    <xf numFmtId="168" fontId="4" fillId="2" borderId="0" xfId="3" applyNumberFormat="1" applyFont="1" applyFill="1" applyAlignment="1">
      <alignment horizontal="left"/>
    </xf>
    <xf numFmtId="168" fontId="5" fillId="2" borderId="0" xfId="3" applyNumberFormat="1" applyFont="1" applyFill="1"/>
    <xf numFmtId="166" fontId="5" fillId="2" borderId="0" xfId="3" applyNumberFormat="1" applyFont="1" applyFill="1" applyAlignment="1">
      <alignment horizontal="left"/>
    </xf>
    <xf numFmtId="168" fontId="5" fillId="2" borderId="3" xfId="3" applyNumberFormat="1" applyFont="1" applyFill="1" applyBorder="1" applyAlignment="1">
      <alignment horizontal="center" vertical="center"/>
    </xf>
    <xf numFmtId="168" fontId="5" fillId="2" borderId="11" xfId="3" applyNumberFormat="1" applyFont="1" applyFill="1" applyBorder="1" applyAlignment="1">
      <alignment horizontal="center" vertical="center"/>
    </xf>
    <xf numFmtId="166" fontId="5" fillId="2" borderId="3" xfId="3" applyNumberFormat="1" applyFont="1" applyFill="1" applyBorder="1" applyAlignment="1">
      <alignment horizontal="center" vertical="center"/>
    </xf>
    <xf numFmtId="166" fontId="5" fillId="2" borderId="10" xfId="3" applyNumberFormat="1" applyFont="1" applyFill="1" applyBorder="1" applyAlignment="1">
      <alignment horizontal="centerContinuous" vertical="center"/>
    </xf>
    <xf numFmtId="166" fontId="5" fillId="2" borderId="15" xfId="3" applyNumberFormat="1" applyFont="1" applyFill="1" applyBorder="1" applyAlignment="1">
      <alignment horizontal="centerContinuous" vertical="center"/>
    </xf>
    <xf numFmtId="168" fontId="5" fillId="2" borderId="1" xfId="3" applyNumberFormat="1" applyFont="1" applyFill="1" applyBorder="1" applyAlignment="1">
      <alignment horizontal="center"/>
    </xf>
    <xf numFmtId="166" fontId="5" fillId="2" borderId="0" xfId="3" applyNumberFormat="1" applyFont="1" applyFill="1" applyAlignment="1">
      <alignment horizontal="fill"/>
    </xf>
    <xf numFmtId="166" fontId="5" fillId="2" borderId="16" xfId="3" applyNumberFormat="1" applyFont="1" applyFill="1" applyBorder="1" applyAlignment="1">
      <alignment horizontal="fill"/>
    </xf>
    <xf numFmtId="168" fontId="5" fillId="2" borderId="0" xfId="3" applyNumberFormat="1" applyFont="1" applyFill="1" applyAlignment="1">
      <alignment horizontal="left"/>
    </xf>
    <xf numFmtId="166" fontId="5" fillId="2" borderId="6" xfId="3" applyNumberFormat="1" applyFont="1" applyFill="1" applyBorder="1"/>
    <xf numFmtId="1" fontId="5" fillId="2" borderId="0" xfId="3" applyNumberFormat="1" applyFont="1" applyFill="1" applyAlignment="1">
      <alignment horizontal="center"/>
    </xf>
    <xf numFmtId="168" fontId="5" fillId="2" borderId="1" xfId="3" quotePrefix="1" applyNumberFormat="1" applyFont="1" applyFill="1" applyBorder="1" applyAlignment="1">
      <alignment horizontal="center"/>
    </xf>
    <xf numFmtId="168" fontId="5" fillId="2" borderId="4" xfId="3" applyNumberFormat="1" applyFont="1" applyFill="1" applyBorder="1" applyAlignment="1">
      <alignment horizontal="center"/>
    </xf>
    <xf numFmtId="168" fontId="5" fillId="2" borderId="7" xfId="3" applyNumberFormat="1" applyFont="1" applyFill="1" applyBorder="1"/>
    <xf numFmtId="1" fontId="5" fillId="2" borderId="7" xfId="3" applyNumberFormat="1" applyFont="1" applyFill="1" applyBorder="1" applyAlignment="1">
      <alignment horizontal="center"/>
    </xf>
    <xf numFmtId="166" fontId="5" fillId="2" borderId="7" xfId="3" applyNumberFormat="1" applyFont="1" applyFill="1" applyBorder="1"/>
    <xf numFmtId="166" fontId="5" fillId="2" borderId="8" xfId="3" applyNumberFormat="1" applyFont="1" applyFill="1" applyBorder="1"/>
    <xf numFmtId="166" fontId="5" fillId="2" borderId="14" xfId="3" applyNumberFormat="1" applyFont="1" applyFill="1" applyBorder="1"/>
    <xf numFmtId="166" fontId="5" fillId="2" borderId="6" xfId="3" applyNumberFormat="1" applyFont="1" applyFill="1" applyBorder="1" applyAlignment="1">
      <alignment horizontal="right"/>
    </xf>
    <xf numFmtId="168" fontId="5" fillId="2" borderId="2" xfId="3" applyNumberFormat="1" applyFont="1" applyFill="1" applyBorder="1" applyAlignment="1">
      <alignment horizontal="center"/>
    </xf>
    <xf numFmtId="168" fontId="5" fillId="2" borderId="5" xfId="3" applyNumberFormat="1" applyFont="1" applyFill="1" applyBorder="1" applyAlignment="1">
      <alignment horizontal="fill"/>
    </xf>
    <xf numFmtId="1" fontId="5" fillId="2" borderId="5" xfId="3" applyNumberFormat="1" applyFont="1" applyFill="1" applyBorder="1" applyAlignment="1">
      <alignment horizontal="center"/>
    </xf>
    <xf numFmtId="166" fontId="5" fillId="2" borderId="5" xfId="3" applyNumberFormat="1" applyFont="1" applyFill="1" applyBorder="1" applyAlignment="1">
      <alignment horizontal="fill"/>
    </xf>
    <xf numFmtId="166" fontId="5" fillId="2" borderId="9" xfId="3" applyNumberFormat="1" applyFont="1" applyFill="1" applyBorder="1" applyAlignment="1">
      <alignment horizontal="fill"/>
    </xf>
    <xf numFmtId="166" fontId="5" fillId="2" borderId="13" xfId="3" applyNumberFormat="1" applyFont="1" applyFill="1" applyBorder="1" applyAlignment="1">
      <alignment horizontal="fill"/>
    </xf>
    <xf numFmtId="1" fontId="5" fillId="2" borderId="11" xfId="3" applyNumberFormat="1" applyFont="1" applyFill="1" applyBorder="1" applyAlignment="1">
      <alignment horizontal="center" vertical="center"/>
    </xf>
    <xf numFmtId="166" fontId="5" fillId="2" borderId="16" xfId="3" applyNumberFormat="1" applyFont="1" applyFill="1" applyBorder="1" applyAlignment="1">
      <alignment horizontal="left"/>
    </xf>
    <xf numFmtId="166" fontId="5" fillId="2" borderId="0" xfId="3" applyNumberFormat="1" applyFont="1" applyFill="1" applyAlignment="1">
      <alignment horizontal="right"/>
    </xf>
    <xf numFmtId="168" fontId="7" fillId="2" borderId="0" xfId="3" applyNumberFormat="1" applyFont="1" applyFill="1" applyAlignment="1">
      <alignment horizontal="left"/>
    </xf>
    <xf numFmtId="168" fontId="5" fillId="2" borderId="1" xfId="3" applyNumberFormat="1" applyFont="1" applyFill="1" applyBorder="1" applyAlignment="1">
      <alignment horizontal="fill"/>
    </xf>
    <xf numFmtId="166" fontId="5" fillId="2" borderId="1" xfId="3" applyNumberFormat="1" applyFont="1" applyFill="1" applyBorder="1" applyAlignment="1">
      <alignment horizontal="fill"/>
    </xf>
    <xf numFmtId="166" fontId="5" fillId="2" borderId="6" xfId="3" applyNumberFormat="1" applyFont="1" applyFill="1" applyBorder="1" applyAlignment="1">
      <alignment horizontal="fill"/>
    </xf>
    <xf numFmtId="168" fontId="5" fillId="2" borderId="0" xfId="3" applyNumberFormat="1" applyFont="1" applyFill="1" applyAlignment="1">
      <alignment horizontal="fill"/>
    </xf>
    <xf numFmtId="166" fontId="5" fillId="2" borderId="1" xfId="3" applyNumberFormat="1" applyFont="1" applyFill="1" applyBorder="1" applyAlignment="1">
      <alignment horizontal="center"/>
    </xf>
    <xf numFmtId="2" fontId="5" fillId="2" borderId="1" xfId="3" applyNumberFormat="1" applyFont="1" applyFill="1" applyBorder="1" applyAlignment="1">
      <alignment horizontal="center"/>
    </xf>
    <xf numFmtId="168" fontId="5" fillId="2" borderId="2" xfId="3" applyNumberFormat="1" applyFont="1" applyFill="1" applyBorder="1" applyAlignment="1">
      <alignment horizontal="left"/>
    </xf>
    <xf numFmtId="166" fontId="5" fillId="2" borderId="2" xfId="3" applyNumberFormat="1" applyFont="1" applyFill="1" applyBorder="1"/>
    <xf numFmtId="168" fontId="5" fillId="2" borderId="7" xfId="3" applyNumberFormat="1" applyFont="1" applyFill="1" applyBorder="1" applyAlignment="1">
      <alignment horizontal="center"/>
    </xf>
    <xf numFmtId="168" fontId="5" fillId="2" borderId="5" xfId="3" applyNumberFormat="1" applyFont="1" applyFill="1" applyBorder="1" applyAlignment="1">
      <alignment horizontal="center"/>
    </xf>
    <xf numFmtId="168" fontId="8" fillId="2" borderId="0" xfId="3" applyNumberFormat="1" applyFont="1" applyFill="1" applyAlignment="1">
      <alignment horizontal="left"/>
    </xf>
    <xf numFmtId="168" fontId="6" fillId="2" borderId="6" xfId="3" applyNumberFormat="1" applyFill="1" applyBorder="1"/>
    <xf numFmtId="168" fontId="5" fillId="2" borderId="0" xfId="3" applyNumberFormat="1" applyFont="1" applyFill="1" applyAlignment="1">
      <alignment horizontal="left" wrapText="1"/>
    </xf>
    <xf numFmtId="43" fontId="5" fillId="2" borderId="1" xfId="3" applyNumberFormat="1" applyFont="1" applyFill="1" applyBorder="1"/>
    <xf numFmtId="168" fontId="6" fillId="2" borderId="1" xfId="3" applyNumberFormat="1" applyFill="1" applyBorder="1"/>
    <xf numFmtId="43" fontId="5" fillId="2" borderId="6" xfId="3" applyNumberFormat="1" applyFont="1" applyFill="1" applyBorder="1"/>
    <xf numFmtId="168" fontId="5" fillId="2" borderId="1" xfId="3" applyNumberFormat="1" applyFont="1" applyFill="1" applyBorder="1" applyAlignment="1">
      <alignment horizontal="left"/>
    </xf>
    <xf numFmtId="168" fontId="5" fillId="2" borderId="6" xfId="3" applyNumberFormat="1" applyFont="1" applyFill="1" applyBorder="1" applyAlignment="1">
      <alignment horizontal="center"/>
    </xf>
    <xf numFmtId="168" fontId="5" fillId="2" borderId="6" xfId="3" applyNumberFormat="1" applyFont="1" applyFill="1" applyBorder="1"/>
    <xf numFmtId="168" fontId="4" fillId="2" borderId="6" xfId="3" applyNumberFormat="1" applyFont="1" applyFill="1" applyBorder="1" applyAlignment="1">
      <alignment horizontal="left"/>
    </xf>
    <xf numFmtId="166" fontId="5" fillId="2" borderId="4" xfId="3" applyNumberFormat="1" applyFont="1" applyFill="1" applyBorder="1"/>
    <xf numFmtId="168" fontId="4" fillId="2" borderId="1" xfId="3" applyNumberFormat="1" applyFont="1" applyFill="1" applyBorder="1" applyAlignment="1">
      <alignment horizontal="center"/>
    </xf>
    <xf numFmtId="168" fontId="5" fillId="2" borderId="1" xfId="3" applyNumberFormat="1" applyFont="1" applyFill="1" applyBorder="1" applyAlignment="1">
      <alignment horizontal="center" vertical="center"/>
    </xf>
    <xf numFmtId="168" fontId="5" fillId="2" borderId="0" xfId="3" applyNumberFormat="1" applyFont="1" applyFill="1" applyAlignment="1">
      <alignment horizontal="center" vertical="center"/>
    </xf>
    <xf numFmtId="166" fontId="5" fillId="2" borderId="1" xfId="3" applyNumberFormat="1" applyFont="1" applyFill="1" applyBorder="1" applyAlignment="1">
      <alignment horizontal="center" vertical="center"/>
    </xf>
    <xf numFmtId="166" fontId="5" fillId="2" borderId="6" xfId="3" applyNumberFormat="1" applyFont="1" applyFill="1" applyBorder="1" applyAlignment="1">
      <alignment horizontal="centerContinuous" vertical="center"/>
    </xf>
    <xf numFmtId="166" fontId="5" fillId="2" borderId="16" xfId="3" applyNumberFormat="1" applyFont="1" applyFill="1" applyBorder="1" applyAlignment="1">
      <alignment horizontal="centerContinuous" vertical="center"/>
    </xf>
    <xf numFmtId="168" fontId="5" fillId="2" borderId="2" xfId="3" applyNumberFormat="1" applyFont="1" applyFill="1" applyBorder="1" applyAlignment="1">
      <alignment horizontal="fill"/>
    </xf>
    <xf numFmtId="166" fontId="5" fillId="2" borderId="2" xfId="3" applyNumberFormat="1" applyFont="1" applyFill="1" applyBorder="1" applyAlignment="1">
      <alignment horizontal="fill"/>
    </xf>
    <xf numFmtId="168" fontId="4" fillId="0" borderId="1" xfId="19" applyFont="1" applyBorder="1" applyAlignment="1">
      <alignment horizontal="left" vertical="top" wrapText="1"/>
    </xf>
    <xf numFmtId="168" fontId="5" fillId="0" borderId="1" xfId="19" applyFont="1" applyBorder="1" applyAlignment="1">
      <alignment horizontal="center" vertical="top" wrapText="1"/>
    </xf>
    <xf numFmtId="43" fontId="5" fillId="0" borderId="1" xfId="19" applyNumberFormat="1" applyFont="1" applyBorder="1" applyAlignment="1">
      <alignment horizontal="left" vertical="top" wrapText="1"/>
    </xf>
    <xf numFmtId="168" fontId="5" fillId="0" borderId="1" xfId="19" applyFont="1" applyBorder="1" applyAlignment="1">
      <alignment horizontal="left" vertical="top" wrapText="1"/>
    </xf>
    <xf numFmtId="168" fontId="5" fillId="0" borderId="1" xfId="19" applyFont="1" applyBorder="1" applyAlignment="1">
      <alignment horizontal="center" wrapText="1"/>
    </xf>
    <xf numFmtId="43" fontId="12" fillId="0" borderId="1" xfId="0" applyNumberFormat="1" applyFont="1" applyBorder="1"/>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center" vertical="top"/>
    </xf>
    <xf numFmtId="43" fontId="5" fillId="0" borderId="1" xfId="0" applyNumberFormat="1" applyFont="1" applyBorder="1" applyAlignment="1">
      <alignment vertical="top"/>
    </xf>
    <xf numFmtId="0" fontId="5" fillId="0" borderId="1" xfId="22" applyBorder="1" applyAlignment="1">
      <alignment horizontal="left" vertical="top" wrapText="1"/>
    </xf>
    <xf numFmtId="0" fontId="5" fillId="0" borderId="1" xfId="22" applyBorder="1" applyAlignment="1">
      <alignment horizontal="center"/>
    </xf>
    <xf numFmtId="1" fontId="5" fillId="0" borderId="1" xfId="22" applyNumberFormat="1" applyBorder="1" applyAlignment="1">
      <alignment horizontal="center"/>
    </xf>
    <xf numFmtId="43" fontId="5" fillId="0" borderId="1" xfId="22" applyNumberFormat="1" applyBorder="1" applyAlignment="1">
      <alignment horizontal="right"/>
    </xf>
    <xf numFmtId="0" fontId="5" fillId="0" borderId="1" xfId="22" applyBorder="1" applyAlignment="1">
      <alignment horizontal="left" vertical="top"/>
    </xf>
    <xf numFmtId="0" fontId="5" fillId="0" borderId="1" xfId="22" applyBorder="1" applyAlignment="1">
      <alignment horizontal="center" vertical="top"/>
    </xf>
    <xf numFmtId="1" fontId="5" fillId="0" borderId="1" xfId="22" applyNumberFormat="1" applyBorder="1" applyAlignment="1">
      <alignment horizontal="center" vertical="top"/>
    </xf>
    <xf numFmtId="43" fontId="5" fillId="0" borderId="1" xfId="22" applyNumberFormat="1" applyBorder="1" applyAlignment="1">
      <alignment horizontal="right" vertical="top"/>
    </xf>
    <xf numFmtId="0" fontId="5" fillId="0" borderId="1" xfId="5" applyFont="1" applyBorder="1" applyAlignment="1">
      <alignment vertical="top" wrapText="1"/>
    </xf>
    <xf numFmtId="0" fontId="5" fillId="0" borderId="0" xfId="5" applyFont="1" applyAlignment="1">
      <alignment horizontal="center" vertical="top"/>
    </xf>
    <xf numFmtId="9" fontId="5" fillId="0" borderId="1" xfId="5" applyNumberFormat="1" applyFont="1" applyBorder="1" applyAlignment="1">
      <alignment horizontal="center" vertical="top"/>
    </xf>
    <xf numFmtId="43" fontId="5" fillId="0" borderId="0" xfId="5" applyNumberFormat="1" applyFont="1" applyAlignment="1">
      <alignment vertical="top"/>
    </xf>
    <xf numFmtId="0" fontId="5" fillId="0" borderId="1" xfId="50" applyBorder="1" applyAlignment="1">
      <alignment vertical="top"/>
    </xf>
    <xf numFmtId="0" fontId="5" fillId="0" borderId="1" xfId="50" applyBorder="1" applyAlignment="1">
      <alignment horizontal="center" vertical="top" wrapText="1"/>
    </xf>
    <xf numFmtId="0" fontId="5" fillId="0" borderId="1" xfId="50" applyBorder="1" applyAlignment="1">
      <alignment horizontal="center" vertical="top"/>
    </xf>
    <xf numFmtId="43" fontId="5" fillId="0" borderId="1" xfId="50" applyNumberFormat="1" applyBorder="1" applyAlignment="1">
      <alignment vertical="top"/>
    </xf>
    <xf numFmtId="0" fontId="4" fillId="0" borderId="1" xfId="50" applyFont="1" applyBorder="1" applyAlignment="1">
      <alignment vertical="top"/>
    </xf>
    <xf numFmtId="0" fontId="5" fillId="0" borderId="1" xfId="50" applyBorder="1" applyAlignment="1">
      <alignment horizontal="center"/>
    </xf>
    <xf numFmtId="43" fontId="5" fillId="0" borderId="1" xfId="50" applyNumberFormat="1" applyBorder="1"/>
    <xf numFmtId="0" fontId="5" fillId="0" borderId="1" xfId="26" applyBorder="1" applyAlignment="1">
      <alignment vertical="top"/>
    </xf>
    <xf numFmtId="0" fontId="5" fillId="0" borderId="1" xfId="26" applyBorder="1" applyAlignment="1">
      <alignment horizontal="center" vertical="top" wrapText="1"/>
    </xf>
    <xf numFmtId="0" fontId="5" fillId="0" borderId="1" xfId="26" applyBorder="1" applyAlignment="1">
      <alignment horizontal="center" vertical="top"/>
    </xf>
    <xf numFmtId="43" fontId="5" fillId="0" borderId="1" xfId="26" applyNumberFormat="1" applyBorder="1" applyAlignment="1">
      <alignment vertical="top"/>
    </xf>
    <xf numFmtId="0" fontId="5" fillId="0" borderId="1" xfId="26" applyBorder="1" applyAlignment="1">
      <alignment vertical="top" wrapText="1"/>
    </xf>
    <xf numFmtId="43" fontId="5" fillId="0" borderId="6" xfId="19" applyNumberFormat="1" applyFont="1" applyBorder="1" applyAlignment="1">
      <alignment horizontal="left" vertical="top" wrapText="1"/>
    </xf>
    <xf numFmtId="43" fontId="12" fillId="0" borderId="6" xfId="0" applyNumberFormat="1" applyFont="1" applyBorder="1"/>
    <xf numFmtId="43" fontId="5" fillId="0" borderId="6" xfId="0" applyNumberFormat="1" applyFont="1" applyBorder="1" applyAlignment="1">
      <alignment vertical="top"/>
    </xf>
    <xf numFmtId="43" fontId="5" fillId="0" borderId="6" xfId="22" applyNumberFormat="1" applyBorder="1" applyAlignment="1">
      <alignment horizontal="right"/>
    </xf>
    <xf numFmtId="43" fontId="5" fillId="0" borderId="6" xfId="22" applyNumberFormat="1" applyBorder="1" applyAlignment="1">
      <alignment horizontal="right" vertical="top"/>
    </xf>
    <xf numFmtId="43" fontId="5" fillId="0" borderId="6" xfId="45" applyNumberFormat="1" applyBorder="1" applyAlignment="1">
      <alignment vertical="top"/>
    </xf>
    <xf numFmtId="43" fontId="5" fillId="0" borderId="6" xfId="50" applyNumberFormat="1" applyBorder="1" applyAlignment="1">
      <alignment vertical="top"/>
    </xf>
    <xf numFmtId="43" fontId="5" fillId="0" borderId="6" xfId="50" applyNumberFormat="1" applyBorder="1"/>
    <xf numFmtId="43" fontId="5" fillId="0" borderId="6" xfId="26" applyNumberFormat="1" applyBorder="1" applyAlignment="1">
      <alignment vertical="top"/>
    </xf>
    <xf numFmtId="168" fontId="5" fillId="2" borderId="4" xfId="3" applyNumberFormat="1" applyFont="1" applyFill="1" applyBorder="1"/>
    <xf numFmtId="168" fontId="4" fillId="0" borderId="1" xfId="19" quotePrefix="1" applyFont="1" applyBorder="1" applyAlignment="1">
      <alignment horizontal="center" vertical="top"/>
    </xf>
    <xf numFmtId="168" fontId="5" fillId="0" borderId="1" xfId="19" applyFont="1" applyBorder="1" applyAlignment="1">
      <alignment horizontal="center" vertical="top"/>
    </xf>
    <xf numFmtId="0" fontId="4" fillId="0" borderId="1" xfId="0" applyFont="1" applyBorder="1" applyAlignment="1">
      <alignment horizontal="center" vertical="top"/>
    </xf>
    <xf numFmtId="2" fontId="5" fillId="0" borderId="1" xfId="22" quotePrefix="1" applyNumberFormat="1" applyBorder="1" applyAlignment="1">
      <alignment horizontal="center" vertical="top"/>
    </xf>
    <xf numFmtId="2" fontId="5" fillId="0" borderId="1" xfId="22" applyNumberFormat="1" applyBorder="1" applyAlignment="1">
      <alignment horizontal="center" vertical="top"/>
    </xf>
    <xf numFmtId="0" fontId="5" fillId="0" borderId="6" xfId="5" applyFont="1" applyBorder="1" applyAlignment="1">
      <alignment horizontal="center" vertical="top"/>
    </xf>
    <xf numFmtId="0" fontId="4" fillId="0" borderId="1" xfId="50" applyFont="1" applyBorder="1" applyAlignment="1">
      <alignment horizontal="center" vertical="top"/>
    </xf>
    <xf numFmtId="0" fontId="12" fillId="0" borderId="1" xfId="22" applyFont="1" applyBorder="1" applyAlignment="1">
      <alignment vertical="top"/>
    </xf>
    <xf numFmtId="168" fontId="13" fillId="0" borderId="18" xfId="19" applyFont="1" applyBorder="1" applyAlignment="1">
      <alignment horizontal="center" vertical="top"/>
    </xf>
    <xf numFmtId="168" fontId="13" fillId="0" borderId="1" xfId="19" applyFont="1" applyBorder="1" applyAlignment="1">
      <alignment horizontal="left" vertical="top" wrapText="1"/>
    </xf>
    <xf numFmtId="168" fontId="12" fillId="0" borderId="1" xfId="19" applyFont="1" applyBorder="1" applyAlignment="1">
      <alignment horizontal="center" vertical="top" wrapText="1"/>
    </xf>
    <xf numFmtId="3" fontId="12" fillId="0" borderId="1" xfId="19" applyNumberFormat="1" applyFont="1" applyBorder="1" applyAlignment="1">
      <alignment horizontal="center" vertical="top" wrapText="1"/>
    </xf>
    <xf numFmtId="169" fontId="12" fillId="0" borderId="1" xfId="19" applyNumberFormat="1" applyFont="1" applyBorder="1" applyAlignment="1">
      <alignment horizontal="left" vertical="top" wrapText="1"/>
    </xf>
    <xf numFmtId="168" fontId="12" fillId="0" borderId="18" xfId="19" applyFont="1" applyBorder="1" applyAlignment="1">
      <alignment horizontal="center" vertical="top"/>
    </xf>
    <xf numFmtId="168" fontId="12" fillId="0" borderId="1" xfId="19" applyFont="1" applyBorder="1" applyAlignment="1">
      <alignment horizontal="left" vertical="top" wrapText="1"/>
    </xf>
    <xf numFmtId="168" fontId="12" fillId="0" borderId="18" xfId="19" quotePrefix="1" applyFont="1" applyBorder="1" applyAlignment="1">
      <alignment horizontal="center" vertical="top"/>
    </xf>
    <xf numFmtId="169" fontId="12" fillId="0" borderId="1" xfId="0" applyNumberFormat="1" applyFont="1" applyBorder="1" applyAlignment="1">
      <alignment vertical="top"/>
    </xf>
    <xf numFmtId="169" fontId="12" fillId="0" borderId="6" xfId="19" applyNumberFormat="1" applyFont="1" applyBorder="1" applyAlignment="1">
      <alignment horizontal="left" vertical="top" wrapText="1"/>
    </xf>
    <xf numFmtId="169" fontId="12" fillId="0" borderId="6" xfId="0" applyNumberFormat="1" applyFont="1" applyBorder="1" applyAlignment="1">
      <alignment vertical="top"/>
    </xf>
    <xf numFmtId="168" fontId="12" fillId="0" borderId="16" xfId="19" applyFont="1" applyBorder="1" applyAlignment="1">
      <alignment horizontal="center" vertical="top"/>
    </xf>
    <xf numFmtId="0" fontId="5" fillId="0" borderId="0" xfId="50" applyAlignment="1">
      <alignment vertical="top"/>
    </xf>
    <xf numFmtId="43" fontId="5" fillId="0" borderId="0" xfId="50" applyNumberFormat="1"/>
    <xf numFmtId="168" fontId="12" fillId="0" borderId="1" xfId="19" applyFont="1" applyBorder="1" applyAlignment="1">
      <alignment horizontal="center" wrapText="1"/>
    </xf>
    <xf numFmtId="3" fontId="12" fillId="0" borderId="1" xfId="19" applyNumberFormat="1" applyFont="1" applyBorder="1" applyAlignment="1">
      <alignment horizontal="center" wrapText="1"/>
    </xf>
    <xf numFmtId="164" fontId="12" fillId="0" borderId="1" xfId="0" applyNumberFormat="1" applyFont="1" applyBorder="1"/>
    <xf numFmtId="164" fontId="12" fillId="0" borderId="6" xfId="0" applyNumberFormat="1" applyFont="1" applyBorder="1"/>
    <xf numFmtId="164" fontId="5" fillId="2" borderId="16" xfId="3" applyNumberFormat="1" applyFont="1" applyFill="1" applyBorder="1"/>
    <xf numFmtId="164" fontId="14" fillId="0" borderId="1" xfId="19" applyNumberFormat="1" applyFont="1" applyBorder="1" applyAlignment="1">
      <alignment horizontal="left" wrapText="1"/>
    </xf>
    <xf numFmtId="164" fontId="12" fillId="0" borderId="6" xfId="19" applyNumberFormat="1" applyFont="1" applyBorder="1" applyAlignment="1">
      <alignment horizontal="left" wrapText="1"/>
    </xf>
    <xf numFmtId="164" fontId="12" fillId="0" borderId="1" xfId="19" applyNumberFormat="1" applyFont="1" applyBorder="1" applyAlignment="1">
      <alignment horizontal="left" wrapText="1"/>
    </xf>
    <xf numFmtId="0" fontId="5" fillId="0" borderId="0" xfId="1" applyFont="1" applyAlignment="1">
      <alignment wrapText="1"/>
    </xf>
    <xf numFmtId="167" fontId="4" fillId="2" borderId="6" xfId="2" applyNumberFormat="1" applyFont="1" applyFill="1" applyBorder="1" applyAlignment="1">
      <alignment horizontal="left" vertical="top" wrapText="1"/>
    </xf>
    <xf numFmtId="167" fontId="4" fillId="2" borderId="6" xfId="2" applyNumberFormat="1" applyFont="1" applyFill="1" applyBorder="1" applyAlignment="1">
      <alignment horizontal="left"/>
    </xf>
    <xf numFmtId="167" fontId="15" fillId="2" borderId="6" xfId="2" applyNumberFormat="1" applyFont="1" applyFill="1" applyBorder="1" applyAlignment="1">
      <alignment horizontal="left" vertical="top" wrapText="1"/>
    </xf>
    <xf numFmtId="170" fontId="5" fillId="2" borderId="6" xfId="2" applyNumberFormat="1" applyFill="1" applyBorder="1" applyAlignment="1">
      <alignment horizontal="center"/>
    </xf>
    <xf numFmtId="2" fontId="5" fillId="2" borderId="6" xfId="2" applyNumberFormat="1" applyFill="1" applyBorder="1" applyAlignment="1">
      <alignment horizontal="center"/>
    </xf>
    <xf numFmtId="0" fontId="5" fillId="2" borderId="10" xfId="2" applyFill="1" applyBorder="1" applyAlignment="1">
      <alignment horizontal="center"/>
    </xf>
    <xf numFmtId="0" fontId="5" fillId="2" borderId="11" xfId="2" applyFill="1" applyBorder="1" applyAlignment="1">
      <alignment horizontal="center" vertical="center"/>
    </xf>
    <xf numFmtId="166" fontId="5" fillId="2" borderId="11" xfId="2" applyNumberFormat="1" applyFill="1" applyBorder="1" applyAlignment="1">
      <alignment horizontal="center" vertical="center"/>
    </xf>
    <xf numFmtId="166" fontId="5" fillId="2" borderId="11" xfId="2" applyNumberFormat="1" applyFill="1" applyBorder="1" applyAlignment="1">
      <alignment horizontal="right" vertical="center"/>
    </xf>
    <xf numFmtId="166" fontId="5" fillId="2" borderId="3" xfId="2" applyNumberFormat="1" applyFill="1" applyBorder="1" applyAlignment="1">
      <alignment vertical="center"/>
    </xf>
    <xf numFmtId="0" fontId="5" fillId="2" borderId="4" xfId="2" applyFill="1" applyBorder="1" applyAlignment="1">
      <alignment horizontal="center" vertical="center"/>
    </xf>
    <xf numFmtId="166" fontId="5" fillId="2" borderId="4" xfId="2" applyNumberFormat="1" applyFill="1" applyBorder="1" applyAlignment="1">
      <alignment horizontal="center" vertical="center"/>
    </xf>
    <xf numFmtId="166" fontId="5" fillId="2" borderId="4" xfId="2" applyNumberFormat="1" applyFill="1" applyBorder="1" applyAlignment="1">
      <alignment horizontal="right" vertical="center"/>
    </xf>
    <xf numFmtId="0" fontId="8" fillId="2" borderId="6" xfId="2" applyFont="1" applyFill="1" applyBorder="1"/>
    <xf numFmtId="166" fontId="5" fillId="2" borderId="6" xfId="2" applyNumberFormat="1" applyFill="1" applyBorder="1" applyAlignment="1">
      <alignment horizontal="center"/>
    </xf>
    <xf numFmtId="166" fontId="5" fillId="2" borderId="6" xfId="2" applyNumberFormat="1" applyFill="1" applyBorder="1"/>
    <xf numFmtId="0" fontId="4" fillId="2" borderId="6" xfId="2" applyFont="1" applyFill="1" applyBorder="1" applyAlignment="1">
      <alignment vertical="top" wrapText="1"/>
    </xf>
    <xf numFmtId="0" fontId="5" fillId="2" borderId="4" xfId="2" applyFill="1" applyBorder="1" applyAlignment="1">
      <alignment horizontal="center"/>
    </xf>
    <xf numFmtId="0" fontId="4" fillId="2" borderId="4" xfId="2" applyFont="1" applyFill="1" applyBorder="1" applyAlignment="1">
      <alignment horizontal="center" vertical="center"/>
    </xf>
    <xf numFmtId="166" fontId="5" fillId="2" borderId="4" xfId="2" applyNumberFormat="1" applyFill="1" applyBorder="1" applyAlignment="1">
      <alignment vertical="center"/>
    </xf>
    <xf numFmtId="170" fontId="5" fillId="2" borderId="1" xfId="2" applyNumberFormat="1" applyFill="1" applyBorder="1" applyAlignment="1">
      <alignment horizontal="center"/>
    </xf>
    <xf numFmtId="2" fontId="5" fillId="2" borderId="1" xfId="2" applyNumberFormat="1" applyFill="1" applyBorder="1" applyAlignment="1">
      <alignment horizontal="center"/>
    </xf>
    <xf numFmtId="168" fontId="5" fillId="2" borderId="6" xfId="3" applyNumberFormat="1" applyFont="1" applyFill="1" applyBorder="1" applyAlignment="1">
      <alignment horizontal="left"/>
    </xf>
    <xf numFmtId="0" fontId="5" fillId="0" borderId="6" xfId="5" quotePrefix="1" applyFont="1" applyBorder="1" applyAlignment="1">
      <alignment horizontal="center" vertical="top"/>
    </xf>
    <xf numFmtId="170" fontId="5" fillId="2" borderId="6" xfId="2" quotePrefix="1" applyNumberFormat="1" applyFill="1" applyBorder="1" applyAlignment="1">
      <alignment horizontal="center"/>
    </xf>
    <xf numFmtId="0" fontId="5" fillId="2" borderId="6" xfId="2" applyFill="1" applyBorder="1" applyAlignment="1">
      <alignment vertical="top" wrapText="1"/>
    </xf>
    <xf numFmtId="168" fontId="10" fillId="2" borderId="1" xfId="3" applyNumberFormat="1" applyFont="1" applyFill="1" applyBorder="1" applyAlignment="1">
      <alignment horizontal="center"/>
    </xf>
    <xf numFmtId="168" fontId="10" fillId="2" borderId="6" xfId="3" applyNumberFormat="1" applyFont="1" applyFill="1" applyBorder="1" applyAlignment="1">
      <alignment horizontal="center"/>
    </xf>
    <xf numFmtId="168" fontId="10" fillId="2" borderId="6" xfId="3" applyNumberFormat="1" applyFont="1" applyFill="1" applyBorder="1"/>
    <xf numFmtId="166" fontId="10" fillId="2" borderId="16" xfId="3" applyNumberFormat="1" applyFont="1" applyFill="1" applyBorder="1" applyAlignment="1">
      <alignment horizontal="left"/>
    </xf>
    <xf numFmtId="43" fontId="10" fillId="2" borderId="1" xfId="3" applyNumberFormat="1" applyFont="1" applyFill="1" applyBorder="1"/>
    <xf numFmtId="2" fontId="10" fillId="2" borderId="1" xfId="3" quotePrefix="1" applyNumberFormat="1" applyFont="1" applyFill="1" applyBorder="1" applyAlignment="1">
      <alignment horizontal="center"/>
    </xf>
    <xf numFmtId="2" fontId="10" fillId="2" borderId="1" xfId="3" applyNumberFormat="1" applyFont="1" applyFill="1" applyBorder="1" applyAlignment="1">
      <alignment horizontal="center"/>
    </xf>
    <xf numFmtId="168" fontId="16" fillId="2" borderId="6" xfId="3" applyNumberFormat="1" applyFont="1" applyFill="1" applyBorder="1"/>
    <xf numFmtId="168" fontId="10" fillId="2" borderId="6" xfId="3" quotePrefix="1" applyNumberFormat="1" applyFont="1" applyFill="1" applyBorder="1" applyAlignment="1">
      <alignment horizontal="center"/>
    </xf>
    <xf numFmtId="168" fontId="10" fillId="2" borderId="0" xfId="3" applyNumberFormat="1" applyFont="1" applyFill="1" applyAlignment="1">
      <alignment horizontal="center"/>
    </xf>
    <xf numFmtId="0" fontId="5" fillId="0" borderId="3" xfId="0" applyFont="1" applyBorder="1" applyAlignment="1">
      <alignment horizontal="center" wrapText="1"/>
    </xf>
    <xf numFmtId="0" fontId="0" fillId="0" borderId="3" xfId="0" applyBorder="1" applyAlignment="1">
      <alignment horizontal="center" wrapText="1"/>
    </xf>
    <xf numFmtId="0" fontId="5" fillId="0" borderId="0" xfId="0" applyFont="1" applyAlignment="1">
      <alignment horizontal="center" wrapText="1"/>
    </xf>
    <xf numFmtId="0" fontId="0" fillId="0" borderId="0" xfId="0" applyAlignment="1">
      <alignment horizontal="center" wrapText="1"/>
    </xf>
    <xf numFmtId="0" fontId="5" fillId="0" borderId="0" xfId="0" applyFont="1" applyAlignment="1">
      <alignment horizontal="center"/>
    </xf>
    <xf numFmtId="0" fontId="0" fillId="0" borderId="0" xfId="0"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5" xfId="0" applyFont="1" applyBorder="1" applyAlignment="1">
      <alignment horizontal="center"/>
    </xf>
    <xf numFmtId="0" fontId="4" fillId="0" borderId="0" xfId="0" applyFont="1" applyAlignment="1">
      <alignment horizontal="left" wrapText="1"/>
    </xf>
    <xf numFmtId="0" fontId="5" fillId="0" borderId="0" xfId="0" applyFont="1" applyAlignment="1">
      <alignment wrapText="1"/>
    </xf>
    <xf numFmtId="0" fontId="5" fillId="0" borderId="0" xfId="2" applyAlignment="1">
      <alignment wrapText="1"/>
    </xf>
    <xf numFmtId="0" fontId="5" fillId="0" borderId="12" xfId="2" applyBorder="1" applyAlignment="1">
      <alignment horizontal="center"/>
    </xf>
    <xf numFmtId="0" fontId="9" fillId="0" borderId="0" xfId="2" applyFont="1" applyAlignment="1">
      <alignment horizontal="center"/>
    </xf>
    <xf numFmtId="0" fontId="5" fillId="0" borderId="0" xfId="2" applyAlignment="1"/>
    <xf numFmtId="0" fontId="4" fillId="0" borderId="0" xfId="2" applyFont="1" applyAlignment="1"/>
  </cellXfs>
  <cellStyles count="51">
    <cellStyle name="Comma 2" xfId="6" xr:uid="{00000000-0005-0000-0000-000000000000}"/>
    <cellStyle name="Comma 3" xfId="7" xr:uid="{00000000-0005-0000-0000-000001000000}"/>
    <cellStyle name="Comma 4" xfId="8" xr:uid="{00000000-0005-0000-0000-000002000000}"/>
    <cellStyle name="Comma 5" xfId="9" xr:uid="{00000000-0005-0000-0000-000003000000}"/>
    <cellStyle name="Comma 6" xfId="16" xr:uid="{00000000-0005-0000-0000-000004000000}"/>
    <cellStyle name="Comma0" xfId="17" xr:uid="{00000000-0005-0000-0000-000005000000}"/>
    <cellStyle name="Comma0 2" xfId="30" xr:uid="{00000000-0005-0000-0000-000006000000}"/>
    <cellStyle name="Currency 2" xfId="14" xr:uid="{00000000-0005-0000-0000-000007000000}"/>
    <cellStyle name="Currency 2 10" xfId="38" xr:uid="{00000000-0005-0000-0000-000008000000}"/>
    <cellStyle name="Currency 2 11" xfId="39" xr:uid="{00000000-0005-0000-0000-000009000000}"/>
    <cellStyle name="Currency 2 12" xfId="40" xr:uid="{00000000-0005-0000-0000-00000A000000}"/>
    <cellStyle name="Currency 2 13" xfId="41" xr:uid="{00000000-0005-0000-0000-00000B000000}"/>
    <cellStyle name="Currency 2 14" xfId="42" xr:uid="{00000000-0005-0000-0000-00000C000000}"/>
    <cellStyle name="Currency 2 2" xfId="29" xr:uid="{00000000-0005-0000-0000-00000D000000}"/>
    <cellStyle name="Currency 2 3" xfId="31" xr:uid="{00000000-0005-0000-0000-00000E000000}"/>
    <cellStyle name="Currency 2 4" xfId="33" xr:uid="{00000000-0005-0000-0000-00000F000000}"/>
    <cellStyle name="Currency 2 5" xfId="34" xr:uid="{00000000-0005-0000-0000-000010000000}"/>
    <cellStyle name="Currency 2 6" xfId="32" xr:uid="{00000000-0005-0000-0000-000011000000}"/>
    <cellStyle name="Currency 2 7" xfId="35" xr:uid="{00000000-0005-0000-0000-000012000000}"/>
    <cellStyle name="Currency 2 8" xfId="36" xr:uid="{00000000-0005-0000-0000-000013000000}"/>
    <cellStyle name="Currency 2 9" xfId="37" xr:uid="{00000000-0005-0000-0000-000014000000}"/>
    <cellStyle name="Currency 3" xfId="15" xr:uid="{00000000-0005-0000-0000-000015000000}"/>
    <cellStyle name="Date" xfId="10" xr:uid="{00000000-0005-0000-0000-000016000000}"/>
    <cellStyle name="Date 2" xfId="27" xr:uid="{00000000-0005-0000-0000-000017000000}"/>
    <cellStyle name="Normal" xfId="0" builtinId="0"/>
    <cellStyle name="Normal 10" xfId="25" xr:uid="{00000000-0005-0000-0000-000019000000}"/>
    <cellStyle name="Normal 10 2" xfId="46" xr:uid="{00000000-0005-0000-0000-00001A000000}"/>
    <cellStyle name="Normal 12" xfId="50" xr:uid="{00000000-0005-0000-0000-00001B000000}"/>
    <cellStyle name="Normal 13" xfId="26" xr:uid="{00000000-0005-0000-0000-00001C000000}"/>
    <cellStyle name="Normal 13 2" xfId="49" xr:uid="{00000000-0005-0000-0000-00001D000000}"/>
    <cellStyle name="Normal 2" xfId="1" xr:uid="{00000000-0005-0000-0000-00001E000000}"/>
    <cellStyle name="Normal 2 2" xfId="12" xr:uid="{00000000-0005-0000-0000-00001F000000}"/>
    <cellStyle name="Normal 2 2 2" xfId="28" xr:uid="{00000000-0005-0000-0000-000020000000}"/>
    <cellStyle name="Normal 2 3" xfId="11" xr:uid="{00000000-0005-0000-0000-000021000000}"/>
    <cellStyle name="Normal 3" xfId="2" xr:uid="{00000000-0005-0000-0000-000022000000}"/>
    <cellStyle name="Normal 4" xfId="3" xr:uid="{00000000-0005-0000-0000-000023000000}"/>
    <cellStyle name="Normal 4 2" xfId="43" xr:uid="{00000000-0005-0000-0000-000024000000}"/>
    <cellStyle name="Normal 4 3" xfId="20" xr:uid="{00000000-0005-0000-0000-000025000000}"/>
    <cellStyle name="Normal 5" xfId="4" xr:uid="{00000000-0005-0000-0000-000026000000}"/>
    <cellStyle name="Normal 5 2" xfId="44" xr:uid="{00000000-0005-0000-0000-000027000000}"/>
    <cellStyle name="Normal 5 3" xfId="21" xr:uid="{00000000-0005-0000-0000-000028000000}"/>
    <cellStyle name="Normal 6" xfId="22" xr:uid="{00000000-0005-0000-0000-000029000000}"/>
    <cellStyle name="Normal 6 2" xfId="45" xr:uid="{00000000-0005-0000-0000-00002A000000}"/>
    <cellStyle name="Normal 7" xfId="5" xr:uid="{00000000-0005-0000-0000-00002B000000}"/>
    <cellStyle name="Normal 8" xfId="23" xr:uid="{00000000-0005-0000-0000-00002C000000}"/>
    <cellStyle name="Normal 8 2" xfId="47" xr:uid="{00000000-0005-0000-0000-00002D000000}"/>
    <cellStyle name="Normal 9" xfId="24" xr:uid="{00000000-0005-0000-0000-00002E000000}"/>
    <cellStyle name="Normal 9 2" xfId="48" xr:uid="{00000000-0005-0000-0000-00002F000000}"/>
    <cellStyle name="Normal_Bill 6 General Electrical P.R 10" xfId="19" xr:uid="{00000000-0005-0000-0000-000030000000}"/>
    <cellStyle name="OPSKRIF" xfId="18" xr:uid="{00000000-0005-0000-0000-000031000000}"/>
    <cellStyle name="Percent 2" xfId="13"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1079500</xdr:colOff>
      <xdr:row>37</xdr:row>
      <xdr:rowOff>142875</xdr:rowOff>
    </xdr:from>
    <xdr:ext cx="184731" cy="25511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508125" y="57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1079500</xdr:colOff>
      <xdr:row>36</xdr:row>
      <xdr:rowOff>0</xdr:rowOff>
    </xdr:from>
    <xdr:ext cx="184731" cy="25511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7175" y="7762875"/>
          <a:ext cx="184731"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9"/>
  <sheetViews>
    <sheetView view="pageBreakPreview" topLeftCell="X57" zoomScaleSheetLayoutView="100" workbookViewId="0">
      <selection activeCell="AM69" sqref="AM69:AT76"/>
    </sheetView>
  </sheetViews>
  <sheetFormatPr defaultRowHeight="12.75"/>
  <cols>
    <col min="1" max="1" width="11.28515625" style="77" customWidth="1"/>
    <col min="2" max="18" width="8.28515625" style="77" customWidth="1"/>
    <col min="19" max="19" width="6.42578125" style="77" bestFit="1" customWidth="1"/>
    <col min="20" max="21" width="8.28515625" style="77" customWidth="1"/>
    <col min="22" max="39" width="8.28515625" customWidth="1"/>
  </cols>
  <sheetData>
    <row r="1" spans="1:48">
      <c r="A1" s="85"/>
      <c r="B1" s="349" t="s">
        <v>0</v>
      </c>
      <c r="C1" s="350"/>
      <c r="D1" s="350"/>
      <c r="E1" s="350"/>
      <c r="F1" s="350"/>
      <c r="G1" s="350"/>
      <c r="H1" s="350"/>
      <c r="I1" s="350"/>
      <c r="J1" s="350"/>
      <c r="K1" s="350"/>
      <c r="L1" s="349" t="s">
        <v>1</v>
      </c>
      <c r="M1" s="350"/>
      <c r="N1" s="350"/>
      <c r="O1" s="350"/>
      <c r="P1" s="350"/>
      <c r="Q1" s="350"/>
      <c r="R1" s="350"/>
      <c r="S1" s="350"/>
      <c r="T1" s="350"/>
      <c r="U1" s="350"/>
      <c r="V1" s="356" t="s">
        <v>2</v>
      </c>
      <c r="W1" s="357"/>
      <c r="X1" s="357"/>
      <c r="Y1" s="357"/>
      <c r="Z1" s="357"/>
      <c r="AA1" s="357"/>
      <c r="AB1" s="357"/>
      <c r="AC1" s="357"/>
      <c r="AD1" s="357"/>
      <c r="AE1" s="357"/>
      <c r="AF1" s="358"/>
      <c r="AG1" s="355" t="s">
        <v>3</v>
      </c>
      <c r="AH1" s="353"/>
      <c r="AI1" s="353"/>
      <c r="AJ1" s="353"/>
      <c r="AK1" s="353"/>
      <c r="AL1" s="353"/>
      <c r="AM1" s="353"/>
      <c r="AN1" s="353"/>
      <c r="AO1" s="353"/>
    </row>
    <row r="2" spans="1:48" ht="38.25">
      <c r="A2" s="85"/>
      <c r="B2" s="86" t="s">
        <v>4</v>
      </c>
      <c r="C2" s="86" t="s">
        <v>5</v>
      </c>
      <c r="D2" s="86" t="s">
        <v>6</v>
      </c>
      <c r="E2" s="86" t="s">
        <v>7</v>
      </c>
      <c r="F2" s="86" t="s">
        <v>8</v>
      </c>
      <c r="G2" s="86" t="s">
        <v>9</v>
      </c>
      <c r="H2" s="86" t="s">
        <v>10</v>
      </c>
      <c r="I2" s="86" t="s">
        <v>11</v>
      </c>
      <c r="J2" s="86" t="s">
        <v>12</v>
      </c>
      <c r="K2" s="86" t="s">
        <v>13</v>
      </c>
      <c r="L2" s="86" t="s">
        <v>4</v>
      </c>
      <c r="M2" s="86" t="s">
        <v>5</v>
      </c>
      <c r="N2" s="86" t="s">
        <v>6</v>
      </c>
      <c r="O2" s="86" t="s">
        <v>7</v>
      </c>
      <c r="P2" s="86" t="s">
        <v>8</v>
      </c>
      <c r="Q2" s="86" t="s">
        <v>9</v>
      </c>
      <c r="R2" s="86" t="s">
        <v>10</v>
      </c>
      <c r="S2" s="86" t="s">
        <v>14</v>
      </c>
      <c r="T2" s="86" t="s">
        <v>15</v>
      </c>
      <c r="U2" s="86" t="s">
        <v>13</v>
      </c>
      <c r="V2" s="86" t="s">
        <v>16</v>
      </c>
      <c r="W2" s="86" t="s">
        <v>17</v>
      </c>
      <c r="X2" s="86"/>
      <c r="Y2" s="86"/>
      <c r="Z2" s="86" t="s">
        <v>18</v>
      </c>
      <c r="AA2" s="86" t="s">
        <v>19</v>
      </c>
      <c r="AB2" s="86" t="s">
        <v>20</v>
      </c>
      <c r="AC2" s="86" t="s">
        <v>21</v>
      </c>
      <c r="AD2" s="86" t="s">
        <v>22</v>
      </c>
      <c r="AE2" s="86" t="s">
        <v>23</v>
      </c>
      <c r="AF2" s="86" t="s">
        <v>24</v>
      </c>
      <c r="AG2" s="86" t="s">
        <v>16</v>
      </c>
      <c r="AH2" s="86" t="s">
        <v>17</v>
      </c>
      <c r="AI2" s="86" t="s">
        <v>18</v>
      </c>
      <c r="AJ2" s="86" t="s">
        <v>19</v>
      </c>
      <c r="AK2" s="86" t="s">
        <v>20</v>
      </c>
      <c r="AL2" s="86" t="s">
        <v>21</v>
      </c>
      <c r="AM2" s="86" t="s">
        <v>22</v>
      </c>
      <c r="AN2" s="86" t="s">
        <v>23</v>
      </c>
      <c r="AO2" s="86" t="s">
        <v>24</v>
      </c>
    </row>
    <row r="3" spans="1:48">
      <c r="A3" s="86"/>
      <c r="B3" s="85"/>
      <c r="C3" s="85"/>
      <c r="D3" s="85"/>
      <c r="E3" s="85"/>
      <c r="F3" s="85"/>
      <c r="G3" s="85"/>
      <c r="H3" s="85"/>
      <c r="I3" s="85"/>
      <c r="J3" s="85"/>
      <c r="K3" s="85"/>
      <c r="L3" s="85"/>
      <c r="M3" s="85"/>
      <c r="N3" s="85"/>
      <c r="O3" s="85"/>
      <c r="P3" s="85"/>
      <c r="Q3" s="85"/>
      <c r="R3" s="85"/>
      <c r="S3" s="85"/>
      <c r="T3" s="85"/>
      <c r="U3" s="85"/>
      <c r="V3" s="87"/>
      <c r="W3" s="87"/>
      <c r="X3" s="87"/>
      <c r="Y3" s="87"/>
      <c r="Z3" s="87"/>
      <c r="AA3" s="87"/>
      <c r="AB3" s="87"/>
      <c r="AC3" s="87"/>
      <c r="AD3" s="87"/>
      <c r="AE3" s="87"/>
      <c r="AF3" s="87"/>
      <c r="AG3" s="87"/>
      <c r="AH3" s="87"/>
      <c r="AI3" s="87"/>
      <c r="AJ3" s="87"/>
      <c r="AK3" s="87"/>
      <c r="AL3" s="87"/>
      <c r="AM3" s="87"/>
      <c r="AN3" s="87"/>
      <c r="AO3" s="87"/>
    </row>
    <row r="4" spans="1:48">
      <c r="A4" s="86"/>
      <c r="B4" s="85"/>
      <c r="C4" s="85"/>
      <c r="D4" s="85"/>
      <c r="E4" s="85"/>
      <c r="F4" s="85"/>
      <c r="G4" s="85"/>
      <c r="H4" s="85"/>
      <c r="I4" s="85"/>
      <c r="J4" s="85"/>
      <c r="K4" s="85"/>
      <c r="L4" s="85"/>
      <c r="M4" s="85"/>
      <c r="N4" s="85"/>
      <c r="O4" s="85"/>
      <c r="P4" s="85"/>
      <c r="Q4" s="85"/>
      <c r="R4" s="86"/>
      <c r="S4" s="86"/>
      <c r="T4" s="86"/>
      <c r="U4" s="85"/>
      <c r="V4" s="87"/>
      <c r="W4" s="87"/>
      <c r="X4" s="87"/>
      <c r="Y4" s="87"/>
      <c r="Z4" s="87"/>
      <c r="AA4" s="87"/>
      <c r="AB4" s="87"/>
      <c r="AC4" s="87"/>
      <c r="AD4" s="87"/>
      <c r="AE4" s="87"/>
      <c r="AF4" s="87"/>
      <c r="AG4" s="87"/>
      <c r="AH4" s="87"/>
      <c r="AI4" s="87"/>
      <c r="AJ4" s="87"/>
      <c r="AK4" s="87"/>
      <c r="AL4" s="87"/>
      <c r="AM4" s="87"/>
      <c r="AN4" s="87"/>
      <c r="AO4" s="87"/>
    </row>
    <row r="5" spans="1:48">
      <c r="A5" s="86"/>
      <c r="B5" s="85"/>
      <c r="C5" s="85"/>
      <c r="D5" s="85"/>
      <c r="E5" s="85"/>
      <c r="F5" s="85"/>
      <c r="G5" s="85"/>
      <c r="H5" s="85"/>
      <c r="I5" s="85"/>
      <c r="J5" s="85"/>
      <c r="K5" s="85"/>
      <c r="L5" s="85"/>
      <c r="M5" s="85"/>
      <c r="N5" s="85"/>
      <c r="O5" s="85"/>
      <c r="P5" s="85"/>
      <c r="Q5" s="85"/>
      <c r="R5" s="85"/>
      <c r="S5" s="85"/>
      <c r="T5" s="85"/>
      <c r="U5" s="85"/>
      <c r="V5" s="87"/>
      <c r="W5" s="87"/>
      <c r="X5" s="87"/>
      <c r="Y5" s="87"/>
      <c r="Z5" s="87"/>
      <c r="AA5" s="87"/>
      <c r="AB5" s="87"/>
      <c r="AC5" s="87"/>
      <c r="AD5" s="87"/>
      <c r="AE5" s="87"/>
      <c r="AF5" s="87"/>
      <c r="AG5" s="87"/>
      <c r="AH5" s="87"/>
      <c r="AI5" s="87"/>
      <c r="AJ5" s="87"/>
      <c r="AK5" s="87"/>
      <c r="AL5" s="87"/>
      <c r="AM5" s="87"/>
      <c r="AN5" s="87"/>
      <c r="AO5" s="87"/>
    </row>
    <row r="6" spans="1:48">
      <c r="A6" s="86"/>
      <c r="B6" s="85"/>
      <c r="C6" s="85"/>
      <c r="D6" s="85"/>
      <c r="E6" s="85"/>
      <c r="F6" s="85"/>
      <c r="G6" s="85"/>
      <c r="H6" s="85"/>
      <c r="I6" s="85"/>
      <c r="J6" s="85"/>
      <c r="K6" s="85"/>
      <c r="L6" s="85"/>
      <c r="M6" s="85"/>
      <c r="N6" s="85"/>
      <c r="O6" s="85"/>
      <c r="P6" s="85"/>
      <c r="Q6" s="86"/>
      <c r="R6" s="86"/>
      <c r="S6" s="86"/>
      <c r="T6" s="86"/>
      <c r="U6" s="86"/>
      <c r="V6" s="88"/>
      <c r="W6" s="88"/>
      <c r="X6" s="88"/>
      <c r="Y6" s="88"/>
      <c r="Z6" s="87"/>
      <c r="AA6" s="87"/>
      <c r="AB6" s="87"/>
      <c r="AC6" s="87"/>
      <c r="AD6" s="87"/>
      <c r="AE6" s="87"/>
      <c r="AF6" s="87"/>
      <c r="AG6" s="87"/>
      <c r="AH6" s="87"/>
      <c r="AI6" s="87"/>
      <c r="AJ6" s="87"/>
      <c r="AK6" s="87"/>
      <c r="AL6" s="87"/>
      <c r="AM6" s="87"/>
      <c r="AN6" s="87"/>
      <c r="AO6" s="87"/>
    </row>
    <row r="7" spans="1:48">
      <c r="A7" s="86"/>
      <c r="B7" s="85"/>
      <c r="C7" s="85"/>
      <c r="D7" s="85"/>
      <c r="E7" s="85"/>
      <c r="F7" s="85"/>
      <c r="G7" s="85"/>
      <c r="H7" s="85"/>
      <c r="I7" s="85"/>
      <c r="J7" s="85"/>
      <c r="K7" s="85"/>
      <c r="L7" s="85"/>
      <c r="M7" s="85"/>
      <c r="N7" s="85"/>
      <c r="O7" s="85"/>
      <c r="P7" s="85"/>
      <c r="Q7" s="85"/>
      <c r="R7" s="85"/>
      <c r="S7" s="85"/>
      <c r="T7" s="85"/>
      <c r="U7" s="85"/>
      <c r="V7" s="87"/>
      <c r="W7" s="87"/>
      <c r="X7" s="87"/>
      <c r="Y7" s="87"/>
      <c r="Z7" s="87"/>
      <c r="AA7" s="87"/>
      <c r="AB7" s="87"/>
      <c r="AC7" s="87"/>
      <c r="AD7" s="87"/>
      <c r="AE7" s="87"/>
      <c r="AF7" s="87"/>
      <c r="AG7" s="87"/>
      <c r="AH7" s="87"/>
      <c r="AI7" s="87"/>
      <c r="AJ7" s="87"/>
      <c r="AK7" s="87"/>
      <c r="AL7" s="87"/>
      <c r="AM7" s="87"/>
      <c r="AN7" s="87"/>
      <c r="AO7" s="87"/>
    </row>
    <row r="8" spans="1:48">
      <c r="A8" s="86"/>
      <c r="B8" s="85"/>
      <c r="C8" s="85"/>
      <c r="D8" s="85"/>
      <c r="E8" s="85"/>
      <c r="F8" s="85"/>
      <c r="G8" s="85"/>
      <c r="H8" s="85"/>
      <c r="I8" s="85"/>
      <c r="J8" s="85"/>
      <c r="K8" s="85"/>
      <c r="L8" s="85"/>
      <c r="M8" s="85"/>
      <c r="N8" s="85"/>
      <c r="O8" s="85"/>
      <c r="P8" s="85"/>
      <c r="Q8" s="86"/>
      <c r="R8" s="86"/>
      <c r="S8" s="86"/>
      <c r="T8" s="86"/>
      <c r="U8" s="86"/>
      <c r="V8" s="88"/>
      <c r="W8" s="88"/>
      <c r="X8" s="88"/>
      <c r="Y8" s="88"/>
      <c r="Z8" s="87"/>
      <c r="AA8" s="87"/>
      <c r="AB8" s="87"/>
      <c r="AC8" s="87"/>
      <c r="AD8" s="87"/>
      <c r="AE8" s="87"/>
      <c r="AF8" s="87"/>
      <c r="AG8" s="87"/>
      <c r="AH8" s="87"/>
      <c r="AI8" s="87"/>
      <c r="AJ8" s="87"/>
      <c r="AK8" s="87"/>
      <c r="AL8" s="87"/>
      <c r="AM8" s="87"/>
      <c r="AN8" s="87"/>
      <c r="AO8" s="87"/>
    </row>
    <row r="9" spans="1:48">
      <c r="A9" s="86"/>
      <c r="B9" s="85"/>
      <c r="C9" s="85"/>
      <c r="D9" s="85"/>
      <c r="E9" s="85"/>
      <c r="F9" s="85"/>
      <c r="G9" s="85"/>
      <c r="H9" s="85"/>
      <c r="I9" s="85"/>
      <c r="J9" s="85"/>
      <c r="K9" s="85"/>
      <c r="L9" s="85"/>
      <c r="M9" s="85"/>
      <c r="N9" s="85"/>
      <c r="O9" s="85"/>
      <c r="P9" s="85"/>
      <c r="Q9" s="86"/>
      <c r="R9" s="86"/>
      <c r="S9" s="86"/>
      <c r="T9" s="86"/>
      <c r="U9" s="86"/>
      <c r="V9" s="88"/>
      <c r="W9" s="88"/>
      <c r="X9" s="88"/>
      <c r="Y9" s="88"/>
      <c r="Z9" s="87"/>
      <c r="AA9" s="87"/>
      <c r="AB9" s="87"/>
      <c r="AC9" s="87"/>
      <c r="AD9" s="87"/>
      <c r="AE9" s="87"/>
      <c r="AF9" s="87"/>
      <c r="AG9" s="87"/>
      <c r="AH9" s="87"/>
      <c r="AI9" s="87"/>
      <c r="AJ9" s="87"/>
      <c r="AK9" s="87"/>
      <c r="AL9" s="87"/>
      <c r="AM9" s="87"/>
      <c r="AN9" s="87"/>
      <c r="AO9" s="87"/>
    </row>
    <row r="10" spans="1:48">
      <c r="A10" s="86"/>
      <c r="B10" s="85"/>
      <c r="C10" s="85"/>
      <c r="D10" s="85"/>
      <c r="E10" s="85"/>
      <c r="F10" s="85"/>
      <c r="G10" s="85"/>
      <c r="H10" s="85"/>
      <c r="I10" s="85"/>
      <c r="J10" s="85"/>
      <c r="K10" s="85"/>
      <c r="L10" s="85"/>
      <c r="M10" s="85"/>
      <c r="N10" s="85"/>
      <c r="O10" s="85"/>
      <c r="P10" s="85"/>
      <c r="Q10" s="86"/>
      <c r="R10" s="86"/>
      <c r="S10" s="86"/>
      <c r="T10" s="86"/>
      <c r="U10" s="86"/>
      <c r="V10" s="88"/>
      <c r="W10" s="88"/>
      <c r="X10" s="88"/>
      <c r="Y10" s="88"/>
      <c r="Z10" s="87"/>
      <c r="AA10" s="87"/>
      <c r="AB10" s="87"/>
      <c r="AC10" s="87"/>
      <c r="AD10" s="87"/>
      <c r="AE10" s="87"/>
      <c r="AF10" s="87"/>
      <c r="AG10" s="87"/>
      <c r="AH10" s="87"/>
      <c r="AI10" s="87"/>
      <c r="AJ10" s="87"/>
      <c r="AK10" s="87"/>
      <c r="AL10" s="87"/>
      <c r="AM10" s="87"/>
      <c r="AN10" s="87"/>
      <c r="AO10" s="87"/>
    </row>
    <row r="11" spans="1:48">
      <c r="A11" s="86"/>
      <c r="B11" s="85"/>
      <c r="C11" s="85"/>
      <c r="D11" s="85"/>
      <c r="E11" s="85"/>
      <c r="F11" s="85"/>
      <c r="G11" s="85"/>
      <c r="H11" s="85"/>
      <c r="I11" s="85"/>
      <c r="J11" s="85"/>
      <c r="K11" s="85"/>
      <c r="L11" s="85"/>
      <c r="M11" s="85"/>
      <c r="N11" s="85"/>
      <c r="O11" s="85"/>
      <c r="P11" s="85"/>
      <c r="Q11" s="86"/>
      <c r="R11" s="86"/>
      <c r="S11" s="86"/>
      <c r="T11" s="86"/>
      <c r="U11" s="86"/>
      <c r="V11" s="88"/>
      <c r="W11" s="88"/>
      <c r="X11" s="88"/>
      <c r="Y11" s="88"/>
      <c r="Z11" s="87"/>
      <c r="AA11" s="87"/>
      <c r="AB11" s="87"/>
      <c r="AC11" s="87"/>
      <c r="AD11" s="87"/>
      <c r="AE11" s="87"/>
      <c r="AF11" s="87"/>
      <c r="AG11" s="87"/>
      <c r="AH11" s="87"/>
      <c r="AI11" s="87"/>
      <c r="AJ11" s="87"/>
      <c r="AK11" s="87"/>
      <c r="AL11" s="87"/>
      <c r="AM11" s="87"/>
      <c r="AN11" s="87"/>
      <c r="AO11" s="87"/>
    </row>
    <row r="12" spans="1:48" s="14" customFormat="1">
      <c r="A12" s="89" t="s">
        <v>25</v>
      </c>
      <c r="B12" s="89">
        <f t="shared" ref="B12:W12" si="0">SUM(B3:B11)</f>
        <v>0</v>
      </c>
      <c r="C12" s="89">
        <f t="shared" si="0"/>
        <v>0</v>
      </c>
      <c r="D12" s="89">
        <f t="shared" si="0"/>
        <v>0</v>
      </c>
      <c r="E12" s="89">
        <f t="shared" si="0"/>
        <v>0</v>
      </c>
      <c r="F12" s="89">
        <f t="shared" si="0"/>
        <v>0</v>
      </c>
      <c r="G12" s="89">
        <f t="shared" si="0"/>
        <v>0</v>
      </c>
      <c r="H12" s="89">
        <f t="shared" si="0"/>
        <v>0</v>
      </c>
      <c r="I12" s="89">
        <f t="shared" si="0"/>
        <v>0</v>
      </c>
      <c r="J12" s="89">
        <f t="shared" si="0"/>
        <v>0</v>
      </c>
      <c r="K12" s="89">
        <f t="shared" si="0"/>
        <v>0</v>
      </c>
      <c r="L12" s="89">
        <f t="shared" si="0"/>
        <v>0</v>
      </c>
      <c r="M12" s="89">
        <f t="shared" si="0"/>
        <v>0</v>
      </c>
      <c r="N12" s="89">
        <f t="shared" si="0"/>
        <v>0</v>
      </c>
      <c r="O12" s="89">
        <f t="shared" si="0"/>
        <v>0</v>
      </c>
      <c r="P12" s="89">
        <f t="shared" si="0"/>
        <v>0</v>
      </c>
      <c r="Q12" s="89">
        <f t="shared" si="0"/>
        <v>0</v>
      </c>
      <c r="R12" s="89">
        <f t="shared" si="0"/>
        <v>0</v>
      </c>
      <c r="S12" s="89">
        <f t="shared" si="0"/>
        <v>0</v>
      </c>
      <c r="T12" s="89">
        <f t="shared" si="0"/>
        <v>0</v>
      </c>
      <c r="U12" s="89">
        <f t="shared" si="0"/>
        <v>0</v>
      </c>
      <c r="V12" s="90">
        <f t="shared" si="0"/>
        <v>0</v>
      </c>
      <c r="W12" s="90">
        <f t="shared" si="0"/>
        <v>0</v>
      </c>
      <c r="X12" s="90"/>
      <c r="Y12" s="90"/>
      <c r="Z12" s="90">
        <f t="shared" ref="Z12:AO12" si="1">SUM(Z3:Z11)</f>
        <v>0</v>
      </c>
      <c r="AA12" s="90">
        <f t="shared" si="1"/>
        <v>0</v>
      </c>
      <c r="AB12" s="90">
        <f t="shared" si="1"/>
        <v>0</v>
      </c>
      <c r="AC12" s="90">
        <f t="shared" si="1"/>
        <v>0</v>
      </c>
      <c r="AD12" s="90">
        <f t="shared" si="1"/>
        <v>0</v>
      </c>
      <c r="AE12" s="90">
        <f t="shared" si="1"/>
        <v>0</v>
      </c>
      <c r="AF12" s="90">
        <f t="shared" si="1"/>
        <v>0</v>
      </c>
      <c r="AG12" s="90">
        <f t="shared" si="1"/>
        <v>0</v>
      </c>
      <c r="AH12" s="90">
        <f t="shared" si="1"/>
        <v>0</v>
      </c>
      <c r="AI12" s="90">
        <f t="shared" si="1"/>
        <v>0</v>
      </c>
      <c r="AJ12" s="90">
        <f t="shared" si="1"/>
        <v>0</v>
      </c>
      <c r="AK12" s="90">
        <f t="shared" si="1"/>
        <v>0</v>
      </c>
      <c r="AL12" s="90">
        <f t="shared" si="1"/>
        <v>0</v>
      </c>
      <c r="AM12" s="90">
        <f t="shared" si="1"/>
        <v>0</v>
      </c>
      <c r="AN12" s="90">
        <f t="shared" si="1"/>
        <v>0</v>
      </c>
      <c r="AO12" s="90">
        <f t="shared" si="1"/>
        <v>0</v>
      </c>
    </row>
    <row r="14" spans="1:48">
      <c r="A14" s="79"/>
      <c r="Q14" s="351" t="s">
        <v>26</v>
      </c>
      <c r="R14" s="352"/>
      <c r="S14" s="352"/>
      <c r="T14" s="352"/>
      <c r="U14" s="352"/>
      <c r="V14" s="352"/>
      <c r="W14" s="351" t="s">
        <v>27</v>
      </c>
      <c r="X14" s="351"/>
      <c r="Y14" s="126"/>
      <c r="AI14" s="353" t="s">
        <v>28</v>
      </c>
      <c r="AJ14" s="354"/>
      <c r="AK14" s="354"/>
      <c r="AL14" s="354"/>
      <c r="AM14" s="354"/>
    </row>
    <row r="15" spans="1:48" s="81" customFormat="1" ht="51">
      <c r="A15" s="80"/>
      <c r="B15" s="80" t="s">
        <v>29</v>
      </c>
      <c r="C15" s="80" t="s">
        <v>30</v>
      </c>
      <c r="D15" s="80" t="s">
        <v>31</v>
      </c>
      <c r="E15" s="80" t="s">
        <v>32</v>
      </c>
      <c r="F15" s="80" t="s">
        <v>33</v>
      </c>
      <c r="G15" s="80" t="s">
        <v>34</v>
      </c>
      <c r="H15" s="80" t="s">
        <v>35</v>
      </c>
      <c r="I15" s="80"/>
      <c r="J15" s="80"/>
      <c r="K15" s="80" t="s">
        <v>36</v>
      </c>
      <c r="L15" s="80" t="s">
        <v>37</v>
      </c>
      <c r="M15" s="80" t="s">
        <v>38</v>
      </c>
      <c r="N15" s="80" t="s">
        <v>39</v>
      </c>
      <c r="O15" s="80" t="s">
        <v>40</v>
      </c>
      <c r="P15" s="80" t="s">
        <v>41</v>
      </c>
      <c r="Q15" s="80" t="s">
        <v>42</v>
      </c>
      <c r="R15" s="80" t="s">
        <v>43</v>
      </c>
      <c r="S15" s="80"/>
      <c r="T15" s="80"/>
      <c r="U15" s="80" t="s">
        <v>23</v>
      </c>
      <c r="V15" s="81" t="s">
        <v>22</v>
      </c>
      <c r="W15" s="83" t="s">
        <v>44</v>
      </c>
      <c r="X15" s="83" t="s">
        <v>45</v>
      </c>
      <c r="Y15" s="83" t="s">
        <v>11</v>
      </c>
      <c r="Z15" s="82" t="s">
        <v>46</v>
      </c>
      <c r="AA15" s="82" t="s">
        <v>47</v>
      </c>
      <c r="AB15" s="82" t="s">
        <v>48</v>
      </c>
      <c r="AC15" s="82" t="s">
        <v>49</v>
      </c>
      <c r="AD15" s="82" t="s">
        <v>50</v>
      </c>
      <c r="AE15" s="82" t="s">
        <v>51</v>
      </c>
      <c r="AF15" s="82"/>
      <c r="AG15" s="82" t="s">
        <v>52</v>
      </c>
      <c r="AH15" s="82" t="s">
        <v>53</v>
      </c>
      <c r="AI15" s="82" t="s">
        <v>54</v>
      </c>
      <c r="AJ15" s="82" t="s">
        <v>55</v>
      </c>
      <c r="AK15" s="82" t="s">
        <v>56</v>
      </c>
      <c r="AL15" s="82" t="s">
        <v>57</v>
      </c>
      <c r="AM15" s="82" t="s">
        <v>58</v>
      </c>
      <c r="AN15" s="83" t="s">
        <v>59</v>
      </c>
      <c r="AO15" s="83"/>
      <c r="AP15" s="83" t="s">
        <v>60</v>
      </c>
      <c r="AQ15" s="83" t="s">
        <v>61</v>
      </c>
      <c r="AR15" s="81" t="s">
        <v>62</v>
      </c>
      <c r="AS15" s="80" t="s">
        <v>63</v>
      </c>
      <c r="AT15" s="83" t="s">
        <v>64</v>
      </c>
      <c r="AU15" s="83" t="s">
        <v>65</v>
      </c>
      <c r="AV15" s="82" t="s">
        <v>66</v>
      </c>
    </row>
    <row r="16" spans="1:48" s="81" customFormat="1">
      <c r="A16" s="83" t="s">
        <v>67</v>
      </c>
      <c r="B16" s="80"/>
      <c r="C16" s="80"/>
      <c r="D16" s="80"/>
      <c r="E16" s="80"/>
      <c r="F16" s="80"/>
      <c r="G16" s="80"/>
      <c r="H16" s="80"/>
      <c r="I16" s="80"/>
      <c r="J16" s="80"/>
      <c r="K16" s="80"/>
      <c r="L16" s="80"/>
      <c r="M16" s="80"/>
      <c r="N16" s="80"/>
      <c r="O16" s="80"/>
      <c r="P16" s="80"/>
      <c r="Q16" s="80"/>
      <c r="R16" s="80"/>
      <c r="S16" s="80"/>
      <c r="T16" s="80"/>
      <c r="U16" s="80"/>
      <c r="W16" s="83"/>
      <c r="X16" s="83"/>
      <c r="Y16" s="83"/>
      <c r="Z16" s="82"/>
      <c r="AA16" s="82"/>
      <c r="AB16" s="82"/>
      <c r="AC16" s="82"/>
      <c r="AD16" s="82"/>
      <c r="AE16" s="82"/>
      <c r="AF16" s="82"/>
      <c r="AG16" s="82"/>
      <c r="AH16" s="82"/>
      <c r="AI16" s="82"/>
      <c r="AJ16" s="82"/>
      <c r="AK16" s="82"/>
      <c r="AL16" s="82"/>
      <c r="AM16" s="82"/>
      <c r="AN16" s="83"/>
      <c r="AO16" s="83"/>
      <c r="AP16" s="83"/>
      <c r="AQ16" s="83"/>
      <c r="AS16" s="80"/>
      <c r="AT16" s="83"/>
      <c r="AU16" s="83"/>
      <c r="AV16" s="82"/>
    </row>
    <row r="17" spans="1:48" s="81" customFormat="1">
      <c r="A17" s="84" t="s">
        <v>68</v>
      </c>
      <c r="B17" s="80"/>
      <c r="C17" s="80"/>
      <c r="D17" s="80"/>
      <c r="E17" s="80"/>
      <c r="F17" s="80"/>
      <c r="G17" s="80"/>
      <c r="H17" s="80"/>
      <c r="I17" s="80"/>
      <c r="J17" s="80"/>
      <c r="K17" s="80"/>
      <c r="L17" s="80"/>
      <c r="M17" s="80"/>
      <c r="N17" s="80"/>
      <c r="O17" s="80"/>
      <c r="P17" s="80"/>
      <c r="Q17" s="80"/>
      <c r="R17" s="80"/>
      <c r="S17" s="80"/>
      <c r="T17" s="80"/>
      <c r="U17" s="80"/>
      <c r="W17" s="80"/>
      <c r="X17" s="80"/>
      <c r="Y17" s="80"/>
      <c r="Z17" s="82"/>
      <c r="AB17" s="82"/>
      <c r="AC17" s="82"/>
      <c r="AD17" s="82"/>
      <c r="AE17" s="82"/>
      <c r="AF17" s="82"/>
      <c r="AG17" s="82"/>
      <c r="AH17" s="82"/>
      <c r="AI17" s="82"/>
      <c r="AJ17" s="82"/>
      <c r="AK17" s="82"/>
      <c r="AL17" s="82"/>
      <c r="AM17" s="82"/>
      <c r="AN17" s="83"/>
      <c r="AO17" s="83"/>
      <c r="AP17" s="83"/>
      <c r="AQ17" s="83"/>
    </row>
    <row r="18" spans="1:48">
      <c r="A18" s="76" t="s">
        <v>69</v>
      </c>
      <c r="C18" s="77">
        <v>1</v>
      </c>
      <c r="D18" s="77">
        <v>2</v>
      </c>
      <c r="F18" s="77">
        <v>3</v>
      </c>
      <c r="L18" s="77">
        <v>3</v>
      </c>
      <c r="N18" s="77">
        <v>22</v>
      </c>
      <c r="P18" s="77">
        <v>3</v>
      </c>
      <c r="R18" s="77">
        <f>N18*4.5</f>
        <v>99</v>
      </c>
      <c r="V18" s="77"/>
      <c r="W18" s="5"/>
      <c r="X18" s="5"/>
      <c r="Y18" s="5"/>
      <c r="Z18" s="77"/>
      <c r="AA18" s="77"/>
      <c r="AB18" s="77">
        <v>3</v>
      </c>
      <c r="AC18" s="77"/>
      <c r="AD18" s="77"/>
      <c r="AE18" s="77"/>
      <c r="AF18" s="77"/>
      <c r="AG18" s="77"/>
      <c r="AI18" s="77"/>
      <c r="AJ18" s="77"/>
      <c r="AK18" s="77"/>
      <c r="AL18" s="77"/>
      <c r="AM18" s="77"/>
      <c r="AN18" s="77"/>
      <c r="AO18" s="77"/>
      <c r="AP18" s="77"/>
      <c r="AQ18" s="77"/>
      <c r="AR18" s="77"/>
      <c r="AS18" s="77"/>
      <c r="AT18" s="77"/>
      <c r="AU18" s="77"/>
      <c r="AV18" s="77"/>
    </row>
    <row r="19" spans="1:48">
      <c r="A19" s="76" t="s">
        <v>70</v>
      </c>
      <c r="D19" s="77">
        <v>4</v>
      </c>
      <c r="F19" s="77">
        <v>1</v>
      </c>
      <c r="L19" s="77">
        <v>1</v>
      </c>
      <c r="N19" s="77">
        <v>15</v>
      </c>
      <c r="R19" s="77">
        <f>N19*4.5</f>
        <v>67.5</v>
      </c>
      <c r="AE19">
        <v>90</v>
      </c>
      <c r="AF19" s="5" t="s">
        <v>71</v>
      </c>
    </row>
    <row r="20" spans="1:48">
      <c r="A20" s="76" t="s">
        <v>72</v>
      </c>
      <c r="C20" s="77">
        <v>15</v>
      </c>
      <c r="F20" s="77">
        <v>1</v>
      </c>
      <c r="L20" s="77">
        <v>1</v>
      </c>
      <c r="N20" s="77">
        <v>60</v>
      </c>
      <c r="P20" s="77">
        <v>15</v>
      </c>
      <c r="R20" s="77">
        <f>N20*4.5</f>
        <v>270</v>
      </c>
    </row>
    <row r="21" spans="1:48">
      <c r="A21" s="76" t="s">
        <v>73</v>
      </c>
      <c r="G21" s="77">
        <v>4</v>
      </c>
      <c r="K21" s="77">
        <v>4</v>
      </c>
      <c r="N21" s="77">
        <v>10</v>
      </c>
      <c r="U21" s="77">
        <f>N21*3.5</f>
        <v>35</v>
      </c>
    </row>
    <row r="22" spans="1:48" ht="25.5">
      <c r="A22" s="76" t="s">
        <v>74</v>
      </c>
      <c r="C22" s="77">
        <v>8</v>
      </c>
      <c r="D22" s="77">
        <v>2</v>
      </c>
      <c r="O22" s="77">
        <f>45*2</f>
        <v>90</v>
      </c>
    </row>
    <row r="23" spans="1:48">
      <c r="A23" s="76" t="s">
        <v>75</v>
      </c>
      <c r="O23" s="77">
        <v>20</v>
      </c>
    </row>
    <row r="24" spans="1:48" ht="25.5">
      <c r="A24" s="76" t="s">
        <v>76</v>
      </c>
      <c r="G24" s="77">
        <v>5</v>
      </c>
      <c r="O24" s="77">
        <v>50</v>
      </c>
    </row>
    <row r="25" spans="1:48">
      <c r="A25" s="76"/>
    </row>
    <row r="26" spans="1:48" s="81" customFormat="1">
      <c r="A26" s="83" t="s">
        <v>77</v>
      </c>
      <c r="B26" s="80"/>
      <c r="C26" s="80"/>
      <c r="D26" s="80"/>
      <c r="E26" s="80"/>
      <c r="F26" s="80"/>
      <c r="G26" s="80"/>
      <c r="H26" s="80"/>
      <c r="I26" s="80"/>
      <c r="J26" s="80"/>
      <c r="K26" s="80"/>
      <c r="L26" s="80"/>
      <c r="M26" s="80"/>
      <c r="N26" s="80"/>
      <c r="O26" s="80"/>
      <c r="P26" s="80"/>
      <c r="Q26" s="80"/>
      <c r="R26" s="80"/>
      <c r="S26" s="80"/>
      <c r="T26" s="80"/>
      <c r="U26" s="80"/>
      <c r="W26" s="83"/>
      <c r="X26" s="83"/>
      <c r="Y26" s="83"/>
      <c r="Z26" s="82"/>
      <c r="AA26" s="82"/>
      <c r="AB26" s="82"/>
      <c r="AC26" s="82"/>
      <c r="AD26" s="82"/>
      <c r="AE26" s="82"/>
      <c r="AF26" s="82"/>
      <c r="AG26" s="82"/>
      <c r="AH26" s="82"/>
      <c r="AI26" s="82"/>
      <c r="AJ26" s="82"/>
      <c r="AK26" s="82"/>
      <c r="AL26" s="82"/>
      <c r="AM26" s="82"/>
      <c r="AN26" s="83"/>
      <c r="AO26" s="83"/>
      <c r="AP26" s="83"/>
      <c r="AQ26" s="83"/>
      <c r="AS26" s="80"/>
      <c r="AT26" s="83"/>
      <c r="AU26" s="83"/>
      <c r="AV26" s="82"/>
    </row>
    <row r="27" spans="1:48" s="81" customFormat="1">
      <c r="A27" s="84" t="s">
        <v>78</v>
      </c>
      <c r="B27" s="80"/>
      <c r="C27" s="80"/>
      <c r="D27" s="80"/>
      <c r="E27" s="80"/>
      <c r="F27" s="80"/>
      <c r="G27" s="80"/>
      <c r="H27" s="80"/>
      <c r="I27" s="80"/>
      <c r="J27" s="80"/>
      <c r="K27" s="80"/>
      <c r="L27" s="80"/>
      <c r="M27" s="80"/>
      <c r="N27" s="80"/>
      <c r="O27" s="80"/>
      <c r="P27" s="80"/>
      <c r="Q27" s="80"/>
      <c r="R27" s="80"/>
      <c r="S27" s="80"/>
      <c r="T27" s="80"/>
      <c r="U27" s="80"/>
      <c r="W27" s="80"/>
      <c r="X27" s="80"/>
      <c r="Y27" s="80"/>
      <c r="Z27" s="82"/>
      <c r="AB27" s="82"/>
      <c r="AC27" s="82"/>
      <c r="AD27" s="82"/>
      <c r="AE27" s="82"/>
      <c r="AF27" s="82"/>
      <c r="AG27" s="82"/>
      <c r="AH27" s="82"/>
      <c r="AI27" s="82"/>
      <c r="AJ27" s="82"/>
      <c r="AK27" s="82"/>
      <c r="AL27" s="82"/>
      <c r="AM27" s="82"/>
      <c r="AN27" s="83"/>
      <c r="AO27" s="83"/>
      <c r="AP27" s="83"/>
      <c r="AQ27" s="83"/>
    </row>
    <row r="28" spans="1:48">
      <c r="A28" s="76" t="s">
        <v>79</v>
      </c>
      <c r="C28" s="77">
        <v>8</v>
      </c>
      <c r="F28" s="77">
        <v>1</v>
      </c>
      <c r="L28" s="77">
        <v>1</v>
      </c>
      <c r="N28" s="77">
        <v>43</v>
      </c>
      <c r="P28" s="77">
        <v>8</v>
      </c>
      <c r="R28" s="77">
        <f>N28*4.5</f>
        <v>193.5</v>
      </c>
      <c r="V28" s="77"/>
      <c r="W28" s="5"/>
      <c r="X28" s="5"/>
      <c r="Y28" s="5"/>
      <c r="Z28" s="77">
        <v>8</v>
      </c>
      <c r="AA28" s="77"/>
      <c r="AB28" s="77"/>
      <c r="AC28" s="77"/>
      <c r="AD28" s="77"/>
      <c r="AE28" s="77"/>
      <c r="AF28" s="77"/>
      <c r="AG28" s="77"/>
      <c r="AI28" s="77"/>
      <c r="AJ28" s="77"/>
      <c r="AK28" s="77"/>
      <c r="AL28" s="77"/>
      <c r="AM28" s="77"/>
      <c r="AN28" s="77"/>
      <c r="AO28" s="77"/>
      <c r="AP28" s="77"/>
      <c r="AQ28" s="77"/>
      <c r="AR28" s="77"/>
      <c r="AS28" s="77"/>
      <c r="AT28" s="77"/>
      <c r="AU28" s="77"/>
      <c r="AV28" s="77"/>
    </row>
    <row r="29" spans="1:48">
      <c r="A29" s="76" t="s">
        <v>80</v>
      </c>
      <c r="G29" s="77">
        <v>4</v>
      </c>
      <c r="K29" s="77">
        <v>4</v>
      </c>
      <c r="N29" s="77">
        <v>48</v>
      </c>
      <c r="U29" s="77">
        <f>N29*3.5</f>
        <v>168</v>
      </c>
    </row>
    <row r="30" spans="1:48" s="81" customFormat="1">
      <c r="A30" s="84" t="s">
        <v>68</v>
      </c>
      <c r="B30" s="80"/>
      <c r="C30" s="80"/>
      <c r="D30" s="80"/>
      <c r="E30" s="80"/>
      <c r="F30" s="80"/>
      <c r="G30" s="80"/>
      <c r="H30" s="80"/>
      <c r="I30" s="80"/>
      <c r="J30" s="80"/>
      <c r="K30" s="80"/>
      <c r="L30" s="80"/>
      <c r="M30" s="80"/>
      <c r="N30" s="80"/>
      <c r="O30" s="80"/>
      <c r="P30" s="80"/>
      <c r="Q30" s="80"/>
      <c r="R30" s="80"/>
      <c r="S30" s="80"/>
      <c r="T30" s="80"/>
      <c r="U30" s="80"/>
      <c r="W30" s="80"/>
      <c r="X30" s="80"/>
      <c r="Y30" s="80"/>
      <c r="Z30" s="82"/>
      <c r="AB30" s="82"/>
      <c r="AC30" s="82"/>
      <c r="AD30" s="82"/>
      <c r="AE30" s="82"/>
      <c r="AF30" s="82"/>
      <c r="AG30" s="82"/>
      <c r="AH30" s="82"/>
      <c r="AI30" s="82"/>
      <c r="AJ30" s="82"/>
      <c r="AK30" s="82"/>
      <c r="AL30" s="82"/>
      <c r="AM30" s="82"/>
      <c r="AN30" s="83"/>
      <c r="AO30" s="83"/>
      <c r="AP30" s="83"/>
      <c r="AQ30" s="83"/>
    </row>
    <row r="31" spans="1:48">
      <c r="A31" s="76" t="s">
        <v>79</v>
      </c>
      <c r="C31" s="77">
        <v>3</v>
      </c>
      <c r="N31" s="77">
        <v>25</v>
      </c>
      <c r="P31" s="77">
        <v>3</v>
      </c>
      <c r="R31" s="77">
        <f>N31*4.5</f>
        <v>112.5</v>
      </c>
      <c r="AC31">
        <v>3</v>
      </c>
      <c r="AF31" s="5"/>
    </row>
    <row r="32" spans="1:48" ht="25.5">
      <c r="A32" s="76" t="s">
        <v>74</v>
      </c>
      <c r="C32" s="77">
        <v>5</v>
      </c>
      <c r="O32" s="77">
        <v>60</v>
      </c>
    </row>
    <row r="33" spans="1:48">
      <c r="A33" s="76" t="s">
        <v>75</v>
      </c>
    </row>
    <row r="34" spans="1:48" ht="25.5">
      <c r="A34" s="76" t="s">
        <v>76</v>
      </c>
      <c r="G34" s="77">
        <v>4</v>
      </c>
      <c r="O34" s="77">
        <f>4*55</f>
        <v>220</v>
      </c>
    </row>
    <row r="35" spans="1:48">
      <c r="A35" s="76"/>
    </row>
    <row r="36" spans="1:48" s="81" customFormat="1">
      <c r="A36" s="83" t="s">
        <v>81</v>
      </c>
      <c r="B36" s="80"/>
      <c r="C36" s="80"/>
      <c r="D36" s="80"/>
      <c r="E36" s="80"/>
      <c r="F36" s="80"/>
      <c r="G36" s="80"/>
      <c r="H36" s="80"/>
      <c r="I36" s="80"/>
      <c r="J36" s="80"/>
      <c r="K36" s="80"/>
      <c r="L36" s="80"/>
      <c r="M36" s="80"/>
      <c r="N36" s="80"/>
      <c r="O36" s="80"/>
      <c r="P36" s="80"/>
      <c r="Q36" s="80"/>
      <c r="R36" s="80"/>
      <c r="S36" s="80"/>
      <c r="T36" s="80"/>
      <c r="U36" s="80"/>
      <c r="W36" s="83"/>
      <c r="X36" s="83"/>
      <c r="Y36" s="83"/>
      <c r="Z36" s="82"/>
      <c r="AA36" s="82"/>
      <c r="AB36" s="82"/>
      <c r="AC36" s="82"/>
      <c r="AD36" s="82"/>
      <c r="AE36" s="82"/>
      <c r="AF36" s="82"/>
      <c r="AG36" s="82"/>
      <c r="AH36" s="82"/>
      <c r="AI36" s="82"/>
      <c r="AJ36" s="82"/>
      <c r="AK36" s="82"/>
      <c r="AL36" s="82"/>
      <c r="AM36" s="82"/>
      <c r="AN36" s="83"/>
      <c r="AO36" s="83"/>
      <c r="AP36" s="83"/>
      <c r="AQ36" s="83"/>
      <c r="AS36" s="80"/>
      <c r="AT36" s="83"/>
      <c r="AU36" s="83"/>
      <c r="AV36" s="82"/>
    </row>
    <row r="37" spans="1:48" s="81" customFormat="1">
      <c r="A37" s="84" t="s">
        <v>68</v>
      </c>
      <c r="B37" s="80"/>
      <c r="C37" s="80"/>
      <c r="D37" s="80"/>
      <c r="E37" s="80"/>
      <c r="F37" s="80"/>
      <c r="G37" s="80"/>
      <c r="H37" s="80"/>
      <c r="I37" s="80"/>
      <c r="J37" s="80"/>
      <c r="K37" s="80"/>
      <c r="L37" s="80"/>
      <c r="M37" s="80"/>
      <c r="N37" s="80"/>
      <c r="O37" s="80"/>
      <c r="P37" s="80"/>
      <c r="Q37" s="80"/>
      <c r="R37" s="80"/>
      <c r="S37" s="80"/>
      <c r="T37" s="80"/>
      <c r="U37" s="80"/>
      <c r="W37" s="80"/>
      <c r="X37" s="80"/>
      <c r="Y37" s="80"/>
      <c r="Z37" s="82"/>
      <c r="AB37" s="82"/>
      <c r="AC37" s="82"/>
      <c r="AD37" s="82"/>
      <c r="AE37" s="82"/>
      <c r="AF37" s="82"/>
      <c r="AG37" s="82"/>
      <c r="AH37" s="82"/>
      <c r="AI37" s="82"/>
      <c r="AJ37" s="82"/>
      <c r="AK37" s="82"/>
      <c r="AL37" s="82"/>
      <c r="AM37" s="82"/>
      <c r="AN37" s="83"/>
      <c r="AO37" s="83"/>
      <c r="AP37" s="83"/>
      <c r="AQ37" s="83"/>
    </row>
    <row r="38" spans="1:48">
      <c r="A38" s="76" t="s">
        <v>82</v>
      </c>
      <c r="C38" s="77">
        <v>4</v>
      </c>
      <c r="N38" s="77">
        <v>40</v>
      </c>
      <c r="P38" s="77">
        <v>1</v>
      </c>
      <c r="R38" s="77">
        <f>N38*4.5</f>
        <v>180</v>
      </c>
      <c r="AC38">
        <v>4</v>
      </c>
      <c r="AF38" s="5"/>
    </row>
    <row r="39" spans="1:48">
      <c r="A39" s="76" t="s">
        <v>83</v>
      </c>
      <c r="G39" s="77">
        <v>2</v>
      </c>
      <c r="K39" s="77">
        <v>2</v>
      </c>
      <c r="N39" s="77">
        <v>20</v>
      </c>
      <c r="U39" s="77">
        <f>N39*3.5</f>
        <v>70</v>
      </c>
    </row>
    <row r="40" spans="1:48">
      <c r="A40" s="76" t="s">
        <v>84</v>
      </c>
      <c r="C40" s="77">
        <v>3</v>
      </c>
      <c r="G40" s="77">
        <v>3</v>
      </c>
      <c r="N40" s="77">
        <f>30*3</f>
        <v>90</v>
      </c>
      <c r="U40" s="77">
        <f>N40*3.5</f>
        <v>315</v>
      </c>
      <c r="AM40">
        <v>3</v>
      </c>
    </row>
    <row r="41" spans="1:48" ht="25.5">
      <c r="A41" s="76" t="s">
        <v>74</v>
      </c>
    </row>
    <row r="42" spans="1:48">
      <c r="A42" s="76" t="s">
        <v>75</v>
      </c>
    </row>
    <row r="43" spans="1:48" ht="25.5">
      <c r="A43" s="76" t="s">
        <v>76</v>
      </c>
      <c r="G43" s="77">
        <v>5</v>
      </c>
      <c r="O43" s="77">
        <f>55*5</f>
        <v>275</v>
      </c>
    </row>
    <row r="44" spans="1:48">
      <c r="A44" s="76"/>
    </row>
    <row r="45" spans="1:48" s="81" customFormat="1">
      <c r="A45" s="83" t="s">
        <v>85</v>
      </c>
      <c r="B45" s="80"/>
      <c r="C45" s="80"/>
      <c r="D45" s="80"/>
      <c r="E45" s="80"/>
      <c r="F45" s="80"/>
      <c r="G45" s="80"/>
      <c r="H45" s="80"/>
      <c r="I45" s="80"/>
      <c r="J45" s="80"/>
      <c r="K45" s="80"/>
      <c r="L45" s="80"/>
      <c r="M45" s="80"/>
      <c r="N45" s="80"/>
      <c r="O45" s="80"/>
      <c r="P45" s="80"/>
      <c r="Q45" s="80"/>
      <c r="R45" s="80"/>
      <c r="S45" s="80"/>
      <c r="T45" s="80"/>
      <c r="U45" s="80"/>
      <c r="W45" s="83"/>
      <c r="X45" s="83"/>
      <c r="Y45" s="83"/>
      <c r="Z45" s="82"/>
      <c r="AA45" s="82"/>
      <c r="AB45" s="82"/>
      <c r="AC45" s="82"/>
      <c r="AD45" s="82"/>
      <c r="AE45" s="82"/>
      <c r="AF45" s="82"/>
      <c r="AG45" s="82"/>
      <c r="AH45" s="82"/>
      <c r="AI45" s="82"/>
      <c r="AJ45" s="82"/>
      <c r="AK45" s="82"/>
      <c r="AL45" s="82"/>
      <c r="AM45" s="82"/>
      <c r="AN45" s="83"/>
      <c r="AO45" s="83"/>
      <c r="AP45" s="83"/>
      <c r="AQ45" s="83"/>
      <c r="AS45" s="80"/>
      <c r="AT45" s="83"/>
      <c r="AU45" s="83"/>
      <c r="AV45" s="82"/>
    </row>
    <row r="46" spans="1:48" s="81" customFormat="1">
      <c r="A46" s="84" t="s">
        <v>68</v>
      </c>
      <c r="B46" s="80"/>
      <c r="C46" s="80"/>
      <c r="D46" s="80"/>
      <c r="E46" s="80"/>
      <c r="F46" s="80"/>
      <c r="G46" s="80"/>
      <c r="H46" s="80"/>
      <c r="I46" s="80"/>
      <c r="J46" s="80"/>
      <c r="K46" s="80"/>
      <c r="L46" s="80"/>
      <c r="M46" s="80"/>
      <c r="N46" s="80"/>
      <c r="O46" s="80"/>
      <c r="P46" s="80"/>
      <c r="Q46" s="80"/>
      <c r="R46" s="80"/>
      <c r="S46" s="80"/>
      <c r="T46" s="80"/>
      <c r="U46" s="80"/>
      <c r="W46" s="80"/>
      <c r="X46" s="80"/>
      <c r="Y46" s="80"/>
      <c r="Z46" s="82"/>
      <c r="AB46" s="82"/>
      <c r="AC46" s="82"/>
      <c r="AD46" s="82"/>
      <c r="AE46" s="82"/>
      <c r="AF46" s="82"/>
      <c r="AG46" s="82"/>
      <c r="AH46" s="82"/>
      <c r="AI46" s="82"/>
      <c r="AJ46" s="82"/>
      <c r="AK46" s="82"/>
      <c r="AL46" s="82"/>
      <c r="AM46" s="82"/>
      <c r="AN46" s="83"/>
      <c r="AO46" s="83"/>
      <c r="AP46" s="83"/>
      <c r="AQ46" s="83"/>
    </row>
    <row r="47" spans="1:48">
      <c r="A47" s="76" t="s">
        <v>80</v>
      </c>
      <c r="G47" s="77">
        <v>8</v>
      </c>
      <c r="N47" s="77">
        <v>60</v>
      </c>
      <c r="R47" s="77">
        <f>N47*3.5</f>
        <v>210</v>
      </c>
      <c r="AF47" s="5"/>
      <c r="AU47">
        <v>8</v>
      </c>
    </row>
    <row r="48" spans="1:48">
      <c r="A48" s="76" t="s">
        <v>86</v>
      </c>
      <c r="D48" s="77">
        <v>4</v>
      </c>
      <c r="N48" s="77">
        <v>20</v>
      </c>
      <c r="P48" s="77">
        <v>3</v>
      </c>
      <c r="Q48" s="77">
        <f>N48*4.5</f>
        <v>90</v>
      </c>
    </row>
    <row r="49" spans="1:48">
      <c r="A49" s="76"/>
    </row>
    <row r="50" spans="1:48" s="81" customFormat="1">
      <c r="A50" s="83" t="s">
        <v>87</v>
      </c>
      <c r="B50" s="80"/>
      <c r="C50" s="80"/>
      <c r="D50" s="80"/>
      <c r="E50" s="80"/>
      <c r="F50" s="80"/>
      <c r="G50" s="80"/>
      <c r="H50" s="80"/>
      <c r="I50" s="80"/>
      <c r="J50" s="80"/>
      <c r="K50" s="80"/>
      <c r="L50" s="80"/>
      <c r="M50" s="80"/>
      <c r="N50" s="80"/>
      <c r="O50" s="80"/>
      <c r="P50" s="80"/>
      <c r="Q50" s="80"/>
      <c r="R50" s="80"/>
      <c r="S50" s="80"/>
      <c r="T50" s="80"/>
      <c r="U50" s="80"/>
      <c r="W50" s="83"/>
      <c r="X50" s="83"/>
      <c r="Y50" s="83"/>
      <c r="Z50" s="82"/>
      <c r="AA50" s="82"/>
      <c r="AB50" s="82"/>
      <c r="AC50" s="82"/>
      <c r="AD50" s="82"/>
      <c r="AE50" s="82"/>
      <c r="AF50" s="82"/>
      <c r="AG50" s="82"/>
      <c r="AH50" s="82"/>
      <c r="AI50" s="82"/>
      <c r="AJ50" s="82"/>
      <c r="AK50" s="82"/>
      <c r="AL50" s="82"/>
      <c r="AM50" s="82"/>
      <c r="AN50" s="83"/>
      <c r="AO50" s="83"/>
      <c r="AP50" s="83"/>
      <c r="AQ50" s="83"/>
      <c r="AS50" s="80"/>
      <c r="AT50" s="83"/>
      <c r="AU50" s="83"/>
      <c r="AV50" s="82"/>
    </row>
    <row r="51" spans="1:48" s="81" customFormat="1">
      <c r="A51" s="84" t="s">
        <v>88</v>
      </c>
      <c r="B51" s="80"/>
      <c r="C51" s="80"/>
      <c r="D51" s="80"/>
      <c r="E51" s="80"/>
      <c r="F51" s="80"/>
      <c r="G51" s="80"/>
      <c r="H51" s="80"/>
      <c r="I51" s="80"/>
      <c r="J51" s="80"/>
      <c r="K51" s="80"/>
      <c r="L51" s="80"/>
      <c r="M51" s="80"/>
      <c r="N51" s="80"/>
      <c r="O51" s="80"/>
      <c r="P51" s="80"/>
      <c r="Q51" s="80"/>
      <c r="R51" s="80"/>
      <c r="S51" s="80"/>
      <c r="T51" s="80"/>
      <c r="U51" s="80"/>
      <c r="W51" s="80"/>
      <c r="X51" s="80"/>
      <c r="Y51" s="80"/>
      <c r="Z51" s="82"/>
      <c r="AB51" s="82"/>
      <c r="AC51" s="82"/>
      <c r="AD51" s="82"/>
      <c r="AE51" s="82"/>
      <c r="AF51" s="82"/>
      <c r="AG51" s="82"/>
      <c r="AH51" s="82"/>
      <c r="AI51" s="82"/>
      <c r="AJ51" s="82"/>
      <c r="AK51" s="82"/>
      <c r="AL51" s="82"/>
      <c r="AM51" s="82"/>
      <c r="AN51" s="83"/>
      <c r="AO51" s="83"/>
      <c r="AP51" s="83"/>
      <c r="AQ51" s="83"/>
    </row>
    <row r="52" spans="1:48">
      <c r="A52" s="76" t="s">
        <v>89</v>
      </c>
      <c r="C52" s="77">
        <v>9</v>
      </c>
      <c r="F52" s="77">
        <v>1</v>
      </c>
      <c r="L52" s="77">
        <v>1</v>
      </c>
      <c r="N52" s="77">
        <v>30</v>
      </c>
      <c r="P52" s="77">
        <v>9</v>
      </c>
      <c r="Q52" s="77">
        <f>N52*4.5</f>
        <v>135</v>
      </c>
      <c r="AA52">
        <v>9</v>
      </c>
      <c r="AF52" s="5"/>
    </row>
    <row r="53" spans="1:48">
      <c r="A53" s="76" t="s">
        <v>90</v>
      </c>
      <c r="R53" s="77">
        <f>17*3.5</f>
        <v>59.5</v>
      </c>
      <c r="AR53">
        <v>17</v>
      </c>
      <c r="AS53">
        <v>4</v>
      </c>
      <c r="AT53">
        <v>2</v>
      </c>
    </row>
    <row r="54" spans="1:48">
      <c r="A54" s="76" t="s">
        <v>91</v>
      </c>
      <c r="N54" s="77">
        <v>10</v>
      </c>
      <c r="R54" s="77">
        <f>N54*3.5</f>
        <v>35</v>
      </c>
      <c r="AM54">
        <v>1</v>
      </c>
    </row>
    <row r="55" spans="1:48">
      <c r="A55" s="76" t="s">
        <v>92</v>
      </c>
      <c r="N55" s="77">
        <v>15</v>
      </c>
      <c r="R55" s="77">
        <f>N55*3.5</f>
        <v>52.5</v>
      </c>
      <c r="AM55">
        <v>1</v>
      </c>
    </row>
    <row r="56" spans="1:48" s="81" customFormat="1">
      <c r="A56" s="84" t="s">
        <v>93</v>
      </c>
      <c r="B56" s="80"/>
      <c r="C56" s="80"/>
      <c r="D56" s="80"/>
      <c r="E56" s="80"/>
      <c r="F56" s="80"/>
      <c r="G56" s="80"/>
      <c r="H56" s="80"/>
      <c r="I56" s="80"/>
      <c r="J56" s="80"/>
      <c r="K56" s="80"/>
      <c r="L56" s="80"/>
      <c r="M56" s="80"/>
      <c r="N56" s="80"/>
      <c r="O56" s="80"/>
      <c r="P56" s="80"/>
      <c r="Q56" s="80"/>
      <c r="R56" s="80"/>
      <c r="S56" s="80"/>
      <c r="T56" s="80"/>
      <c r="U56" s="80"/>
      <c r="W56" s="80"/>
      <c r="X56" s="80"/>
      <c r="Y56" s="80"/>
      <c r="Z56" s="82"/>
      <c r="AB56" s="82"/>
      <c r="AC56" s="82"/>
      <c r="AD56" s="82"/>
      <c r="AE56" s="82"/>
      <c r="AF56" s="82"/>
      <c r="AG56" s="82"/>
      <c r="AH56" s="82"/>
      <c r="AI56" s="82"/>
      <c r="AJ56" s="82"/>
      <c r="AK56" s="82"/>
      <c r="AL56" s="82"/>
      <c r="AM56" s="82"/>
      <c r="AN56" s="83"/>
      <c r="AO56" s="83"/>
      <c r="AP56" s="83"/>
      <c r="AQ56" s="83"/>
    </row>
    <row r="57" spans="1:48">
      <c r="A57" s="76" t="s">
        <v>89</v>
      </c>
      <c r="C57" s="77">
        <v>2</v>
      </c>
      <c r="F57" s="77">
        <v>1</v>
      </c>
      <c r="L57" s="77">
        <v>1</v>
      </c>
      <c r="N57" s="77">
        <v>15</v>
      </c>
      <c r="P57" s="77">
        <v>2</v>
      </c>
      <c r="Q57" s="77">
        <f>N57*4.5</f>
        <v>67.5</v>
      </c>
      <c r="Z57">
        <v>2</v>
      </c>
      <c r="AF57" s="5"/>
    </row>
    <row r="58" spans="1:48">
      <c r="A58" s="76" t="s">
        <v>90</v>
      </c>
      <c r="R58" s="77">
        <f>19*3.5</f>
        <v>66.5</v>
      </c>
      <c r="AR58">
        <v>19</v>
      </c>
      <c r="AS58">
        <v>3</v>
      </c>
      <c r="AT58">
        <v>6</v>
      </c>
    </row>
    <row r="59" spans="1:48">
      <c r="A59" s="76" t="s">
        <v>91</v>
      </c>
      <c r="N59" s="77">
        <v>10</v>
      </c>
      <c r="R59" s="77">
        <f>N59*3.5</f>
        <v>35</v>
      </c>
      <c r="AM59">
        <v>1</v>
      </c>
    </row>
    <row r="60" spans="1:48" s="81" customFormat="1">
      <c r="A60" s="84" t="s">
        <v>94</v>
      </c>
      <c r="B60" s="80"/>
      <c r="C60" s="80"/>
      <c r="D60" s="80"/>
      <c r="E60" s="80"/>
      <c r="F60" s="80"/>
      <c r="G60" s="80"/>
      <c r="H60" s="80"/>
      <c r="I60" s="80"/>
      <c r="J60" s="80"/>
      <c r="K60" s="80"/>
      <c r="L60" s="80"/>
      <c r="M60" s="80"/>
      <c r="N60" s="80"/>
      <c r="O60" s="80"/>
      <c r="P60" s="80"/>
      <c r="Q60" s="80"/>
      <c r="R60" s="80"/>
      <c r="S60" s="80"/>
      <c r="T60" s="80"/>
      <c r="U60" s="80"/>
      <c r="W60" s="80"/>
      <c r="X60" s="80"/>
      <c r="Y60" s="80"/>
      <c r="Z60" s="82"/>
      <c r="AB60" s="82"/>
      <c r="AC60" s="82"/>
      <c r="AD60" s="82"/>
      <c r="AE60" s="82"/>
      <c r="AF60" s="82"/>
      <c r="AG60" s="82"/>
      <c r="AH60" s="82"/>
      <c r="AI60" s="82"/>
      <c r="AJ60" s="82"/>
      <c r="AK60" s="82"/>
      <c r="AL60" s="82"/>
      <c r="AM60" s="82"/>
      <c r="AN60" s="83"/>
      <c r="AO60" s="83"/>
      <c r="AP60" s="83"/>
      <c r="AQ60" s="83"/>
    </row>
    <row r="61" spans="1:48">
      <c r="A61" s="76" t="s">
        <v>89</v>
      </c>
      <c r="C61" s="77">
        <v>2</v>
      </c>
      <c r="F61" s="77">
        <v>1</v>
      </c>
      <c r="L61" s="77">
        <v>1</v>
      </c>
      <c r="N61" s="77">
        <v>15</v>
      </c>
      <c r="P61" s="77">
        <v>2</v>
      </c>
      <c r="Q61" s="77">
        <f>N61*4.5</f>
        <v>67.5</v>
      </c>
      <c r="Z61">
        <v>2</v>
      </c>
      <c r="AF61" s="5"/>
    </row>
    <row r="62" spans="1:48">
      <c r="A62" s="76" t="s">
        <v>90</v>
      </c>
      <c r="R62" s="77">
        <f>19*3.5</f>
        <v>66.5</v>
      </c>
      <c r="AR62">
        <v>19</v>
      </c>
      <c r="AS62">
        <v>3</v>
      </c>
      <c r="AT62">
        <v>6</v>
      </c>
    </row>
    <row r="63" spans="1:48">
      <c r="A63" s="76" t="s">
        <v>91</v>
      </c>
      <c r="N63" s="77">
        <v>10</v>
      </c>
      <c r="R63" s="77">
        <f>N63*3.5</f>
        <v>35</v>
      </c>
      <c r="AM63">
        <v>1</v>
      </c>
    </row>
    <row r="64" spans="1:48" ht="25.5">
      <c r="A64" s="76" t="s">
        <v>74</v>
      </c>
      <c r="C64" s="77">
        <v>4</v>
      </c>
      <c r="O64" s="77">
        <v>30</v>
      </c>
    </row>
    <row r="65" spans="1:48" ht="25.5">
      <c r="A65" s="76" t="s">
        <v>76</v>
      </c>
      <c r="O65" s="77">
        <v>20</v>
      </c>
    </row>
    <row r="66" spans="1:48">
      <c r="A66" s="76"/>
    </row>
    <row r="67" spans="1:48" s="81" customFormat="1">
      <c r="A67" s="83" t="s">
        <v>95</v>
      </c>
      <c r="B67" s="80"/>
      <c r="C67" s="80"/>
      <c r="D67" s="80"/>
      <c r="E67" s="80"/>
      <c r="F67" s="80"/>
      <c r="G67" s="80"/>
      <c r="H67" s="80"/>
      <c r="I67" s="80"/>
      <c r="J67" s="80"/>
      <c r="K67" s="80"/>
      <c r="L67" s="80"/>
      <c r="M67" s="80"/>
      <c r="N67" s="80"/>
      <c r="O67" s="80"/>
      <c r="P67" s="80"/>
      <c r="Q67" s="80"/>
      <c r="R67" s="80"/>
      <c r="S67" s="80"/>
      <c r="T67" s="80"/>
      <c r="U67" s="80"/>
      <c r="W67" s="83"/>
      <c r="X67" s="83"/>
      <c r="Y67" s="83"/>
      <c r="Z67" s="82"/>
      <c r="AA67" s="82"/>
      <c r="AB67" s="82"/>
      <c r="AC67" s="82"/>
      <c r="AD67" s="82"/>
      <c r="AE67" s="82"/>
      <c r="AF67" s="82"/>
      <c r="AG67" s="82"/>
      <c r="AH67" s="82"/>
      <c r="AI67" s="82"/>
      <c r="AJ67" s="82"/>
      <c r="AK67" s="82"/>
      <c r="AL67" s="82"/>
      <c r="AM67" s="82"/>
      <c r="AN67" s="83"/>
      <c r="AO67" s="83"/>
      <c r="AP67" s="83"/>
      <c r="AQ67" s="83"/>
      <c r="AS67" s="80"/>
      <c r="AT67" s="83"/>
      <c r="AU67" s="83"/>
      <c r="AV67" s="82"/>
    </row>
    <row r="68" spans="1:48" s="81" customFormat="1">
      <c r="A68" s="84" t="s">
        <v>96</v>
      </c>
      <c r="B68" s="80"/>
      <c r="C68" s="80"/>
      <c r="D68" s="80"/>
      <c r="E68" s="80"/>
      <c r="F68" s="80"/>
      <c r="G68" s="80"/>
      <c r="H68" s="80"/>
      <c r="I68" s="80"/>
      <c r="J68" s="80"/>
      <c r="K68" s="80"/>
      <c r="L68" s="80"/>
      <c r="M68" s="80"/>
      <c r="N68" s="80"/>
      <c r="O68" s="80"/>
      <c r="P68" s="80"/>
      <c r="Q68" s="80"/>
      <c r="R68" s="80"/>
      <c r="S68" s="80"/>
      <c r="T68" s="80"/>
      <c r="U68" s="80"/>
      <c r="W68" s="80"/>
      <c r="X68" s="80"/>
      <c r="Y68" s="80"/>
      <c r="Z68" s="82"/>
      <c r="AB68" s="82"/>
      <c r="AC68" s="82"/>
      <c r="AD68" s="82"/>
      <c r="AE68" s="82"/>
      <c r="AF68" s="82"/>
      <c r="AG68" s="82"/>
      <c r="AH68" s="82"/>
      <c r="AI68" s="82"/>
      <c r="AJ68" s="82"/>
      <c r="AK68" s="82"/>
      <c r="AL68" s="82"/>
      <c r="AM68" s="82"/>
      <c r="AN68" s="83"/>
      <c r="AO68" s="83"/>
      <c r="AP68" s="83"/>
      <c r="AQ68" s="83"/>
    </row>
    <row r="69" spans="1:48">
      <c r="A69" s="76" t="s">
        <v>89</v>
      </c>
      <c r="C69" s="77">
        <v>6</v>
      </c>
      <c r="F69" s="77">
        <v>1</v>
      </c>
      <c r="L69" s="77">
        <v>1</v>
      </c>
      <c r="N69" s="77">
        <v>18</v>
      </c>
      <c r="P69" s="77">
        <v>6</v>
      </c>
      <c r="Q69" s="77">
        <f>N69*4.5</f>
        <v>81</v>
      </c>
      <c r="AA69">
        <v>9</v>
      </c>
      <c r="AD69">
        <v>6</v>
      </c>
      <c r="AF69" s="5"/>
    </row>
    <row r="70" spans="1:48">
      <c r="A70" s="76" t="s">
        <v>90</v>
      </c>
      <c r="G70" s="77">
        <v>2</v>
      </c>
      <c r="K70" s="77">
        <v>2</v>
      </c>
      <c r="N70" s="77">
        <v>10</v>
      </c>
      <c r="R70" s="77">
        <f>N70*3.5</f>
        <v>35</v>
      </c>
    </row>
    <row r="71" spans="1:48">
      <c r="A71" s="76" t="s">
        <v>90</v>
      </c>
      <c r="G71" s="77">
        <v>2</v>
      </c>
      <c r="K71" s="77">
        <v>2</v>
      </c>
      <c r="N71" s="77">
        <v>10</v>
      </c>
      <c r="R71" s="77">
        <f>N71*3.5</f>
        <v>35</v>
      </c>
    </row>
    <row r="72" spans="1:48" s="81" customFormat="1">
      <c r="A72" s="84" t="s">
        <v>97</v>
      </c>
      <c r="B72" s="80"/>
      <c r="C72" s="80"/>
      <c r="D72" s="80"/>
      <c r="E72" s="80"/>
      <c r="F72" s="80"/>
      <c r="G72" s="80"/>
      <c r="H72" s="80"/>
      <c r="I72" s="80"/>
      <c r="J72" s="80"/>
      <c r="K72" s="80"/>
      <c r="L72" s="80"/>
      <c r="M72" s="80"/>
      <c r="N72" s="80"/>
      <c r="O72" s="80"/>
      <c r="P72" s="80"/>
      <c r="Q72" s="80"/>
      <c r="R72" s="80"/>
      <c r="S72" s="80"/>
      <c r="T72" s="80"/>
      <c r="U72" s="80"/>
      <c r="W72" s="80"/>
      <c r="X72" s="80"/>
      <c r="Y72" s="80"/>
      <c r="Z72" s="82"/>
      <c r="AB72" s="82"/>
      <c r="AC72" s="82"/>
      <c r="AD72" s="82"/>
      <c r="AE72" s="82"/>
      <c r="AF72" s="82"/>
      <c r="AG72" s="82"/>
      <c r="AH72" s="82"/>
      <c r="AI72" s="82"/>
      <c r="AJ72" s="82"/>
      <c r="AK72" s="82"/>
      <c r="AL72" s="82"/>
      <c r="AM72" s="82"/>
      <c r="AN72" s="83"/>
      <c r="AO72" s="83"/>
      <c r="AP72" s="83"/>
      <c r="AQ72" s="83"/>
    </row>
    <row r="73" spans="1:48">
      <c r="A73" s="76" t="s">
        <v>86</v>
      </c>
      <c r="C73" s="77">
        <v>46</v>
      </c>
      <c r="F73" s="77">
        <v>1</v>
      </c>
      <c r="L73" s="77">
        <v>1</v>
      </c>
      <c r="N73" s="77">
        <v>200</v>
      </c>
      <c r="P73" s="77">
        <v>2</v>
      </c>
      <c r="Q73" s="77">
        <f>N73*4.5</f>
        <v>900</v>
      </c>
      <c r="Z73">
        <v>27</v>
      </c>
      <c r="AA73">
        <v>19</v>
      </c>
      <c r="AF73" s="5"/>
    </row>
    <row r="74" spans="1:48">
      <c r="A74" s="76" t="s">
        <v>83</v>
      </c>
      <c r="R74" s="77">
        <f>19*3.5</f>
        <v>66.5</v>
      </c>
    </row>
    <row r="75" spans="1:48">
      <c r="A75" s="76" t="s">
        <v>98</v>
      </c>
      <c r="G75" s="77">
        <v>4</v>
      </c>
      <c r="N75" s="77">
        <v>80</v>
      </c>
      <c r="R75" s="77">
        <f>N75*3.5</f>
        <v>280</v>
      </c>
    </row>
    <row r="76" spans="1:48" ht="25.5">
      <c r="A76" s="76" t="s">
        <v>74</v>
      </c>
      <c r="C76" s="77">
        <v>6</v>
      </c>
      <c r="O76" s="77">
        <v>60</v>
      </c>
    </row>
    <row r="77" spans="1:48" ht="25.5">
      <c r="A77" s="76" t="s">
        <v>76</v>
      </c>
      <c r="G77" s="77">
        <v>11</v>
      </c>
      <c r="O77" s="77">
        <f>11*45</f>
        <v>495</v>
      </c>
    </row>
    <row r="78" spans="1:48">
      <c r="A78" s="76"/>
    </row>
    <row r="79" spans="1:48">
      <c r="A79" s="78" t="s">
        <v>99</v>
      </c>
      <c r="B79" s="78">
        <f>SUM(B16:B78)</f>
        <v>0</v>
      </c>
      <c r="C79" s="78">
        <f>SUM(C18:C78)</f>
        <v>122</v>
      </c>
      <c r="D79" s="78">
        <f t="shared" ref="D79:Q79" si="2">SUM(D16:D78)</f>
        <v>12</v>
      </c>
      <c r="E79" s="78">
        <f t="shared" si="2"/>
        <v>0</v>
      </c>
      <c r="F79" s="78">
        <f t="shared" si="2"/>
        <v>11</v>
      </c>
      <c r="G79" s="78">
        <f t="shared" si="2"/>
        <v>54</v>
      </c>
      <c r="H79" s="78">
        <f t="shared" si="2"/>
        <v>0</v>
      </c>
      <c r="I79" s="78">
        <f t="shared" si="2"/>
        <v>0</v>
      </c>
      <c r="J79" s="78">
        <f t="shared" si="2"/>
        <v>0</v>
      </c>
      <c r="K79" s="78">
        <f t="shared" si="2"/>
        <v>14</v>
      </c>
      <c r="L79" s="78">
        <f t="shared" si="2"/>
        <v>11</v>
      </c>
      <c r="M79" s="78">
        <f t="shared" si="2"/>
        <v>0</v>
      </c>
      <c r="N79" s="78">
        <f t="shared" si="2"/>
        <v>876</v>
      </c>
      <c r="O79" s="78">
        <f t="shared" si="2"/>
        <v>1320</v>
      </c>
      <c r="P79" s="78">
        <f t="shared" si="2"/>
        <v>54</v>
      </c>
      <c r="Q79" s="78">
        <f t="shared" si="2"/>
        <v>1341</v>
      </c>
      <c r="R79" s="78">
        <f>SUM(R17:R78)</f>
        <v>1899</v>
      </c>
      <c r="S79" s="78"/>
      <c r="T79" s="78"/>
      <c r="U79" s="78">
        <f t="shared" ref="U79:AE79" si="3">SUM(U16:U78)</f>
        <v>588</v>
      </c>
      <c r="V79" s="14">
        <f t="shared" si="3"/>
        <v>0</v>
      </c>
      <c r="W79" s="14">
        <f t="shared" si="3"/>
        <v>0</v>
      </c>
      <c r="X79" s="14">
        <f t="shared" si="3"/>
        <v>0</v>
      </c>
      <c r="Y79" s="14">
        <f t="shared" si="3"/>
        <v>0</v>
      </c>
      <c r="Z79" s="14">
        <f t="shared" si="3"/>
        <v>39</v>
      </c>
      <c r="AA79" s="14">
        <f t="shared" si="3"/>
        <v>37</v>
      </c>
      <c r="AB79" s="14">
        <f t="shared" si="3"/>
        <v>3</v>
      </c>
      <c r="AC79" s="14">
        <f t="shared" si="3"/>
        <v>7</v>
      </c>
      <c r="AD79" s="14">
        <f t="shared" si="3"/>
        <v>6</v>
      </c>
      <c r="AE79" s="14">
        <f t="shared" si="3"/>
        <v>90</v>
      </c>
      <c r="AF79" s="14"/>
      <c r="AG79" s="14">
        <f>SUM(AG16:AG78)</f>
        <v>0</v>
      </c>
      <c r="AH79" s="14">
        <f>SUM(AH16:AH78)</f>
        <v>0</v>
      </c>
      <c r="AI79" s="14">
        <f>SUM(AI16:AI78)</f>
        <v>0</v>
      </c>
      <c r="AJ79" s="14">
        <f>SUM(AJ16:AJ78)</f>
        <v>0</v>
      </c>
      <c r="AK79" s="14">
        <f>SUM(AK16:AK78)</f>
        <v>0</v>
      </c>
      <c r="AL79" s="14">
        <f>SUM(AL17:AL78)</f>
        <v>0</v>
      </c>
      <c r="AM79" s="14">
        <f>SUM(AM16:AM78)</f>
        <v>7</v>
      </c>
      <c r="AN79" s="14">
        <f>SUM(AN16:AN78)</f>
        <v>0</v>
      </c>
      <c r="AO79" s="14"/>
      <c r="AP79" s="14">
        <f t="shared" ref="AP79:AU79" si="4">SUM(AP16:AP78)</f>
        <v>0</v>
      </c>
      <c r="AQ79" s="14">
        <f t="shared" si="4"/>
        <v>0</v>
      </c>
      <c r="AR79" s="14">
        <f t="shared" si="4"/>
        <v>55</v>
      </c>
      <c r="AS79" s="14">
        <f t="shared" si="4"/>
        <v>10</v>
      </c>
      <c r="AT79" s="14">
        <f t="shared" si="4"/>
        <v>14</v>
      </c>
      <c r="AU79" s="14">
        <f t="shared" si="4"/>
        <v>8</v>
      </c>
      <c r="AV79" s="14">
        <f t="shared" ref="AV79" si="5">SUM(AV18:AV24)</f>
        <v>0</v>
      </c>
    </row>
  </sheetData>
  <mergeCells count="7">
    <mergeCell ref="B1:K1"/>
    <mergeCell ref="L1:U1"/>
    <mergeCell ref="Q14:V14"/>
    <mergeCell ref="AI14:AM14"/>
    <mergeCell ref="AG1:AO1"/>
    <mergeCell ref="V1:AF1"/>
    <mergeCell ref="W14:X14"/>
  </mergeCells>
  <pageMargins left="0.7" right="0.7" top="0.75" bottom="0.75" header="0.3" footer="0.3"/>
  <pageSetup paperSize="8" orientation="landscape" r:id="rId1"/>
  <headerFooter>
    <oddHeader>&amp;C&amp;"Aptos"&amp;10&amp;K000000 Confidential&amp;1#_x000D_</oddHeader>
    <oddFooter>&amp;R_x000D_&amp;1#&amp;"Aptos"&amp;10&amp;K000000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view="pageLayout" zoomScaleNormal="100" zoomScaleSheetLayoutView="100" workbookViewId="0">
      <selection activeCell="E7" sqref="E7"/>
    </sheetView>
  </sheetViews>
  <sheetFormatPr defaultColWidth="9.140625" defaultRowHeight="13.5"/>
  <cols>
    <col min="1" max="1" width="6.42578125" style="3" customWidth="1"/>
    <col min="2" max="2" width="45.140625" style="5" customWidth="1"/>
    <col min="3" max="3" width="7.85546875" style="3" customWidth="1"/>
    <col min="4" max="4" width="8.28515625" style="3" customWidth="1"/>
    <col min="5" max="5" width="11.28515625" style="58" bestFit="1" customWidth="1"/>
    <col min="6" max="6" width="12.7109375" style="58" customWidth="1"/>
    <col min="7" max="16384" width="9.140625" style="1"/>
  </cols>
  <sheetData>
    <row r="1" spans="1:6">
      <c r="A1" s="359" t="s">
        <v>100</v>
      </c>
      <c r="B1" s="360"/>
      <c r="C1" s="360"/>
      <c r="D1" s="360"/>
      <c r="E1" s="360"/>
      <c r="F1" s="360"/>
    </row>
    <row r="3" spans="1:6" ht="19.5" customHeight="1">
      <c r="A3" s="33" t="s">
        <v>101</v>
      </c>
      <c r="B3" s="34" t="s">
        <v>102</v>
      </c>
      <c r="C3" s="35" t="s">
        <v>103</v>
      </c>
      <c r="D3" s="34" t="s">
        <v>104</v>
      </c>
      <c r="E3" s="56" t="s">
        <v>105</v>
      </c>
      <c r="F3" s="61" t="s">
        <v>106</v>
      </c>
    </row>
    <row r="4" spans="1:6">
      <c r="A4" s="36"/>
      <c r="B4" s="11"/>
      <c r="C4" s="12"/>
      <c r="D4" s="11"/>
      <c r="E4" s="57"/>
      <c r="F4" s="62"/>
    </row>
    <row r="5" spans="1:6" ht="25.5">
      <c r="A5" s="136">
        <v>1.1000000000000001</v>
      </c>
      <c r="B5" s="127" t="s">
        <v>107</v>
      </c>
      <c r="C5" s="128"/>
      <c r="D5" s="128"/>
      <c r="E5" s="129"/>
      <c r="F5" s="129"/>
    </row>
    <row r="6" spans="1:6">
      <c r="A6" s="136"/>
      <c r="B6" s="127"/>
      <c r="C6" s="128"/>
      <c r="D6" s="128"/>
      <c r="E6" s="129"/>
      <c r="F6" s="129"/>
    </row>
    <row r="7" spans="1:6" ht="38.25">
      <c r="A7" s="137" t="s">
        <v>108</v>
      </c>
      <c r="B7" s="130" t="s">
        <v>109</v>
      </c>
      <c r="C7" s="131" t="s">
        <v>110</v>
      </c>
      <c r="D7" s="131">
        <v>1</v>
      </c>
      <c r="E7" s="132">
        <v>0</v>
      </c>
      <c r="F7" s="132">
        <f>D7*E7</f>
        <v>0</v>
      </c>
    </row>
    <row r="8" spans="1:6">
      <c r="A8" s="138"/>
      <c r="B8" s="130"/>
      <c r="C8" s="131"/>
      <c r="D8" s="131"/>
      <c r="E8" s="132"/>
      <c r="F8" s="132"/>
    </row>
    <row r="9" spans="1:6">
      <c r="A9" s="137" t="s">
        <v>111</v>
      </c>
      <c r="B9" s="130" t="s">
        <v>112</v>
      </c>
      <c r="C9" s="131" t="s">
        <v>110</v>
      </c>
      <c r="D9" s="131">
        <v>1</v>
      </c>
      <c r="E9" s="132">
        <v>0</v>
      </c>
      <c r="F9" s="132">
        <f t="shared" ref="F9:F15" si="0">D9*E9</f>
        <v>0</v>
      </c>
    </row>
    <row r="10" spans="1:6">
      <c r="A10" s="138"/>
      <c r="B10" s="130"/>
      <c r="C10" s="131"/>
      <c r="D10" s="131"/>
      <c r="E10" s="132"/>
      <c r="F10" s="132"/>
    </row>
    <row r="11" spans="1:6" ht="25.5">
      <c r="A11" s="137" t="s">
        <v>113</v>
      </c>
      <c r="B11" s="130" t="s">
        <v>114</v>
      </c>
      <c r="C11" s="131" t="s">
        <v>110</v>
      </c>
      <c r="D11" s="131">
        <v>1</v>
      </c>
      <c r="E11" s="132">
        <v>0</v>
      </c>
      <c r="F11" s="132">
        <f t="shared" si="0"/>
        <v>0</v>
      </c>
    </row>
    <row r="12" spans="1:6">
      <c r="A12" s="137"/>
      <c r="B12" s="130"/>
      <c r="C12" s="131"/>
      <c r="D12" s="131"/>
      <c r="E12" s="132"/>
      <c r="F12" s="132"/>
    </row>
    <row r="13" spans="1:6" ht="25.5">
      <c r="A13" s="137" t="s">
        <v>115</v>
      </c>
      <c r="B13" s="130" t="s">
        <v>116</v>
      </c>
      <c r="C13" s="131" t="s">
        <v>110</v>
      </c>
      <c r="D13" s="131">
        <v>1</v>
      </c>
      <c r="E13" s="132">
        <v>0</v>
      </c>
      <c r="F13" s="132">
        <f t="shared" si="0"/>
        <v>0</v>
      </c>
    </row>
    <row r="14" spans="1:6">
      <c r="A14" s="137"/>
      <c r="B14" s="130"/>
      <c r="C14" s="131"/>
      <c r="D14" s="131"/>
      <c r="E14" s="132"/>
      <c r="F14" s="132"/>
    </row>
    <row r="15" spans="1:6" ht="25.5">
      <c r="A15" s="137" t="s">
        <v>117</v>
      </c>
      <c r="B15" s="130" t="s">
        <v>118</v>
      </c>
      <c r="C15" s="131" t="s">
        <v>110</v>
      </c>
      <c r="D15" s="131">
        <v>1</v>
      </c>
      <c r="E15" s="132">
        <v>0</v>
      </c>
      <c r="F15" s="132">
        <f t="shared" si="0"/>
        <v>0</v>
      </c>
    </row>
    <row r="16" spans="1:6">
      <c r="A16" s="138"/>
      <c r="B16" s="130" t="s">
        <v>119</v>
      </c>
      <c r="C16" s="131" t="s">
        <v>119</v>
      </c>
      <c r="D16" s="131" t="s">
        <v>119</v>
      </c>
      <c r="E16" s="132"/>
      <c r="F16" s="132"/>
    </row>
    <row r="17" spans="1:6" ht="63.75">
      <c r="A17" s="128" t="s">
        <v>120</v>
      </c>
      <c r="B17" s="135" t="s">
        <v>121</v>
      </c>
      <c r="C17" s="133" t="s">
        <v>110</v>
      </c>
      <c r="D17" s="133">
        <v>1</v>
      </c>
      <c r="E17" s="134">
        <v>0</v>
      </c>
      <c r="F17" s="134">
        <f>D17*E17</f>
        <v>0</v>
      </c>
    </row>
    <row r="18" spans="1:6">
      <c r="A18" s="37"/>
      <c r="B18" s="10"/>
      <c r="D18" s="4"/>
      <c r="F18" s="63"/>
    </row>
    <row r="19" spans="1:6">
      <c r="A19" s="40"/>
      <c r="B19" s="9"/>
      <c r="D19" s="4"/>
      <c r="F19" s="63"/>
    </row>
    <row r="20" spans="1:6">
      <c r="A20" s="37"/>
      <c r="B20" s="10"/>
      <c r="D20" s="4"/>
      <c r="F20" s="63"/>
    </row>
    <row r="21" spans="1:6">
      <c r="A21" s="40"/>
      <c r="B21" s="9"/>
      <c r="D21" s="4"/>
      <c r="F21" s="63"/>
    </row>
    <row r="22" spans="1:6">
      <c r="A22" s="40"/>
      <c r="B22" s="9"/>
      <c r="D22" s="4"/>
      <c r="F22" s="63"/>
    </row>
    <row r="23" spans="1:6">
      <c r="A23" s="40"/>
      <c r="B23" s="9"/>
      <c r="D23" s="4"/>
      <c r="F23" s="63"/>
    </row>
    <row r="24" spans="1:6">
      <c r="A24" s="40"/>
      <c r="B24" s="9"/>
      <c r="D24" s="91"/>
      <c r="F24" s="63"/>
    </row>
    <row r="25" spans="1:6">
      <c r="A25" s="40"/>
      <c r="B25" s="9"/>
      <c r="D25" s="91"/>
      <c r="F25" s="63"/>
    </row>
    <row r="26" spans="1:6">
      <c r="A26" s="40"/>
      <c r="B26" s="9"/>
      <c r="D26" s="91"/>
      <c r="F26" s="63"/>
    </row>
    <row r="27" spans="1:6">
      <c r="A27" s="40"/>
      <c r="B27" s="9"/>
      <c r="D27" s="4"/>
      <c r="F27" s="63"/>
    </row>
    <row r="28" spans="1:6">
      <c r="A28" s="40"/>
      <c r="B28" s="92"/>
      <c r="D28" s="4"/>
      <c r="F28" s="63"/>
    </row>
    <row r="29" spans="1:6">
      <c r="A29" s="40"/>
      <c r="B29" s="9"/>
      <c r="D29" s="4"/>
      <c r="F29" s="63"/>
    </row>
    <row r="30" spans="1:6">
      <c r="A30" s="40"/>
      <c r="B30" s="9"/>
      <c r="D30" s="91"/>
      <c r="F30" s="63"/>
    </row>
    <row r="31" spans="1:6">
      <c r="A31" s="40"/>
      <c r="B31" s="9"/>
      <c r="D31" s="4"/>
      <c r="F31" s="63"/>
    </row>
    <row r="32" spans="1:6">
      <c r="A32" s="100"/>
      <c r="B32" s="101"/>
      <c r="C32" s="102"/>
      <c r="D32" s="103"/>
      <c r="E32" s="104"/>
      <c r="F32" s="105"/>
    </row>
    <row r="33" spans="1:6">
      <c r="A33" s="100"/>
      <c r="B33" s="101"/>
      <c r="C33" s="102"/>
      <c r="D33" s="103"/>
      <c r="E33" s="104"/>
      <c r="F33" s="105"/>
    </row>
    <row r="34" spans="1:6">
      <c r="A34" s="100"/>
      <c r="B34" s="101"/>
      <c r="C34" s="102"/>
      <c r="D34" s="103"/>
      <c r="E34" s="104"/>
      <c r="F34" s="105"/>
    </row>
    <row r="35" spans="1:6">
      <c r="A35" s="100"/>
      <c r="B35" s="101"/>
      <c r="C35" s="102"/>
      <c r="D35" s="103"/>
      <c r="E35" s="104"/>
      <c r="F35" s="105"/>
    </row>
    <row r="36" spans="1:6">
      <c r="A36" s="100"/>
      <c r="B36" s="101"/>
      <c r="C36" s="102"/>
      <c r="D36" s="103"/>
      <c r="E36" s="104"/>
      <c r="F36" s="105"/>
    </row>
    <row r="37" spans="1:6">
      <c r="A37" s="100"/>
      <c r="B37" s="101"/>
      <c r="C37" s="102"/>
      <c r="D37" s="103"/>
      <c r="E37" s="104"/>
      <c r="F37" s="105"/>
    </row>
    <row r="38" spans="1:6">
      <c r="A38" s="100"/>
      <c r="B38" s="106"/>
      <c r="C38" s="102"/>
      <c r="D38" s="107"/>
      <c r="E38" s="104"/>
      <c r="F38" s="105"/>
    </row>
    <row r="39" spans="1:6">
      <c r="A39" s="100"/>
      <c r="B39" s="106"/>
      <c r="C39" s="102"/>
      <c r="D39" s="107"/>
      <c r="E39" s="104"/>
      <c r="F39" s="105"/>
    </row>
    <row r="40" spans="1:6">
      <c r="A40" s="100"/>
      <c r="B40" s="106"/>
      <c r="C40" s="102"/>
      <c r="D40" s="107"/>
      <c r="E40" s="104"/>
      <c r="F40" s="105"/>
    </row>
    <row r="41" spans="1:6">
      <c r="A41" s="100"/>
      <c r="B41" s="106"/>
      <c r="C41" s="102"/>
      <c r="D41" s="107"/>
      <c r="E41" s="104"/>
      <c r="F41" s="105"/>
    </row>
    <row r="42" spans="1:6">
      <c r="A42" s="100"/>
      <c r="B42" s="106"/>
      <c r="C42" s="102"/>
      <c r="D42" s="107"/>
      <c r="E42" s="104"/>
      <c r="F42" s="105"/>
    </row>
    <row r="43" spans="1:6">
      <c r="A43" s="100"/>
      <c r="B43" s="101"/>
      <c r="C43" s="102"/>
      <c r="D43" s="103"/>
      <c r="E43" s="104"/>
      <c r="F43" s="105"/>
    </row>
    <row r="44" spans="1:6">
      <c r="A44" s="108"/>
      <c r="B44" s="109"/>
      <c r="C44" s="102"/>
      <c r="D44" s="103"/>
      <c r="E44" s="104"/>
      <c r="F44" s="105"/>
    </row>
    <row r="45" spans="1:6">
      <c r="A45" s="38"/>
      <c r="B45" s="6"/>
      <c r="D45" s="4"/>
      <c r="F45" s="63"/>
    </row>
    <row r="46" spans="1:6" ht="17.25" customHeight="1">
      <c r="A46" s="27"/>
      <c r="B46" s="28" t="s">
        <v>122</v>
      </c>
      <c r="C46" s="29"/>
      <c r="D46" s="29"/>
      <c r="E46" s="59"/>
      <c r="F46" s="64">
        <f>SUM(F4:F45)</f>
        <v>0</v>
      </c>
    </row>
    <row r="47" spans="1:6" ht="16.5" customHeight="1">
      <c r="A47" s="30"/>
      <c r="B47" s="31" t="s">
        <v>123</v>
      </c>
      <c r="C47" s="32"/>
      <c r="D47" s="32"/>
      <c r="E47" s="60"/>
      <c r="F47" s="65"/>
    </row>
    <row r="48" spans="1:6" ht="13.5" customHeight="1">
      <c r="A48" s="13"/>
      <c r="B48" s="14"/>
    </row>
  </sheetData>
  <mergeCells count="1">
    <mergeCell ref="A1:F1"/>
  </mergeCells>
  <phoneticPr fontId="3" type="noConversion"/>
  <printOptions horizontalCentered="1"/>
  <pageMargins left="0.59055118110236227" right="0.59055118110236227" top="0.98425196850393704" bottom="0.59055118110236227" header="0.39370078740157483" footer="0.39370078740157483"/>
  <pageSetup paperSize="9" orientation="portrait" r:id="rId1"/>
  <headerFooter differentOddEven="1" alignWithMargins="0">
    <oddHeader xml:space="preserve">&amp;C&amp;"Aptos"&amp;10&amp;K000000 Confidential&amp;1#_x000D_&amp;R
CADT Project No: P8081  
CDSIA Terminal Capacity Optimisation
</oddHeader>
    <oddFooter>&amp;CBill 1: Page &amp;P of &amp;N&amp;R_x000D_&amp;1#&amp;"Aptos"&amp;10&amp;K000000 Confidential</oddFooter>
    <evenHeader>&amp;C&amp;"Aptos"&amp;10&amp;K000000 Confidential&amp;1#_x000D_</evenHeader>
    <evenFooter>&amp;R_x000D_&amp;1#&amp;"Aptos"&amp;10&amp;K000000 Confidential</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dimension ref="A1:F54"/>
  <sheetViews>
    <sheetView showGridLines="0" view="pageLayout" topLeftCell="A11" zoomScaleNormal="100" workbookViewId="0">
      <selection activeCell="B36" sqref="B36"/>
    </sheetView>
  </sheetViews>
  <sheetFormatPr defaultColWidth="11" defaultRowHeight="12.75"/>
  <cols>
    <col min="1" max="1" width="7.140625" style="26" customWidth="1"/>
    <col min="2" max="2" width="45" style="15" customWidth="1"/>
    <col min="3" max="3" width="6.140625" style="15" customWidth="1"/>
    <col min="4" max="4" width="7.7109375" style="15" customWidth="1"/>
    <col min="5" max="5" width="11.28515625" style="71" bestFit="1" customWidth="1"/>
    <col min="6" max="6" width="12.28515625" style="71" customWidth="1"/>
    <col min="7" max="16384" width="11" style="15"/>
  </cols>
  <sheetData>
    <row r="1" spans="1:6">
      <c r="A1" s="26" t="s">
        <v>124</v>
      </c>
      <c r="E1" s="66"/>
    </row>
    <row r="2" spans="1:6" ht="10.5" customHeight="1">
      <c r="A2" s="49"/>
      <c r="B2" s="16"/>
      <c r="C2" s="16"/>
      <c r="D2" s="16"/>
      <c r="E2" s="67"/>
      <c r="F2" s="67"/>
    </row>
    <row r="3" spans="1:6" s="26" customFormat="1" ht="14.25" customHeight="1">
      <c r="A3" s="47" t="s">
        <v>101</v>
      </c>
      <c r="B3" s="48" t="s">
        <v>125</v>
      </c>
      <c r="C3" s="47" t="s">
        <v>103</v>
      </c>
      <c r="D3" s="48" t="s">
        <v>104</v>
      </c>
      <c r="E3" s="68" t="s">
        <v>105</v>
      </c>
      <c r="F3" s="73" t="s">
        <v>126</v>
      </c>
    </row>
    <row r="4" spans="1:6">
      <c r="A4" s="50"/>
      <c r="C4" s="19"/>
      <c r="D4" s="21"/>
      <c r="E4" s="69"/>
      <c r="F4" s="74"/>
    </row>
    <row r="5" spans="1:6">
      <c r="A5" s="51" t="s">
        <v>127</v>
      </c>
      <c r="B5" s="23" t="s">
        <v>128</v>
      </c>
      <c r="C5" s="19"/>
      <c r="D5" s="21"/>
      <c r="E5" s="69"/>
      <c r="F5" s="74"/>
    </row>
    <row r="6" spans="1:6">
      <c r="A6" s="50"/>
      <c r="B6" s="23" t="s">
        <v>129</v>
      </c>
      <c r="C6" s="19"/>
      <c r="D6" s="21"/>
      <c r="E6" s="69"/>
      <c r="F6" s="74"/>
    </row>
    <row r="7" spans="1:6">
      <c r="A7" s="50"/>
      <c r="B7" s="23" t="s">
        <v>130</v>
      </c>
      <c r="C7" s="24" t="s">
        <v>110</v>
      </c>
      <c r="D7" s="21">
        <v>1</v>
      </c>
      <c r="E7" s="69">
        <v>0</v>
      </c>
      <c r="F7" s="74">
        <f>D7*E7</f>
        <v>0</v>
      </c>
    </row>
    <row r="8" spans="1:6" ht="10.5" customHeight="1">
      <c r="A8" s="50"/>
      <c r="C8" s="19"/>
      <c r="D8" s="21"/>
      <c r="E8" s="69"/>
      <c r="F8" s="74"/>
    </row>
    <row r="9" spans="1:6">
      <c r="A9" s="52">
        <v>2</v>
      </c>
      <c r="B9" s="25" t="s">
        <v>131</v>
      </c>
      <c r="C9" s="19"/>
      <c r="D9" s="21"/>
      <c r="E9" s="69"/>
      <c r="F9" s="74"/>
    </row>
    <row r="10" spans="1:6">
      <c r="A10" s="50"/>
      <c r="C10" s="19"/>
      <c r="D10" s="21"/>
      <c r="E10" s="69"/>
      <c r="F10" s="74"/>
    </row>
    <row r="11" spans="1:6">
      <c r="A11" s="53" t="s">
        <v>132</v>
      </c>
      <c r="B11" s="23" t="s">
        <v>133</v>
      </c>
      <c r="C11" s="24" t="s">
        <v>71</v>
      </c>
      <c r="D11" s="21">
        <v>0</v>
      </c>
      <c r="E11" s="69">
        <v>0</v>
      </c>
      <c r="F11" s="74">
        <f>D11*E11</f>
        <v>0</v>
      </c>
    </row>
    <row r="12" spans="1:6">
      <c r="A12" s="50"/>
      <c r="C12" s="19"/>
      <c r="D12" s="21"/>
      <c r="E12" s="69"/>
      <c r="F12" s="74"/>
    </row>
    <row r="13" spans="1:6">
      <c r="A13" s="53" t="s">
        <v>134</v>
      </c>
      <c r="B13" s="23" t="s">
        <v>135</v>
      </c>
      <c r="C13" s="24" t="s">
        <v>71</v>
      </c>
      <c r="D13" s="21">
        <f>D11</f>
        <v>0</v>
      </c>
      <c r="E13" s="69">
        <v>0</v>
      </c>
      <c r="F13" s="74">
        <f>D13*E13</f>
        <v>0</v>
      </c>
    </row>
    <row r="14" spans="1:6">
      <c r="A14" s="50"/>
      <c r="C14" s="19"/>
      <c r="D14" s="21"/>
      <c r="E14" s="69"/>
      <c r="F14" s="74"/>
    </row>
    <row r="15" spans="1:6">
      <c r="A15" s="51" t="s">
        <v>136</v>
      </c>
      <c r="B15" s="23" t="s">
        <v>137</v>
      </c>
      <c r="C15" s="19"/>
      <c r="D15" s="21"/>
      <c r="E15" s="69"/>
      <c r="F15" s="74"/>
    </row>
    <row r="16" spans="1:6">
      <c r="A16" s="50"/>
      <c r="B16" s="23" t="s">
        <v>119</v>
      </c>
      <c r="C16" s="19"/>
      <c r="D16" s="21"/>
      <c r="E16" s="69"/>
      <c r="F16" s="74"/>
    </row>
    <row r="17" spans="1:6">
      <c r="A17" s="53" t="s">
        <v>138</v>
      </c>
      <c r="B17" s="22" t="s">
        <v>139</v>
      </c>
      <c r="C17" s="19"/>
      <c r="D17" s="21"/>
      <c r="E17" s="69"/>
      <c r="F17" s="74"/>
    </row>
    <row r="18" spans="1:6">
      <c r="A18" s="50"/>
      <c r="B18" s="23" t="s">
        <v>119</v>
      </c>
      <c r="C18" s="19"/>
      <c r="D18" s="21"/>
      <c r="E18" s="69"/>
      <c r="F18" s="74"/>
    </row>
    <row r="19" spans="1:6">
      <c r="A19" s="50"/>
      <c r="B19" s="23" t="s">
        <v>140</v>
      </c>
      <c r="C19" s="24" t="s">
        <v>71</v>
      </c>
      <c r="D19" s="21">
        <v>0</v>
      </c>
      <c r="E19" s="69">
        <v>0</v>
      </c>
      <c r="F19" s="74">
        <f>D19*E19</f>
        <v>0</v>
      </c>
    </row>
    <row r="20" spans="1:6">
      <c r="A20" s="50"/>
      <c r="B20" s="23"/>
      <c r="C20" s="24"/>
      <c r="D20" s="21"/>
      <c r="E20" s="69"/>
      <c r="F20" s="74"/>
    </row>
    <row r="21" spans="1:6">
      <c r="A21" s="50"/>
      <c r="B21" s="23" t="s">
        <v>141</v>
      </c>
      <c r="C21" s="24" t="s">
        <v>142</v>
      </c>
      <c r="D21" s="21">
        <v>0</v>
      </c>
      <c r="E21" s="69">
        <v>0</v>
      </c>
      <c r="F21" s="74">
        <f>D21*E21</f>
        <v>0</v>
      </c>
    </row>
    <row r="22" spans="1:6">
      <c r="A22" s="50"/>
      <c r="B22" s="23"/>
      <c r="C22" s="24"/>
      <c r="D22" s="21"/>
      <c r="E22" s="69"/>
      <c r="F22" s="74"/>
    </row>
    <row r="23" spans="1:6">
      <c r="A23" s="53" t="s">
        <v>143</v>
      </c>
      <c r="B23" s="22" t="s">
        <v>135</v>
      </c>
      <c r="C23" s="19"/>
      <c r="D23" s="21"/>
      <c r="E23" s="69"/>
      <c r="F23" s="74"/>
    </row>
    <row r="24" spans="1:6">
      <c r="A24" s="50"/>
      <c r="B24" s="23" t="s">
        <v>119</v>
      </c>
      <c r="C24" s="19"/>
      <c r="D24" s="21"/>
      <c r="E24" s="69"/>
      <c r="F24" s="74"/>
    </row>
    <row r="25" spans="1:6">
      <c r="A25" s="50"/>
      <c r="B25" s="23" t="s">
        <v>144</v>
      </c>
      <c r="C25" s="24" t="s">
        <v>142</v>
      </c>
      <c r="D25" s="21">
        <f>D19</f>
        <v>0</v>
      </c>
      <c r="E25" s="69">
        <v>0</v>
      </c>
      <c r="F25" s="74">
        <f>D25*E25</f>
        <v>0</v>
      </c>
    </row>
    <row r="26" spans="1:6">
      <c r="A26" s="50"/>
      <c r="B26" s="23"/>
      <c r="C26" s="24"/>
      <c r="D26" s="21"/>
      <c r="E26" s="69"/>
      <c r="F26" s="74"/>
    </row>
    <row r="27" spans="1:6">
      <c r="A27" s="50"/>
      <c r="B27" s="23" t="s">
        <v>141</v>
      </c>
      <c r="C27" s="24" t="s">
        <v>142</v>
      </c>
      <c r="D27" s="21">
        <f>D21</f>
        <v>0</v>
      </c>
      <c r="E27" s="69">
        <v>0</v>
      </c>
      <c r="F27" s="74">
        <f>D27*E27</f>
        <v>0</v>
      </c>
    </row>
    <row r="28" spans="1:6">
      <c r="A28" s="50"/>
      <c r="C28" s="19"/>
      <c r="D28" s="21"/>
      <c r="E28" s="69"/>
      <c r="F28" s="74"/>
    </row>
    <row r="29" spans="1:6" ht="25.5">
      <c r="A29" s="52" t="s">
        <v>145</v>
      </c>
      <c r="B29" s="312" t="s">
        <v>146</v>
      </c>
      <c r="C29" s="19" t="s">
        <v>110</v>
      </c>
      <c r="D29" s="15">
        <v>1</v>
      </c>
      <c r="E29" s="69">
        <v>0</v>
      </c>
      <c r="F29" s="74">
        <f>D29*E29</f>
        <v>0</v>
      </c>
    </row>
    <row r="30" spans="1:6">
      <c r="A30" s="52"/>
      <c r="C30" s="19"/>
      <c r="E30" s="69"/>
      <c r="F30" s="74"/>
    </row>
    <row r="31" spans="1:6">
      <c r="A31" s="50"/>
      <c r="B31" s="23"/>
      <c r="C31" s="19"/>
      <c r="E31" s="69"/>
      <c r="F31" s="74"/>
    </row>
    <row r="32" spans="1:6">
      <c r="A32" s="50"/>
      <c r="B32" s="23"/>
      <c r="C32" s="19"/>
      <c r="E32" s="69"/>
      <c r="F32" s="74"/>
    </row>
    <row r="33" spans="1:6">
      <c r="A33" s="50"/>
      <c r="B33" s="23"/>
      <c r="C33" s="19"/>
      <c r="E33" s="69"/>
      <c r="F33" s="74"/>
    </row>
    <row r="34" spans="1:6">
      <c r="A34" s="50"/>
      <c r="B34" s="23"/>
      <c r="C34" s="19"/>
      <c r="E34" s="69"/>
      <c r="F34" s="74"/>
    </row>
    <row r="35" spans="1:6">
      <c r="A35" s="50"/>
      <c r="B35" s="23"/>
      <c r="C35" s="19"/>
      <c r="E35" s="69"/>
      <c r="F35" s="74"/>
    </row>
    <row r="36" spans="1:6">
      <c r="A36" s="50"/>
      <c r="B36" s="23"/>
      <c r="C36" s="19"/>
      <c r="E36" s="69"/>
      <c r="F36" s="74"/>
    </row>
    <row r="37" spans="1:6">
      <c r="A37" s="50"/>
      <c r="B37" s="23"/>
      <c r="C37" s="19"/>
      <c r="E37" s="69"/>
      <c r="F37" s="74"/>
    </row>
    <row r="38" spans="1:6">
      <c r="A38" s="50"/>
      <c r="B38" s="23"/>
      <c r="C38" s="19"/>
      <c r="E38" s="69"/>
      <c r="F38" s="74"/>
    </row>
    <row r="39" spans="1:6">
      <c r="A39" s="50"/>
      <c r="B39" s="23"/>
      <c r="C39" s="19"/>
      <c r="E39" s="69"/>
      <c r="F39" s="74"/>
    </row>
    <row r="40" spans="1:6">
      <c r="A40" s="50"/>
      <c r="B40" s="23"/>
      <c r="C40" s="19"/>
      <c r="E40" s="69"/>
      <c r="F40" s="74"/>
    </row>
    <row r="41" spans="1:6">
      <c r="A41" s="50"/>
      <c r="B41" s="23"/>
      <c r="C41" s="19"/>
      <c r="E41" s="69"/>
      <c r="F41" s="74"/>
    </row>
    <row r="42" spans="1:6">
      <c r="A42" s="50"/>
      <c r="B42" s="23"/>
      <c r="C42" s="19"/>
      <c r="E42" s="69"/>
      <c r="F42" s="74"/>
    </row>
    <row r="43" spans="1:6">
      <c r="A43" s="50"/>
      <c r="B43" s="23"/>
      <c r="C43" s="19"/>
      <c r="E43" s="69"/>
      <c r="F43" s="74"/>
    </row>
    <row r="44" spans="1:6">
      <c r="A44" s="50"/>
      <c r="B44" s="23"/>
      <c r="C44" s="19"/>
      <c r="E44" s="69"/>
      <c r="F44" s="74"/>
    </row>
    <row r="45" spans="1:6">
      <c r="A45" s="50"/>
      <c r="B45" s="23"/>
      <c r="C45" s="19"/>
      <c r="E45" s="69"/>
      <c r="F45" s="74"/>
    </row>
    <row r="46" spans="1:6">
      <c r="A46" s="50"/>
      <c r="B46" s="23"/>
      <c r="C46" s="19"/>
      <c r="E46" s="69"/>
      <c r="F46" s="74"/>
    </row>
    <row r="47" spans="1:6">
      <c r="A47" s="50"/>
      <c r="B47" s="23"/>
      <c r="C47" s="19"/>
      <c r="E47" s="69"/>
      <c r="F47" s="74"/>
    </row>
    <row r="48" spans="1:6">
      <c r="A48" s="50"/>
      <c r="B48" s="22"/>
      <c r="C48" s="19"/>
      <c r="E48" s="69"/>
      <c r="F48" s="74"/>
    </row>
    <row r="49" spans="1:6">
      <c r="A49" s="50"/>
      <c r="C49" s="19"/>
      <c r="E49" s="69"/>
      <c r="F49" s="74"/>
    </row>
    <row r="50" spans="1:6">
      <c r="A50" s="50"/>
      <c r="B50" s="21"/>
      <c r="C50" s="19"/>
      <c r="D50" s="19"/>
      <c r="E50" s="69"/>
      <c r="F50" s="74"/>
    </row>
    <row r="51" spans="1:6">
      <c r="A51" s="50"/>
      <c r="B51" s="18"/>
      <c r="C51" s="18"/>
      <c r="D51" s="18"/>
      <c r="E51" s="72"/>
      <c r="F51" s="74"/>
    </row>
    <row r="52" spans="1:6">
      <c r="A52" s="54"/>
      <c r="B52" s="22" t="s">
        <v>147</v>
      </c>
      <c r="C52" s="20"/>
      <c r="D52" s="20"/>
      <c r="E52" s="70"/>
      <c r="F52" s="75"/>
    </row>
    <row r="53" spans="1:6">
      <c r="A53" s="50"/>
      <c r="B53" s="22" t="s">
        <v>148</v>
      </c>
      <c r="F53" s="69">
        <f>SUM(F4:F51)</f>
        <v>0</v>
      </c>
    </row>
    <row r="54" spans="1:6">
      <c r="A54" s="55"/>
      <c r="B54" s="17" t="s">
        <v>119</v>
      </c>
      <c r="C54" s="16"/>
      <c r="D54" s="16"/>
      <c r="E54" s="67"/>
      <c r="F54" s="72" t="s">
        <v>119</v>
      </c>
    </row>
  </sheetData>
  <pageMargins left="0.75" right="0.56000000000000005" top="0.8125" bottom="0.64" header="0.25" footer="0.46"/>
  <pageSetup orientation="portrait" r:id="rId1"/>
  <headerFooter alignWithMargins="0">
    <oddHeader>&amp;C&amp;"Aptos"&amp;10&amp;K000000 Confidential&amp;1#_x000D_&amp;R
CADT Project No: P8081
 CDSIA Terminal Capacity Optimisation</oddHeader>
    <oddFooter>&amp;C&amp;9Bill 2: Page &amp;P of &amp;[1&amp;R_x000D_&amp;1#&amp;"Aptos"&amp;10&amp;K000000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1"/>
  <sheetViews>
    <sheetView view="pageLayout" topLeftCell="A34" zoomScaleNormal="100" workbookViewId="0">
      <selection activeCell="H68" sqref="H68"/>
    </sheetView>
  </sheetViews>
  <sheetFormatPr defaultColWidth="11.7109375" defaultRowHeight="13.5"/>
  <cols>
    <col min="1" max="1" width="7.7109375" style="143" customWidth="1"/>
    <col min="2" max="2" width="43" style="140" customWidth="1"/>
    <col min="3" max="3" width="8.140625" style="140" customWidth="1"/>
    <col min="4" max="4" width="5.140625" style="141" bestFit="1" customWidth="1"/>
    <col min="5" max="5" width="11.28515625" style="142" bestFit="1" customWidth="1"/>
    <col min="6" max="6" width="14.7109375" style="142" customWidth="1"/>
    <col min="7" max="7" width="7.5703125" style="41" customWidth="1"/>
    <col min="8" max="8" width="30.5703125" style="41" bestFit="1" customWidth="1"/>
    <col min="9" max="9" width="13.140625" style="41" bestFit="1" customWidth="1"/>
    <col min="10" max="16384" width="11.7109375" style="41"/>
  </cols>
  <sheetData>
    <row r="1" spans="1:6" ht="15.75" customHeight="1">
      <c r="A1" s="139" t="s">
        <v>149</v>
      </c>
    </row>
    <row r="2" spans="1:6" ht="8.25" customHeight="1">
      <c r="B2" s="144"/>
    </row>
    <row r="3" spans="1:6" ht="19.5" customHeight="1">
      <c r="A3" s="145" t="s">
        <v>101</v>
      </c>
      <c r="B3" s="146" t="s">
        <v>102</v>
      </c>
      <c r="C3" s="147" t="s">
        <v>103</v>
      </c>
      <c r="D3" s="148" t="s">
        <v>104</v>
      </c>
      <c r="E3" s="149" t="s">
        <v>105</v>
      </c>
      <c r="F3" s="148" t="s">
        <v>106</v>
      </c>
    </row>
    <row r="4" spans="1:6" ht="81.75" customHeight="1">
      <c r="A4" s="154">
        <v>1</v>
      </c>
      <c r="B4" s="155" t="s">
        <v>150</v>
      </c>
      <c r="D4" s="152"/>
      <c r="F4" s="153"/>
    </row>
    <row r="5" spans="1:6" ht="26.25">
      <c r="A5" s="150"/>
      <c r="B5" s="158" t="s">
        <v>151</v>
      </c>
      <c r="D5" s="157"/>
      <c r="F5" s="153"/>
    </row>
    <row r="6" spans="1:6">
      <c r="A6" s="150"/>
      <c r="B6" s="156" t="s">
        <v>119</v>
      </c>
      <c r="D6" s="157"/>
      <c r="F6" s="153"/>
    </row>
    <row r="7" spans="1:6">
      <c r="A7" s="159" t="s">
        <v>152</v>
      </c>
      <c r="B7" s="156" t="s">
        <v>153</v>
      </c>
      <c r="C7" s="160" t="s">
        <v>110</v>
      </c>
      <c r="D7" s="157">
        <v>1</v>
      </c>
      <c r="E7" s="142">
        <v>0</v>
      </c>
      <c r="F7" s="153">
        <f>D7*E7</f>
        <v>0</v>
      </c>
    </row>
    <row r="8" spans="1:6">
      <c r="A8" s="150"/>
      <c r="B8" s="151"/>
      <c r="D8" s="157"/>
      <c r="F8" s="153"/>
    </row>
    <row r="9" spans="1:6">
      <c r="A9" s="159" t="s">
        <v>154</v>
      </c>
      <c r="B9" s="156" t="s">
        <v>155</v>
      </c>
      <c r="C9" s="160" t="s">
        <v>110</v>
      </c>
      <c r="D9" s="157">
        <v>1</v>
      </c>
      <c r="E9" s="142">
        <v>0</v>
      </c>
      <c r="F9" s="153">
        <f>D9*E9</f>
        <v>0</v>
      </c>
    </row>
    <row r="10" spans="1:6">
      <c r="A10" s="159"/>
      <c r="B10" s="156"/>
      <c r="C10" s="160"/>
      <c r="D10" s="157"/>
      <c r="F10" s="153"/>
    </row>
    <row r="11" spans="1:6" ht="26.25">
      <c r="A11" s="150"/>
      <c r="B11" s="158" t="s">
        <v>156</v>
      </c>
      <c r="D11" s="157"/>
      <c r="F11" s="153"/>
    </row>
    <row r="12" spans="1:6">
      <c r="A12" s="150"/>
      <c r="B12" s="156" t="s">
        <v>119</v>
      </c>
      <c r="D12" s="157"/>
      <c r="F12" s="153"/>
    </row>
    <row r="13" spans="1:6">
      <c r="A13" s="159" t="s">
        <v>157</v>
      </c>
      <c r="B13" s="156" t="s">
        <v>153</v>
      </c>
      <c r="C13" s="160" t="s">
        <v>110</v>
      </c>
      <c r="D13" s="157">
        <v>1</v>
      </c>
      <c r="E13" s="142">
        <v>0</v>
      </c>
      <c r="F13" s="153">
        <f>D13*E13</f>
        <v>0</v>
      </c>
    </row>
    <row r="14" spans="1:6">
      <c r="A14" s="150"/>
      <c r="B14" s="151"/>
      <c r="D14" s="157"/>
      <c r="F14" s="153"/>
    </row>
    <row r="15" spans="1:6">
      <c r="A15" s="159" t="s">
        <v>158</v>
      </c>
      <c r="B15" s="156" t="s">
        <v>155</v>
      </c>
      <c r="C15" s="160" t="s">
        <v>110</v>
      </c>
      <c r="D15" s="157">
        <v>1</v>
      </c>
      <c r="E15" s="142">
        <v>0</v>
      </c>
      <c r="F15" s="153">
        <f>D15*E15</f>
        <v>0</v>
      </c>
    </row>
    <row r="16" spans="1:6">
      <c r="A16" s="159"/>
      <c r="B16" s="156"/>
      <c r="C16" s="160"/>
      <c r="D16" s="157"/>
      <c r="F16" s="153"/>
    </row>
    <row r="17" spans="1:6" ht="26.25">
      <c r="A17" s="150"/>
      <c r="B17" s="158" t="s">
        <v>159</v>
      </c>
      <c r="D17" s="157"/>
      <c r="F17" s="153"/>
    </row>
    <row r="18" spans="1:6">
      <c r="A18" s="150"/>
      <c r="B18" s="156" t="s">
        <v>119</v>
      </c>
      <c r="D18" s="157"/>
      <c r="F18" s="153"/>
    </row>
    <row r="19" spans="1:6">
      <c r="A19" s="159" t="s">
        <v>157</v>
      </c>
      <c r="B19" s="156" t="s">
        <v>153</v>
      </c>
      <c r="C19" s="160" t="s">
        <v>110</v>
      </c>
      <c r="D19" s="157">
        <v>1</v>
      </c>
      <c r="E19" s="142">
        <v>0</v>
      </c>
      <c r="F19" s="153">
        <f>D19*E19</f>
        <v>0</v>
      </c>
    </row>
    <row r="20" spans="1:6">
      <c r="A20" s="150"/>
      <c r="B20" s="151"/>
      <c r="D20" s="157"/>
      <c r="F20" s="153"/>
    </row>
    <row r="21" spans="1:6">
      <c r="A21" s="159" t="s">
        <v>158</v>
      </c>
      <c r="B21" s="156" t="s">
        <v>155</v>
      </c>
      <c r="C21" s="160" t="s">
        <v>110</v>
      </c>
      <c r="D21" s="157">
        <v>1</v>
      </c>
      <c r="E21" s="142">
        <v>0</v>
      </c>
      <c r="F21" s="153">
        <f>D21*E21</f>
        <v>0</v>
      </c>
    </row>
    <row r="22" spans="1:6">
      <c r="A22" s="159"/>
      <c r="B22" s="156"/>
      <c r="C22" s="160"/>
      <c r="D22" s="157"/>
      <c r="F22" s="153"/>
    </row>
    <row r="23" spans="1:6" ht="26.25">
      <c r="A23" s="150"/>
      <c r="B23" s="158" t="s">
        <v>160</v>
      </c>
      <c r="D23" s="157"/>
      <c r="F23" s="153"/>
    </row>
    <row r="24" spans="1:6">
      <c r="A24" s="150"/>
      <c r="B24" s="156" t="s">
        <v>119</v>
      </c>
      <c r="D24" s="157"/>
      <c r="F24" s="153"/>
    </row>
    <row r="25" spans="1:6">
      <c r="A25" s="159" t="s">
        <v>161</v>
      </c>
      <c r="B25" s="156" t="s">
        <v>153</v>
      </c>
      <c r="C25" s="160" t="s">
        <v>110</v>
      </c>
      <c r="D25" s="157">
        <v>1</v>
      </c>
      <c r="E25" s="142">
        <v>0</v>
      </c>
      <c r="F25" s="153">
        <f>D25*E25</f>
        <v>0</v>
      </c>
    </row>
    <row r="26" spans="1:6">
      <c r="A26" s="150"/>
      <c r="B26" s="151"/>
      <c r="D26" s="157"/>
      <c r="F26" s="153"/>
    </row>
    <row r="27" spans="1:6">
      <c r="A27" s="159" t="s">
        <v>162</v>
      </c>
      <c r="B27" s="156" t="s">
        <v>155</v>
      </c>
      <c r="C27" s="160" t="s">
        <v>110</v>
      </c>
      <c r="D27" s="157">
        <v>1</v>
      </c>
      <c r="E27" s="142">
        <v>0</v>
      </c>
      <c r="F27" s="153">
        <f>D27*E27</f>
        <v>0</v>
      </c>
    </row>
    <row r="28" spans="1:6">
      <c r="A28" s="159"/>
      <c r="B28" s="156"/>
      <c r="C28" s="160"/>
      <c r="D28" s="157"/>
      <c r="F28" s="153"/>
    </row>
    <row r="29" spans="1:6">
      <c r="A29" s="150"/>
      <c r="B29" s="158" t="s">
        <v>163</v>
      </c>
      <c r="D29" s="157"/>
      <c r="F29" s="153"/>
    </row>
    <row r="30" spans="1:6">
      <c r="A30" s="150"/>
      <c r="B30" s="156" t="s">
        <v>119</v>
      </c>
      <c r="D30" s="157"/>
      <c r="F30" s="153"/>
    </row>
    <row r="31" spans="1:6">
      <c r="A31" s="159" t="s">
        <v>164</v>
      </c>
      <c r="B31" s="156" t="s">
        <v>153</v>
      </c>
      <c r="C31" s="160" t="s">
        <v>110</v>
      </c>
      <c r="D31" s="157">
        <v>1</v>
      </c>
      <c r="E31" s="142">
        <v>0</v>
      </c>
      <c r="F31" s="153">
        <f>D31*E31</f>
        <v>0</v>
      </c>
    </row>
    <row r="32" spans="1:6">
      <c r="A32" s="150"/>
      <c r="B32" s="151"/>
      <c r="D32" s="157"/>
      <c r="F32" s="153"/>
    </row>
    <row r="33" spans="1:7">
      <c r="A33" s="159" t="s">
        <v>165</v>
      </c>
      <c r="B33" s="156" t="s">
        <v>155</v>
      </c>
      <c r="C33" s="160" t="s">
        <v>110</v>
      </c>
      <c r="D33" s="157">
        <v>1</v>
      </c>
      <c r="E33" s="142">
        <v>0</v>
      </c>
      <c r="F33" s="153">
        <f>D33*E33</f>
        <v>0</v>
      </c>
    </row>
    <row r="34" spans="1:7">
      <c r="A34" s="159"/>
      <c r="B34" s="156"/>
      <c r="C34" s="160"/>
      <c r="D34" s="157"/>
      <c r="F34" s="328"/>
    </row>
    <row r="35" spans="1:7" s="42" customFormat="1" ht="25.5">
      <c r="A35" s="285" t="s">
        <v>166</v>
      </c>
      <c r="B35" s="248" t="s">
        <v>167</v>
      </c>
      <c r="C35" s="249" t="s">
        <v>168</v>
      </c>
      <c r="D35" s="250">
        <v>1</v>
      </c>
      <c r="E35" s="251">
        <v>10000</v>
      </c>
      <c r="F35" s="275"/>
      <c r="G35" s="124"/>
    </row>
    <row r="36" spans="1:7" s="42" customFormat="1" ht="12.75">
      <c r="A36" s="286"/>
      <c r="B36" s="252"/>
      <c r="C36" s="253"/>
      <c r="D36" s="254"/>
      <c r="E36" s="255"/>
      <c r="F36" s="276"/>
      <c r="G36" s="124"/>
    </row>
    <row r="37" spans="1:7" s="42" customFormat="1" ht="25.5">
      <c r="A37" s="336" t="s">
        <v>169</v>
      </c>
      <c r="B37" s="256" t="s">
        <v>170</v>
      </c>
      <c r="C37" s="257" t="s">
        <v>171</v>
      </c>
      <c r="D37" s="258"/>
      <c r="E37" s="259"/>
      <c r="F37" s="277"/>
      <c r="G37" s="124"/>
    </row>
    <row r="38" spans="1:7" s="42" customFormat="1" ht="12.75">
      <c r="A38" s="336"/>
      <c r="B38" s="256"/>
      <c r="C38" s="257"/>
      <c r="D38" s="258"/>
      <c r="E38" s="259"/>
      <c r="F38" s="277"/>
      <c r="G38" s="123"/>
    </row>
    <row r="39" spans="1:7" s="42" customFormat="1" ht="12.75">
      <c r="A39" s="336"/>
      <c r="B39" s="256"/>
      <c r="C39" s="257"/>
      <c r="D39" s="258"/>
      <c r="E39" s="259"/>
      <c r="F39" s="277"/>
      <c r="G39" s="123"/>
    </row>
    <row r="40" spans="1:7" s="42" customFormat="1" ht="12.75">
      <c r="A40" s="336"/>
      <c r="B40" s="256"/>
      <c r="C40" s="257"/>
      <c r="D40" s="258"/>
      <c r="E40" s="259"/>
      <c r="F40" s="277"/>
      <c r="G40" s="123"/>
    </row>
    <row r="41" spans="1:7" s="42" customFormat="1" ht="12.75">
      <c r="A41" s="336"/>
      <c r="B41" s="256"/>
      <c r="C41" s="257"/>
      <c r="D41" s="258"/>
      <c r="E41" s="259"/>
      <c r="F41" s="277"/>
      <c r="G41" s="123"/>
    </row>
    <row r="42" spans="1:7" s="42" customFormat="1" ht="12.75">
      <c r="A42" s="336"/>
      <c r="B42" s="256"/>
      <c r="C42" s="257"/>
      <c r="D42" s="258"/>
      <c r="E42" s="259"/>
      <c r="F42" s="277"/>
      <c r="G42" s="123"/>
    </row>
    <row r="43" spans="1:7" s="42" customFormat="1" ht="12.75">
      <c r="A43" s="336"/>
      <c r="B43" s="256"/>
      <c r="C43" s="257"/>
      <c r="D43" s="258"/>
      <c r="E43" s="259"/>
      <c r="F43" s="277"/>
      <c r="G43" s="123"/>
    </row>
    <row r="44" spans="1:7" s="42" customFormat="1" ht="12.75">
      <c r="A44" s="287"/>
      <c r="B44" s="256"/>
      <c r="C44" s="257"/>
      <c r="D44" s="258"/>
      <c r="E44" s="259"/>
      <c r="F44" s="277"/>
      <c r="G44" s="123"/>
    </row>
    <row r="45" spans="1:7">
      <c r="A45" s="150"/>
      <c r="B45" s="163"/>
      <c r="C45" s="164"/>
      <c r="D45" s="157"/>
      <c r="F45" s="153"/>
    </row>
    <row r="46" spans="1:7" ht="28.15" customHeight="1">
      <c r="A46" s="318" t="s">
        <v>119</v>
      </c>
      <c r="B46" s="145" t="s">
        <v>172</v>
      </c>
      <c r="C46" s="319" t="s">
        <v>119</v>
      </c>
      <c r="D46" s="320"/>
      <c r="E46" s="321"/>
      <c r="F46" s="322">
        <f>SUM(F4:F45)</f>
        <v>0</v>
      </c>
    </row>
    <row r="47" spans="1:7">
      <c r="A47" s="317"/>
      <c r="B47" s="163"/>
      <c r="C47" s="164"/>
      <c r="D47" s="157"/>
      <c r="F47" s="153"/>
    </row>
    <row r="48" spans="1:7">
      <c r="A48" s="161">
        <v>2</v>
      </c>
      <c r="B48" s="162" t="s">
        <v>173</v>
      </c>
      <c r="C48" s="151"/>
      <c r="D48" s="157" t="s">
        <v>119</v>
      </c>
      <c r="F48" s="153"/>
    </row>
    <row r="49" spans="1:6" ht="38.25">
      <c r="A49" s="150"/>
      <c r="B49" s="313" t="s">
        <v>174</v>
      </c>
      <c r="C49" s="151"/>
      <c r="D49" s="157"/>
      <c r="F49" s="153"/>
    </row>
    <row r="50" spans="1:6">
      <c r="A50" s="150"/>
      <c r="B50" s="163" t="s">
        <v>119</v>
      </c>
      <c r="C50" s="151"/>
      <c r="D50" s="157"/>
      <c r="F50" s="153"/>
    </row>
    <row r="51" spans="1:6">
      <c r="A51" s="150"/>
      <c r="B51" s="314" t="s">
        <v>175</v>
      </c>
      <c r="C51" s="151"/>
      <c r="D51" s="157"/>
      <c r="F51" s="153"/>
    </row>
    <row r="52" spans="1:6">
      <c r="A52" s="150"/>
      <c r="B52" s="163"/>
      <c r="C52" s="164"/>
      <c r="D52" s="157"/>
      <c r="F52" s="153"/>
    </row>
    <row r="53" spans="1:6">
      <c r="A53" s="150"/>
      <c r="B53" s="315" t="s">
        <v>176</v>
      </c>
      <c r="C53" s="151"/>
      <c r="D53" s="157"/>
      <c r="F53" s="153"/>
    </row>
    <row r="54" spans="1:6">
      <c r="A54" s="150"/>
      <c r="B54" s="165"/>
      <c r="C54" s="151"/>
      <c r="D54" s="157"/>
      <c r="F54" s="153"/>
    </row>
    <row r="55" spans="1:6">
      <c r="A55" s="150" t="s">
        <v>132</v>
      </c>
      <c r="B55" s="163" t="s">
        <v>153</v>
      </c>
      <c r="C55" s="164" t="s">
        <v>71</v>
      </c>
      <c r="D55" s="157">
        <v>43</v>
      </c>
      <c r="E55" s="142">
        <v>0</v>
      </c>
      <c r="F55" s="153">
        <f>D55*E55</f>
        <v>0</v>
      </c>
    </row>
    <row r="56" spans="1:6">
      <c r="A56" s="150"/>
      <c r="B56" s="163"/>
      <c r="C56" s="151"/>
      <c r="D56" s="157"/>
      <c r="F56" s="153"/>
    </row>
    <row r="57" spans="1:6">
      <c r="A57" s="316" t="s">
        <v>134</v>
      </c>
      <c r="B57" s="163" t="s">
        <v>155</v>
      </c>
      <c r="C57" s="164" t="s">
        <v>71</v>
      </c>
      <c r="D57" s="157">
        <f>D55</f>
        <v>43</v>
      </c>
      <c r="E57" s="142">
        <v>0</v>
      </c>
      <c r="F57" s="153">
        <f>D57*E57</f>
        <v>0</v>
      </c>
    </row>
    <row r="58" spans="1:6">
      <c r="A58" s="316"/>
      <c r="B58" s="163"/>
      <c r="C58" s="164"/>
      <c r="D58" s="157"/>
      <c r="F58" s="153"/>
    </row>
    <row r="59" spans="1:6">
      <c r="A59" s="316"/>
      <c r="B59" s="315" t="s">
        <v>177</v>
      </c>
      <c r="C59" s="151"/>
      <c r="D59" s="157"/>
      <c r="F59" s="153"/>
    </row>
    <row r="60" spans="1:6">
      <c r="A60" s="316"/>
      <c r="B60" s="165"/>
      <c r="C60" s="151"/>
      <c r="D60" s="157"/>
      <c r="F60" s="153"/>
    </row>
    <row r="61" spans="1:6">
      <c r="A61" s="316" t="s">
        <v>178</v>
      </c>
      <c r="B61" s="163" t="s">
        <v>153</v>
      </c>
      <c r="C61" s="164" t="s">
        <v>71</v>
      </c>
      <c r="D61" s="157">
        <v>40</v>
      </c>
      <c r="E61" s="142">
        <v>0</v>
      </c>
      <c r="F61" s="153">
        <f>D61*E61</f>
        <v>0</v>
      </c>
    </row>
    <row r="62" spans="1:6">
      <c r="A62" s="317"/>
      <c r="B62" s="163"/>
      <c r="C62" s="164"/>
      <c r="D62" s="157"/>
      <c r="F62" s="153"/>
    </row>
    <row r="63" spans="1:6">
      <c r="A63" s="150" t="s">
        <v>179</v>
      </c>
      <c r="B63" s="163" t="s">
        <v>155</v>
      </c>
      <c r="C63" s="164" t="s">
        <v>71</v>
      </c>
      <c r="D63" s="157">
        <f>D61</f>
        <v>40</v>
      </c>
      <c r="E63" s="142">
        <v>0</v>
      </c>
      <c r="F63" s="153">
        <f>D63*E63</f>
        <v>0</v>
      </c>
    </row>
    <row r="64" spans="1:6">
      <c r="A64" s="150"/>
      <c r="B64" s="163"/>
      <c r="C64" s="164"/>
      <c r="D64" s="157"/>
      <c r="F64" s="153"/>
    </row>
    <row r="65" spans="1:6">
      <c r="A65" s="150"/>
      <c r="B65" s="315" t="s">
        <v>180</v>
      </c>
      <c r="C65" s="151"/>
      <c r="D65" s="157"/>
      <c r="F65" s="153"/>
    </row>
    <row r="66" spans="1:6">
      <c r="A66" s="150"/>
      <c r="B66" s="165"/>
      <c r="C66" s="151"/>
      <c r="D66" s="157"/>
      <c r="F66" s="153"/>
    </row>
    <row r="67" spans="1:6">
      <c r="A67" s="150" t="s">
        <v>181</v>
      </c>
      <c r="B67" s="163" t="s">
        <v>153</v>
      </c>
      <c r="C67" s="164" t="s">
        <v>71</v>
      </c>
      <c r="D67" s="157">
        <f>4*15</f>
        <v>60</v>
      </c>
      <c r="E67" s="142">
        <v>0</v>
      </c>
      <c r="F67" s="153">
        <f>D67*E67</f>
        <v>0</v>
      </c>
    </row>
    <row r="68" spans="1:6">
      <c r="A68" s="150"/>
      <c r="B68" s="163"/>
      <c r="C68" s="151"/>
      <c r="D68" s="157"/>
      <c r="F68" s="153"/>
    </row>
    <row r="69" spans="1:6">
      <c r="A69" s="316" t="s">
        <v>182</v>
      </c>
      <c r="B69" s="163" t="s">
        <v>155</v>
      </c>
      <c r="C69" s="164" t="s">
        <v>71</v>
      </c>
      <c r="D69" s="157">
        <f>D67</f>
        <v>60</v>
      </c>
      <c r="E69" s="142">
        <v>0</v>
      </c>
      <c r="F69" s="153">
        <f>D69*E69</f>
        <v>0</v>
      </c>
    </row>
    <row r="70" spans="1:6">
      <c r="A70" s="316"/>
      <c r="B70" s="163"/>
      <c r="C70" s="164"/>
      <c r="D70" s="157"/>
      <c r="F70" s="153"/>
    </row>
    <row r="71" spans="1:6">
      <c r="A71" s="316"/>
      <c r="B71" s="315" t="s">
        <v>183</v>
      </c>
      <c r="C71" s="151"/>
      <c r="D71" s="157"/>
      <c r="F71" s="153"/>
    </row>
    <row r="72" spans="1:6">
      <c r="A72" s="316"/>
      <c r="B72" s="165"/>
      <c r="C72" s="151"/>
      <c r="D72" s="157"/>
      <c r="F72" s="153"/>
    </row>
    <row r="73" spans="1:6">
      <c r="A73" s="316" t="s">
        <v>184</v>
      </c>
      <c r="B73" s="163" t="s">
        <v>153</v>
      </c>
      <c r="C73" s="164" t="s">
        <v>71</v>
      </c>
      <c r="D73" s="157">
        <v>30</v>
      </c>
      <c r="E73" s="142">
        <v>0</v>
      </c>
      <c r="F73" s="153">
        <f>D73*E73</f>
        <v>0</v>
      </c>
    </row>
    <row r="74" spans="1:6">
      <c r="A74" s="317"/>
      <c r="B74" s="163"/>
      <c r="C74" s="164"/>
      <c r="D74" s="157"/>
      <c r="F74" s="153"/>
    </row>
    <row r="75" spans="1:6">
      <c r="A75" s="150" t="s">
        <v>185</v>
      </c>
      <c r="B75" s="163" t="s">
        <v>155</v>
      </c>
      <c r="C75" s="164" t="s">
        <v>71</v>
      </c>
      <c r="D75" s="157">
        <f>D73</f>
        <v>30</v>
      </c>
      <c r="E75" s="142">
        <v>0</v>
      </c>
      <c r="F75" s="153">
        <f>D75*E75</f>
        <v>0</v>
      </c>
    </row>
    <row r="76" spans="1:6">
      <c r="A76" s="150"/>
      <c r="B76" s="163"/>
      <c r="C76" s="151"/>
      <c r="D76" s="157"/>
      <c r="F76" s="153"/>
    </row>
    <row r="77" spans="1:6">
      <c r="A77" s="150"/>
      <c r="B77" s="315" t="s">
        <v>176</v>
      </c>
      <c r="C77" s="151"/>
      <c r="D77" s="157"/>
      <c r="F77" s="153"/>
    </row>
    <row r="78" spans="1:6">
      <c r="A78" s="150"/>
      <c r="B78" s="165"/>
      <c r="C78" s="151"/>
      <c r="D78" s="157"/>
      <c r="F78" s="153"/>
    </row>
    <row r="79" spans="1:6">
      <c r="A79" s="150" t="s">
        <v>186</v>
      </c>
      <c r="B79" s="163" t="s">
        <v>187</v>
      </c>
      <c r="C79" s="164" t="s">
        <v>71</v>
      </c>
      <c r="D79" s="157">
        <v>21</v>
      </c>
      <c r="E79" s="142">
        <v>0</v>
      </c>
      <c r="F79" s="153">
        <f>D79*E79</f>
        <v>0</v>
      </c>
    </row>
    <row r="80" spans="1:6">
      <c r="A80" s="150"/>
      <c r="B80" s="163"/>
      <c r="C80" s="151"/>
      <c r="D80" s="157"/>
      <c r="F80" s="153"/>
    </row>
    <row r="81" spans="1:6">
      <c r="A81" s="161">
        <v>3</v>
      </c>
      <c r="B81" s="326" t="s">
        <v>188</v>
      </c>
      <c r="C81" s="165"/>
      <c r="D81" s="327"/>
      <c r="E81" s="328"/>
      <c r="F81" s="153"/>
    </row>
    <row r="82" spans="1:6">
      <c r="A82" s="161"/>
      <c r="B82" s="326"/>
      <c r="C82" s="165"/>
      <c r="D82" s="327"/>
      <c r="E82" s="328"/>
      <c r="F82" s="153"/>
    </row>
    <row r="83" spans="1:6" ht="51">
      <c r="A83" s="150"/>
      <c r="B83" s="329" t="s">
        <v>189</v>
      </c>
      <c r="C83" s="165"/>
      <c r="D83" s="327"/>
      <c r="E83" s="328"/>
      <c r="F83" s="153"/>
    </row>
    <row r="84" spans="1:6">
      <c r="A84" s="150"/>
      <c r="B84" s="329"/>
      <c r="C84" s="165"/>
      <c r="D84" s="327"/>
      <c r="E84" s="153"/>
      <c r="F84" s="153"/>
    </row>
    <row r="85" spans="1:6">
      <c r="A85" s="150"/>
      <c r="B85" s="329" t="s">
        <v>190</v>
      </c>
      <c r="C85" s="165"/>
      <c r="D85" s="327"/>
      <c r="E85" s="153"/>
      <c r="F85" s="153"/>
    </row>
    <row r="86" spans="1:6">
      <c r="A86" s="150" t="s">
        <v>186</v>
      </c>
      <c r="B86" s="338" t="s">
        <v>191</v>
      </c>
      <c r="C86" s="150" t="s">
        <v>71</v>
      </c>
      <c r="D86" s="327"/>
      <c r="E86" s="153"/>
      <c r="F86" s="153"/>
    </row>
    <row r="87" spans="1:6">
      <c r="A87" s="150"/>
      <c r="B87" s="315" t="s">
        <v>192</v>
      </c>
      <c r="C87" s="151"/>
      <c r="D87" s="150"/>
      <c r="E87" s="153"/>
      <c r="F87" s="153"/>
    </row>
    <row r="88" spans="1:6">
      <c r="A88" s="150"/>
      <c r="B88" s="165"/>
      <c r="C88" s="151"/>
      <c r="D88" s="157"/>
      <c r="F88" s="153"/>
    </row>
    <row r="89" spans="1:6">
      <c r="A89" s="150" t="s">
        <v>138</v>
      </c>
      <c r="B89" s="163" t="s">
        <v>153</v>
      </c>
      <c r="C89" s="164" t="s">
        <v>142</v>
      </c>
      <c r="D89" s="157"/>
      <c r="E89" s="142">
        <v>0</v>
      </c>
      <c r="F89" s="153">
        <f>D89*E89</f>
        <v>0</v>
      </c>
    </row>
    <row r="90" spans="1:6">
      <c r="A90" s="150"/>
      <c r="B90" s="163"/>
      <c r="C90" s="151"/>
      <c r="D90" s="157"/>
      <c r="F90" s="153"/>
    </row>
    <row r="91" spans="1:6">
      <c r="A91" s="316" t="s">
        <v>143</v>
      </c>
      <c r="B91" s="163" t="s">
        <v>155</v>
      </c>
      <c r="C91" s="164" t="s">
        <v>142</v>
      </c>
      <c r="D91" s="157">
        <f>D89</f>
        <v>0</v>
      </c>
      <c r="E91" s="142">
        <v>0</v>
      </c>
      <c r="F91" s="153">
        <f>D91*E91</f>
        <v>0</v>
      </c>
    </row>
    <row r="92" spans="1:6">
      <c r="A92" s="316"/>
      <c r="B92" s="163"/>
      <c r="C92" s="164"/>
      <c r="D92" s="157"/>
      <c r="F92" s="153"/>
    </row>
    <row r="93" spans="1:6">
      <c r="A93" s="316"/>
      <c r="B93" s="163"/>
      <c r="C93" s="164"/>
      <c r="D93" s="157"/>
      <c r="F93" s="153"/>
    </row>
    <row r="94" spans="1:6">
      <c r="A94" s="316"/>
      <c r="B94" s="165"/>
      <c r="C94" s="151"/>
      <c r="D94" s="157"/>
      <c r="F94" s="153"/>
    </row>
    <row r="95" spans="1:6" ht="28.15" customHeight="1">
      <c r="A95" s="318" t="s">
        <v>119</v>
      </c>
      <c r="B95" s="145" t="s">
        <v>172</v>
      </c>
      <c r="C95" s="319" t="s">
        <v>119</v>
      </c>
      <c r="D95" s="320"/>
      <c r="E95" s="321"/>
      <c r="F95" s="322">
        <f>SUM(F47:F94)</f>
        <v>0</v>
      </c>
    </row>
    <row r="96" spans="1:6">
      <c r="A96" s="330"/>
      <c r="B96" s="331"/>
      <c r="C96" s="323"/>
      <c r="D96" s="324"/>
      <c r="E96" s="325"/>
      <c r="F96" s="332"/>
    </row>
    <row r="97" spans="1:6">
      <c r="A97" s="316"/>
      <c r="B97" s="315" t="s">
        <v>193</v>
      </c>
      <c r="C97" s="151"/>
      <c r="D97" s="157"/>
      <c r="F97" s="153"/>
    </row>
    <row r="98" spans="1:6">
      <c r="A98" s="316"/>
      <c r="B98" s="165"/>
      <c r="C98" s="151"/>
      <c r="D98" s="157"/>
      <c r="F98" s="153"/>
    </row>
    <row r="99" spans="1:6">
      <c r="A99" s="316" t="s">
        <v>194</v>
      </c>
      <c r="B99" s="163" t="s">
        <v>153</v>
      </c>
      <c r="C99" s="164" t="s">
        <v>142</v>
      </c>
      <c r="D99" s="157">
        <v>2</v>
      </c>
      <c r="E99" s="142">
        <v>0</v>
      </c>
      <c r="F99" s="153">
        <f>D99*E99</f>
        <v>0</v>
      </c>
    </row>
    <row r="100" spans="1:6">
      <c r="A100" s="317"/>
      <c r="B100" s="163"/>
      <c r="C100" s="164"/>
      <c r="D100" s="157"/>
      <c r="F100" s="153"/>
    </row>
    <row r="101" spans="1:6">
      <c r="A101" s="150" t="s">
        <v>195</v>
      </c>
      <c r="B101" s="163" t="s">
        <v>155</v>
      </c>
      <c r="C101" s="164" t="s">
        <v>142</v>
      </c>
      <c r="D101" s="157">
        <f>D99</f>
        <v>2</v>
      </c>
      <c r="E101" s="142">
        <v>0</v>
      </c>
      <c r="F101" s="153">
        <f>D101*E101</f>
        <v>0</v>
      </c>
    </row>
    <row r="102" spans="1:6">
      <c r="A102" s="317"/>
      <c r="B102" s="163"/>
      <c r="C102" s="164"/>
      <c r="D102" s="157"/>
      <c r="F102" s="153"/>
    </row>
    <row r="103" spans="1:6">
      <c r="A103" s="150"/>
      <c r="B103" s="315" t="s">
        <v>196</v>
      </c>
      <c r="C103" s="151"/>
      <c r="D103" s="157"/>
      <c r="F103" s="153"/>
    </row>
    <row r="104" spans="1:6">
      <c r="A104" s="150"/>
      <c r="B104" s="165"/>
      <c r="C104" s="151"/>
      <c r="D104" s="157"/>
      <c r="F104" s="153"/>
    </row>
    <row r="105" spans="1:6">
      <c r="A105" s="150" t="s">
        <v>197</v>
      </c>
      <c r="B105" s="163" t="s">
        <v>153</v>
      </c>
      <c r="C105" s="164" t="s">
        <v>142</v>
      </c>
      <c r="D105" s="157">
        <f>4*2</f>
        <v>8</v>
      </c>
      <c r="E105" s="142">
        <v>0</v>
      </c>
      <c r="F105" s="153">
        <f>D105*E105</f>
        <v>0</v>
      </c>
    </row>
    <row r="106" spans="1:6">
      <c r="A106" s="150"/>
      <c r="B106" s="163"/>
      <c r="C106" s="151"/>
      <c r="D106" s="157"/>
      <c r="F106" s="153"/>
    </row>
    <row r="107" spans="1:6">
      <c r="A107" s="316" t="s">
        <v>198</v>
      </c>
      <c r="B107" s="163" t="s">
        <v>155</v>
      </c>
      <c r="C107" s="164" t="s">
        <v>142</v>
      </c>
      <c r="D107" s="157">
        <f>D105</f>
        <v>8</v>
      </c>
      <c r="E107" s="142">
        <v>0</v>
      </c>
      <c r="F107" s="153">
        <f>D107*E107</f>
        <v>0</v>
      </c>
    </row>
    <row r="108" spans="1:6">
      <c r="A108" s="316"/>
      <c r="B108" s="163"/>
      <c r="C108" s="164"/>
      <c r="D108" s="157"/>
      <c r="F108" s="153"/>
    </row>
    <row r="109" spans="1:6">
      <c r="A109" s="316"/>
      <c r="B109" s="315" t="s">
        <v>199</v>
      </c>
      <c r="C109" s="151"/>
      <c r="D109" s="157"/>
      <c r="F109" s="153"/>
    </row>
    <row r="110" spans="1:6">
      <c r="A110" s="316"/>
      <c r="B110" s="315"/>
      <c r="C110" s="151"/>
      <c r="D110" s="157"/>
      <c r="F110" s="153"/>
    </row>
    <row r="111" spans="1:6">
      <c r="A111" s="333" t="s">
        <v>200</v>
      </c>
      <c r="B111" s="156" t="s">
        <v>153</v>
      </c>
      <c r="C111" s="164" t="s">
        <v>142</v>
      </c>
      <c r="D111" s="157">
        <v>2</v>
      </c>
      <c r="E111" s="153">
        <v>0</v>
      </c>
      <c r="F111" s="153">
        <f>D111*E111</f>
        <v>0</v>
      </c>
    </row>
    <row r="112" spans="1:6">
      <c r="A112" s="334"/>
      <c r="B112" s="156"/>
      <c r="C112" s="164"/>
      <c r="D112" s="157"/>
      <c r="E112" s="153"/>
      <c r="F112" s="153"/>
    </row>
    <row r="113" spans="1:6">
      <c r="A113" s="157" t="s">
        <v>201</v>
      </c>
      <c r="B113" s="156" t="s">
        <v>155</v>
      </c>
      <c r="C113" s="164" t="s">
        <v>142</v>
      </c>
      <c r="D113" s="157">
        <f>D111</f>
        <v>2</v>
      </c>
      <c r="E113" s="153">
        <v>0</v>
      </c>
      <c r="F113" s="153">
        <f>D113*E113</f>
        <v>0</v>
      </c>
    </row>
    <row r="114" spans="1:6">
      <c r="A114" s="150"/>
      <c r="B114" s="163"/>
      <c r="C114" s="159"/>
      <c r="D114" s="150"/>
      <c r="E114" s="153"/>
      <c r="F114" s="153"/>
    </row>
    <row r="115" spans="1:6">
      <c r="A115" s="150"/>
      <c r="B115" s="329" t="s">
        <v>202</v>
      </c>
      <c r="C115" s="165"/>
      <c r="D115" s="327"/>
      <c r="E115" s="153"/>
      <c r="F115" s="153"/>
    </row>
    <row r="116" spans="1:6">
      <c r="A116" s="150"/>
      <c r="B116" s="329"/>
      <c r="C116" s="165"/>
      <c r="D116" s="327"/>
      <c r="E116" s="153"/>
      <c r="F116" s="153"/>
    </row>
    <row r="117" spans="1:6">
      <c r="A117" s="150"/>
      <c r="B117" s="315" t="s">
        <v>192</v>
      </c>
      <c r="C117" s="151"/>
      <c r="D117" s="150"/>
      <c r="E117" s="153"/>
      <c r="F117" s="153"/>
    </row>
    <row r="118" spans="1:6">
      <c r="A118" s="150"/>
      <c r="B118" s="165"/>
      <c r="C118" s="151"/>
      <c r="D118" s="157"/>
      <c r="F118" s="153"/>
    </row>
    <row r="119" spans="1:6">
      <c r="A119" s="150" t="s">
        <v>203</v>
      </c>
      <c r="B119" s="163" t="s">
        <v>153</v>
      </c>
      <c r="C119" s="164" t="s">
        <v>142</v>
      </c>
      <c r="D119" s="157">
        <v>2</v>
      </c>
      <c r="E119" s="142">
        <v>0</v>
      </c>
      <c r="F119" s="153">
        <f>D119*E119</f>
        <v>0</v>
      </c>
    </row>
    <row r="120" spans="1:6">
      <c r="A120" s="150"/>
      <c r="B120" s="163"/>
      <c r="C120" s="151"/>
      <c r="D120" s="157"/>
      <c r="F120" s="153"/>
    </row>
    <row r="121" spans="1:6">
      <c r="A121" s="337" t="s">
        <v>204</v>
      </c>
      <c r="B121" s="163" t="s">
        <v>155</v>
      </c>
      <c r="C121" s="164" t="s">
        <v>142</v>
      </c>
      <c r="D121" s="157">
        <f>D119</f>
        <v>2</v>
      </c>
      <c r="E121" s="142">
        <v>0</v>
      </c>
      <c r="F121" s="153">
        <f>D121*E121</f>
        <v>0</v>
      </c>
    </row>
    <row r="122" spans="1:6">
      <c r="B122" s="151"/>
      <c r="C122" s="151"/>
      <c r="D122" s="152"/>
      <c r="E122" s="153"/>
    </row>
    <row r="123" spans="1:6">
      <c r="A123" s="161">
        <v>4</v>
      </c>
      <c r="B123" s="162" t="s">
        <v>205</v>
      </c>
      <c r="C123" s="151"/>
      <c r="D123" s="157"/>
      <c r="F123" s="153"/>
    </row>
    <row r="124" spans="1:6">
      <c r="A124" s="166"/>
      <c r="B124" s="165"/>
      <c r="C124" s="164"/>
      <c r="D124" s="157"/>
      <c r="F124" s="153"/>
    </row>
    <row r="125" spans="1:6">
      <c r="A125" s="159" t="s">
        <v>206</v>
      </c>
      <c r="B125" s="163" t="s">
        <v>207</v>
      </c>
      <c r="C125" s="164" t="s">
        <v>110</v>
      </c>
      <c r="D125" s="157">
        <v>1</v>
      </c>
      <c r="E125" s="142">
        <v>0</v>
      </c>
      <c r="F125" s="153">
        <f t="shared" ref="F125:F129" si="0">D125*E125</f>
        <v>0</v>
      </c>
    </row>
    <row r="126" spans="1:6">
      <c r="A126" s="159" t="s">
        <v>119</v>
      </c>
      <c r="B126" s="165" t="s">
        <v>119</v>
      </c>
      <c r="C126" s="164" t="s">
        <v>119</v>
      </c>
      <c r="D126" s="157" t="s">
        <v>119</v>
      </c>
      <c r="F126" s="153"/>
    </row>
    <row r="127" spans="1:6">
      <c r="A127" s="166" t="s">
        <v>208</v>
      </c>
      <c r="B127" s="163" t="s">
        <v>209</v>
      </c>
      <c r="C127" s="164" t="s">
        <v>110</v>
      </c>
      <c r="D127" s="157">
        <v>1</v>
      </c>
      <c r="E127" s="142">
        <v>0</v>
      </c>
      <c r="F127" s="153">
        <f t="shared" si="0"/>
        <v>0</v>
      </c>
    </row>
    <row r="128" spans="1:6">
      <c r="A128" s="159"/>
      <c r="B128" s="163"/>
      <c r="C128" s="164"/>
      <c r="D128" s="157"/>
      <c r="F128" s="153"/>
    </row>
    <row r="129" spans="1:6">
      <c r="A129" s="166" t="s">
        <v>210</v>
      </c>
      <c r="B129" s="163" t="s">
        <v>211</v>
      </c>
      <c r="C129" s="164" t="s">
        <v>110</v>
      </c>
      <c r="D129" s="157">
        <v>1</v>
      </c>
      <c r="E129" s="142">
        <v>0</v>
      </c>
      <c r="F129" s="153">
        <f t="shared" si="0"/>
        <v>0</v>
      </c>
    </row>
    <row r="130" spans="1:6">
      <c r="A130" s="166"/>
      <c r="B130" s="163"/>
      <c r="C130" s="164"/>
      <c r="D130" s="157"/>
      <c r="F130" s="153"/>
    </row>
    <row r="131" spans="1:6">
      <c r="A131" s="185"/>
      <c r="B131" s="177" t="s">
        <v>212</v>
      </c>
      <c r="C131" s="185"/>
      <c r="D131" s="121"/>
      <c r="E131" s="122"/>
      <c r="F131" s="229">
        <f>SUM(F96:F130)</f>
        <v>0</v>
      </c>
    </row>
    <row r="132" spans="1:6">
      <c r="A132" s="185"/>
      <c r="B132" s="188"/>
      <c r="C132" s="185"/>
      <c r="D132" s="121"/>
      <c r="E132" s="122"/>
      <c r="F132" s="124"/>
    </row>
    <row r="133" spans="1:6">
      <c r="A133" s="185"/>
      <c r="B133" s="177" t="s">
        <v>213</v>
      </c>
      <c r="C133" s="120"/>
      <c r="D133" s="121"/>
      <c r="E133" s="122"/>
      <c r="F133" s="124"/>
    </row>
    <row r="134" spans="1:6">
      <c r="A134" s="185"/>
      <c r="B134" s="178"/>
      <c r="C134" s="120"/>
      <c r="D134" s="121"/>
      <c r="E134" s="122"/>
      <c r="F134" s="124"/>
    </row>
    <row r="135" spans="1:6">
      <c r="A135" s="185"/>
      <c r="B135" s="177" t="s">
        <v>214</v>
      </c>
      <c r="C135" s="185"/>
      <c r="D135" s="121"/>
      <c r="E135" s="122"/>
      <c r="F135" s="124"/>
    </row>
    <row r="136" spans="1:6">
      <c r="A136" s="185"/>
      <c r="B136" s="188" t="s">
        <v>119</v>
      </c>
      <c r="C136" s="185"/>
      <c r="D136" s="121"/>
      <c r="E136" s="122"/>
      <c r="F136" s="124"/>
    </row>
    <row r="137" spans="1:6">
      <c r="A137" s="185"/>
      <c r="B137" s="188">
        <v>1</v>
      </c>
      <c r="C137" s="120"/>
      <c r="D137" s="121"/>
      <c r="E137" s="122"/>
      <c r="F137" s="124">
        <f>F46</f>
        <v>0</v>
      </c>
    </row>
    <row r="138" spans="1:6">
      <c r="A138" s="185"/>
      <c r="B138" s="178"/>
      <c r="C138" s="120"/>
      <c r="D138" s="121"/>
      <c r="E138" s="122"/>
      <c r="F138" s="124"/>
    </row>
    <row r="139" spans="1:6">
      <c r="A139" s="185"/>
      <c r="B139" s="188">
        <v>2</v>
      </c>
      <c r="C139" s="120"/>
      <c r="D139" s="121"/>
      <c r="E139" s="122"/>
      <c r="F139" s="124">
        <f>F95</f>
        <v>0</v>
      </c>
    </row>
    <row r="140" spans="1:6">
      <c r="A140" s="185"/>
      <c r="B140" s="178"/>
      <c r="C140" s="185"/>
      <c r="D140" s="121"/>
      <c r="E140" s="122"/>
      <c r="F140" s="124"/>
    </row>
    <row r="141" spans="1:6">
      <c r="A141" s="185"/>
      <c r="B141" s="188">
        <v>3</v>
      </c>
      <c r="C141" s="185"/>
      <c r="D141" s="121"/>
      <c r="E141" s="122"/>
      <c r="F141" s="124">
        <f>F131</f>
        <v>0</v>
      </c>
    </row>
    <row r="142" spans="1:6">
      <c r="A142" s="185"/>
      <c r="B142" s="178"/>
      <c r="C142" s="185"/>
      <c r="D142" s="121"/>
      <c r="E142" s="122"/>
      <c r="F142" s="124"/>
    </row>
    <row r="143" spans="1:6">
      <c r="A143" s="166"/>
      <c r="B143" s="163"/>
      <c r="C143" s="164"/>
      <c r="D143" s="157"/>
      <c r="F143" s="153"/>
    </row>
    <row r="144" spans="1:6">
      <c r="A144" s="166"/>
      <c r="B144" s="163"/>
      <c r="C144" s="164"/>
      <c r="D144" s="157"/>
      <c r="F144" s="153"/>
    </row>
    <row r="145" spans="1:6">
      <c r="A145" s="166"/>
      <c r="B145" s="163"/>
      <c r="C145" s="164"/>
      <c r="D145" s="157"/>
      <c r="F145" s="153"/>
    </row>
    <row r="146" spans="1:6">
      <c r="A146" s="166"/>
      <c r="B146" s="163"/>
      <c r="C146" s="164"/>
      <c r="D146" s="157"/>
      <c r="F146" s="153"/>
    </row>
    <row r="147" spans="1:6">
      <c r="A147" s="166"/>
      <c r="B147" s="163"/>
      <c r="C147" s="164"/>
      <c r="D147" s="157"/>
      <c r="F147" s="153"/>
    </row>
    <row r="148" spans="1:6">
      <c r="A148" s="166"/>
      <c r="B148" s="163"/>
      <c r="C148" s="164"/>
      <c r="D148" s="157"/>
      <c r="F148" s="153"/>
    </row>
    <row r="149" spans="1:6">
      <c r="A149" s="167"/>
      <c r="B149" s="168" t="s">
        <v>215</v>
      </c>
      <c r="C149" s="169"/>
      <c r="D149" s="169"/>
      <c r="E149" s="170"/>
      <c r="F149" s="171">
        <f>SUM(F134:F148)</f>
        <v>0</v>
      </c>
    </row>
    <row r="150" spans="1:6">
      <c r="A150" s="172" t="s">
        <v>119</v>
      </c>
      <c r="B150" s="173" t="s">
        <v>148</v>
      </c>
      <c r="C150" s="174"/>
      <c r="D150" s="174"/>
      <c r="E150" s="175"/>
      <c r="F150" s="176"/>
    </row>
    <row r="151" spans="1:6">
      <c r="D151" s="143"/>
    </row>
  </sheetData>
  <pageMargins left="0.59055118110236227" right="0.43" top="0.90625" bottom="0.67708333333333337" header="0.39370078740157483" footer="0.28999999999999998"/>
  <pageSetup paperSize="9" orientation="portrait" r:id="rId1"/>
  <headerFooter alignWithMargins="0">
    <oddHeader>&amp;C&amp;"Aptos"&amp;10&amp;K000000 Confidential&amp;1#_x000D_&amp;R&amp;"Century Gothic,Regular"&amp;8
&amp;"Arial,Regular"&amp;10CADT Project No: P8081  
CDSIA Terminal Capacity Optimisation</oddHeader>
    <oddFooter>&amp;CBill 3: Page &amp;P 
&amp;R_x000D_&amp;1#&amp;"Aptos"&amp;10&amp;K000000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87" transitionEvaluation="1"/>
  <dimension ref="A1:G543"/>
  <sheetViews>
    <sheetView showGridLines="0" tabSelected="1" view="pageLayout" topLeftCell="A64" zoomScaleNormal="100" workbookViewId="0">
      <selection activeCell="E257" sqref="E257"/>
    </sheetView>
  </sheetViews>
  <sheetFormatPr defaultColWidth="11" defaultRowHeight="12.75"/>
  <cols>
    <col min="1" max="1" width="6.5703125" style="121" customWidth="1"/>
    <col min="2" max="2" width="49.7109375" style="178" customWidth="1"/>
    <col min="3" max="3" width="6" style="178" customWidth="1"/>
    <col min="4" max="4" width="7.85546875" style="121" customWidth="1"/>
    <col min="5" max="5" width="10.42578125" style="123" customWidth="1"/>
    <col min="6" max="6" width="3.5703125" style="123" customWidth="1"/>
    <col min="7" max="7" width="12.42578125" style="123" customWidth="1"/>
    <col min="8" max="8" width="7.5703125" style="42" customWidth="1"/>
    <col min="9" max="16384" width="11" style="42"/>
  </cols>
  <sheetData>
    <row r="1" spans="1:7" ht="15.75" customHeight="1">
      <c r="A1" s="177" t="s">
        <v>216</v>
      </c>
      <c r="E1" s="179"/>
    </row>
    <row r="2" spans="1:7" ht="11.25" customHeight="1">
      <c r="E2" s="179" t="s">
        <v>119</v>
      </c>
    </row>
    <row r="3" spans="1:7" ht="20.25" customHeight="1">
      <c r="A3" s="180" t="s">
        <v>101</v>
      </c>
      <c r="B3" s="181" t="s">
        <v>102</v>
      </c>
      <c r="C3" s="180" t="s">
        <v>103</v>
      </c>
      <c r="D3" s="181" t="s">
        <v>104</v>
      </c>
      <c r="E3" s="182" t="s">
        <v>105</v>
      </c>
      <c r="F3" s="183" t="s">
        <v>106</v>
      </c>
      <c r="G3" s="184"/>
    </row>
    <row r="4" spans="1:7" ht="12" customHeight="1">
      <c r="A4" s="185"/>
      <c r="C4" s="120"/>
      <c r="E4" s="122"/>
      <c r="F4" s="186"/>
      <c r="G4" s="187"/>
    </row>
    <row r="5" spans="1:7" ht="15.75" customHeight="1">
      <c r="A5" s="185" t="s">
        <v>127</v>
      </c>
      <c r="B5" s="188" t="s">
        <v>217</v>
      </c>
      <c r="C5" s="120"/>
      <c r="E5" s="122"/>
      <c r="F5" s="189"/>
      <c r="G5" s="124"/>
    </row>
    <row r="6" spans="1:7" ht="14.25" customHeight="1">
      <c r="A6" s="185"/>
      <c r="B6" s="188" t="s">
        <v>218</v>
      </c>
      <c r="C6" s="120"/>
      <c r="E6" s="122"/>
      <c r="G6" s="124"/>
    </row>
    <row r="7" spans="1:7" ht="14.25" customHeight="1">
      <c r="A7" s="185"/>
      <c r="B7" s="188" t="s">
        <v>219</v>
      </c>
      <c r="C7" s="120"/>
      <c r="E7" s="122"/>
      <c r="G7" s="124"/>
    </row>
    <row r="8" spans="1:7" ht="15.75" customHeight="1">
      <c r="A8" s="185"/>
      <c r="B8" s="188" t="s">
        <v>220</v>
      </c>
      <c r="C8" s="120"/>
      <c r="E8" s="122"/>
      <c r="G8" s="124"/>
    </row>
    <row r="9" spans="1:7" ht="15.75" customHeight="1">
      <c r="A9" s="185"/>
      <c r="B9" s="188"/>
      <c r="C9" s="120"/>
      <c r="E9" s="122"/>
      <c r="G9" s="124"/>
    </row>
    <row r="10" spans="1:7">
      <c r="A10" s="185"/>
      <c r="B10" s="177" t="s">
        <v>221</v>
      </c>
      <c r="C10" s="120"/>
      <c r="E10" s="122"/>
      <c r="G10" s="124"/>
    </row>
    <row r="11" spans="1:7" ht="16.5" customHeight="1">
      <c r="A11" s="185"/>
      <c r="B11" s="177" t="s">
        <v>222</v>
      </c>
      <c r="C11" s="120"/>
      <c r="E11" s="122"/>
      <c r="G11" s="124"/>
    </row>
    <row r="12" spans="1:7" ht="9.75" customHeight="1">
      <c r="A12" s="185"/>
      <c r="C12" s="120"/>
      <c r="E12" s="122"/>
      <c r="G12" s="124"/>
    </row>
    <row r="13" spans="1:7" ht="14.25" customHeight="1">
      <c r="A13" s="185" t="s">
        <v>152</v>
      </c>
      <c r="B13" s="188" t="s">
        <v>223</v>
      </c>
      <c r="C13" s="185" t="s">
        <v>71</v>
      </c>
      <c r="D13" s="190">
        <f>Measure!N79*1.1</f>
        <v>963.6</v>
      </c>
      <c r="E13" s="122">
        <v>0</v>
      </c>
      <c r="G13" s="124">
        <f>D13*E13</f>
        <v>0</v>
      </c>
    </row>
    <row r="14" spans="1:7" ht="14.25" customHeight="1">
      <c r="A14" s="185"/>
      <c r="B14" s="188"/>
      <c r="C14" s="185"/>
      <c r="E14" s="122"/>
      <c r="G14" s="124"/>
    </row>
    <row r="15" spans="1:7" ht="14.25" customHeight="1">
      <c r="A15" s="185" t="s">
        <v>154</v>
      </c>
      <c r="B15" s="188" t="s">
        <v>224</v>
      </c>
      <c r="C15" s="185" t="s">
        <v>71</v>
      </c>
      <c r="D15" s="190">
        <f>Measure!O79*1.1</f>
        <v>1452.0000000000002</v>
      </c>
      <c r="E15" s="122">
        <v>0</v>
      </c>
      <c r="G15" s="124">
        <f>D15*E15</f>
        <v>0</v>
      </c>
    </row>
    <row r="16" spans="1:7">
      <c r="A16" s="185"/>
      <c r="C16" s="120"/>
      <c r="E16" s="122"/>
      <c r="G16" s="124"/>
    </row>
    <row r="17" spans="1:7" ht="15.75" customHeight="1">
      <c r="A17" s="185" t="s">
        <v>157</v>
      </c>
      <c r="B17" s="188" t="s">
        <v>225</v>
      </c>
      <c r="C17" s="185" t="s">
        <v>71</v>
      </c>
      <c r="D17" s="121">
        <v>25</v>
      </c>
      <c r="E17" s="122">
        <v>0</v>
      </c>
      <c r="G17" s="124">
        <f t="shared" ref="G17:G37" si="0">D17*E17</f>
        <v>0</v>
      </c>
    </row>
    <row r="18" spans="1:7" ht="8.25" customHeight="1">
      <c r="A18" s="185"/>
      <c r="C18" s="120"/>
      <c r="E18" s="122"/>
      <c r="G18" s="124"/>
    </row>
    <row r="19" spans="1:7" ht="9" customHeight="1">
      <c r="A19" s="185"/>
      <c r="C19" s="120"/>
      <c r="E19" s="122"/>
      <c r="G19" s="124"/>
    </row>
    <row r="20" spans="1:7" ht="15" customHeight="1">
      <c r="A20" s="185"/>
      <c r="B20" s="177" t="s">
        <v>226</v>
      </c>
      <c r="C20" s="120"/>
      <c r="E20" s="122"/>
      <c r="G20" s="124"/>
    </row>
    <row r="21" spans="1:7" ht="9.75" customHeight="1">
      <c r="A21" s="185"/>
      <c r="C21" s="120"/>
      <c r="E21" s="122"/>
      <c r="G21" s="124"/>
    </row>
    <row r="22" spans="1:7" ht="15.75" customHeight="1">
      <c r="A22" s="185" t="s">
        <v>158</v>
      </c>
      <c r="B22" s="188" t="s">
        <v>223</v>
      </c>
      <c r="C22" s="185" t="s">
        <v>71</v>
      </c>
      <c r="D22" s="190">
        <f>D13</f>
        <v>963.6</v>
      </c>
      <c r="E22" s="122">
        <v>0</v>
      </c>
      <c r="G22" s="124">
        <f t="shared" si="0"/>
        <v>0</v>
      </c>
    </row>
    <row r="23" spans="1:7" ht="9.75" customHeight="1">
      <c r="A23" s="185"/>
      <c r="C23" s="120"/>
      <c r="E23" s="122"/>
      <c r="G23" s="124"/>
    </row>
    <row r="24" spans="1:7" ht="14.25" customHeight="1">
      <c r="A24" s="185" t="s">
        <v>161</v>
      </c>
      <c r="B24" s="188" t="s">
        <v>224</v>
      </c>
      <c r="C24" s="185" t="s">
        <v>71</v>
      </c>
      <c r="D24" s="190">
        <f>D15</f>
        <v>1452.0000000000002</v>
      </c>
      <c r="E24" s="122">
        <v>0</v>
      </c>
      <c r="G24" s="124">
        <f>D24*E24</f>
        <v>0</v>
      </c>
    </row>
    <row r="25" spans="1:7">
      <c r="A25" s="185"/>
      <c r="C25" s="120"/>
      <c r="E25" s="122"/>
      <c r="G25" s="124"/>
    </row>
    <row r="26" spans="1:7" ht="16.5" customHeight="1">
      <c r="A26" s="185" t="s">
        <v>162</v>
      </c>
      <c r="B26" s="188" t="s">
        <v>225</v>
      </c>
      <c r="C26" s="185" t="s">
        <v>71</v>
      </c>
      <c r="D26" s="121">
        <f>D17</f>
        <v>25</v>
      </c>
      <c r="E26" s="122">
        <v>0</v>
      </c>
      <c r="G26" s="124">
        <f t="shared" si="0"/>
        <v>0</v>
      </c>
    </row>
    <row r="27" spans="1:7" ht="10.5" customHeight="1">
      <c r="A27" s="185"/>
      <c r="B27" s="188"/>
      <c r="C27" s="185"/>
      <c r="E27" s="122"/>
      <c r="G27" s="124"/>
    </row>
    <row r="28" spans="1:7">
      <c r="A28" s="185"/>
      <c r="B28" s="177" t="s">
        <v>227</v>
      </c>
      <c r="C28" s="120"/>
      <c r="E28" s="122"/>
      <c r="G28" s="124"/>
    </row>
    <row r="29" spans="1:7" ht="16.5" customHeight="1">
      <c r="A29" s="185"/>
      <c r="B29" s="177" t="s">
        <v>222</v>
      </c>
      <c r="C29" s="120"/>
      <c r="E29" s="122"/>
      <c r="G29" s="124"/>
    </row>
    <row r="30" spans="1:7" ht="9.75" customHeight="1">
      <c r="A30" s="185"/>
      <c r="C30" s="120"/>
      <c r="E30" s="122"/>
      <c r="G30" s="124"/>
    </row>
    <row r="31" spans="1:7" ht="14.25" customHeight="1">
      <c r="A31" s="185" t="s">
        <v>164</v>
      </c>
      <c r="B31" s="188" t="s">
        <v>223</v>
      </c>
      <c r="C31" s="185" t="s">
        <v>71</v>
      </c>
      <c r="D31" s="121">
        <v>30</v>
      </c>
      <c r="E31" s="122">
        <v>0</v>
      </c>
      <c r="G31" s="124">
        <f t="shared" si="0"/>
        <v>0</v>
      </c>
    </row>
    <row r="32" spans="1:7" ht="7.5" customHeight="1">
      <c r="A32" s="185"/>
      <c r="C32" s="120"/>
      <c r="E32" s="122"/>
      <c r="G32" s="124"/>
    </row>
    <row r="33" spans="1:7" ht="14.25" customHeight="1">
      <c r="A33" s="185" t="s">
        <v>165</v>
      </c>
      <c r="B33" s="188" t="s">
        <v>224</v>
      </c>
      <c r="C33" s="185" t="s">
        <v>71</v>
      </c>
      <c r="D33" s="121">
        <v>30</v>
      </c>
      <c r="E33" s="122">
        <v>0</v>
      </c>
      <c r="G33" s="124">
        <f t="shared" ref="G33" si="1">D33*E33</f>
        <v>0</v>
      </c>
    </row>
    <row r="34" spans="1:7" ht="14.25" customHeight="1">
      <c r="A34" s="185"/>
      <c r="B34" s="188"/>
      <c r="C34" s="185"/>
      <c r="E34" s="122"/>
      <c r="G34" s="124"/>
    </row>
    <row r="35" spans="1:7" ht="15" customHeight="1">
      <c r="A35" s="185"/>
      <c r="B35" s="177" t="s">
        <v>228</v>
      </c>
      <c r="C35" s="120"/>
      <c r="E35" s="122"/>
      <c r="G35" s="124"/>
    </row>
    <row r="36" spans="1:7">
      <c r="A36" s="185"/>
      <c r="C36" s="120"/>
      <c r="E36" s="122"/>
      <c r="G36" s="124"/>
    </row>
    <row r="37" spans="1:7" ht="15.75" customHeight="1">
      <c r="A37" s="191" t="s">
        <v>166</v>
      </c>
      <c r="B37" s="188" t="s">
        <v>223</v>
      </c>
      <c r="C37" s="185" t="s">
        <v>71</v>
      </c>
      <c r="D37" s="190">
        <f>D31</f>
        <v>30</v>
      </c>
      <c r="E37" s="122">
        <v>0</v>
      </c>
      <c r="G37" s="124">
        <f t="shared" si="0"/>
        <v>0</v>
      </c>
    </row>
    <row r="38" spans="1:7" ht="9.75" customHeight="1">
      <c r="A38" s="185"/>
      <c r="C38" s="120"/>
      <c r="E38" s="122"/>
      <c r="G38" s="124"/>
    </row>
    <row r="39" spans="1:7" ht="15.75" customHeight="1">
      <c r="A39" s="191" t="s">
        <v>169</v>
      </c>
      <c r="B39" s="188" t="s">
        <v>224</v>
      </c>
      <c r="C39" s="185" t="s">
        <v>71</v>
      </c>
      <c r="D39" s="190">
        <f>D33</f>
        <v>30</v>
      </c>
      <c r="E39" s="122">
        <v>0</v>
      </c>
      <c r="G39" s="124">
        <f t="shared" ref="G39" si="2">D39*E39</f>
        <v>0</v>
      </c>
    </row>
    <row r="40" spans="1:7" ht="15.75" customHeight="1">
      <c r="A40" s="191"/>
      <c r="B40" s="188"/>
      <c r="C40" s="185"/>
      <c r="D40" s="190"/>
      <c r="E40" s="122"/>
      <c r="G40" s="124"/>
    </row>
    <row r="41" spans="1:7" ht="15.75" customHeight="1">
      <c r="A41" s="185" t="s">
        <v>229</v>
      </c>
      <c r="B41" s="177" t="s">
        <v>230</v>
      </c>
      <c r="C41" s="120"/>
      <c r="E41" s="122"/>
      <c r="G41" s="124"/>
    </row>
    <row r="42" spans="1:7">
      <c r="A42" s="185"/>
      <c r="B42" s="188"/>
      <c r="C42" s="120"/>
      <c r="E42" s="122"/>
      <c r="G42" s="124"/>
    </row>
    <row r="43" spans="1:7" ht="15" customHeight="1">
      <c r="A43" s="185"/>
      <c r="B43" s="188" t="s">
        <v>231</v>
      </c>
      <c r="C43" s="120"/>
      <c r="E43" s="122"/>
      <c r="G43" s="124"/>
    </row>
    <row r="44" spans="1:7">
      <c r="A44" s="185"/>
      <c r="B44" s="188" t="s">
        <v>232</v>
      </c>
      <c r="C44" s="120"/>
      <c r="E44" s="122"/>
      <c r="G44" s="124"/>
    </row>
    <row r="45" spans="1:7">
      <c r="A45" s="185"/>
      <c r="B45" s="188" t="s">
        <v>233</v>
      </c>
      <c r="C45" s="120"/>
      <c r="E45" s="122"/>
      <c r="G45" s="124"/>
    </row>
    <row r="46" spans="1:7">
      <c r="A46" s="185"/>
      <c r="B46" s="188"/>
      <c r="C46" s="120"/>
      <c r="E46" s="122"/>
      <c r="G46" s="124"/>
    </row>
    <row r="47" spans="1:7">
      <c r="A47" s="185"/>
      <c r="B47" s="188"/>
      <c r="C47" s="120"/>
      <c r="E47" s="122"/>
      <c r="G47" s="124"/>
    </row>
    <row r="48" spans="1:7">
      <c r="A48" s="185"/>
      <c r="B48" s="188"/>
      <c r="C48" s="120"/>
      <c r="E48" s="122"/>
      <c r="G48" s="124"/>
    </row>
    <row r="49" spans="1:7" ht="12" customHeight="1">
      <c r="A49" s="185"/>
      <c r="B49" s="188"/>
      <c r="C49" s="120"/>
      <c r="E49" s="122"/>
      <c r="G49" s="124"/>
    </row>
    <row r="50" spans="1:7" ht="12" customHeight="1">
      <c r="A50" s="185"/>
      <c r="B50" s="188"/>
      <c r="C50" s="120"/>
      <c r="E50" s="122"/>
      <c r="G50" s="124"/>
    </row>
    <row r="51" spans="1:7" ht="12" customHeight="1">
      <c r="A51" s="185"/>
      <c r="B51" s="188"/>
      <c r="C51" s="120"/>
      <c r="E51" s="122"/>
      <c r="G51" s="124"/>
    </row>
    <row r="52" spans="1:7" ht="12" customHeight="1">
      <c r="A52" s="185"/>
      <c r="B52" s="188"/>
      <c r="C52" s="120"/>
      <c r="E52" s="122"/>
      <c r="G52" s="124"/>
    </row>
    <row r="53" spans="1:7" ht="12" customHeight="1">
      <c r="A53" s="185"/>
      <c r="B53" s="188"/>
      <c r="C53" s="120"/>
      <c r="E53" s="122"/>
      <c r="G53" s="124"/>
    </row>
    <row r="54" spans="1:7">
      <c r="A54" s="185"/>
      <c r="B54" s="188"/>
      <c r="C54" s="185"/>
      <c r="D54" s="190"/>
      <c r="E54" s="122"/>
      <c r="G54" s="124"/>
    </row>
    <row r="55" spans="1:7">
      <c r="A55" s="192"/>
      <c r="B55" s="193"/>
      <c r="C55" s="193"/>
      <c r="D55" s="194"/>
      <c r="E55" s="195"/>
      <c r="F55" s="196"/>
      <c r="G55" s="197"/>
    </row>
    <row r="56" spans="1:7">
      <c r="A56" s="185"/>
      <c r="B56" s="177" t="s">
        <v>234</v>
      </c>
      <c r="D56" s="190"/>
      <c r="F56" s="198"/>
      <c r="G56" s="124">
        <f>SUM(G4:G55)</f>
        <v>0</v>
      </c>
    </row>
    <row r="57" spans="1:7">
      <c r="A57" s="199"/>
      <c r="B57" s="200"/>
      <c r="C57" s="200"/>
      <c r="D57" s="201"/>
      <c r="E57" s="202"/>
      <c r="F57" s="203"/>
      <c r="G57" s="204"/>
    </row>
    <row r="58" spans="1:7">
      <c r="A58" s="177" t="s">
        <v>235</v>
      </c>
      <c r="B58" s="177"/>
      <c r="D58" s="190"/>
      <c r="E58" s="179"/>
    </row>
    <row r="59" spans="1:7">
      <c r="D59" s="190"/>
      <c r="E59" s="179"/>
    </row>
    <row r="60" spans="1:7" ht="20.25" customHeight="1">
      <c r="A60" s="180" t="s">
        <v>101</v>
      </c>
      <c r="B60" s="181" t="s">
        <v>102</v>
      </c>
      <c r="C60" s="180" t="s">
        <v>103</v>
      </c>
      <c r="D60" s="205" t="s">
        <v>104</v>
      </c>
      <c r="E60" s="182" t="s">
        <v>105</v>
      </c>
      <c r="F60" s="183" t="s">
        <v>106</v>
      </c>
      <c r="G60" s="184"/>
    </row>
    <row r="61" spans="1:7">
      <c r="A61" s="185"/>
      <c r="B61" s="177"/>
      <c r="C61" s="120"/>
      <c r="E61" s="122"/>
      <c r="G61" s="206"/>
    </row>
    <row r="62" spans="1:7">
      <c r="A62" s="185"/>
      <c r="B62" s="177" t="s">
        <v>236</v>
      </c>
      <c r="C62" s="120"/>
      <c r="E62" s="122"/>
      <c r="G62" s="206"/>
    </row>
    <row r="63" spans="1:7" ht="17.25" customHeight="1">
      <c r="A63" s="185"/>
      <c r="B63" s="177" t="s">
        <v>237</v>
      </c>
      <c r="C63" s="120"/>
      <c r="E63" s="122"/>
      <c r="G63" s="124"/>
    </row>
    <row r="64" spans="1:7" ht="8.25" customHeight="1">
      <c r="A64" s="185"/>
      <c r="B64" s="188"/>
      <c r="C64" s="120"/>
      <c r="E64" s="122"/>
      <c r="G64" s="124"/>
    </row>
    <row r="65" spans="1:7" ht="15" customHeight="1">
      <c r="A65" s="185" t="s">
        <v>132</v>
      </c>
      <c r="B65" s="188" t="s">
        <v>238</v>
      </c>
      <c r="C65" s="185" t="s">
        <v>239</v>
      </c>
      <c r="D65" s="190">
        <v>5</v>
      </c>
      <c r="E65" s="122">
        <v>0</v>
      </c>
      <c r="G65" s="124">
        <f>D65*E65</f>
        <v>0</v>
      </c>
    </row>
    <row r="66" spans="1:7" ht="11.25" customHeight="1">
      <c r="A66" s="185"/>
      <c r="C66" s="120"/>
      <c r="D66" s="190"/>
      <c r="E66" s="122"/>
      <c r="G66" s="124"/>
    </row>
    <row r="67" spans="1:7" ht="15" customHeight="1">
      <c r="A67" s="185" t="s">
        <v>134</v>
      </c>
      <c r="B67" s="188" t="s">
        <v>240</v>
      </c>
      <c r="C67" s="185" t="s">
        <v>239</v>
      </c>
      <c r="D67" s="190">
        <f>Measure!C79</f>
        <v>122</v>
      </c>
      <c r="E67" s="122">
        <v>0</v>
      </c>
      <c r="G67" s="124">
        <f t="shared" ref="G67:G83" si="3">D67*E67</f>
        <v>0</v>
      </c>
    </row>
    <row r="68" spans="1:7" ht="12" customHeight="1">
      <c r="A68" s="185"/>
      <c r="C68" s="120"/>
      <c r="D68" s="190"/>
      <c r="E68" s="122"/>
      <c r="G68" s="124"/>
    </row>
    <row r="69" spans="1:7" ht="15.75" customHeight="1">
      <c r="A69" s="185" t="s">
        <v>178</v>
      </c>
      <c r="B69" s="188" t="s">
        <v>241</v>
      </c>
      <c r="C69" s="185" t="s">
        <v>239</v>
      </c>
      <c r="D69" s="190">
        <v>5</v>
      </c>
      <c r="E69" s="122">
        <v>0</v>
      </c>
      <c r="G69" s="124">
        <f t="shared" si="3"/>
        <v>0</v>
      </c>
    </row>
    <row r="70" spans="1:7" ht="9.75" customHeight="1">
      <c r="A70" s="185"/>
      <c r="C70" s="120"/>
      <c r="D70" s="190"/>
      <c r="E70" s="122"/>
      <c r="G70" s="124"/>
    </row>
    <row r="71" spans="1:7" ht="15.75" customHeight="1">
      <c r="A71" s="185" t="s">
        <v>179</v>
      </c>
      <c r="B71" s="188" t="s">
        <v>242</v>
      </c>
      <c r="C71" s="185" t="s">
        <v>239</v>
      </c>
      <c r="D71" s="190">
        <v>5</v>
      </c>
      <c r="E71" s="122">
        <v>0</v>
      </c>
      <c r="G71" s="124">
        <f t="shared" si="3"/>
        <v>0</v>
      </c>
    </row>
    <row r="72" spans="1:7">
      <c r="A72" s="185"/>
      <c r="B72" s="188"/>
      <c r="C72" s="185"/>
      <c r="E72" s="122"/>
      <c r="G72" s="124"/>
    </row>
    <row r="73" spans="1:7" ht="15" customHeight="1">
      <c r="A73" s="185" t="s">
        <v>181</v>
      </c>
      <c r="B73" s="188" t="s">
        <v>243</v>
      </c>
      <c r="C73" s="185" t="s">
        <v>239</v>
      </c>
      <c r="D73" s="121">
        <v>5</v>
      </c>
      <c r="E73" s="122">
        <v>0</v>
      </c>
      <c r="F73" s="207"/>
      <c r="G73" s="124">
        <f t="shared" si="3"/>
        <v>0</v>
      </c>
    </row>
    <row r="74" spans="1:7" ht="15" customHeight="1">
      <c r="A74" s="185"/>
      <c r="B74" s="188"/>
      <c r="C74" s="185"/>
      <c r="E74" s="122"/>
      <c r="F74" s="207"/>
      <c r="G74" s="124"/>
    </row>
    <row r="75" spans="1:7">
      <c r="A75" s="185" t="s">
        <v>182</v>
      </c>
      <c r="B75" s="188" t="s">
        <v>244</v>
      </c>
      <c r="C75" s="185" t="s">
        <v>239</v>
      </c>
      <c r="D75" s="121">
        <v>5</v>
      </c>
      <c r="E75" s="122">
        <v>0</v>
      </c>
      <c r="F75" s="207"/>
      <c r="G75" s="124">
        <f t="shared" si="3"/>
        <v>0</v>
      </c>
    </row>
    <row r="76" spans="1:7" ht="9.75" customHeight="1">
      <c r="A76" s="185"/>
      <c r="B76" s="208"/>
      <c r="C76" s="120"/>
      <c r="E76" s="122"/>
      <c r="G76" s="124"/>
    </row>
    <row r="77" spans="1:7">
      <c r="A77" s="185" t="s">
        <v>184</v>
      </c>
      <c r="B77" s="188" t="s">
        <v>245</v>
      </c>
      <c r="C77" s="185" t="s">
        <v>239</v>
      </c>
      <c r="D77" s="121">
        <v>5</v>
      </c>
      <c r="E77" s="122">
        <v>0</v>
      </c>
      <c r="G77" s="124">
        <f t="shared" si="3"/>
        <v>0</v>
      </c>
    </row>
    <row r="78" spans="1:7">
      <c r="A78" s="185"/>
      <c r="C78" s="120"/>
      <c r="E78" s="122"/>
      <c r="G78" s="124"/>
    </row>
    <row r="79" spans="1:7">
      <c r="A79" s="185" t="s">
        <v>185</v>
      </c>
      <c r="B79" s="188" t="s">
        <v>246</v>
      </c>
      <c r="C79" s="185" t="s">
        <v>239</v>
      </c>
      <c r="D79" s="121">
        <v>5</v>
      </c>
      <c r="E79" s="122">
        <v>0</v>
      </c>
      <c r="G79" s="124">
        <f t="shared" si="3"/>
        <v>0</v>
      </c>
    </row>
    <row r="80" spans="1:7" ht="11.25" customHeight="1">
      <c r="A80" s="185"/>
      <c r="C80" s="120"/>
      <c r="E80" s="122"/>
      <c r="G80" s="124"/>
    </row>
    <row r="81" spans="1:7">
      <c r="A81" s="185" t="s">
        <v>186</v>
      </c>
      <c r="B81" s="188" t="s">
        <v>247</v>
      </c>
      <c r="C81" s="185" t="s">
        <v>239</v>
      </c>
      <c r="D81" s="121">
        <f>Measure!F79</f>
        <v>11</v>
      </c>
      <c r="E81" s="122">
        <v>0</v>
      </c>
      <c r="G81" s="124">
        <f t="shared" si="3"/>
        <v>0</v>
      </c>
    </row>
    <row r="82" spans="1:7">
      <c r="A82" s="185"/>
      <c r="C82" s="120"/>
      <c r="E82" s="122"/>
      <c r="G82" s="124"/>
    </row>
    <row r="83" spans="1:7">
      <c r="A83" s="185" t="s">
        <v>248</v>
      </c>
      <c r="B83" s="188" t="s">
        <v>249</v>
      </c>
      <c r="C83" s="185" t="s">
        <v>239</v>
      </c>
      <c r="D83" s="121">
        <f>Measure!G79</f>
        <v>54</v>
      </c>
      <c r="E83" s="122">
        <v>0</v>
      </c>
      <c r="G83" s="124">
        <f t="shared" si="3"/>
        <v>0</v>
      </c>
    </row>
    <row r="84" spans="1:7">
      <c r="A84" s="185"/>
      <c r="B84" s="188"/>
      <c r="C84" s="185"/>
      <c r="E84" s="122"/>
      <c r="G84" s="124"/>
    </row>
    <row r="85" spans="1:7">
      <c r="A85" s="185"/>
      <c r="B85" s="177" t="s">
        <v>250</v>
      </c>
      <c r="C85" s="209"/>
      <c r="D85" s="190"/>
      <c r="E85" s="210"/>
      <c r="F85" s="211"/>
      <c r="G85" s="206"/>
    </row>
    <row r="86" spans="1:7">
      <c r="A86" s="185"/>
      <c r="B86" s="212"/>
      <c r="C86" s="209"/>
      <c r="D86" s="190"/>
      <c r="E86" s="210"/>
      <c r="F86" s="186"/>
      <c r="G86" s="206"/>
    </row>
    <row r="87" spans="1:7">
      <c r="A87" s="185" t="s">
        <v>251</v>
      </c>
      <c r="B87" s="188" t="s">
        <v>238</v>
      </c>
      <c r="C87" s="185" t="s">
        <v>239</v>
      </c>
      <c r="D87" s="190">
        <f>D65</f>
        <v>5</v>
      </c>
      <c r="E87" s="213">
        <v>0</v>
      </c>
      <c r="F87" s="186"/>
      <c r="G87" s="206">
        <f t="shared" ref="G87:G147" si="4">D87*E87</f>
        <v>0</v>
      </c>
    </row>
    <row r="88" spans="1:7">
      <c r="A88" s="185"/>
      <c r="B88" s="212"/>
      <c r="C88" s="209"/>
      <c r="D88" s="190"/>
      <c r="E88" s="210"/>
      <c r="F88" s="186"/>
      <c r="G88" s="206"/>
    </row>
    <row r="89" spans="1:7">
      <c r="A89" s="185" t="s">
        <v>252</v>
      </c>
      <c r="B89" s="188" t="s">
        <v>240</v>
      </c>
      <c r="C89" s="185" t="s">
        <v>239</v>
      </c>
      <c r="D89" s="190">
        <f>D67</f>
        <v>122</v>
      </c>
      <c r="E89" s="122">
        <v>0</v>
      </c>
      <c r="G89" s="206">
        <f t="shared" si="4"/>
        <v>0</v>
      </c>
    </row>
    <row r="90" spans="1:7">
      <c r="A90" s="185"/>
      <c r="B90" s="188"/>
      <c r="C90" s="185"/>
      <c r="D90" s="190"/>
      <c r="E90" s="122"/>
      <c r="G90" s="206"/>
    </row>
    <row r="91" spans="1:7">
      <c r="A91" s="185" t="s">
        <v>253</v>
      </c>
      <c r="B91" s="188" t="s">
        <v>241</v>
      </c>
      <c r="C91" s="185" t="s">
        <v>239</v>
      </c>
      <c r="D91" s="190">
        <f>D69</f>
        <v>5</v>
      </c>
      <c r="E91" s="122">
        <v>0</v>
      </c>
      <c r="G91" s="206">
        <f t="shared" si="4"/>
        <v>0</v>
      </c>
    </row>
    <row r="92" spans="1:7">
      <c r="A92" s="185"/>
      <c r="B92" s="212"/>
      <c r="C92" s="120"/>
      <c r="D92" s="190"/>
      <c r="E92" s="122"/>
      <c r="G92" s="206"/>
    </row>
    <row r="93" spans="1:7">
      <c r="A93" s="185" t="s">
        <v>254</v>
      </c>
      <c r="B93" s="188" t="s">
        <v>242</v>
      </c>
      <c r="C93" s="185" t="s">
        <v>239</v>
      </c>
      <c r="D93" s="190">
        <f>D71</f>
        <v>5</v>
      </c>
      <c r="E93" s="122">
        <v>0</v>
      </c>
      <c r="G93" s="206">
        <f t="shared" si="4"/>
        <v>0</v>
      </c>
    </row>
    <row r="94" spans="1:7">
      <c r="A94" s="185"/>
      <c r="B94" s="212"/>
      <c r="C94" s="120"/>
      <c r="D94" s="190"/>
      <c r="E94" s="122"/>
      <c r="G94" s="206"/>
    </row>
    <row r="95" spans="1:7">
      <c r="A95" s="185" t="s">
        <v>255</v>
      </c>
      <c r="B95" s="188" t="s">
        <v>243</v>
      </c>
      <c r="C95" s="185" t="s">
        <v>239</v>
      </c>
      <c r="D95" s="190">
        <f>D73</f>
        <v>5</v>
      </c>
      <c r="E95" s="122">
        <v>0</v>
      </c>
      <c r="G95" s="206">
        <f t="shared" si="4"/>
        <v>0</v>
      </c>
    </row>
    <row r="96" spans="1:7">
      <c r="A96" s="185"/>
      <c r="C96" s="120"/>
      <c r="D96" s="190"/>
      <c r="E96" s="122"/>
      <c r="G96" s="206"/>
    </row>
    <row r="97" spans="1:7">
      <c r="A97" s="214" t="s">
        <v>256</v>
      </c>
      <c r="B97" s="188" t="s">
        <v>244</v>
      </c>
      <c r="C97" s="185" t="s">
        <v>239</v>
      </c>
      <c r="D97" s="190">
        <f>D75</f>
        <v>5</v>
      </c>
      <c r="E97" s="122">
        <v>0</v>
      </c>
      <c r="G97" s="206">
        <f t="shared" si="4"/>
        <v>0</v>
      </c>
    </row>
    <row r="98" spans="1:7">
      <c r="A98" s="185"/>
      <c r="C98" s="120"/>
      <c r="D98" s="190"/>
      <c r="E98" s="122"/>
      <c r="G98" s="206"/>
    </row>
    <row r="99" spans="1:7">
      <c r="A99" s="185" t="s">
        <v>257</v>
      </c>
      <c r="B99" s="188" t="s">
        <v>245</v>
      </c>
      <c r="C99" s="185" t="s">
        <v>239</v>
      </c>
      <c r="D99" s="190">
        <f>D77</f>
        <v>5</v>
      </c>
      <c r="E99" s="122">
        <v>0</v>
      </c>
      <c r="G99" s="206">
        <f t="shared" si="4"/>
        <v>0</v>
      </c>
    </row>
    <row r="100" spans="1:7">
      <c r="A100" s="185"/>
      <c r="C100" s="120"/>
      <c r="D100" s="190"/>
      <c r="E100" s="122"/>
      <c r="G100" s="206"/>
    </row>
    <row r="101" spans="1:7">
      <c r="A101" s="214" t="s">
        <v>258</v>
      </c>
      <c r="B101" s="188" t="s">
        <v>246</v>
      </c>
      <c r="C101" s="185" t="s">
        <v>239</v>
      </c>
      <c r="D101" s="190">
        <f>D79</f>
        <v>5</v>
      </c>
      <c r="E101" s="122">
        <v>0</v>
      </c>
      <c r="G101" s="206">
        <f t="shared" si="4"/>
        <v>0</v>
      </c>
    </row>
    <row r="102" spans="1:7">
      <c r="A102" s="185"/>
      <c r="C102" s="120"/>
      <c r="E102" s="122"/>
      <c r="G102" s="206"/>
    </row>
    <row r="103" spans="1:7">
      <c r="A103" s="185" t="s">
        <v>259</v>
      </c>
      <c r="B103" s="188" t="s">
        <v>247</v>
      </c>
      <c r="C103" s="185" t="s">
        <v>239</v>
      </c>
      <c r="D103" s="121">
        <f>D81</f>
        <v>11</v>
      </c>
      <c r="E103" s="122">
        <v>0</v>
      </c>
      <c r="G103" s="124">
        <f t="shared" ref="G103" si="5">D103*E103</f>
        <v>0</v>
      </c>
    </row>
    <row r="104" spans="1:7">
      <c r="A104" s="185"/>
      <c r="C104" s="120"/>
      <c r="E104" s="122"/>
      <c r="G104" s="124"/>
    </row>
    <row r="105" spans="1:7">
      <c r="A105" s="191" t="s">
        <v>260</v>
      </c>
      <c r="B105" s="188" t="s">
        <v>249</v>
      </c>
      <c r="C105" s="185" t="s">
        <v>239</v>
      </c>
      <c r="D105" s="121">
        <f>D83</f>
        <v>54</v>
      </c>
      <c r="E105" s="122">
        <v>0</v>
      </c>
      <c r="G105" s="124">
        <f t="shared" ref="G105" si="6">D105*E105</f>
        <v>0</v>
      </c>
    </row>
    <row r="106" spans="1:7">
      <c r="A106" s="185"/>
      <c r="B106" s="188"/>
      <c r="C106" s="185"/>
      <c r="E106" s="122"/>
      <c r="G106" s="124"/>
    </row>
    <row r="107" spans="1:7">
      <c r="A107" s="185"/>
      <c r="B107" s="188"/>
      <c r="C107" s="185"/>
      <c r="E107" s="122"/>
      <c r="G107" s="124"/>
    </row>
    <row r="108" spans="1:7">
      <c r="A108" s="185"/>
      <c r="B108" s="188"/>
      <c r="C108" s="185"/>
      <c r="E108" s="122"/>
      <c r="G108" s="124"/>
    </row>
    <row r="109" spans="1:7">
      <c r="A109" s="185"/>
      <c r="B109" s="188"/>
      <c r="C109" s="185"/>
      <c r="E109" s="122"/>
      <c r="G109" s="124"/>
    </row>
    <row r="110" spans="1:7">
      <c r="A110" s="185"/>
      <c r="B110" s="188"/>
      <c r="C110" s="185"/>
      <c r="E110" s="122"/>
      <c r="G110" s="124"/>
    </row>
    <row r="111" spans="1:7">
      <c r="A111" s="185"/>
      <c r="B111" s="188"/>
      <c r="C111" s="185"/>
      <c r="E111" s="122"/>
      <c r="G111" s="124"/>
    </row>
    <row r="112" spans="1:7">
      <c r="A112" s="185"/>
      <c r="B112" s="215"/>
      <c r="C112" s="199"/>
      <c r="D112" s="199"/>
      <c r="E112" s="216"/>
      <c r="G112" s="124"/>
    </row>
    <row r="113" spans="1:7">
      <c r="A113" s="192"/>
      <c r="B113" s="193"/>
      <c r="C113" s="193"/>
      <c r="D113" s="217"/>
      <c r="E113" s="195"/>
      <c r="F113" s="196"/>
      <c r="G113" s="197"/>
    </row>
    <row r="114" spans="1:7">
      <c r="A114" s="185"/>
      <c r="B114" s="177" t="s">
        <v>234</v>
      </c>
      <c r="F114" s="198"/>
      <c r="G114" s="124">
        <f>SUM(G61:G112)</f>
        <v>0</v>
      </c>
    </row>
    <row r="115" spans="1:7">
      <c r="A115" s="199"/>
      <c r="B115" s="200"/>
      <c r="C115" s="200"/>
      <c r="D115" s="218"/>
      <c r="E115" s="202"/>
      <c r="F115" s="203"/>
      <c r="G115" s="204"/>
    </row>
    <row r="116" spans="1:7">
      <c r="A116" s="177" t="s">
        <v>235</v>
      </c>
      <c r="B116" s="177"/>
      <c r="E116" s="179"/>
    </row>
    <row r="117" spans="1:7">
      <c r="E117" s="179"/>
    </row>
    <row r="118" spans="1:7" ht="20.25" customHeight="1">
      <c r="A118" s="180" t="s">
        <v>101</v>
      </c>
      <c r="B118" s="181" t="s">
        <v>102</v>
      </c>
      <c r="C118" s="180" t="s">
        <v>103</v>
      </c>
      <c r="D118" s="181" t="s">
        <v>104</v>
      </c>
      <c r="E118" s="182" t="s">
        <v>105</v>
      </c>
      <c r="F118" s="183" t="s">
        <v>106</v>
      </c>
      <c r="G118" s="184"/>
    </row>
    <row r="119" spans="1:7">
      <c r="A119" s="185"/>
      <c r="C119" s="120"/>
      <c r="E119" s="122"/>
      <c r="G119" s="124"/>
    </row>
    <row r="120" spans="1:7">
      <c r="A120" s="185"/>
      <c r="B120" s="177" t="s">
        <v>227</v>
      </c>
      <c r="C120" s="120"/>
      <c r="E120" s="122"/>
      <c r="G120" s="206"/>
    </row>
    <row r="121" spans="1:7" ht="17.25" customHeight="1">
      <c r="A121" s="185"/>
      <c r="B121" s="177" t="s">
        <v>237</v>
      </c>
      <c r="C121" s="120"/>
      <c r="E121" s="122"/>
      <c r="G121" s="206"/>
    </row>
    <row r="122" spans="1:7" ht="8.25" customHeight="1">
      <c r="A122" s="185"/>
      <c r="B122" s="188"/>
      <c r="C122" s="120"/>
      <c r="E122" s="122"/>
      <c r="G122" s="206"/>
    </row>
    <row r="123" spans="1:7" ht="15" customHeight="1">
      <c r="A123" s="185" t="s">
        <v>261</v>
      </c>
      <c r="B123" s="188" t="s">
        <v>238</v>
      </c>
      <c r="C123" s="185" t="s">
        <v>239</v>
      </c>
      <c r="D123" s="190">
        <v>5</v>
      </c>
      <c r="E123" s="122">
        <v>0</v>
      </c>
      <c r="G123" s="206">
        <f t="shared" si="4"/>
        <v>0</v>
      </c>
    </row>
    <row r="124" spans="1:7" ht="11.25" customHeight="1">
      <c r="A124" s="185"/>
      <c r="C124" s="120"/>
      <c r="D124" s="190"/>
      <c r="E124" s="122"/>
      <c r="G124" s="206"/>
    </row>
    <row r="125" spans="1:7" ht="15" customHeight="1">
      <c r="A125" s="185" t="s">
        <v>262</v>
      </c>
      <c r="B125" s="188" t="s">
        <v>240</v>
      </c>
      <c r="C125" s="185" t="s">
        <v>239</v>
      </c>
      <c r="D125" s="190">
        <v>5</v>
      </c>
      <c r="E125" s="122">
        <v>0</v>
      </c>
      <c r="G125" s="206">
        <f t="shared" si="4"/>
        <v>0</v>
      </c>
    </row>
    <row r="126" spans="1:7" ht="12" customHeight="1">
      <c r="A126" s="185"/>
      <c r="C126" s="120"/>
      <c r="D126" s="190"/>
      <c r="E126" s="122"/>
      <c r="G126" s="206"/>
    </row>
    <row r="127" spans="1:7" ht="15.75" customHeight="1">
      <c r="A127" s="185" t="s">
        <v>263</v>
      </c>
      <c r="B127" s="188" t="s">
        <v>241</v>
      </c>
      <c r="C127" s="185" t="s">
        <v>239</v>
      </c>
      <c r="D127" s="190">
        <v>5</v>
      </c>
      <c r="E127" s="122">
        <v>0</v>
      </c>
      <c r="G127" s="206">
        <f t="shared" si="4"/>
        <v>0</v>
      </c>
    </row>
    <row r="128" spans="1:7" ht="15.75" customHeight="1">
      <c r="A128" s="185"/>
      <c r="B128" s="188"/>
      <c r="C128" s="185"/>
      <c r="D128" s="190"/>
      <c r="E128" s="122"/>
      <c r="G128" s="206"/>
    </row>
    <row r="129" spans="1:7" ht="15.75" customHeight="1">
      <c r="A129" s="185" t="s">
        <v>264</v>
      </c>
      <c r="B129" s="188" t="s">
        <v>242</v>
      </c>
      <c r="C129" s="185" t="s">
        <v>239</v>
      </c>
      <c r="D129" s="190">
        <v>5</v>
      </c>
      <c r="E129" s="122">
        <v>0</v>
      </c>
      <c r="G129" s="206">
        <f t="shared" ref="G129" si="7">D129*E129</f>
        <v>0</v>
      </c>
    </row>
    <row r="130" spans="1:7" ht="15.75" customHeight="1">
      <c r="A130" s="185"/>
      <c r="B130" s="188"/>
      <c r="C130" s="185"/>
      <c r="D130" s="190"/>
      <c r="E130" s="122"/>
      <c r="G130" s="206"/>
    </row>
    <row r="131" spans="1:7">
      <c r="A131" s="185"/>
      <c r="B131" s="177" t="s">
        <v>250</v>
      </c>
      <c r="C131" s="209"/>
      <c r="D131" s="190"/>
      <c r="E131" s="210"/>
      <c r="F131" s="211"/>
      <c r="G131" s="206"/>
    </row>
    <row r="132" spans="1:7">
      <c r="A132" s="185"/>
      <c r="B132" s="212"/>
      <c r="C132" s="209"/>
      <c r="D132" s="190"/>
      <c r="E132" s="210"/>
      <c r="F132" s="186"/>
      <c r="G132" s="206"/>
    </row>
    <row r="133" spans="1:7">
      <c r="A133" s="185" t="s">
        <v>265</v>
      </c>
      <c r="B133" s="188" t="s">
        <v>238</v>
      </c>
      <c r="C133" s="185" t="s">
        <v>239</v>
      </c>
      <c r="D133" s="190">
        <f>D123</f>
        <v>5</v>
      </c>
      <c r="E133" s="213">
        <v>0</v>
      </c>
      <c r="F133" s="186"/>
      <c r="G133" s="206">
        <f t="shared" si="4"/>
        <v>0</v>
      </c>
    </row>
    <row r="134" spans="1:7">
      <c r="A134" s="185"/>
      <c r="B134" s="212"/>
      <c r="C134" s="209"/>
      <c r="D134" s="190"/>
      <c r="E134" s="210"/>
      <c r="F134" s="186"/>
      <c r="G134" s="206"/>
    </row>
    <row r="135" spans="1:7">
      <c r="A135" s="185" t="s">
        <v>266</v>
      </c>
      <c r="B135" s="188" t="s">
        <v>240</v>
      </c>
      <c r="C135" s="185" t="s">
        <v>239</v>
      </c>
      <c r="D135" s="190">
        <f>D125</f>
        <v>5</v>
      </c>
      <c r="E135" s="122">
        <v>0</v>
      </c>
      <c r="G135" s="206">
        <f t="shared" si="4"/>
        <v>0</v>
      </c>
    </row>
    <row r="136" spans="1:7">
      <c r="A136" s="185"/>
      <c r="B136" s="188"/>
      <c r="C136" s="185"/>
      <c r="D136" s="190"/>
      <c r="E136" s="122"/>
      <c r="G136" s="206"/>
    </row>
    <row r="137" spans="1:7">
      <c r="A137" s="185" t="s">
        <v>267</v>
      </c>
      <c r="B137" s="188" t="s">
        <v>241</v>
      </c>
      <c r="C137" s="185" t="s">
        <v>239</v>
      </c>
      <c r="D137" s="190">
        <f>D127</f>
        <v>5</v>
      </c>
      <c r="E137" s="122">
        <v>0</v>
      </c>
      <c r="G137" s="206">
        <f t="shared" si="4"/>
        <v>0</v>
      </c>
    </row>
    <row r="138" spans="1:7">
      <c r="A138" s="185"/>
      <c r="B138" s="188"/>
      <c r="C138" s="185"/>
      <c r="D138" s="190"/>
      <c r="E138" s="122"/>
      <c r="G138" s="206"/>
    </row>
    <row r="139" spans="1:7" ht="15.75" customHeight="1">
      <c r="A139" s="185" t="s">
        <v>268</v>
      </c>
      <c r="B139" s="188" t="s">
        <v>242</v>
      </c>
      <c r="C139" s="185" t="s">
        <v>239</v>
      </c>
      <c r="D139" s="190">
        <f>D129</f>
        <v>5</v>
      </c>
      <c r="E139" s="122">
        <v>0</v>
      </c>
      <c r="G139" s="206">
        <f t="shared" ref="G139" si="8">D139*E139</f>
        <v>0</v>
      </c>
    </row>
    <row r="140" spans="1:7" ht="15.75" customHeight="1">
      <c r="A140" s="185"/>
      <c r="B140" s="188"/>
      <c r="C140" s="185"/>
      <c r="D140" s="190"/>
      <c r="E140" s="122"/>
      <c r="G140" s="206"/>
    </row>
    <row r="141" spans="1:7">
      <c r="A141" s="185" t="s">
        <v>136</v>
      </c>
      <c r="B141" s="219" t="s">
        <v>269</v>
      </c>
      <c r="C141" s="120"/>
      <c r="E141" s="122"/>
      <c r="G141" s="206"/>
    </row>
    <row r="142" spans="1:7">
      <c r="A142" s="185"/>
      <c r="B142" s="219"/>
      <c r="C142" s="120"/>
      <c r="E142" s="122"/>
      <c r="G142" s="206"/>
    </row>
    <row r="143" spans="1:7">
      <c r="A143" s="185"/>
      <c r="B143" s="188" t="s">
        <v>133</v>
      </c>
      <c r="C143" s="120"/>
      <c r="E143" s="122"/>
      <c r="G143" s="206"/>
    </row>
    <row r="144" spans="1:7">
      <c r="A144" s="185"/>
      <c r="C144" s="120"/>
      <c r="E144" s="122"/>
      <c r="G144" s="206"/>
    </row>
    <row r="145" spans="1:7">
      <c r="A145" s="185" t="s">
        <v>138</v>
      </c>
      <c r="B145" s="188" t="s">
        <v>270</v>
      </c>
      <c r="C145" s="185" t="s">
        <v>239</v>
      </c>
      <c r="D145" s="121">
        <f>SUM(D65:D79)</f>
        <v>157</v>
      </c>
      <c r="E145" s="122">
        <v>0</v>
      </c>
      <c r="G145" s="206">
        <f t="shared" si="4"/>
        <v>0</v>
      </c>
    </row>
    <row r="146" spans="1:7">
      <c r="A146" s="185"/>
      <c r="C146" s="120"/>
      <c r="E146" s="122"/>
      <c r="G146" s="206"/>
    </row>
    <row r="147" spans="1:7">
      <c r="A147" s="185" t="s">
        <v>143</v>
      </c>
      <c r="B147" s="188" t="s">
        <v>271</v>
      </c>
      <c r="C147" s="185" t="s">
        <v>239</v>
      </c>
      <c r="D147" s="190">
        <f>SUM(D133:D139)</f>
        <v>20</v>
      </c>
      <c r="E147" s="122">
        <v>0</v>
      </c>
      <c r="G147" s="206">
        <f t="shared" si="4"/>
        <v>0</v>
      </c>
    </row>
    <row r="148" spans="1:7">
      <c r="A148" s="185"/>
      <c r="C148" s="120"/>
      <c r="E148" s="122"/>
      <c r="G148" s="124"/>
    </row>
    <row r="149" spans="1:7">
      <c r="A149" s="185"/>
      <c r="B149" s="188" t="s">
        <v>135</v>
      </c>
      <c r="C149" s="120"/>
      <c r="E149" s="122"/>
      <c r="G149" s="124"/>
    </row>
    <row r="150" spans="1:7">
      <c r="A150" s="185"/>
      <c r="B150" s="188"/>
      <c r="C150" s="120"/>
      <c r="E150" s="122"/>
      <c r="G150" s="124"/>
    </row>
    <row r="151" spans="1:7">
      <c r="A151" s="185" t="s">
        <v>194</v>
      </c>
      <c r="B151" s="188" t="str">
        <f>B145</f>
        <v>65 mm diameter - PVC</v>
      </c>
      <c r="C151" s="185" t="s">
        <v>239</v>
      </c>
      <c r="D151" s="121">
        <f>D145</f>
        <v>157</v>
      </c>
      <c r="E151" s="122">
        <v>0</v>
      </c>
      <c r="G151" s="124">
        <f>D151*E151</f>
        <v>0</v>
      </c>
    </row>
    <row r="152" spans="1:7">
      <c r="A152" s="185"/>
      <c r="C152" s="120"/>
      <c r="E152" s="122"/>
      <c r="G152" s="124"/>
    </row>
    <row r="153" spans="1:7">
      <c r="A153" s="185" t="s">
        <v>195</v>
      </c>
      <c r="B153" s="188" t="str">
        <f>B147</f>
        <v xml:space="preserve"> 65 mm diameter - Galvanized</v>
      </c>
      <c r="C153" s="185" t="s">
        <v>239</v>
      </c>
      <c r="D153" s="190">
        <f>D147</f>
        <v>20</v>
      </c>
      <c r="E153" s="122">
        <v>0</v>
      </c>
      <c r="G153" s="124">
        <f t="shared" ref="G153:G237" si="9">D153*E153</f>
        <v>0</v>
      </c>
    </row>
    <row r="154" spans="1:7">
      <c r="A154" s="185"/>
      <c r="B154" s="188"/>
      <c r="C154" s="185"/>
      <c r="E154" s="122"/>
      <c r="G154" s="124"/>
    </row>
    <row r="155" spans="1:7">
      <c r="A155" s="185" t="s">
        <v>145</v>
      </c>
      <c r="B155" s="177" t="s">
        <v>272</v>
      </c>
      <c r="C155" s="120"/>
      <c r="E155" s="122"/>
      <c r="G155" s="124"/>
    </row>
    <row r="156" spans="1:7" ht="51">
      <c r="A156" s="185"/>
      <c r="B156" s="119" t="s">
        <v>273</v>
      </c>
      <c r="C156" s="120"/>
      <c r="E156" s="122"/>
      <c r="G156" s="124"/>
    </row>
    <row r="157" spans="1:7">
      <c r="A157" s="185"/>
      <c r="B157" s="177"/>
      <c r="C157" s="120"/>
      <c r="E157" s="122"/>
      <c r="G157" s="124"/>
    </row>
    <row r="158" spans="1:7">
      <c r="A158" s="185" t="s">
        <v>274</v>
      </c>
      <c r="B158" s="188" t="s">
        <v>275</v>
      </c>
      <c r="C158" s="185" t="s">
        <v>239</v>
      </c>
      <c r="D158" s="121">
        <f>Measure!K79</f>
        <v>14</v>
      </c>
      <c r="E158" s="122">
        <v>0</v>
      </c>
      <c r="G158" s="124">
        <f t="shared" si="9"/>
        <v>0</v>
      </c>
    </row>
    <row r="159" spans="1:7">
      <c r="A159" s="185"/>
      <c r="C159" s="120"/>
      <c r="E159" s="122"/>
      <c r="G159" s="124"/>
    </row>
    <row r="160" spans="1:7">
      <c r="A160" s="185" t="s">
        <v>208</v>
      </c>
      <c r="B160" s="188" t="s">
        <v>276</v>
      </c>
      <c r="C160" s="185" t="s">
        <v>239</v>
      </c>
      <c r="D160" s="121">
        <f>D158</f>
        <v>14</v>
      </c>
      <c r="E160" s="122">
        <v>0</v>
      </c>
      <c r="G160" s="124">
        <f t="shared" si="9"/>
        <v>0</v>
      </c>
    </row>
    <row r="161" spans="1:7">
      <c r="A161" s="185"/>
      <c r="C161" s="120"/>
      <c r="E161" s="122"/>
      <c r="G161" s="124"/>
    </row>
    <row r="162" spans="1:7">
      <c r="A162" s="185" t="s">
        <v>210</v>
      </c>
      <c r="B162" s="188" t="s">
        <v>277</v>
      </c>
      <c r="C162" s="185" t="s">
        <v>239</v>
      </c>
      <c r="D162" s="121">
        <v>1</v>
      </c>
      <c r="E162" s="122">
        <v>0</v>
      </c>
      <c r="G162" s="124">
        <f t="shared" si="9"/>
        <v>0</v>
      </c>
    </row>
    <row r="163" spans="1:7">
      <c r="A163" s="185"/>
      <c r="C163" s="120"/>
      <c r="E163" s="122"/>
      <c r="G163" s="124"/>
    </row>
    <row r="164" spans="1:7">
      <c r="A164" s="185" t="s">
        <v>278</v>
      </c>
      <c r="B164" s="188" t="s">
        <v>279</v>
      </c>
      <c r="C164" s="185" t="s">
        <v>239</v>
      </c>
      <c r="D164" s="121">
        <f>D162</f>
        <v>1</v>
      </c>
      <c r="E164" s="122">
        <v>0</v>
      </c>
      <c r="G164" s="124">
        <f t="shared" si="9"/>
        <v>0</v>
      </c>
    </row>
    <row r="165" spans="1:7">
      <c r="A165" s="185"/>
      <c r="B165" s="188"/>
      <c r="C165" s="185"/>
      <c r="E165" s="122"/>
      <c r="G165" s="124"/>
    </row>
    <row r="166" spans="1:7">
      <c r="A166" s="185"/>
      <c r="B166" s="188"/>
      <c r="C166" s="185"/>
      <c r="E166" s="122"/>
      <c r="G166" s="124"/>
    </row>
    <row r="167" spans="1:7">
      <c r="A167" s="192"/>
      <c r="B167" s="193"/>
      <c r="C167" s="193"/>
      <c r="D167" s="217"/>
      <c r="E167" s="195"/>
      <c r="F167" s="196"/>
      <c r="G167" s="197"/>
    </row>
    <row r="168" spans="1:7">
      <c r="A168" s="185"/>
      <c r="B168" s="177" t="s">
        <v>234</v>
      </c>
      <c r="F168" s="198"/>
      <c r="G168" s="124">
        <f>SUM(G119:G167)</f>
        <v>0</v>
      </c>
    </row>
    <row r="169" spans="1:7">
      <c r="A169" s="199"/>
      <c r="B169" s="200"/>
      <c r="C169" s="200"/>
      <c r="D169" s="218"/>
      <c r="E169" s="202"/>
      <c r="F169" s="203"/>
      <c r="G169" s="204"/>
    </row>
    <row r="170" spans="1:7">
      <c r="A170" s="177" t="s">
        <v>235</v>
      </c>
      <c r="B170" s="177"/>
      <c r="E170" s="179"/>
    </row>
    <row r="171" spans="1:7">
      <c r="E171" s="179"/>
    </row>
    <row r="172" spans="1:7" ht="20.25" customHeight="1">
      <c r="A172" s="180" t="s">
        <v>101</v>
      </c>
      <c r="B172" s="181" t="s">
        <v>102</v>
      </c>
      <c r="C172" s="180" t="s">
        <v>103</v>
      </c>
      <c r="D172" s="181" t="s">
        <v>104</v>
      </c>
      <c r="E172" s="182" t="s">
        <v>105</v>
      </c>
      <c r="F172" s="183" t="s">
        <v>106</v>
      </c>
      <c r="G172" s="184"/>
    </row>
    <row r="173" spans="1:7" ht="38.25">
      <c r="A173" s="185"/>
      <c r="B173" s="119" t="s">
        <v>280</v>
      </c>
      <c r="C173" s="120"/>
      <c r="E173" s="122"/>
      <c r="G173" s="124"/>
    </row>
    <row r="174" spans="1:7">
      <c r="A174" s="185"/>
      <c r="B174" s="177"/>
      <c r="C174" s="120"/>
      <c r="E174" s="122"/>
      <c r="G174" s="124"/>
    </row>
    <row r="175" spans="1:7">
      <c r="A175" s="185" t="s">
        <v>281</v>
      </c>
      <c r="B175" s="188" t="s">
        <v>282</v>
      </c>
      <c r="C175" s="185" t="s">
        <v>239</v>
      </c>
      <c r="D175" s="121">
        <v>0</v>
      </c>
      <c r="E175" s="122">
        <v>0</v>
      </c>
      <c r="G175" s="124">
        <f t="shared" ref="G175" si="10">D175*E175</f>
        <v>0</v>
      </c>
    </row>
    <row r="176" spans="1:7">
      <c r="A176" s="185"/>
      <c r="C176" s="120"/>
      <c r="E176" s="122"/>
      <c r="G176" s="124"/>
    </row>
    <row r="177" spans="1:7">
      <c r="A177" s="185" t="s">
        <v>283</v>
      </c>
      <c r="B177" s="188" t="s">
        <v>284</v>
      </c>
      <c r="C177" s="185" t="s">
        <v>239</v>
      </c>
      <c r="D177" s="121">
        <f>D175</f>
        <v>0</v>
      </c>
      <c r="E177" s="122">
        <v>0</v>
      </c>
      <c r="G177" s="124">
        <f t="shared" ref="G177" si="11">D177*E177</f>
        <v>0</v>
      </c>
    </row>
    <row r="178" spans="1:7">
      <c r="A178" s="185"/>
      <c r="B178" s="188"/>
      <c r="C178" s="185"/>
      <c r="E178" s="122"/>
      <c r="G178" s="124"/>
    </row>
    <row r="179" spans="1:7">
      <c r="A179" s="185">
        <v>5</v>
      </c>
      <c r="B179" s="177" t="s">
        <v>285</v>
      </c>
      <c r="C179" s="185" t="s">
        <v>119</v>
      </c>
      <c r="E179" s="122"/>
      <c r="G179" s="124"/>
    </row>
    <row r="180" spans="1:7" ht="8.25" customHeight="1">
      <c r="A180" s="185"/>
      <c r="B180" s="188" t="s">
        <v>119</v>
      </c>
      <c r="C180" s="120"/>
      <c r="E180" s="122"/>
      <c r="G180" s="124"/>
    </row>
    <row r="181" spans="1:7">
      <c r="A181" s="185"/>
      <c r="B181" s="177" t="s">
        <v>286</v>
      </c>
      <c r="C181" s="120"/>
      <c r="E181" s="122"/>
      <c r="G181" s="124"/>
    </row>
    <row r="182" spans="1:7">
      <c r="A182" s="185"/>
      <c r="B182" s="188"/>
      <c r="C182" s="120"/>
      <c r="E182" s="122"/>
      <c r="G182" s="124"/>
    </row>
    <row r="183" spans="1:7">
      <c r="A183" s="185"/>
      <c r="B183" s="177" t="s">
        <v>287</v>
      </c>
      <c r="C183" s="185"/>
      <c r="E183" s="122"/>
      <c r="G183" s="124"/>
    </row>
    <row r="184" spans="1:7">
      <c r="A184" s="185"/>
      <c r="B184" s="177"/>
      <c r="C184" s="185"/>
      <c r="E184" s="122"/>
      <c r="G184" s="124"/>
    </row>
    <row r="185" spans="1:7">
      <c r="A185" s="185" t="s">
        <v>288</v>
      </c>
      <c r="B185" s="188" t="s">
        <v>289</v>
      </c>
      <c r="C185" s="185" t="s">
        <v>71</v>
      </c>
      <c r="D185" s="121">
        <f>15+10+10+10</f>
        <v>45</v>
      </c>
      <c r="E185" s="122">
        <v>0</v>
      </c>
      <c r="G185" s="124">
        <f t="shared" si="9"/>
        <v>0</v>
      </c>
    </row>
    <row r="186" spans="1:7">
      <c r="A186" s="185"/>
      <c r="C186" s="185"/>
      <c r="E186" s="122"/>
      <c r="G186" s="124"/>
    </row>
    <row r="187" spans="1:7">
      <c r="A187" s="185" t="s">
        <v>290</v>
      </c>
      <c r="B187" s="188" t="s">
        <v>155</v>
      </c>
      <c r="C187" s="185" t="s">
        <v>71</v>
      </c>
      <c r="D187" s="121">
        <f>D185</f>
        <v>45</v>
      </c>
      <c r="E187" s="122">
        <v>0</v>
      </c>
      <c r="G187" s="124">
        <f t="shared" si="9"/>
        <v>0</v>
      </c>
    </row>
    <row r="188" spans="1:7">
      <c r="A188" s="185"/>
      <c r="B188" s="188"/>
      <c r="C188" s="185"/>
      <c r="E188" s="122"/>
      <c r="G188" s="124"/>
    </row>
    <row r="189" spans="1:7">
      <c r="A189" s="185"/>
      <c r="B189" s="177" t="s">
        <v>291</v>
      </c>
      <c r="C189" s="185"/>
      <c r="E189" s="122"/>
      <c r="G189" s="124"/>
    </row>
    <row r="190" spans="1:7">
      <c r="A190" s="185"/>
      <c r="B190" s="177"/>
      <c r="C190" s="185"/>
      <c r="E190" s="122"/>
      <c r="G190" s="124"/>
    </row>
    <row r="191" spans="1:7">
      <c r="A191" s="185" t="s">
        <v>292</v>
      </c>
      <c r="B191" s="188" t="s">
        <v>289</v>
      </c>
      <c r="C191" s="185" t="s">
        <v>142</v>
      </c>
      <c r="D191" s="121">
        <v>1</v>
      </c>
      <c r="E191" s="122">
        <v>0</v>
      </c>
      <c r="G191" s="124">
        <f t="shared" ref="G191" si="12">D191*E191</f>
        <v>0</v>
      </c>
    </row>
    <row r="192" spans="1:7">
      <c r="A192" s="185"/>
      <c r="C192" s="185"/>
      <c r="E192" s="122"/>
      <c r="G192" s="124"/>
    </row>
    <row r="193" spans="1:7">
      <c r="A193" s="185" t="s">
        <v>293</v>
      </c>
      <c r="B193" s="188" t="s">
        <v>155</v>
      </c>
      <c r="C193" s="185" t="s">
        <v>142</v>
      </c>
      <c r="D193" s="121">
        <f>D191</f>
        <v>1</v>
      </c>
      <c r="E193" s="122">
        <v>0</v>
      </c>
      <c r="G193" s="124">
        <f t="shared" ref="G193" si="13">D193*E193</f>
        <v>0</v>
      </c>
    </row>
    <row r="194" spans="1:7">
      <c r="A194" s="185"/>
      <c r="B194" s="188"/>
      <c r="C194" s="185"/>
      <c r="E194" s="122"/>
      <c r="G194" s="124"/>
    </row>
    <row r="195" spans="1:7">
      <c r="A195" s="185"/>
      <c r="B195" s="177" t="s">
        <v>294</v>
      </c>
      <c r="C195" s="185"/>
      <c r="E195" s="122"/>
      <c r="G195" s="124"/>
    </row>
    <row r="196" spans="1:7">
      <c r="A196" s="185"/>
      <c r="B196" s="177"/>
      <c r="C196" s="185"/>
      <c r="E196" s="122"/>
      <c r="G196" s="124"/>
    </row>
    <row r="197" spans="1:7">
      <c r="A197" s="185" t="s">
        <v>295</v>
      </c>
      <c r="B197" s="188" t="s">
        <v>289</v>
      </c>
      <c r="C197" s="185" t="s">
        <v>142</v>
      </c>
      <c r="D197" s="121">
        <v>0</v>
      </c>
      <c r="E197" s="122">
        <v>0</v>
      </c>
      <c r="G197" s="124">
        <f t="shared" ref="G197" si="14">D197*E197</f>
        <v>0</v>
      </c>
    </row>
    <row r="198" spans="1:7">
      <c r="A198" s="185"/>
      <c r="C198" s="185"/>
      <c r="E198" s="122"/>
      <c r="G198" s="124"/>
    </row>
    <row r="199" spans="1:7">
      <c r="A199" s="185" t="s">
        <v>296</v>
      </c>
      <c r="B199" s="188" t="s">
        <v>155</v>
      </c>
      <c r="C199" s="185" t="s">
        <v>142</v>
      </c>
      <c r="D199" s="121">
        <f>D197</f>
        <v>0</v>
      </c>
      <c r="E199" s="122">
        <v>0</v>
      </c>
      <c r="G199" s="124">
        <f t="shared" ref="G199" si="15">D199*E199</f>
        <v>0</v>
      </c>
    </row>
    <row r="200" spans="1:7">
      <c r="A200" s="185"/>
      <c r="B200" s="188"/>
      <c r="C200" s="185"/>
      <c r="E200" s="122"/>
      <c r="G200" s="124"/>
    </row>
    <row r="201" spans="1:7">
      <c r="A201" s="185"/>
      <c r="B201" s="177" t="s">
        <v>297</v>
      </c>
      <c r="C201" s="185"/>
      <c r="E201" s="122"/>
      <c r="G201" s="124"/>
    </row>
    <row r="202" spans="1:7">
      <c r="A202" s="185"/>
      <c r="B202" s="177"/>
      <c r="C202" s="185"/>
      <c r="E202" s="122"/>
      <c r="G202" s="124"/>
    </row>
    <row r="203" spans="1:7">
      <c r="A203" s="185" t="s">
        <v>298</v>
      </c>
      <c r="B203" s="188" t="s">
        <v>289</v>
      </c>
      <c r="C203" s="185" t="s">
        <v>142</v>
      </c>
      <c r="D203" s="121">
        <v>1</v>
      </c>
      <c r="E203" s="122">
        <v>0</v>
      </c>
      <c r="G203" s="124">
        <f t="shared" ref="G203" si="16">D203*E203</f>
        <v>0</v>
      </c>
    </row>
    <row r="204" spans="1:7">
      <c r="A204" s="185"/>
      <c r="C204" s="185"/>
      <c r="E204" s="122"/>
      <c r="G204" s="124"/>
    </row>
    <row r="205" spans="1:7">
      <c r="A205" s="185" t="s">
        <v>299</v>
      </c>
      <c r="B205" s="188" t="s">
        <v>155</v>
      </c>
      <c r="C205" s="185" t="s">
        <v>142</v>
      </c>
      <c r="D205" s="121">
        <f>D203</f>
        <v>1</v>
      </c>
      <c r="E205" s="122">
        <v>0</v>
      </c>
      <c r="G205" s="124">
        <f t="shared" ref="G205" si="17">D205*E205</f>
        <v>0</v>
      </c>
    </row>
    <row r="206" spans="1:7">
      <c r="A206" s="185"/>
      <c r="B206" s="188"/>
      <c r="C206" s="185"/>
      <c r="E206" s="122"/>
      <c r="G206" s="124"/>
    </row>
    <row r="207" spans="1:7">
      <c r="A207" s="185">
        <v>6</v>
      </c>
      <c r="B207" s="177" t="s">
        <v>300</v>
      </c>
      <c r="C207" s="120"/>
      <c r="E207" s="122"/>
      <c r="F207" s="207"/>
      <c r="G207" s="124"/>
    </row>
    <row r="208" spans="1:7">
      <c r="A208" s="185"/>
      <c r="C208" s="120"/>
      <c r="E208" s="122"/>
      <c r="F208" s="207"/>
      <c r="G208" s="124"/>
    </row>
    <row r="209" spans="1:7" ht="25.5">
      <c r="A209" s="185"/>
      <c r="B209" s="221" t="s">
        <v>301</v>
      </c>
      <c r="C209" s="120"/>
      <c r="E209" s="122"/>
      <c r="F209" s="207"/>
      <c r="G209" s="124"/>
    </row>
    <row r="210" spans="1:7">
      <c r="A210" s="185"/>
      <c r="B210" s="188" t="s">
        <v>119</v>
      </c>
      <c r="C210" s="120"/>
      <c r="E210" s="122"/>
      <c r="F210" s="207"/>
      <c r="G210" s="124"/>
    </row>
    <row r="211" spans="1:7">
      <c r="A211" s="185"/>
      <c r="B211" s="177" t="s">
        <v>133</v>
      </c>
      <c r="C211" s="120"/>
      <c r="E211" s="122"/>
      <c r="F211" s="207"/>
      <c r="G211" s="124"/>
    </row>
    <row r="212" spans="1:7">
      <c r="A212" s="185"/>
      <c r="C212" s="120"/>
      <c r="E212" s="122"/>
      <c r="F212" s="207"/>
      <c r="G212" s="124"/>
    </row>
    <row r="213" spans="1:7">
      <c r="A213" s="185" t="s">
        <v>302</v>
      </c>
      <c r="B213" s="188" t="s">
        <v>303</v>
      </c>
      <c r="C213" s="185" t="s">
        <v>239</v>
      </c>
      <c r="D213" s="121">
        <f>Measure!L79</f>
        <v>11</v>
      </c>
      <c r="E213" s="122">
        <v>0</v>
      </c>
      <c r="F213" s="207"/>
      <c r="G213" s="124">
        <f t="shared" si="9"/>
        <v>0</v>
      </c>
    </row>
    <row r="214" spans="1:7">
      <c r="A214" s="185"/>
      <c r="C214" s="120"/>
      <c r="E214" s="122"/>
      <c r="F214" s="207"/>
      <c r="G214" s="124"/>
    </row>
    <row r="215" spans="1:7">
      <c r="A215" s="185" t="s">
        <v>304</v>
      </c>
      <c r="B215" s="188" t="s">
        <v>305</v>
      </c>
      <c r="C215" s="185" t="s">
        <v>239</v>
      </c>
      <c r="D215" s="121">
        <v>1</v>
      </c>
      <c r="E215" s="122">
        <v>0</v>
      </c>
      <c r="F215" s="207"/>
      <c r="G215" s="124">
        <f t="shared" si="9"/>
        <v>0</v>
      </c>
    </row>
    <row r="216" spans="1:7">
      <c r="A216" s="185"/>
      <c r="B216" s="219"/>
      <c r="C216" s="120"/>
      <c r="E216" s="122"/>
      <c r="F216" s="207"/>
      <c r="G216" s="124"/>
    </row>
    <row r="217" spans="1:7">
      <c r="A217" s="185" t="s">
        <v>306</v>
      </c>
      <c r="B217" s="188" t="s">
        <v>307</v>
      </c>
      <c r="C217" s="185" t="s">
        <v>239</v>
      </c>
      <c r="D217" s="121">
        <v>3</v>
      </c>
      <c r="E217" s="122">
        <v>0</v>
      </c>
      <c r="F217" s="207"/>
      <c r="G217" s="124">
        <f t="shared" si="9"/>
        <v>0</v>
      </c>
    </row>
    <row r="218" spans="1:7">
      <c r="A218" s="185"/>
      <c r="B218" s="219"/>
      <c r="C218" s="120"/>
      <c r="E218" s="122"/>
      <c r="F218" s="207"/>
      <c r="G218" s="124"/>
    </row>
    <row r="219" spans="1:7">
      <c r="A219" s="185" t="s">
        <v>308</v>
      </c>
      <c r="B219" s="188" t="s">
        <v>309</v>
      </c>
      <c r="C219" s="185" t="s">
        <v>239</v>
      </c>
      <c r="D219" s="121">
        <v>0</v>
      </c>
      <c r="E219" s="122">
        <v>0</v>
      </c>
      <c r="F219" s="207"/>
      <c r="G219" s="124">
        <f t="shared" si="9"/>
        <v>0</v>
      </c>
    </row>
    <row r="220" spans="1:7">
      <c r="A220" s="185"/>
      <c r="B220" s="188"/>
      <c r="C220" s="185"/>
      <c r="E220" s="122"/>
      <c r="F220" s="207"/>
      <c r="G220" s="124"/>
    </row>
    <row r="221" spans="1:7">
      <c r="A221" s="214"/>
      <c r="B221" s="220"/>
      <c r="C221" s="223"/>
      <c r="D221" s="220"/>
      <c r="E221" s="220"/>
      <c r="F221" s="220"/>
      <c r="G221" s="206"/>
    </row>
    <row r="222" spans="1:7">
      <c r="A222" s="192"/>
      <c r="B222" s="193"/>
      <c r="C222" s="193"/>
      <c r="D222" s="217"/>
      <c r="E222" s="195"/>
      <c r="F222" s="196"/>
      <c r="G222" s="197"/>
    </row>
    <row r="223" spans="1:7">
      <c r="A223" s="185"/>
      <c r="B223" s="177" t="s">
        <v>234</v>
      </c>
      <c r="F223" s="198"/>
      <c r="G223" s="124">
        <f>SUM(G173:G221)</f>
        <v>0</v>
      </c>
    </row>
    <row r="224" spans="1:7">
      <c r="A224" s="199"/>
      <c r="B224" s="200"/>
      <c r="C224" s="200"/>
      <c r="D224" s="218"/>
      <c r="E224" s="202"/>
      <c r="F224" s="203"/>
      <c r="G224" s="204"/>
    </row>
    <row r="225" spans="1:7">
      <c r="A225" s="177" t="s">
        <v>235</v>
      </c>
      <c r="B225" s="177"/>
      <c r="E225" s="179"/>
    </row>
    <row r="226" spans="1:7">
      <c r="E226" s="179"/>
    </row>
    <row r="227" spans="1:7" ht="20.25" customHeight="1">
      <c r="A227" s="180" t="s">
        <v>101</v>
      </c>
      <c r="B227" s="181" t="s">
        <v>102</v>
      </c>
      <c r="C227" s="180" t="s">
        <v>103</v>
      </c>
      <c r="D227" s="181" t="s">
        <v>104</v>
      </c>
      <c r="E227" s="182" t="s">
        <v>105</v>
      </c>
      <c r="F227" s="183" t="s">
        <v>106</v>
      </c>
      <c r="G227" s="184"/>
    </row>
    <row r="228" spans="1:7">
      <c r="A228" s="185" t="s">
        <v>310</v>
      </c>
      <c r="B228" s="188" t="s">
        <v>311</v>
      </c>
      <c r="C228" s="185" t="s">
        <v>239</v>
      </c>
      <c r="D228" s="121">
        <v>0</v>
      </c>
      <c r="E228" s="122">
        <v>0</v>
      </c>
      <c r="F228" s="207"/>
      <c r="G228" s="124">
        <f>D228*E228</f>
        <v>0</v>
      </c>
    </row>
    <row r="229" spans="1:7">
      <c r="A229" s="185"/>
      <c r="B229" s="188"/>
      <c r="C229" s="185"/>
      <c r="E229" s="122"/>
      <c r="G229" s="124"/>
    </row>
    <row r="230" spans="1:7">
      <c r="A230" s="185"/>
      <c r="B230" s="177" t="s">
        <v>135</v>
      </c>
      <c r="C230" s="120"/>
      <c r="E230" s="122"/>
      <c r="F230" s="207"/>
      <c r="G230" s="124"/>
    </row>
    <row r="231" spans="1:7">
      <c r="A231" s="185">
        <v>6.6</v>
      </c>
      <c r="B231" s="188" t="str">
        <f>B213</f>
        <v xml:space="preserve"> 16 A , 1-lever , 1-way </v>
      </c>
      <c r="C231" s="185" t="s">
        <v>239</v>
      </c>
      <c r="D231" s="121">
        <f>D213</f>
        <v>11</v>
      </c>
      <c r="E231" s="122">
        <v>0</v>
      </c>
      <c r="F231" s="207"/>
      <c r="G231" s="124">
        <f t="shared" si="9"/>
        <v>0</v>
      </c>
    </row>
    <row r="232" spans="1:7">
      <c r="A232" s="185"/>
      <c r="C232" s="120"/>
      <c r="E232" s="122"/>
      <c r="F232" s="207"/>
      <c r="G232" s="124"/>
    </row>
    <row r="233" spans="1:7">
      <c r="A233" s="191">
        <v>6.7</v>
      </c>
      <c r="B233" s="188" t="str">
        <f>B215</f>
        <v xml:space="preserve">16 A , 1-lever , 2-way </v>
      </c>
      <c r="C233" s="185" t="s">
        <v>239</v>
      </c>
      <c r="D233" s="121">
        <f>D215</f>
        <v>1</v>
      </c>
      <c r="E233" s="122">
        <v>0</v>
      </c>
      <c r="F233" s="207"/>
      <c r="G233" s="124">
        <f t="shared" si="9"/>
        <v>0</v>
      </c>
    </row>
    <row r="234" spans="1:7">
      <c r="A234" s="185"/>
      <c r="B234" s="219"/>
      <c r="C234" s="120"/>
      <c r="E234" s="122"/>
      <c r="F234" s="207"/>
      <c r="G234" s="124"/>
    </row>
    <row r="235" spans="1:7">
      <c r="A235" s="191">
        <v>6.8</v>
      </c>
      <c r="B235" s="188" t="str">
        <f>B217</f>
        <v>Movement Sensor (1 Chanel)</v>
      </c>
      <c r="C235" s="185" t="s">
        <v>239</v>
      </c>
      <c r="D235" s="121">
        <f>D217</f>
        <v>3</v>
      </c>
      <c r="E235" s="122">
        <v>0</v>
      </c>
      <c r="F235" s="207"/>
      <c r="G235" s="124">
        <f t="shared" si="9"/>
        <v>0</v>
      </c>
    </row>
    <row r="236" spans="1:7">
      <c r="A236" s="191"/>
      <c r="B236" s="188"/>
      <c r="C236" s="185"/>
      <c r="E236" s="122"/>
      <c r="F236" s="207"/>
      <c r="G236" s="124"/>
    </row>
    <row r="237" spans="1:7">
      <c r="A237" s="191">
        <v>6.9</v>
      </c>
      <c r="B237" s="188" t="s">
        <v>309</v>
      </c>
      <c r="C237" s="185" t="s">
        <v>239</v>
      </c>
      <c r="D237" s="121">
        <f>D219</f>
        <v>0</v>
      </c>
      <c r="E237" s="122">
        <v>0</v>
      </c>
      <c r="F237" s="207"/>
      <c r="G237" s="124">
        <f t="shared" si="9"/>
        <v>0</v>
      </c>
    </row>
    <row r="238" spans="1:7">
      <c r="A238" s="191"/>
      <c r="B238" s="188"/>
      <c r="C238" s="185"/>
      <c r="E238" s="122"/>
      <c r="F238" s="207"/>
      <c r="G238" s="124"/>
    </row>
    <row r="239" spans="1:7">
      <c r="A239" s="185">
        <v>7</v>
      </c>
      <c r="B239" s="177" t="s">
        <v>312</v>
      </c>
      <c r="C239" s="120"/>
      <c r="E239" s="210"/>
      <c r="F239" s="186"/>
      <c r="G239" s="206"/>
    </row>
    <row r="240" spans="1:7" ht="38.25">
      <c r="A240" s="185"/>
      <c r="B240" s="221" t="s">
        <v>313</v>
      </c>
      <c r="C240" s="120"/>
      <c r="E240" s="210"/>
      <c r="F240" s="186"/>
      <c r="G240" s="206"/>
    </row>
    <row r="241" spans="1:7">
      <c r="A241" s="185"/>
      <c r="B241" s="177" t="s">
        <v>133</v>
      </c>
      <c r="C241" s="120"/>
      <c r="E241" s="210"/>
      <c r="F241" s="186"/>
      <c r="G241" s="206"/>
    </row>
    <row r="242" spans="1:7">
      <c r="A242" s="185" t="s">
        <v>314</v>
      </c>
      <c r="B242" s="188" t="s">
        <v>315</v>
      </c>
      <c r="C242" s="185" t="s">
        <v>239</v>
      </c>
      <c r="D242" s="339">
        <f>Measure!Z79+3-9</f>
        <v>33</v>
      </c>
      <c r="E242" s="222">
        <v>0</v>
      </c>
      <c r="F242" s="186"/>
      <c r="G242" s="206">
        <f>D242*E242</f>
        <v>0</v>
      </c>
    </row>
    <row r="243" spans="1:7">
      <c r="A243" s="185"/>
      <c r="B243" s="212"/>
      <c r="C243" s="209"/>
      <c r="E243" s="222"/>
      <c r="F243" s="186"/>
      <c r="G243" s="206"/>
    </row>
    <row r="244" spans="1:7">
      <c r="A244" s="185" t="s">
        <v>316</v>
      </c>
      <c r="B244" s="188" t="s">
        <v>47</v>
      </c>
      <c r="C244" s="185" t="s">
        <v>239</v>
      </c>
      <c r="D244" s="185">
        <f>Measure!AA79</f>
        <v>37</v>
      </c>
      <c r="E244" s="222">
        <v>0</v>
      </c>
      <c r="F244" s="186"/>
      <c r="G244" s="206">
        <f t="shared" ref="G244:G265" si="18">D244*E244</f>
        <v>0</v>
      </c>
    </row>
    <row r="245" spans="1:7">
      <c r="A245" s="220"/>
      <c r="B245" s="220"/>
      <c r="C245" s="223"/>
      <c r="D245" s="220"/>
      <c r="E245" s="224"/>
      <c r="F245" s="220"/>
      <c r="G245" s="206"/>
    </row>
    <row r="246" spans="1:7">
      <c r="A246" s="185" t="s">
        <v>317</v>
      </c>
      <c r="B246" s="188" t="s">
        <v>48</v>
      </c>
      <c r="C246" s="185" t="s">
        <v>239</v>
      </c>
      <c r="D246" s="185">
        <f>Measure!AB79</f>
        <v>3</v>
      </c>
      <c r="E246" s="222">
        <v>0</v>
      </c>
      <c r="F246" s="186"/>
      <c r="G246" s="206">
        <f t="shared" si="18"/>
        <v>0</v>
      </c>
    </row>
    <row r="247" spans="1:7">
      <c r="A247" s="185"/>
      <c r="B247" s="225"/>
      <c r="C247" s="185"/>
      <c r="D247" s="185"/>
      <c r="E247" s="222"/>
      <c r="F247" s="211"/>
      <c r="G247" s="206"/>
    </row>
    <row r="248" spans="1:7">
      <c r="A248" s="185" t="s">
        <v>318</v>
      </c>
      <c r="B248" s="225" t="s">
        <v>49</v>
      </c>
      <c r="C248" s="185" t="s">
        <v>319</v>
      </c>
      <c r="D248" s="339">
        <f>Measure!AC79+1+6</f>
        <v>14</v>
      </c>
      <c r="E248" s="222">
        <v>0</v>
      </c>
      <c r="F248" s="211"/>
      <c r="G248" s="206">
        <f>D248*E248</f>
        <v>0</v>
      </c>
    </row>
    <row r="249" spans="1:7">
      <c r="A249" s="220"/>
      <c r="B249" s="220"/>
      <c r="C249" s="223"/>
      <c r="D249" s="220"/>
      <c r="E249" s="224"/>
      <c r="F249" s="220"/>
      <c r="G249" s="206"/>
    </row>
    <row r="250" spans="1:7">
      <c r="A250" s="226" t="s">
        <v>320</v>
      </c>
      <c r="B250" s="227" t="s">
        <v>50</v>
      </c>
      <c r="C250" s="185" t="s">
        <v>239</v>
      </c>
      <c r="D250" s="121">
        <f>Measure!AD79</f>
        <v>6</v>
      </c>
      <c r="E250" s="222">
        <v>0</v>
      </c>
      <c r="F250" s="125"/>
      <c r="G250" s="206">
        <f>D250*E250</f>
        <v>0</v>
      </c>
    </row>
    <row r="251" spans="1:7">
      <c r="A251" s="226"/>
      <c r="B251" s="227"/>
      <c r="C251" s="185"/>
      <c r="E251" s="222"/>
      <c r="F251" s="125"/>
      <c r="G251" s="206"/>
    </row>
    <row r="252" spans="1:7">
      <c r="A252" s="185" t="s">
        <v>321</v>
      </c>
      <c r="B252" s="225" t="s">
        <v>51</v>
      </c>
      <c r="C252" s="185" t="s">
        <v>71</v>
      </c>
      <c r="D252" s="339">
        <f>Measure!AE79+7</f>
        <v>97</v>
      </c>
      <c r="E252" s="222">
        <v>0</v>
      </c>
      <c r="F252" s="211"/>
      <c r="G252" s="206">
        <f>D252*E252</f>
        <v>0</v>
      </c>
    </row>
    <row r="253" spans="1:7">
      <c r="A253" s="226"/>
      <c r="B253" s="335"/>
      <c r="C253" s="185"/>
      <c r="E253" s="224"/>
      <c r="F253" s="211"/>
      <c r="G253" s="206"/>
    </row>
    <row r="254" spans="1:7">
      <c r="A254" s="226" t="s">
        <v>322</v>
      </c>
      <c r="B254" s="335" t="s">
        <v>323</v>
      </c>
      <c r="C254" s="185" t="s">
        <v>142</v>
      </c>
      <c r="D254" s="226">
        <v>24</v>
      </c>
      <c r="E254" s="224">
        <v>0</v>
      </c>
      <c r="F254" s="211"/>
      <c r="G254" s="206">
        <f>D254*E254</f>
        <v>0</v>
      </c>
    </row>
    <row r="255" spans="1:7">
      <c r="A255" s="220"/>
      <c r="B255" s="220"/>
      <c r="C255" s="223"/>
      <c r="D255" s="220"/>
      <c r="E255" s="224"/>
      <c r="F255" s="220"/>
      <c r="G255" s="206"/>
    </row>
    <row r="256" spans="1:7">
      <c r="A256" s="340" t="s">
        <v>324</v>
      </c>
      <c r="B256" s="341" t="s">
        <v>325</v>
      </c>
      <c r="C256" s="339" t="s">
        <v>71</v>
      </c>
      <c r="D256" s="348">
        <f>16+20</f>
        <v>36</v>
      </c>
      <c r="E256" s="343">
        <v>0</v>
      </c>
      <c r="F256" s="341"/>
      <c r="G256" s="342">
        <f>D256*E256</f>
        <v>0</v>
      </c>
    </row>
    <row r="257" spans="1:7">
      <c r="A257" s="227"/>
      <c r="B257" s="227"/>
      <c r="C257" s="120"/>
      <c r="D257" s="178"/>
      <c r="E257" s="222"/>
      <c r="F257" s="227"/>
      <c r="G257" s="206"/>
    </row>
    <row r="258" spans="1:7">
      <c r="A258" s="340" t="s">
        <v>326</v>
      </c>
      <c r="B258" s="227" t="s">
        <v>327</v>
      </c>
      <c r="C258" s="185" t="s">
        <v>239</v>
      </c>
      <c r="D258" s="121">
        <v>3</v>
      </c>
      <c r="E258" s="222">
        <v>0</v>
      </c>
      <c r="F258" s="125"/>
      <c r="G258" s="206">
        <f>D258*E258</f>
        <v>0</v>
      </c>
    </row>
    <row r="259" spans="1:7">
      <c r="A259" s="226"/>
      <c r="B259" s="227"/>
      <c r="C259" s="185"/>
      <c r="E259" s="222"/>
      <c r="F259" s="125"/>
      <c r="G259" s="206"/>
    </row>
    <row r="260" spans="1:7">
      <c r="A260" s="226"/>
      <c r="B260" s="228" t="s">
        <v>155</v>
      </c>
      <c r="C260" s="185"/>
      <c r="E260" s="222"/>
      <c r="F260" s="186"/>
      <c r="G260" s="206"/>
    </row>
    <row r="261" spans="1:7">
      <c r="A261" s="344" t="s">
        <v>328</v>
      </c>
      <c r="B261" s="188" t="s">
        <v>315</v>
      </c>
      <c r="C261" s="185" t="s">
        <v>239</v>
      </c>
      <c r="D261" s="185">
        <f>D242</f>
        <v>33</v>
      </c>
      <c r="E261" s="122">
        <v>0</v>
      </c>
      <c r="F261" s="186"/>
      <c r="G261" s="206">
        <f t="shared" si="18"/>
        <v>0</v>
      </c>
    </row>
    <row r="262" spans="1:7">
      <c r="A262" s="345"/>
      <c r="B262" s="212"/>
      <c r="C262" s="209"/>
      <c r="E262" s="122"/>
      <c r="F262" s="186"/>
      <c r="G262" s="206"/>
    </row>
    <row r="263" spans="1:7">
      <c r="A263" s="344" t="s">
        <v>329</v>
      </c>
      <c r="B263" s="188" t="s">
        <v>47</v>
      </c>
      <c r="C263" s="185" t="s">
        <v>239</v>
      </c>
      <c r="D263" s="185">
        <f>D244</f>
        <v>37</v>
      </c>
      <c r="E263" s="189">
        <v>0</v>
      </c>
      <c r="F263" s="211"/>
      <c r="G263" s="206">
        <f t="shared" si="18"/>
        <v>0</v>
      </c>
    </row>
    <row r="264" spans="1:7">
      <c r="A264" s="345"/>
      <c r="B264" s="220"/>
      <c r="C264" s="223"/>
      <c r="D264" s="220"/>
      <c r="E264" s="220"/>
      <c r="F264" s="220"/>
      <c r="G264" s="206"/>
    </row>
    <row r="265" spans="1:7">
      <c r="A265" s="344" t="s">
        <v>330</v>
      </c>
      <c r="B265" s="188" t="s">
        <v>48</v>
      </c>
      <c r="C265" s="185" t="s">
        <v>239</v>
      </c>
      <c r="D265" s="185">
        <f>D246</f>
        <v>3</v>
      </c>
      <c r="E265" s="189">
        <v>0</v>
      </c>
      <c r="F265" s="211"/>
      <c r="G265" s="206">
        <f t="shared" si="18"/>
        <v>0</v>
      </c>
    </row>
    <row r="266" spans="1:7">
      <c r="A266" s="345"/>
      <c r="B266" s="225"/>
      <c r="C266" s="185"/>
      <c r="D266" s="226"/>
      <c r="E266" s="189"/>
      <c r="F266" s="211"/>
      <c r="G266" s="206"/>
    </row>
    <row r="267" spans="1:7">
      <c r="A267" s="339" t="s">
        <v>331</v>
      </c>
      <c r="B267" s="225" t="s">
        <v>332</v>
      </c>
      <c r="C267" s="185" t="s">
        <v>239</v>
      </c>
      <c r="D267" s="185">
        <f>10</f>
        <v>10</v>
      </c>
      <c r="E267" s="224">
        <v>0</v>
      </c>
      <c r="F267" s="211"/>
      <c r="G267" s="206">
        <f>D267*E267</f>
        <v>0</v>
      </c>
    </row>
    <row r="268" spans="1:7">
      <c r="A268" s="346"/>
      <c r="B268" s="220"/>
      <c r="C268" s="223"/>
      <c r="D268" s="220"/>
      <c r="E268" s="224"/>
      <c r="F268" s="220"/>
      <c r="G268" s="206"/>
    </row>
    <row r="269" spans="1:7">
      <c r="A269" s="347" t="s">
        <v>333</v>
      </c>
      <c r="B269" s="227" t="s">
        <v>50</v>
      </c>
      <c r="C269" s="185" t="s">
        <v>239</v>
      </c>
      <c r="D269" s="121">
        <f>D250</f>
        <v>6</v>
      </c>
      <c r="E269" s="224">
        <v>0</v>
      </c>
      <c r="F269" s="220"/>
      <c r="G269" s="206">
        <f>D269*E269</f>
        <v>0</v>
      </c>
    </row>
    <row r="270" spans="1:7">
      <c r="A270" s="345"/>
      <c r="B270" s="188"/>
      <c r="C270" s="185"/>
      <c r="D270" s="226"/>
      <c r="E270" s="189"/>
      <c r="F270" s="211"/>
      <c r="G270" s="206"/>
    </row>
    <row r="271" spans="1:7">
      <c r="A271" s="339" t="s">
        <v>334</v>
      </c>
      <c r="B271" s="225" t="s">
        <v>51</v>
      </c>
      <c r="C271" s="185" t="s">
        <v>71</v>
      </c>
      <c r="D271" s="185">
        <f>D252</f>
        <v>97</v>
      </c>
      <c r="E271" s="224">
        <v>0</v>
      </c>
      <c r="F271" s="211"/>
      <c r="G271" s="206">
        <f>D271*E271</f>
        <v>0</v>
      </c>
    </row>
    <row r="272" spans="1:7">
      <c r="A272" s="346"/>
      <c r="B272" s="220"/>
      <c r="C272" s="223"/>
      <c r="D272" s="220"/>
      <c r="E272" s="224"/>
      <c r="F272" s="220"/>
      <c r="G272" s="206"/>
    </row>
    <row r="273" spans="1:7">
      <c r="A273" s="340" t="s">
        <v>335</v>
      </c>
      <c r="B273" s="335" t="s">
        <v>323</v>
      </c>
      <c r="C273" s="185" t="s">
        <v>239</v>
      </c>
      <c r="D273" s="226">
        <v>21</v>
      </c>
      <c r="E273" s="224">
        <v>0</v>
      </c>
      <c r="F273" s="211"/>
      <c r="G273" s="206">
        <f>D273*E273</f>
        <v>0</v>
      </c>
    </row>
    <row r="274" spans="1:7">
      <c r="A274" s="340"/>
      <c r="B274" s="335"/>
      <c r="C274" s="185"/>
      <c r="E274" s="224"/>
      <c r="F274" s="211"/>
      <c r="G274" s="206"/>
    </row>
    <row r="275" spans="1:7">
      <c r="A275" s="340" t="s">
        <v>336</v>
      </c>
      <c r="B275" s="341" t="s">
        <v>325</v>
      </c>
      <c r="C275" s="339" t="s">
        <v>71</v>
      </c>
      <c r="D275" s="348">
        <f>D256</f>
        <v>36</v>
      </c>
      <c r="E275" s="343">
        <v>0</v>
      </c>
      <c r="F275" s="341"/>
      <c r="G275" s="342">
        <f>D275*E275</f>
        <v>0</v>
      </c>
    </row>
    <row r="276" spans="1:7">
      <c r="A276" s="341"/>
      <c r="B276" s="227"/>
      <c r="C276" s="120"/>
      <c r="D276" s="178"/>
      <c r="E276" s="222"/>
      <c r="F276" s="227"/>
      <c r="G276" s="206"/>
    </row>
    <row r="277" spans="1:7">
      <c r="A277" s="340" t="s">
        <v>337</v>
      </c>
      <c r="B277" s="227" t="s">
        <v>338</v>
      </c>
      <c r="C277" s="185" t="s">
        <v>239</v>
      </c>
      <c r="D277" s="121">
        <f>D258</f>
        <v>3</v>
      </c>
      <c r="E277" s="224">
        <v>0</v>
      </c>
      <c r="F277" s="220"/>
      <c r="G277" s="206">
        <f>D277*E277</f>
        <v>0</v>
      </c>
    </row>
    <row r="278" spans="1:7">
      <c r="A278" s="192"/>
      <c r="B278" s="193"/>
      <c r="C278" s="193"/>
      <c r="D278" s="217"/>
      <c r="E278" s="195"/>
      <c r="F278" s="196"/>
      <c r="G278" s="197"/>
    </row>
    <row r="279" spans="1:7">
      <c r="A279" s="185"/>
      <c r="B279" s="177" t="s">
        <v>234</v>
      </c>
      <c r="F279" s="198"/>
      <c r="G279" s="124">
        <f>SUM(G228:G277)</f>
        <v>0</v>
      </c>
    </row>
    <row r="280" spans="1:7">
      <c r="A280" s="199"/>
      <c r="B280" s="200"/>
      <c r="C280" s="200"/>
      <c r="D280" s="218"/>
      <c r="E280" s="202"/>
      <c r="F280" s="203"/>
      <c r="G280" s="204"/>
    </row>
    <row r="281" spans="1:7">
      <c r="A281" s="177" t="s">
        <v>235</v>
      </c>
      <c r="B281" s="177"/>
      <c r="E281" s="179"/>
    </row>
    <row r="282" spans="1:7">
      <c r="E282" s="179"/>
    </row>
    <row r="283" spans="1:7" ht="20.25" customHeight="1">
      <c r="A283" s="180" t="s">
        <v>101</v>
      </c>
      <c r="B283" s="181" t="s">
        <v>102</v>
      </c>
      <c r="C283" s="180" t="s">
        <v>103</v>
      </c>
      <c r="D283" s="181" t="s">
        <v>104</v>
      </c>
      <c r="E283" s="182" t="s">
        <v>105</v>
      </c>
      <c r="F283" s="183" t="s">
        <v>106</v>
      </c>
      <c r="G283" s="184"/>
    </row>
    <row r="284" spans="1:7">
      <c r="A284" s="185">
        <v>8</v>
      </c>
      <c r="B284" s="177" t="s">
        <v>339</v>
      </c>
      <c r="C284" s="120"/>
      <c r="E284" s="210"/>
      <c r="F284" s="186"/>
      <c r="G284" s="187"/>
    </row>
    <row r="285" spans="1:7">
      <c r="A285" s="185"/>
      <c r="B285" s="188" t="s">
        <v>119</v>
      </c>
      <c r="C285" s="120"/>
      <c r="E285" s="210"/>
      <c r="F285" s="186"/>
      <c r="G285" s="187"/>
    </row>
    <row r="286" spans="1:7">
      <c r="A286" s="185"/>
      <c r="B286" s="219" t="s">
        <v>340</v>
      </c>
      <c r="C286" s="120"/>
      <c r="E286" s="210"/>
      <c r="F286" s="186"/>
      <c r="G286" s="187"/>
    </row>
    <row r="287" spans="1:7">
      <c r="A287" s="185"/>
      <c r="B287" s="219" t="s">
        <v>341</v>
      </c>
      <c r="C287" s="120"/>
      <c r="E287" s="210"/>
      <c r="F287" s="186"/>
      <c r="G287" s="187"/>
    </row>
    <row r="288" spans="1:7">
      <c r="A288" s="185"/>
      <c r="C288" s="120"/>
      <c r="E288" s="210"/>
      <c r="F288" s="186"/>
      <c r="G288" s="187"/>
    </row>
    <row r="289" spans="1:7">
      <c r="A289" s="185"/>
      <c r="B289" s="177" t="s">
        <v>133</v>
      </c>
      <c r="C289" s="120"/>
      <c r="E289" s="210"/>
      <c r="F289" s="186"/>
      <c r="G289" s="187"/>
    </row>
    <row r="290" spans="1:7">
      <c r="A290" s="185"/>
      <c r="C290" s="120"/>
      <c r="E290" s="210"/>
      <c r="F290" s="186"/>
      <c r="G290" s="187"/>
    </row>
    <row r="291" spans="1:7">
      <c r="A291" s="185" t="s">
        <v>342</v>
      </c>
      <c r="B291" s="188" t="s">
        <v>343</v>
      </c>
      <c r="C291" s="185" t="s">
        <v>71</v>
      </c>
      <c r="D291" s="190">
        <f>Measure!Q79</f>
        <v>1341</v>
      </c>
      <c r="E291" s="122">
        <v>0</v>
      </c>
      <c r="G291" s="124">
        <f>D291*E291</f>
        <v>0</v>
      </c>
    </row>
    <row r="292" spans="1:7">
      <c r="A292" s="185"/>
      <c r="C292" s="120"/>
      <c r="D292" s="190"/>
      <c r="E292" s="122"/>
      <c r="G292" s="124"/>
    </row>
    <row r="293" spans="1:7">
      <c r="A293" s="185" t="s">
        <v>344</v>
      </c>
      <c r="B293" s="188" t="s">
        <v>345</v>
      </c>
      <c r="C293" s="185" t="s">
        <v>71</v>
      </c>
      <c r="D293" s="190">
        <f>Measure!R79</f>
        <v>1899</v>
      </c>
      <c r="E293" s="122">
        <v>0</v>
      </c>
      <c r="G293" s="124">
        <f t="shared" ref="G293:G349" si="19">D293*E293</f>
        <v>0</v>
      </c>
    </row>
    <row r="294" spans="1:7">
      <c r="A294" s="185"/>
      <c r="B294" s="188"/>
      <c r="C294" s="185"/>
      <c r="D294" s="190"/>
      <c r="E294" s="122"/>
      <c r="G294" s="124"/>
    </row>
    <row r="295" spans="1:7">
      <c r="A295" s="185" t="s">
        <v>346</v>
      </c>
      <c r="B295" s="188" t="s">
        <v>347</v>
      </c>
      <c r="C295" s="185" t="s">
        <v>71</v>
      </c>
      <c r="D295" s="190">
        <f>Measure!U79</f>
        <v>588</v>
      </c>
      <c r="E295" s="122">
        <v>0</v>
      </c>
      <c r="G295" s="124">
        <f t="shared" si="19"/>
        <v>0</v>
      </c>
    </row>
    <row r="296" spans="1:7">
      <c r="A296" s="185" t="s">
        <v>119</v>
      </c>
      <c r="B296" s="188"/>
      <c r="C296" s="185"/>
      <c r="D296" s="190"/>
      <c r="E296" s="122"/>
      <c r="G296" s="124"/>
    </row>
    <row r="297" spans="1:7">
      <c r="A297" s="185" t="s">
        <v>348</v>
      </c>
      <c r="B297" s="188" t="s">
        <v>349</v>
      </c>
      <c r="C297" s="185" t="s">
        <v>71</v>
      </c>
      <c r="D297" s="190">
        <f>Measure!V79</f>
        <v>0</v>
      </c>
      <c r="E297" s="122">
        <v>0</v>
      </c>
      <c r="G297" s="124">
        <f t="shared" ref="G297" si="20">D297*E297</f>
        <v>0</v>
      </c>
    </row>
    <row r="298" spans="1:7">
      <c r="A298" s="185"/>
      <c r="B298" s="188"/>
      <c r="C298" s="185"/>
      <c r="D298" s="190"/>
      <c r="E298" s="122"/>
      <c r="G298" s="124"/>
    </row>
    <row r="299" spans="1:7">
      <c r="A299" s="191"/>
      <c r="B299" s="177" t="s">
        <v>135</v>
      </c>
      <c r="C299" s="120"/>
      <c r="D299" s="190"/>
      <c r="E299" s="122"/>
      <c r="G299" s="124"/>
    </row>
    <row r="300" spans="1:7">
      <c r="A300" s="185" t="s">
        <v>119</v>
      </c>
      <c r="B300" s="188" t="s">
        <v>119</v>
      </c>
      <c r="C300" s="120"/>
      <c r="D300" s="190"/>
      <c r="E300" s="122"/>
      <c r="G300" s="124"/>
    </row>
    <row r="301" spans="1:7">
      <c r="A301" s="185" t="s">
        <v>350</v>
      </c>
      <c r="B301" s="188" t="s">
        <v>343</v>
      </c>
      <c r="C301" s="185" t="s">
        <v>71</v>
      </c>
      <c r="D301" s="190">
        <f>D291</f>
        <v>1341</v>
      </c>
      <c r="E301" s="122">
        <v>0</v>
      </c>
      <c r="G301" s="124">
        <f t="shared" si="19"/>
        <v>0</v>
      </c>
    </row>
    <row r="302" spans="1:7">
      <c r="A302" s="185"/>
      <c r="C302" s="185"/>
      <c r="D302" s="190"/>
      <c r="E302" s="122"/>
      <c r="G302" s="124"/>
    </row>
    <row r="303" spans="1:7">
      <c r="A303" s="185" t="s">
        <v>351</v>
      </c>
      <c r="B303" s="188" t="s">
        <v>352</v>
      </c>
      <c r="C303" s="185" t="s">
        <v>71</v>
      </c>
      <c r="D303" s="190">
        <f>D293</f>
        <v>1899</v>
      </c>
      <c r="E303" s="122">
        <v>0</v>
      </c>
      <c r="G303" s="124">
        <f t="shared" si="19"/>
        <v>0</v>
      </c>
    </row>
    <row r="304" spans="1:7" ht="10.5" customHeight="1">
      <c r="A304" s="185"/>
      <c r="B304" s="188"/>
      <c r="C304" s="185"/>
      <c r="D304" s="190"/>
      <c r="E304" s="122"/>
      <c r="G304" s="124"/>
    </row>
    <row r="305" spans="1:7">
      <c r="A305" s="185" t="s">
        <v>353</v>
      </c>
      <c r="B305" s="188" t="s">
        <v>347</v>
      </c>
      <c r="C305" s="185" t="s">
        <v>71</v>
      </c>
      <c r="D305" s="190">
        <f>D295</f>
        <v>588</v>
      </c>
      <c r="E305" s="122">
        <v>0</v>
      </c>
      <c r="G305" s="124">
        <f t="shared" si="19"/>
        <v>0</v>
      </c>
    </row>
    <row r="306" spans="1:7">
      <c r="A306" s="185"/>
      <c r="B306" s="188"/>
      <c r="C306" s="185"/>
      <c r="E306" s="122"/>
      <c r="G306" s="124"/>
    </row>
    <row r="307" spans="1:7">
      <c r="A307" s="185" t="s">
        <v>354</v>
      </c>
      <c r="B307" s="188" t="s">
        <v>347</v>
      </c>
      <c r="C307" s="185" t="s">
        <v>71</v>
      </c>
      <c r="D307" s="190">
        <f>D297</f>
        <v>0</v>
      </c>
      <c r="E307" s="122">
        <v>0</v>
      </c>
      <c r="G307" s="124">
        <f t="shared" ref="G307" si="21">D307*E307</f>
        <v>0</v>
      </c>
    </row>
    <row r="308" spans="1:7">
      <c r="A308" s="185"/>
      <c r="B308" s="188"/>
      <c r="C308" s="185"/>
      <c r="D308" s="190"/>
      <c r="E308" s="122"/>
      <c r="G308" s="124"/>
    </row>
    <row r="309" spans="1:7">
      <c r="A309" s="185"/>
      <c r="B309" s="219" t="s">
        <v>355</v>
      </c>
      <c r="C309" s="120"/>
      <c r="E309" s="210"/>
      <c r="F309" s="186"/>
      <c r="G309" s="187"/>
    </row>
    <row r="310" spans="1:7">
      <c r="A310" s="185"/>
      <c r="B310" s="219"/>
      <c r="C310" s="120"/>
      <c r="E310" s="210"/>
      <c r="F310" s="186"/>
      <c r="G310" s="187"/>
    </row>
    <row r="311" spans="1:7">
      <c r="A311" s="185"/>
      <c r="B311" s="177" t="s">
        <v>133</v>
      </c>
      <c r="C311" s="120"/>
      <c r="E311" s="210"/>
      <c r="F311" s="186"/>
      <c r="G311" s="187"/>
    </row>
    <row r="312" spans="1:7">
      <c r="A312" s="185"/>
      <c r="C312" s="120"/>
      <c r="E312" s="210"/>
      <c r="F312" s="186"/>
      <c r="G312" s="187"/>
    </row>
    <row r="313" spans="1:7">
      <c r="A313" s="185" t="s">
        <v>356</v>
      </c>
      <c r="B313" s="188" t="s">
        <v>357</v>
      </c>
      <c r="C313" s="185" t="s">
        <v>71</v>
      </c>
      <c r="D313" s="190">
        <v>0</v>
      </c>
      <c r="E313" s="122">
        <v>0</v>
      </c>
      <c r="G313" s="124">
        <f>D313*E313</f>
        <v>0</v>
      </c>
    </row>
    <row r="314" spans="1:7">
      <c r="A314" s="185"/>
      <c r="C314" s="120"/>
      <c r="D314" s="190"/>
      <c r="E314" s="122"/>
      <c r="G314" s="124"/>
    </row>
    <row r="315" spans="1:7">
      <c r="A315" s="185" t="s">
        <v>358</v>
      </c>
      <c r="B315" s="188" t="s">
        <v>359</v>
      </c>
      <c r="C315" s="185" t="s">
        <v>71</v>
      </c>
      <c r="D315" s="190">
        <v>0</v>
      </c>
      <c r="E315" s="122">
        <v>0</v>
      </c>
      <c r="G315" s="124">
        <f t="shared" ref="G315" si="22">D315*E315</f>
        <v>0</v>
      </c>
    </row>
    <row r="316" spans="1:7">
      <c r="A316" s="185"/>
      <c r="B316" s="188"/>
      <c r="C316" s="185"/>
      <c r="D316" s="190"/>
      <c r="E316" s="122"/>
      <c r="G316" s="124"/>
    </row>
    <row r="317" spans="1:7">
      <c r="A317" s="185" t="s">
        <v>360</v>
      </c>
      <c r="B317" s="188" t="s">
        <v>361</v>
      </c>
      <c r="C317" s="185" t="s">
        <v>71</v>
      </c>
      <c r="D317" s="190">
        <v>0</v>
      </c>
      <c r="E317" s="122">
        <v>0</v>
      </c>
      <c r="G317" s="124">
        <f t="shared" ref="G317" si="23">D317*E317</f>
        <v>0</v>
      </c>
    </row>
    <row r="318" spans="1:7">
      <c r="A318" s="185" t="s">
        <v>119</v>
      </c>
      <c r="B318" s="188"/>
      <c r="C318" s="185"/>
      <c r="D318" s="190"/>
      <c r="E318" s="122"/>
      <c r="G318" s="124"/>
    </row>
    <row r="319" spans="1:7">
      <c r="A319" s="191"/>
      <c r="B319" s="177" t="s">
        <v>135</v>
      </c>
      <c r="C319" s="120"/>
      <c r="D319" s="190"/>
      <c r="E319" s="122"/>
      <c r="G319" s="124"/>
    </row>
    <row r="320" spans="1:7">
      <c r="A320" s="185" t="s">
        <v>119</v>
      </c>
      <c r="B320" s="188" t="s">
        <v>119</v>
      </c>
      <c r="C320" s="120"/>
      <c r="D320" s="190"/>
      <c r="E320" s="122"/>
      <c r="G320" s="124"/>
    </row>
    <row r="321" spans="1:7">
      <c r="A321" s="185" t="s">
        <v>362</v>
      </c>
      <c r="B321" s="188" t="s">
        <v>357</v>
      </c>
      <c r="C321" s="185" t="s">
        <v>71</v>
      </c>
      <c r="D321" s="190">
        <f>D313</f>
        <v>0</v>
      </c>
      <c r="E321" s="122">
        <v>0</v>
      </c>
      <c r="G321" s="124">
        <f t="shared" ref="G321" si="24">D321*E321</f>
        <v>0</v>
      </c>
    </row>
    <row r="322" spans="1:7">
      <c r="A322" s="185"/>
      <c r="C322" s="185"/>
      <c r="D322" s="190"/>
      <c r="E322" s="122"/>
      <c r="G322" s="124"/>
    </row>
    <row r="323" spans="1:7">
      <c r="A323" s="185" t="s">
        <v>363</v>
      </c>
      <c r="B323" s="188" t="s">
        <v>359</v>
      </c>
      <c r="C323" s="185" t="s">
        <v>71</v>
      </c>
      <c r="D323" s="190">
        <f>D315</f>
        <v>0</v>
      </c>
      <c r="E323" s="122">
        <v>0</v>
      </c>
      <c r="G323" s="124">
        <f t="shared" ref="G323" si="25">D323*E323</f>
        <v>0</v>
      </c>
    </row>
    <row r="324" spans="1:7" ht="10.5" customHeight="1">
      <c r="A324" s="185"/>
      <c r="B324" s="188"/>
      <c r="C324" s="185"/>
      <c r="D324" s="190"/>
      <c r="E324" s="122"/>
      <c r="G324" s="124"/>
    </row>
    <row r="325" spans="1:7">
      <c r="A325" s="185" t="s">
        <v>364</v>
      </c>
      <c r="B325" s="188" t="s">
        <v>361</v>
      </c>
      <c r="C325" s="185" t="s">
        <v>71</v>
      </c>
      <c r="D325" s="190">
        <f>D317</f>
        <v>0</v>
      </c>
      <c r="E325" s="122">
        <v>0</v>
      </c>
      <c r="G325" s="124">
        <f t="shared" ref="G325" si="26">D325*E325</f>
        <v>0</v>
      </c>
    </row>
    <row r="326" spans="1:7">
      <c r="A326" s="185"/>
      <c r="B326" s="188"/>
      <c r="C326" s="185"/>
      <c r="E326" s="122"/>
      <c r="G326" s="124"/>
    </row>
    <row r="327" spans="1:7">
      <c r="A327" s="185">
        <v>9</v>
      </c>
      <c r="B327" s="177" t="s">
        <v>365</v>
      </c>
      <c r="C327" s="120"/>
      <c r="E327" s="122"/>
      <c r="F327" s="189"/>
      <c r="G327" s="124"/>
    </row>
    <row r="328" spans="1:7">
      <c r="A328" s="185"/>
      <c r="B328" s="177" t="s">
        <v>366</v>
      </c>
      <c r="C328" s="120"/>
      <c r="E328" s="122"/>
      <c r="F328" s="189"/>
      <c r="G328" s="124"/>
    </row>
    <row r="329" spans="1:7">
      <c r="A329" s="185"/>
      <c r="B329" s="188"/>
      <c r="C329" s="120"/>
      <c r="E329" s="122"/>
      <c r="F329" s="189"/>
      <c r="G329" s="124"/>
    </row>
    <row r="330" spans="1:7">
      <c r="A330" s="185" t="s">
        <v>367</v>
      </c>
      <c r="B330" s="188" t="s">
        <v>133</v>
      </c>
      <c r="C330" s="185" t="s">
        <v>71</v>
      </c>
      <c r="D330" s="121">
        <f>D15</f>
        <v>1452.0000000000002</v>
      </c>
      <c r="E330" s="122">
        <v>0</v>
      </c>
      <c r="F330" s="189"/>
      <c r="G330" s="124">
        <f t="shared" si="19"/>
        <v>0</v>
      </c>
    </row>
    <row r="331" spans="1:7">
      <c r="A331" s="185"/>
      <c r="B331" s="188"/>
      <c r="C331" s="120"/>
      <c r="E331" s="122"/>
      <c r="F331" s="189"/>
      <c r="G331" s="124"/>
    </row>
    <row r="332" spans="1:7">
      <c r="A332" s="185" t="s">
        <v>368</v>
      </c>
      <c r="B332" s="188" t="s">
        <v>135</v>
      </c>
      <c r="C332" s="185" t="s">
        <v>71</v>
      </c>
      <c r="D332" s="121">
        <f>D330</f>
        <v>1452.0000000000002</v>
      </c>
      <c r="E332" s="122">
        <v>0</v>
      </c>
      <c r="F332" s="189"/>
      <c r="G332" s="124">
        <f t="shared" si="19"/>
        <v>0</v>
      </c>
    </row>
    <row r="333" spans="1:7">
      <c r="A333" s="185"/>
      <c r="B333" s="209"/>
      <c r="C333" s="209"/>
      <c r="D333" s="185"/>
      <c r="E333" s="210"/>
      <c r="F333" s="189"/>
      <c r="G333" s="124"/>
    </row>
    <row r="334" spans="1:7">
      <c r="A334" s="185"/>
      <c r="B334" s="212"/>
      <c r="C334" s="209"/>
      <c r="E334" s="210"/>
      <c r="G334" s="124"/>
    </row>
    <row r="335" spans="1:7">
      <c r="A335" s="185"/>
      <c r="C335" s="120"/>
      <c r="E335" s="122"/>
      <c r="G335" s="124"/>
    </row>
    <row r="336" spans="1:7">
      <c r="A336" s="192"/>
      <c r="B336" s="193"/>
      <c r="C336" s="193"/>
      <c r="D336" s="217"/>
      <c r="E336" s="195"/>
      <c r="F336" s="196"/>
      <c r="G336" s="197"/>
    </row>
    <row r="337" spans="1:7">
      <c r="A337" s="185"/>
      <c r="B337" s="177" t="s">
        <v>234</v>
      </c>
      <c r="F337" s="198"/>
      <c r="G337" s="124">
        <f>SUM(G284:G335)</f>
        <v>0</v>
      </c>
    </row>
    <row r="338" spans="1:7">
      <c r="A338" s="199"/>
      <c r="B338" s="200"/>
      <c r="C338" s="200"/>
      <c r="D338" s="218"/>
      <c r="E338" s="202"/>
      <c r="F338" s="203"/>
      <c r="G338" s="204"/>
    </row>
    <row r="339" spans="1:7">
      <c r="A339" s="177" t="s">
        <v>235</v>
      </c>
      <c r="B339" s="177"/>
      <c r="E339" s="179"/>
    </row>
    <row r="340" spans="1:7">
      <c r="E340" s="179"/>
    </row>
    <row r="341" spans="1:7" ht="20.25" customHeight="1">
      <c r="A341" s="180" t="s">
        <v>101</v>
      </c>
      <c r="B341" s="181" t="s">
        <v>102</v>
      </c>
      <c r="C341" s="180" t="s">
        <v>103</v>
      </c>
      <c r="D341" s="181" t="s">
        <v>104</v>
      </c>
      <c r="E341" s="182" t="s">
        <v>105</v>
      </c>
      <c r="F341" s="183" t="s">
        <v>106</v>
      </c>
      <c r="G341" s="184"/>
    </row>
    <row r="342" spans="1:7">
      <c r="A342" s="185"/>
      <c r="C342" s="120"/>
      <c r="E342" s="122"/>
      <c r="G342" s="124"/>
    </row>
    <row r="343" spans="1:7" ht="25.5">
      <c r="A343" s="118">
        <v>10</v>
      </c>
      <c r="B343" s="119" t="s">
        <v>369</v>
      </c>
      <c r="C343" s="120"/>
      <c r="E343" s="122"/>
      <c r="G343" s="124"/>
    </row>
    <row r="344" spans="1:7">
      <c r="A344" s="118"/>
      <c r="B344" s="119"/>
      <c r="C344" s="120"/>
      <c r="E344" s="122"/>
      <c r="G344" s="124"/>
    </row>
    <row r="345" spans="1:7">
      <c r="A345" s="118"/>
      <c r="B345" s="119" t="s">
        <v>370</v>
      </c>
      <c r="C345" s="120"/>
      <c r="E345" s="122"/>
      <c r="G345" s="124"/>
    </row>
    <row r="346" spans="1:7">
      <c r="A346" s="185"/>
      <c r="B346" s="177"/>
      <c r="C346" s="120"/>
      <c r="E346" s="122"/>
      <c r="G346" s="124"/>
    </row>
    <row r="347" spans="1:7">
      <c r="A347" s="185" t="s">
        <v>371</v>
      </c>
      <c r="B347" s="188" t="s">
        <v>133</v>
      </c>
      <c r="C347" s="185" t="s">
        <v>71</v>
      </c>
      <c r="D347" s="121">
        <v>20</v>
      </c>
      <c r="E347" s="122">
        <v>0</v>
      </c>
      <c r="G347" s="124">
        <f t="shared" si="19"/>
        <v>0</v>
      </c>
    </row>
    <row r="348" spans="1:7">
      <c r="A348" s="185"/>
      <c r="C348" s="120"/>
      <c r="E348" s="122"/>
      <c r="G348" s="124"/>
    </row>
    <row r="349" spans="1:7">
      <c r="A349" s="185" t="s">
        <v>372</v>
      </c>
      <c r="B349" s="188" t="s">
        <v>135</v>
      </c>
      <c r="C349" s="185" t="s">
        <v>71</v>
      </c>
      <c r="D349" s="121">
        <f>D347</f>
        <v>20</v>
      </c>
      <c r="E349" s="122">
        <v>0</v>
      </c>
      <c r="G349" s="124">
        <f t="shared" si="19"/>
        <v>0</v>
      </c>
    </row>
    <row r="350" spans="1:7">
      <c r="A350" s="185"/>
      <c r="B350" s="188"/>
      <c r="C350" s="185"/>
      <c r="E350" s="122"/>
      <c r="G350" s="124"/>
    </row>
    <row r="351" spans="1:7">
      <c r="A351" s="118"/>
      <c r="B351" s="119" t="s">
        <v>373</v>
      </c>
      <c r="C351" s="120"/>
      <c r="E351" s="122"/>
      <c r="G351" s="124"/>
    </row>
    <row r="352" spans="1:7">
      <c r="A352" s="185"/>
      <c r="B352" s="177"/>
      <c r="C352" s="120"/>
      <c r="E352" s="122"/>
      <c r="G352" s="124"/>
    </row>
    <row r="353" spans="1:7">
      <c r="A353" s="185" t="s">
        <v>374</v>
      </c>
      <c r="B353" s="188" t="s">
        <v>133</v>
      </c>
      <c r="C353" s="185" t="s">
        <v>71</v>
      </c>
      <c r="D353" s="121">
        <v>1</v>
      </c>
      <c r="E353" s="122">
        <v>0</v>
      </c>
      <c r="G353" s="124">
        <f t="shared" ref="G353" si="27">D353*E353</f>
        <v>0</v>
      </c>
    </row>
    <row r="354" spans="1:7">
      <c r="A354" s="185"/>
      <c r="C354" s="120"/>
      <c r="E354" s="122"/>
      <c r="G354" s="124"/>
    </row>
    <row r="355" spans="1:7">
      <c r="A355" s="185" t="s">
        <v>375</v>
      </c>
      <c r="B355" s="188" t="s">
        <v>135</v>
      </c>
      <c r="C355" s="185" t="s">
        <v>71</v>
      </c>
      <c r="D355" s="121">
        <f>D353</f>
        <v>1</v>
      </c>
      <c r="E355" s="122">
        <v>0</v>
      </c>
      <c r="G355" s="124">
        <f t="shared" ref="G355" si="28">D355*E355</f>
        <v>0</v>
      </c>
    </row>
    <row r="356" spans="1:7">
      <c r="A356" s="185"/>
      <c r="B356" s="188"/>
      <c r="C356" s="185"/>
      <c r="E356" s="122"/>
      <c r="G356" s="124"/>
    </row>
    <row r="357" spans="1:7">
      <c r="A357" s="118"/>
      <c r="B357" s="119" t="s">
        <v>376</v>
      </c>
      <c r="C357" s="120"/>
      <c r="E357" s="122"/>
      <c r="G357" s="124"/>
    </row>
    <row r="358" spans="1:7">
      <c r="A358" s="185"/>
      <c r="B358" s="177"/>
      <c r="C358" s="120"/>
      <c r="E358" s="122"/>
      <c r="G358" s="124"/>
    </row>
    <row r="359" spans="1:7">
      <c r="A359" s="185" t="s">
        <v>377</v>
      </c>
      <c r="B359" s="188" t="s">
        <v>133</v>
      </c>
      <c r="C359" s="185" t="s">
        <v>71</v>
      </c>
      <c r="D359" s="121">
        <v>1</v>
      </c>
      <c r="E359" s="122">
        <v>0</v>
      </c>
      <c r="G359" s="124">
        <f t="shared" ref="G359" si="29">D359*E359</f>
        <v>0</v>
      </c>
    </row>
    <row r="360" spans="1:7">
      <c r="A360" s="185"/>
      <c r="C360" s="120"/>
      <c r="E360" s="122"/>
      <c r="G360" s="124"/>
    </row>
    <row r="361" spans="1:7">
      <c r="A361" s="185" t="s">
        <v>378</v>
      </c>
      <c r="B361" s="188" t="s">
        <v>135</v>
      </c>
      <c r="C361" s="185" t="s">
        <v>71</v>
      </c>
      <c r="D361" s="121">
        <f>D359</f>
        <v>1</v>
      </c>
      <c r="E361" s="122">
        <v>0</v>
      </c>
      <c r="G361" s="124">
        <f t="shared" ref="G361" si="30">D361*E361</f>
        <v>0</v>
      </c>
    </row>
    <row r="362" spans="1:7">
      <c r="A362" s="185"/>
      <c r="B362" s="188"/>
      <c r="C362" s="185"/>
      <c r="E362" s="122"/>
      <c r="G362" s="124"/>
    </row>
    <row r="363" spans="1:7">
      <c r="A363" s="118"/>
      <c r="B363" s="119" t="s">
        <v>379</v>
      </c>
      <c r="C363" s="120"/>
      <c r="E363" s="122"/>
      <c r="G363" s="124"/>
    </row>
    <row r="364" spans="1:7">
      <c r="A364" s="185"/>
      <c r="B364" s="177"/>
      <c r="C364" s="120"/>
      <c r="E364" s="122"/>
      <c r="G364" s="124"/>
    </row>
    <row r="365" spans="1:7">
      <c r="A365" s="185" t="s">
        <v>380</v>
      </c>
      <c r="B365" s="188" t="s">
        <v>133</v>
      </c>
      <c r="C365" s="185" t="s">
        <v>71</v>
      </c>
      <c r="D365" s="121">
        <v>0</v>
      </c>
      <c r="E365" s="122">
        <v>0</v>
      </c>
      <c r="G365" s="124">
        <f t="shared" ref="G365" si="31">D365*E365</f>
        <v>0</v>
      </c>
    </row>
    <row r="366" spans="1:7">
      <c r="A366" s="185"/>
      <c r="C366" s="120"/>
      <c r="E366" s="122"/>
      <c r="G366" s="124"/>
    </row>
    <row r="367" spans="1:7">
      <c r="A367" s="185" t="s">
        <v>381</v>
      </c>
      <c r="B367" s="188" t="s">
        <v>135</v>
      </c>
      <c r="C367" s="185" t="s">
        <v>71</v>
      </c>
      <c r="D367" s="121">
        <f>D365</f>
        <v>0</v>
      </c>
      <c r="E367" s="122">
        <v>0</v>
      </c>
      <c r="G367" s="124">
        <f t="shared" ref="G367" si="32">D367*E367</f>
        <v>0</v>
      </c>
    </row>
    <row r="368" spans="1:7">
      <c r="A368" s="185"/>
      <c r="B368" s="188"/>
      <c r="C368" s="185"/>
      <c r="E368" s="122"/>
      <c r="G368" s="124"/>
    </row>
    <row r="369" spans="1:7">
      <c r="A369" s="118"/>
      <c r="B369" s="119" t="s">
        <v>382</v>
      </c>
      <c r="C369" s="120"/>
      <c r="E369" s="122"/>
      <c r="G369" s="124"/>
    </row>
    <row r="370" spans="1:7">
      <c r="A370" s="185"/>
      <c r="B370" s="177"/>
      <c r="C370" s="120"/>
      <c r="E370" s="122"/>
      <c r="G370" s="124"/>
    </row>
    <row r="371" spans="1:7">
      <c r="A371" s="185" t="s">
        <v>383</v>
      </c>
      <c r="B371" s="188" t="s">
        <v>133</v>
      </c>
      <c r="C371" s="185" t="s">
        <v>71</v>
      </c>
      <c r="D371" s="121">
        <v>1</v>
      </c>
      <c r="E371" s="122">
        <v>0</v>
      </c>
      <c r="G371" s="124">
        <f t="shared" ref="G371" si="33">D371*E371</f>
        <v>0</v>
      </c>
    </row>
    <row r="372" spans="1:7">
      <c r="A372" s="185"/>
      <c r="C372" s="120"/>
      <c r="E372" s="122"/>
      <c r="G372" s="124"/>
    </row>
    <row r="373" spans="1:7">
      <c r="A373" s="191" t="s">
        <v>384</v>
      </c>
      <c r="B373" s="188" t="s">
        <v>135</v>
      </c>
      <c r="C373" s="185" t="s">
        <v>71</v>
      </c>
      <c r="D373" s="121">
        <f>D371</f>
        <v>1</v>
      </c>
      <c r="E373" s="122">
        <v>0</v>
      </c>
      <c r="G373" s="124">
        <f t="shared" ref="G373" si="34">D373*E373</f>
        <v>0</v>
      </c>
    </row>
    <row r="374" spans="1:7">
      <c r="A374" s="185"/>
      <c r="B374" s="188"/>
      <c r="C374" s="185"/>
      <c r="E374" s="122"/>
      <c r="G374" s="124"/>
    </row>
    <row r="375" spans="1:7" s="125" customFormat="1">
      <c r="A375" s="118"/>
      <c r="B375" s="119" t="s">
        <v>385</v>
      </c>
      <c r="C375" s="120"/>
      <c r="D375" s="121"/>
      <c r="E375" s="122"/>
      <c r="F375" s="123"/>
      <c r="G375" s="124"/>
    </row>
    <row r="376" spans="1:7">
      <c r="A376" s="185"/>
      <c r="B376" s="177"/>
      <c r="C376" s="120"/>
      <c r="E376" s="122"/>
      <c r="G376" s="124"/>
    </row>
    <row r="377" spans="1:7">
      <c r="A377" s="185" t="s">
        <v>386</v>
      </c>
      <c r="B377" s="188" t="s">
        <v>133</v>
      </c>
      <c r="C377" s="185" t="s">
        <v>71</v>
      </c>
      <c r="D377" s="121">
        <v>20</v>
      </c>
      <c r="E377" s="122">
        <v>0</v>
      </c>
      <c r="G377" s="124">
        <f t="shared" ref="G377" si="35">D377*E377</f>
        <v>0</v>
      </c>
    </row>
    <row r="378" spans="1:7">
      <c r="A378" s="185"/>
      <c r="C378" s="120"/>
      <c r="E378" s="122"/>
      <c r="G378" s="124"/>
    </row>
    <row r="379" spans="1:7">
      <c r="A379" s="191" t="s">
        <v>387</v>
      </c>
      <c r="B379" s="188" t="s">
        <v>135</v>
      </c>
      <c r="C379" s="185" t="s">
        <v>71</v>
      </c>
      <c r="D379" s="121">
        <f>D377</f>
        <v>20</v>
      </c>
      <c r="E379" s="122">
        <v>0</v>
      </c>
      <c r="G379" s="124">
        <f t="shared" ref="G379" si="36">D379*E379</f>
        <v>0</v>
      </c>
    </row>
    <row r="380" spans="1:7">
      <c r="A380" s="185"/>
      <c r="B380" s="188"/>
      <c r="C380" s="185"/>
      <c r="E380" s="122"/>
      <c r="G380" s="124"/>
    </row>
    <row r="381" spans="1:7">
      <c r="A381" s="118"/>
      <c r="B381" s="119" t="s">
        <v>388</v>
      </c>
      <c r="C381" s="120"/>
      <c r="E381" s="122"/>
      <c r="G381" s="124"/>
    </row>
    <row r="382" spans="1:7">
      <c r="A382" s="185"/>
      <c r="B382" s="177"/>
      <c r="C382" s="120"/>
      <c r="E382" s="122"/>
      <c r="G382" s="124"/>
    </row>
    <row r="383" spans="1:7">
      <c r="A383" s="185" t="s">
        <v>389</v>
      </c>
      <c r="B383" s="188" t="s">
        <v>133</v>
      </c>
      <c r="C383" s="185" t="s">
        <v>71</v>
      </c>
      <c r="D383" s="121">
        <v>1</v>
      </c>
      <c r="E383" s="122">
        <v>0</v>
      </c>
      <c r="G383" s="124">
        <f t="shared" ref="G383" si="37">D383*E383</f>
        <v>0</v>
      </c>
    </row>
    <row r="384" spans="1:7">
      <c r="A384" s="185"/>
      <c r="C384" s="120"/>
      <c r="E384" s="122"/>
      <c r="G384" s="124"/>
    </row>
    <row r="385" spans="1:7">
      <c r="A385" s="185" t="s">
        <v>390</v>
      </c>
      <c r="B385" s="188" t="s">
        <v>135</v>
      </c>
      <c r="C385" s="185" t="s">
        <v>71</v>
      </c>
      <c r="D385" s="121">
        <f>D383</f>
        <v>1</v>
      </c>
      <c r="E385" s="122">
        <v>0</v>
      </c>
      <c r="G385" s="124">
        <f t="shared" ref="G385" si="38">D385*E385</f>
        <v>0</v>
      </c>
    </row>
    <row r="386" spans="1:7">
      <c r="A386" s="185"/>
      <c r="B386" s="188"/>
      <c r="C386" s="185"/>
      <c r="E386" s="122"/>
      <c r="G386" s="124"/>
    </row>
    <row r="387" spans="1:7">
      <c r="A387" s="118"/>
      <c r="B387" s="119" t="s">
        <v>391</v>
      </c>
      <c r="C387" s="120"/>
      <c r="E387" s="122"/>
      <c r="G387" s="124"/>
    </row>
    <row r="388" spans="1:7">
      <c r="A388" s="185"/>
      <c r="B388" s="177"/>
      <c r="C388" s="120"/>
      <c r="E388" s="122"/>
      <c r="G388" s="124"/>
    </row>
    <row r="389" spans="1:7">
      <c r="A389" s="185" t="s">
        <v>392</v>
      </c>
      <c r="B389" s="188" t="s">
        <v>133</v>
      </c>
      <c r="C389" s="185" t="s">
        <v>71</v>
      </c>
      <c r="D389" s="121">
        <v>1</v>
      </c>
      <c r="E389" s="122">
        <v>0</v>
      </c>
      <c r="G389" s="124">
        <f t="shared" ref="G389" si="39">D389*E389</f>
        <v>0</v>
      </c>
    </row>
    <row r="390" spans="1:7">
      <c r="A390" s="185"/>
      <c r="C390" s="120"/>
      <c r="E390" s="122"/>
      <c r="G390" s="124"/>
    </row>
    <row r="391" spans="1:7">
      <c r="A391" s="185" t="s">
        <v>393</v>
      </c>
      <c r="B391" s="188" t="s">
        <v>135</v>
      </c>
      <c r="C391" s="185" t="s">
        <v>71</v>
      </c>
      <c r="D391" s="121">
        <f>D389</f>
        <v>1</v>
      </c>
      <c r="E391" s="122">
        <v>0</v>
      </c>
      <c r="G391" s="124">
        <f t="shared" ref="G391" si="40">D391*E391</f>
        <v>0</v>
      </c>
    </row>
    <row r="392" spans="1:7">
      <c r="A392" s="185"/>
      <c r="C392" s="120"/>
      <c r="E392" s="122"/>
      <c r="G392" s="124"/>
    </row>
    <row r="393" spans="1:7">
      <c r="A393" s="192"/>
      <c r="B393" s="193"/>
      <c r="C393" s="193"/>
      <c r="D393" s="217"/>
      <c r="E393" s="195"/>
      <c r="F393" s="196"/>
      <c r="G393" s="197"/>
    </row>
    <row r="394" spans="1:7">
      <c r="A394" s="185"/>
      <c r="B394" s="177" t="s">
        <v>234</v>
      </c>
      <c r="F394" s="198"/>
      <c r="G394" s="124">
        <f>SUM(G342:G392)</f>
        <v>0</v>
      </c>
    </row>
    <row r="395" spans="1:7">
      <c r="A395" s="199"/>
      <c r="B395" s="200"/>
      <c r="C395" s="200"/>
      <c r="D395" s="218"/>
      <c r="E395" s="202"/>
      <c r="F395" s="203"/>
      <c r="G395" s="204"/>
    </row>
    <row r="396" spans="1:7">
      <c r="A396" s="177" t="s">
        <v>235</v>
      </c>
      <c r="B396" s="177"/>
      <c r="E396" s="179"/>
    </row>
    <row r="397" spans="1:7">
      <c r="E397" s="179"/>
    </row>
    <row r="398" spans="1:7" ht="20.25" customHeight="1">
      <c r="A398" s="180" t="s">
        <v>101</v>
      </c>
      <c r="B398" s="181" t="s">
        <v>102</v>
      </c>
      <c r="C398" s="180" t="s">
        <v>103</v>
      </c>
      <c r="D398" s="181" t="s">
        <v>104</v>
      </c>
      <c r="E398" s="182" t="s">
        <v>105</v>
      </c>
      <c r="F398" s="183" t="s">
        <v>106</v>
      </c>
      <c r="G398" s="184"/>
    </row>
    <row r="399" spans="1:7">
      <c r="A399" s="185"/>
      <c r="C399" s="120"/>
      <c r="E399" s="122"/>
      <c r="G399" s="124"/>
    </row>
    <row r="400" spans="1:7">
      <c r="A400" s="185"/>
      <c r="B400" s="188"/>
      <c r="C400" s="185"/>
      <c r="E400" s="122"/>
      <c r="G400" s="124"/>
    </row>
    <row r="401" spans="1:7">
      <c r="A401" s="118"/>
      <c r="B401" s="119" t="s">
        <v>394</v>
      </c>
      <c r="C401" s="120"/>
      <c r="E401" s="122"/>
      <c r="G401" s="124"/>
    </row>
    <row r="402" spans="1:7">
      <c r="A402" s="185"/>
      <c r="B402" s="177"/>
      <c r="C402" s="120"/>
      <c r="E402" s="122"/>
      <c r="G402" s="124"/>
    </row>
    <row r="403" spans="1:7">
      <c r="A403" s="185" t="s">
        <v>395</v>
      </c>
      <c r="B403" s="188" t="s">
        <v>133</v>
      </c>
      <c r="C403" s="185" t="s">
        <v>71</v>
      </c>
      <c r="D403" s="121">
        <v>0</v>
      </c>
      <c r="E403" s="122">
        <v>0</v>
      </c>
      <c r="G403" s="124">
        <f t="shared" ref="G403" si="41">D403*E403</f>
        <v>0</v>
      </c>
    </row>
    <row r="404" spans="1:7">
      <c r="A404" s="185"/>
      <c r="C404" s="120"/>
      <c r="E404" s="122"/>
      <c r="G404" s="124"/>
    </row>
    <row r="405" spans="1:7">
      <c r="A405" s="185" t="s">
        <v>396</v>
      </c>
      <c r="B405" s="188" t="s">
        <v>135</v>
      </c>
      <c r="C405" s="185" t="s">
        <v>71</v>
      </c>
      <c r="D405" s="121">
        <f>D403</f>
        <v>0</v>
      </c>
      <c r="E405" s="122">
        <v>0</v>
      </c>
      <c r="G405" s="124">
        <f t="shared" ref="G405" si="42">D405*E405</f>
        <v>0</v>
      </c>
    </row>
    <row r="406" spans="1:7">
      <c r="A406" s="185"/>
      <c r="B406" s="188"/>
      <c r="C406" s="185"/>
      <c r="E406" s="122"/>
      <c r="G406" s="124"/>
    </row>
    <row r="407" spans="1:7">
      <c r="A407" s="118"/>
      <c r="B407" s="119" t="s">
        <v>397</v>
      </c>
      <c r="C407" s="120"/>
      <c r="E407" s="122"/>
      <c r="G407" s="124"/>
    </row>
    <row r="408" spans="1:7">
      <c r="A408" s="185"/>
      <c r="B408" s="177"/>
      <c r="C408" s="120"/>
      <c r="E408" s="122"/>
      <c r="G408" s="124"/>
    </row>
    <row r="409" spans="1:7">
      <c r="A409" s="185" t="s">
        <v>398</v>
      </c>
      <c r="B409" s="188" t="s">
        <v>133</v>
      </c>
      <c r="C409" s="185" t="s">
        <v>71</v>
      </c>
      <c r="D409" s="121">
        <v>2</v>
      </c>
      <c r="E409" s="122">
        <v>0</v>
      </c>
      <c r="G409" s="124">
        <f t="shared" ref="G409" si="43">D409*E409</f>
        <v>0</v>
      </c>
    </row>
    <row r="410" spans="1:7">
      <c r="A410" s="185"/>
      <c r="C410" s="120"/>
      <c r="E410" s="122"/>
      <c r="G410" s="124"/>
    </row>
    <row r="411" spans="1:7">
      <c r="A411" s="191" t="s">
        <v>399</v>
      </c>
      <c r="B411" s="188" t="s">
        <v>135</v>
      </c>
      <c r="C411" s="185" t="s">
        <v>71</v>
      </c>
      <c r="D411" s="121">
        <f>D409</f>
        <v>2</v>
      </c>
      <c r="E411" s="122">
        <v>0</v>
      </c>
      <c r="G411" s="124">
        <f t="shared" ref="G411" si="44">D411*E411</f>
        <v>0</v>
      </c>
    </row>
    <row r="412" spans="1:7">
      <c r="A412" s="185"/>
      <c r="B412" s="188"/>
      <c r="C412" s="185"/>
      <c r="E412" s="122"/>
      <c r="G412" s="124"/>
    </row>
    <row r="413" spans="1:7" ht="14.25" customHeight="1">
      <c r="A413" s="185">
        <v>11</v>
      </c>
      <c r="B413" s="177" t="s">
        <v>400</v>
      </c>
      <c r="C413" s="120"/>
      <c r="E413" s="122"/>
      <c r="G413" s="124"/>
    </row>
    <row r="414" spans="1:7" ht="14.25" customHeight="1">
      <c r="A414" s="230"/>
      <c r="B414" s="177" t="s">
        <v>401</v>
      </c>
      <c r="C414" s="120"/>
      <c r="E414" s="122"/>
      <c r="G414" s="124"/>
    </row>
    <row r="415" spans="1:7">
      <c r="A415" s="185"/>
      <c r="B415" s="188"/>
      <c r="C415" s="120"/>
      <c r="E415" s="122"/>
      <c r="G415" s="124"/>
    </row>
    <row r="416" spans="1:7">
      <c r="A416" s="118" t="s">
        <v>402</v>
      </c>
      <c r="B416" s="188" t="s">
        <v>403</v>
      </c>
      <c r="C416" s="185" t="s">
        <v>142</v>
      </c>
      <c r="D416" s="121">
        <v>4</v>
      </c>
      <c r="E416" s="122">
        <v>0</v>
      </c>
      <c r="G416" s="124">
        <f t="shared" ref="G416:G422" si="45">D416*E416</f>
        <v>0</v>
      </c>
    </row>
    <row r="417" spans="1:7">
      <c r="A417" s="118"/>
      <c r="B417" s="188"/>
      <c r="C417" s="185"/>
      <c r="E417" s="122"/>
      <c r="G417" s="124"/>
    </row>
    <row r="418" spans="1:7">
      <c r="A418" s="185" t="s">
        <v>404</v>
      </c>
      <c r="B418" s="188" t="s">
        <v>405</v>
      </c>
      <c r="C418" s="185" t="s">
        <v>142</v>
      </c>
      <c r="D418" s="121">
        <v>1</v>
      </c>
      <c r="E418" s="122">
        <v>0</v>
      </c>
      <c r="F418" s="207"/>
      <c r="G418" s="124">
        <f t="shared" si="45"/>
        <v>0</v>
      </c>
    </row>
    <row r="419" spans="1:7">
      <c r="A419" s="185"/>
      <c r="B419" s="188"/>
      <c r="C419" s="120"/>
      <c r="E419" s="122"/>
      <c r="F419" s="207"/>
      <c r="G419" s="124"/>
    </row>
    <row r="420" spans="1:7">
      <c r="A420" s="185" t="s">
        <v>406</v>
      </c>
      <c r="B420" s="188" t="s">
        <v>407</v>
      </c>
      <c r="C420" s="185" t="s">
        <v>142</v>
      </c>
      <c r="D420" s="121">
        <v>1</v>
      </c>
      <c r="E420" s="122">
        <v>0</v>
      </c>
      <c r="F420" s="207"/>
      <c r="G420" s="124">
        <f t="shared" si="45"/>
        <v>0</v>
      </c>
    </row>
    <row r="421" spans="1:7">
      <c r="A421" s="185"/>
      <c r="B421" s="188"/>
      <c r="C421" s="120"/>
      <c r="E421" s="122"/>
      <c r="F421" s="207"/>
      <c r="G421" s="124"/>
    </row>
    <row r="422" spans="1:7">
      <c r="A422" s="118" t="s">
        <v>408</v>
      </c>
      <c r="B422" s="188" t="s">
        <v>409</v>
      </c>
      <c r="C422" s="185" t="s">
        <v>142</v>
      </c>
      <c r="D422" s="121">
        <v>4</v>
      </c>
      <c r="E422" s="122">
        <v>0</v>
      </c>
      <c r="G422" s="124">
        <f t="shared" si="45"/>
        <v>0</v>
      </c>
    </row>
    <row r="423" spans="1:7">
      <c r="A423" s="118"/>
      <c r="B423" s="188"/>
      <c r="C423" s="185"/>
      <c r="E423" s="122"/>
      <c r="G423" s="124"/>
    </row>
    <row r="424" spans="1:7" ht="38.25">
      <c r="A424" s="118">
        <v>12</v>
      </c>
      <c r="B424" s="119" t="s">
        <v>410</v>
      </c>
      <c r="C424" s="120"/>
      <c r="E424" s="122"/>
      <c r="G424" s="124"/>
    </row>
    <row r="425" spans="1:7">
      <c r="A425" s="185"/>
      <c r="B425" s="177"/>
      <c r="C425" s="120"/>
      <c r="E425" s="122"/>
      <c r="G425" s="124"/>
    </row>
    <row r="426" spans="1:7">
      <c r="A426" s="185" t="s">
        <v>411</v>
      </c>
      <c r="B426" s="188" t="s">
        <v>133</v>
      </c>
      <c r="C426" s="185" t="s">
        <v>239</v>
      </c>
      <c r="D426" s="121">
        <f>D242+D244+D246+D248+D250+D252+D258</f>
        <v>193</v>
      </c>
      <c r="E426" s="122">
        <v>0</v>
      </c>
      <c r="G426" s="124">
        <f t="shared" ref="G426:G428" si="46">D426*E426</f>
        <v>0</v>
      </c>
    </row>
    <row r="427" spans="1:7">
      <c r="A427" s="185"/>
      <c r="C427" s="120"/>
      <c r="E427" s="122"/>
      <c r="G427" s="124"/>
    </row>
    <row r="428" spans="1:7">
      <c r="A428" s="185" t="s">
        <v>412</v>
      </c>
      <c r="B428" s="188" t="s">
        <v>135</v>
      </c>
      <c r="C428" s="185" t="s">
        <v>239</v>
      </c>
      <c r="D428" s="121">
        <f>D426</f>
        <v>193</v>
      </c>
      <c r="E428" s="122">
        <v>0</v>
      </c>
      <c r="G428" s="124">
        <f t="shared" si="46"/>
        <v>0</v>
      </c>
    </row>
    <row r="429" spans="1:7">
      <c r="A429" s="185"/>
      <c r="B429" s="188"/>
      <c r="C429" s="185"/>
      <c r="E429" s="122"/>
      <c r="G429" s="124"/>
    </row>
    <row r="430" spans="1:7">
      <c r="A430" s="118">
        <v>13</v>
      </c>
      <c r="B430" s="119" t="s">
        <v>413</v>
      </c>
      <c r="C430" s="120"/>
      <c r="E430" s="122"/>
      <c r="G430" s="124"/>
    </row>
    <row r="431" spans="1:7">
      <c r="A431" s="185"/>
      <c r="B431" s="177"/>
      <c r="C431" s="120"/>
      <c r="E431" s="122"/>
      <c r="G431" s="124"/>
    </row>
    <row r="432" spans="1:7">
      <c r="A432" s="185" t="s">
        <v>414</v>
      </c>
      <c r="B432" s="188" t="s">
        <v>133</v>
      </c>
      <c r="C432" s="185" t="s">
        <v>239</v>
      </c>
      <c r="D432" s="121">
        <v>0</v>
      </c>
      <c r="E432" s="122">
        <v>0</v>
      </c>
      <c r="G432" s="124">
        <f t="shared" ref="G432" si="47">D432*E432</f>
        <v>0</v>
      </c>
    </row>
    <row r="433" spans="1:7">
      <c r="A433" s="185"/>
      <c r="C433" s="120"/>
      <c r="E433" s="122"/>
      <c r="G433" s="124"/>
    </row>
    <row r="434" spans="1:7">
      <c r="A434" s="185" t="s">
        <v>415</v>
      </c>
      <c r="B434" s="188" t="s">
        <v>135</v>
      </c>
      <c r="C434" s="185" t="s">
        <v>239</v>
      </c>
      <c r="D434" s="121">
        <f>D432</f>
        <v>0</v>
      </c>
      <c r="E434" s="122">
        <v>0</v>
      </c>
      <c r="G434" s="124">
        <f t="shared" ref="G434" si="48">D434*E434</f>
        <v>0</v>
      </c>
    </row>
    <row r="435" spans="1:7">
      <c r="A435" s="185"/>
      <c r="B435" s="188"/>
      <c r="C435" s="185"/>
      <c r="E435" s="122"/>
      <c r="G435" s="124"/>
    </row>
    <row r="436" spans="1:7">
      <c r="A436" s="282">
        <v>14</v>
      </c>
      <c r="B436" s="238" t="s">
        <v>416</v>
      </c>
      <c r="C436" s="239"/>
      <c r="D436" s="239"/>
      <c r="E436" s="240"/>
      <c r="F436" s="272"/>
      <c r="G436" s="124"/>
    </row>
    <row r="437" spans="1:7">
      <c r="A437" s="282"/>
      <c r="B437" s="238"/>
      <c r="C437" s="239"/>
      <c r="D437" s="239"/>
      <c r="E437" s="240"/>
      <c r="F437" s="272"/>
      <c r="G437" s="124"/>
    </row>
    <row r="438" spans="1:7">
      <c r="A438" s="282"/>
      <c r="B438" s="238" t="s">
        <v>417</v>
      </c>
      <c r="C438" s="239"/>
      <c r="D438" s="239"/>
      <c r="E438" s="240"/>
      <c r="F438" s="272"/>
      <c r="G438" s="124"/>
    </row>
    <row r="439" spans="1:7">
      <c r="A439" s="283"/>
      <c r="B439" s="241"/>
      <c r="C439" s="239"/>
      <c r="D439" s="239"/>
      <c r="E439" s="240"/>
      <c r="F439" s="272"/>
      <c r="G439" s="124"/>
    </row>
    <row r="440" spans="1:7">
      <c r="A440" s="283" t="s">
        <v>418</v>
      </c>
      <c r="B440" s="241" t="s">
        <v>419</v>
      </c>
      <c r="C440" s="242" t="s">
        <v>239</v>
      </c>
      <c r="D440" s="242">
        <v>1</v>
      </c>
      <c r="E440" s="243">
        <v>0</v>
      </c>
      <c r="F440" s="273"/>
      <c r="G440" s="124">
        <f>D440*E440</f>
        <v>0</v>
      </c>
    </row>
    <row r="441" spans="1:7">
      <c r="A441" s="283"/>
      <c r="B441" s="241"/>
      <c r="C441" s="242"/>
      <c r="D441" s="242"/>
      <c r="E441" s="243"/>
      <c r="F441" s="273"/>
      <c r="G441" s="124"/>
    </row>
    <row r="442" spans="1:7" ht="16.149999999999999" customHeight="1">
      <c r="A442" s="283" t="s">
        <v>420</v>
      </c>
      <c r="B442" s="241" t="s">
        <v>421</v>
      </c>
      <c r="C442" s="242" t="s">
        <v>239</v>
      </c>
      <c r="D442" s="242">
        <v>4</v>
      </c>
      <c r="E442" s="243">
        <v>0</v>
      </c>
      <c r="F442" s="273"/>
      <c r="G442" s="124">
        <f>D442*E442</f>
        <v>0</v>
      </c>
    </row>
    <row r="443" spans="1:7">
      <c r="A443" s="283"/>
      <c r="B443" s="241"/>
      <c r="C443" s="242"/>
      <c r="D443" s="242"/>
      <c r="E443" s="243"/>
      <c r="F443" s="273"/>
      <c r="G443" s="124"/>
    </row>
    <row r="444" spans="1:7">
      <c r="A444" s="283" t="s">
        <v>422</v>
      </c>
      <c r="B444" s="241" t="s">
        <v>423</v>
      </c>
      <c r="C444" s="242" t="s">
        <v>239</v>
      </c>
      <c r="D444" s="242">
        <v>0</v>
      </c>
      <c r="E444" s="243">
        <v>0</v>
      </c>
      <c r="F444" s="273"/>
      <c r="G444" s="124">
        <f>D444*E444</f>
        <v>0</v>
      </c>
    </row>
    <row r="445" spans="1:7">
      <c r="A445" s="283"/>
      <c r="B445" s="241"/>
      <c r="C445" s="242"/>
      <c r="D445" s="242"/>
      <c r="E445" s="243"/>
      <c r="F445" s="273"/>
      <c r="G445" s="124"/>
    </row>
    <row r="446" spans="1:7" ht="16.149999999999999" customHeight="1">
      <c r="A446" s="283" t="s">
        <v>424</v>
      </c>
      <c r="B446" s="241" t="s">
        <v>425</v>
      </c>
      <c r="C446" s="242" t="s">
        <v>239</v>
      </c>
      <c r="D446" s="242">
        <v>0</v>
      </c>
      <c r="E446" s="243">
        <v>0</v>
      </c>
      <c r="F446" s="273"/>
      <c r="G446" s="124">
        <f>D446*E446</f>
        <v>0</v>
      </c>
    </row>
    <row r="447" spans="1:7">
      <c r="A447" s="282"/>
      <c r="B447" s="238"/>
      <c r="C447" s="239"/>
      <c r="D447" s="239"/>
      <c r="E447" s="240"/>
      <c r="F447" s="272"/>
      <c r="G447" s="124"/>
    </row>
    <row r="448" spans="1:7">
      <c r="A448" s="192"/>
      <c r="B448" s="193"/>
      <c r="C448" s="193"/>
      <c r="D448" s="217"/>
      <c r="E448" s="195"/>
      <c r="F448" s="196"/>
      <c r="G448" s="197"/>
    </row>
    <row r="449" spans="1:7">
      <c r="A449" s="185"/>
      <c r="B449" s="177" t="s">
        <v>234</v>
      </c>
      <c r="F449" s="198"/>
      <c r="G449" s="124">
        <f>SUM(G399:G447)</f>
        <v>0</v>
      </c>
    </row>
    <row r="450" spans="1:7">
      <c r="A450" s="199"/>
      <c r="B450" s="200"/>
      <c r="C450" s="200"/>
      <c r="D450" s="218"/>
      <c r="E450" s="202"/>
      <c r="F450" s="203"/>
      <c r="G450" s="204"/>
    </row>
    <row r="451" spans="1:7">
      <c r="A451" s="177" t="s">
        <v>235</v>
      </c>
      <c r="B451" s="177"/>
      <c r="E451" s="179"/>
    </row>
    <row r="452" spans="1:7">
      <c r="E452" s="179"/>
    </row>
    <row r="453" spans="1:7" ht="20.25" customHeight="1">
      <c r="A453" s="180" t="s">
        <v>101</v>
      </c>
      <c r="B453" s="181" t="s">
        <v>102</v>
      </c>
      <c r="C453" s="180" t="s">
        <v>103</v>
      </c>
      <c r="D453" s="181" t="s">
        <v>104</v>
      </c>
      <c r="E453" s="182" t="s">
        <v>105</v>
      </c>
      <c r="F453" s="183" t="s">
        <v>106</v>
      </c>
      <c r="G453" s="184"/>
    </row>
    <row r="454" spans="1:7">
      <c r="A454" s="192"/>
      <c r="B454" s="193"/>
      <c r="C454" s="281"/>
      <c r="D454" s="217"/>
      <c r="E454" s="229"/>
      <c r="F454" s="195"/>
      <c r="G454" s="197"/>
    </row>
    <row r="455" spans="1:7">
      <c r="A455" s="290">
        <v>15</v>
      </c>
      <c r="B455" s="291" t="s">
        <v>426</v>
      </c>
      <c r="C455" s="292"/>
      <c r="D455" s="293"/>
      <c r="E455" s="294"/>
      <c r="F455" s="299"/>
      <c r="G455" s="124"/>
    </row>
    <row r="456" spans="1:7" ht="38.25">
      <c r="A456" s="295"/>
      <c r="B456" s="296" t="s">
        <v>427</v>
      </c>
      <c r="C456" s="292"/>
      <c r="D456" s="293"/>
      <c r="E456" s="294"/>
      <c r="F456" s="299"/>
      <c r="G456" s="124"/>
    </row>
    <row r="457" spans="1:7">
      <c r="A457" s="295"/>
      <c r="B457" s="296"/>
      <c r="C457" s="292"/>
      <c r="D457" s="293"/>
      <c r="E457" s="294"/>
      <c r="F457" s="299"/>
      <c r="G457" s="124"/>
    </row>
    <row r="458" spans="1:7">
      <c r="A458" s="297"/>
      <c r="B458" s="291" t="s">
        <v>417</v>
      </c>
      <c r="C458" s="292"/>
      <c r="D458" s="293"/>
      <c r="E458" s="294"/>
      <c r="F458" s="299"/>
      <c r="G458" s="124"/>
    </row>
    <row r="459" spans="1:7">
      <c r="A459" s="297"/>
      <c r="B459" s="291"/>
      <c r="C459" s="292"/>
      <c r="D459" s="293"/>
      <c r="E459" s="294"/>
      <c r="F459" s="299"/>
      <c r="G459" s="124"/>
    </row>
    <row r="460" spans="1:7" ht="25.5">
      <c r="A460" s="295" t="s">
        <v>428</v>
      </c>
      <c r="B460" s="296" t="s">
        <v>429</v>
      </c>
      <c r="C460" s="304" t="s">
        <v>71</v>
      </c>
      <c r="D460" s="305">
        <f>Measure!AR79</f>
        <v>55</v>
      </c>
      <c r="E460" s="306">
        <v>0</v>
      </c>
      <c r="F460" s="307"/>
      <c r="G460" s="308">
        <f>D460*E460</f>
        <v>0</v>
      </c>
    </row>
    <row r="461" spans="1:7">
      <c r="A461" s="297"/>
      <c r="B461" s="296"/>
      <c r="C461" s="304"/>
      <c r="D461" s="305"/>
      <c r="E461" s="309"/>
      <c r="F461" s="310"/>
      <c r="G461" s="308"/>
    </row>
    <row r="462" spans="1:7" ht="25.5">
      <c r="A462" s="295" t="s">
        <v>430</v>
      </c>
      <c r="B462" s="296" t="s">
        <v>431</v>
      </c>
      <c r="C462" s="304" t="s">
        <v>142</v>
      </c>
      <c r="D462" s="305">
        <f>Measure!AS79</f>
        <v>10</v>
      </c>
      <c r="E462" s="306">
        <v>0</v>
      </c>
      <c r="F462" s="307"/>
      <c r="G462" s="308">
        <f t="shared" ref="G462:G474" si="49">D462*E462</f>
        <v>0</v>
      </c>
    </row>
    <row r="463" spans="1:7">
      <c r="A463" s="297"/>
      <c r="B463" s="296"/>
      <c r="C463" s="304"/>
      <c r="D463" s="305"/>
      <c r="E463" s="311"/>
      <c r="F463" s="310"/>
      <c r="G463" s="308"/>
    </row>
    <row r="464" spans="1:7" ht="25.5">
      <c r="A464" s="295" t="s">
        <v>432</v>
      </c>
      <c r="B464" s="296" t="s">
        <v>433</v>
      </c>
      <c r="C464" s="304" t="s">
        <v>239</v>
      </c>
      <c r="D464" s="305">
        <f>Measure!AT79</f>
        <v>14</v>
      </c>
      <c r="E464" s="306">
        <v>0</v>
      </c>
      <c r="F464" s="307"/>
      <c r="G464" s="308">
        <f t="shared" si="49"/>
        <v>0</v>
      </c>
    </row>
    <row r="465" spans="1:7">
      <c r="A465" s="297"/>
      <c r="B465" s="296"/>
      <c r="C465" s="304"/>
      <c r="D465" s="305"/>
      <c r="E465" s="309"/>
      <c r="F465" s="310"/>
      <c r="G465" s="308"/>
    </row>
    <row r="466" spans="1:7" ht="25.5">
      <c r="A466" s="295" t="s">
        <v>434</v>
      </c>
      <c r="B466" s="296" t="s">
        <v>435</v>
      </c>
      <c r="C466" s="304" t="s">
        <v>239</v>
      </c>
      <c r="D466" s="305">
        <f>D462</f>
        <v>10</v>
      </c>
      <c r="E466" s="306">
        <v>0</v>
      </c>
      <c r="F466" s="307"/>
      <c r="G466" s="308">
        <f t="shared" si="49"/>
        <v>0</v>
      </c>
    </row>
    <row r="467" spans="1:7">
      <c r="A467" s="295"/>
      <c r="B467" s="296"/>
      <c r="C467" s="304"/>
      <c r="D467" s="305"/>
      <c r="E467" s="306"/>
      <c r="F467" s="307"/>
      <c r="G467" s="308"/>
    </row>
    <row r="468" spans="1:7" ht="25.5">
      <c r="A468" s="295" t="s">
        <v>436</v>
      </c>
      <c r="B468" s="296" t="s">
        <v>437</v>
      </c>
      <c r="C468" s="304" t="s">
        <v>239</v>
      </c>
      <c r="D468" s="305">
        <f>7</f>
        <v>7</v>
      </c>
      <c r="E468" s="306">
        <v>0</v>
      </c>
      <c r="F468" s="307"/>
      <c r="G468" s="308">
        <f t="shared" si="49"/>
        <v>0</v>
      </c>
    </row>
    <row r="469" spans="1:7">
      <c r="A469" s="297"/>
      <c r="B469" s="296"/>
      <c r="C469" s="304"/>
      <c r="D469" s="305"/>
      <c r="E469" s="306"/>
      <c r="F469" s="307"/>
      <c r="G469" s="308"/>
    </row>
    <row r="470" spans="1:7">
      <c r="A470" s="295" t="s">
        <v>438</v>
      </c>
      <c r="B470" s="296" t="s">
        <v>439</v>
      </c>
      <c r="C470" s="304" t="s">
        <v>239</v>
      </c>
      <c r="D470" s="305">
        <v>5</v>
      </c>
      <c r="E470" s="306">
        <v>0</v>
      </c>
      <c r="F470" s="307"/>
      <c r="G470" s="308">
        <f t="shared" si="49"/>
        <v>0</v>
      </c>
    </row>
    <row r="471" spans="1:7">
      <c r="A471" s="297"/>
      <c r="B471" s="296"/>
      <c r="C471" s="304"/>
      <c r="D471" s="305"/>
      <c r="E471" s="306"/>
      <c r="F471" s="307"/>
      <c r="G471" s="308"/>
    </row>
    <row r="472" spans="1:7">
      <c r="A472" s="295" t="s">
        <v>440</v>
      </c>
      <c r="B472" s="296" t="s">
        <v>441</v>
      </c>
      <c r="C472" s="304" t="s">
        <v>239</v>
      </c>
      <c r="D472" s="305">
        <v>1</v>
      </c>
      <c r="E472" s="306">
        <v>0</v>
      </c>
      <c r="F472" s="307"/>
      <c r="G472" s="308">
        <f t="shared" si="49"/>
        <v>0</v>
      </c>
    </row>
    <row r="473" spans="1:7">
      <c r="A473" s="297"/>
      <c r="B473" s="296"/>
      <c r="C473" s="304"/>
      <c r="D473" s="305"/>
      <c r="E473" s="306"/>
      <c r="F473" s="307"/>
      <c r="G473" s="308"/>
    </row>
    <row r="474" spans="1:7">
      <c r="A474" s="295" t="s">
        <v>442</v>
      </c>
      <c r="B474" s="296" t="s">
        <v>443</v>
      </c>
      <c r="C474" s="304" t="s">
        <v>142</v>
      </c>
      <c r="D474" s="305">
        <v>6</v>
      </c>
      <c r="E474" s="306">
        <v>0</v>
      </c>
      <c r="F474" s="307"/>
      <c r="G474" s="308">
        <f t="shared" si="49"/>
        <v>0</v>
      </c>
    </row>
    <row r="475" spans="1:7">
      <c r="A475" s="301"/>
      <c r="B475" s="296"/>
      <c r="C475" s="292"/>
      <c r="D475" s="293"/>
      <c r="E475" s="298"/>
      <c r="F475" s="300"/>
      <c r="G475" s="124"/>
    </row>
    <row r="476" spans="1:7">
      <c r="A476" s="284">
        <v>16</v>
      </c>
      <c r="B476" s="245" t="s">
        <v>444</v>
      </c>
      <c r="C476" s="246"/>
      <c r="D476" s="246"/>
      <c r="E476" s="247"/>
      <c r="F476" s="274"/>
      <c r="G476" s="124"/>
    </row>
    <row r="477" spans="1:7">
      <c r="A477" s="246"/>
      <c r="B477" s="244"/>
      <c r="C477" s="246"/>
      <c r="D477" s="246"/>
      <c r="E477" s="247"/>
      <c r="F477" s="274"/>
      <c r="G477" s="124"/>
    </row>
    <row r="478" spans="1:7" ht="25.5">
      <c r="A478" s="285" t="s">
        <v>445</v>
      </c>
      <c r="B478" s="248" t="s">
        <v>446</v>
      </c>
      <c r="C478" s="249" t="s">
        <v>168</v>
      </c>
      <c r="D478" s="250">
        <v>1</v>
      </c>
      <c r="E478" s="251">
        <v>10000</v>
      </c>
      <c r="F478" s="275"/>
      <c r="G478" s="124"/>
    </row>
    <row r="479" spans="1:7">
      <c r="A479" s="286"/>
      <c r="B479" s="252"/>
      <c r="C479" s="253"/>
      <c r="D479" s="254"/>
      <c r="E479" s="255"/>
      <c r="F479" s="276"/>
      <c r="G479" s="124"/>
    </row>
    <row r="480" spans="1:7" ht="25.5">
      <c r="A480" s="287" t="s">
        <v>447</v>
      </c>
      <c r="B480" s="256" t="s">
        <v>448</v>
      </c>
      <c r="C480" s="257" t="s">
        <v>171</v>
      </c>
      <c r="D480" s="258"/>
      <c r="E480" s="259"/>
      <c r="F480" s="277"/>
      <c r="G480" s="124"/>
    </row>
    <row r="481" spans="1:7">
      <c r="A481" s="262"/>
      <c r="B481" s="260"/>
      <c r="C481" s="261"/>
      <c r="D481" s="262"/>
      <c r="E481" s="263"/>
      <c r="F481" s="278"/>
      <c r="G481" s="124"/>
    </row>
    <row r="482" spans="1:7">
      <c r="A482" s="288">
        <v>17</v>
      </c>
      <c r="B482" s="264" t="s">
        <v>449</v>
      </c>
      <c r="C482" s="261"/>
      <c r="D482" s="262"/>
      <c r="E482" s="263"/>
      <c r="F482" s="278"/>
      <c r="G482" s="124"/>
    </row>
    <row r="483" spans="1:7">
      <c r="A483" s="289"/>
      <c r="B483" s="264"/>
      <c r="C483" s="261"/>
      <c r="D483" s="262"/>
      <c r="E483" s="263"/>
      <c r="F483" s="278"/>
      <c r="G483" s="124"/>
    </row>
    <row r="484" spans="1:7">
      <c r="A484" s="262" t="s">
        <v>450</v>
      </c>
      <c r="B484" s="264" t="s">
        <v>451</v>
      </c>
      <c r="C484" s="261"/>
      <c r="D484" s="262"/>
      <c r="E484" s="263"/>
      <c r="F484" s="278"/>
      <c r="G484" s="124"/>
    </row>
    <row r="485" spans="1:7" ht="27.75" customHeight="1">
      <c r="A485" s="262"/>
      <c r="B485" s="260" t="s">
        <v>452</v>
      </c>
      <c r="C485" s="261" t="s">
        <v>453</v>
      </c>
      <c r="D485" s="265">
        <v>20</v>
      </c>
      <c r="E485" s="266">
        <v>0</v>
      </c>
      <c r="F485" s="279"/>
      <c r="G485" s="124">
        <f t="shared" ref="G485:G487" si="50">D485*E485</f>
        <v>0</v>
      </c>
    </row>
    <row r="486" spans="1:7" ht="27.75" customHeight="1">
      <c r="A486" s="262"/>
      <c r="B486" s="260" t="s">
        <v>454</v>
      </c>
      <c r="C486" s="261" t="s">
        <v>453</v>
      </c>
      <c r="D486" s="265">
        <v>5</v>
      </c>
      <c r="E486" s="266">
        <v>0</v>
      </c>
      <c r="F486" s="279"/>
      <c r="G486" s="124">
        <f t="shared" si="50"/>
        <v>0</v>
      </c>
    </row>
    <row r="487" spans="1:7" ht="24" customHeight="1">
      <c r="A487" s="262"/>
      <c r="B487" s="260" t="s">
        <v>455</v>
      </c>
      <c r="C487" s="261" t="s">
        <v>453</v>
      </c>
      <c r="D487" s="265">
        <v>5</v>
      </c>
      <c r="E487" s="266">
        <v>0</v>
      </c>
      <c r="F487" s="279"/>
      <c r="G487" s="124">
        <f t="shared" si="50"/>
        <v>0</v>
      </c>
    </row>
    <row r="488" spans="1:7" ht="24" customHeight="1">
      <c r="A488" s="262"/>
      <c r="B488" s="302"/>
      <c r="C488" s="261"/>
      <c r="D488" s="265"/>
      <c r="E488" s="266"/>
      <c r="F488" s="303"/>
      <c r="G488" s="124"/>
    </row>
    <row r="489" spans="1:7" ht="24" customHeight="1">
      <c r="A489" s="262"/>
      <c r="B489" s="302"/>
      <c r="C489" s="261"/>
      <c r="D489" s="265"/>
      <c r="E489" s="266"/>
      <c r="F489" s="303"/>
      <c r="G489" s="124"/>
    </row>
    <row r="490" spans="1:7" ht="13.9" customHeight="1">
      <c r="A490" s="262"/>
      <c r="B490" s="302"/>
      <c r="C490" s="261"/>
      <c r="D490" s="265"/>
      <c r="E490" s="266"/>
      <c r="F490" s="303"/>
      <c r="G490" s="124"/>
    </row>
    <row r="491" spans="1:7">
      <c r="A491" s="185"/>
      <c r="B491" s="188"/>
      <c r="C491" s="199"/>
      <c r="D491" s="199"/>
      <c r="E491" s="216"/>
      <c r="G491" s="124"/>
    </row>
    <row r="492" spans="1:7">
      <c r="A492" s="192"/>
      <c r="B492" s="193"/>
      <c r="C492" s="193"/>
      <c r="D492" s="217"/>
      <c r="E492" s="195"/>
      <c r="F492" s="196"/>
      <c r="G492" s="197"/>
    </row>
    <row r="493" spans="1:7">
      <c r="A493" s="185"/>
      <c r="B493" s="177" t="s">
        <v>234</v>
      </c>
      <c r="F493" s="198"/>
      <c r="G493" s="124">
        <f>SUM(G454:G491)</f>
        <v>0</v>
      </c>
    </row>
    <row r="494" spans="1:7">
      <c r="A494" s="199"/>
      <c r="B494" s="200"/>
      <c r="C494" s="200"/>
      <c r="D494" s="218"/>
      <c r="E494" s="202"/>
      <c r="F494" s="203"/>
      <c r="G494" s="204"/>
    </row>
    <row r="495" spans="1:7">
      <c r="A495" s="177" t="s">
        <v>235</v>
      </c>
      <c r="B495" s="177"/>
      <c r="E495" s="179"/>
    </row>
    <row r="496" spans="1:7">
      <c r="E496" s="179"/>
    </row>
    <row r="497" spans="1:7" ht="20.25" customHeight="1">
      <c r="A497" s="180" t="s">
        <v>101</v>
      </c>
      <c r="B497" s="181" t="s">
        <v>102</v>
      </c>
      <c r="C497" s="180" t="s">
        <v>103</v>
      </c>
      <c r="D497" s="181" t="s">
        <v>104</v>
      </c>
      <c r="E497" s="182" t="s">
        <v>105</v>
      </c>
      <c r="F497" s="183" t="s">
        <v>106</v>
      </c>
      <c r="G497" s="184"/>
    </row>
    <row r="498" spans="1:7" ht="20.25" customHeight="1">
      <c r="A498" s="231"/>
      <c r="B498" s="232"/>
      <c r="C498" s="231"/>
      <c r="D498" s="232"/>
      <c r="E498" s="233"/>
      <c r="F498" s="234"/>
      <c r="G498" s="235"/>
    </row>
    <row r="499" spans="1:7">
      <c r="A499" s="262" t="s">
        <v>456</v>
      </c>
      <c r="B499" s="264" t="s">
        <v>457</v>
      </c>
      <c r="C499" s="261"/>
      <c r="D499" s="265"/>
      <c r="E499" s="266"/>
      <c r="F499" s="279"/>
      <c r="G499" s="124"/>
    </row>
    <row r="500" spans="1:7" ht="25.5">
      <c r="A500" s="262"/>
      <c r="B500" s="260" t="s">
        <v>452</v>
      </c>
      <c r="C500" s="261" t="s">
        <v>453</v>
      </c>
      <c r="D500" s="265">
        <v>20</v>
      </c>
      <c r="E500" s="266">
        <v>0</v>
      </c>
      <c r="F500" s="279"/>
      <c r="G500" s="124">
        <f>D500*E500</f>
        <v>0</v>
      </c>
    </row>
    <row r="501" spans="1:7" ht="25.5" customHeight="1">
      <c r="A501" s="262"/>
      <c r="B501" s="260" t="s">
        <v>454</v>
      </c>
      <c r="C501" s="261" t="s">
        <v>453</v>
      </c>
      <c r="D501" s="265">
        <v>5</v>
      </c>
      <c r="E501" s="266">
        <v>0</v>
      </c>
      <c r="F501" s="279"/>
      <c r="G501" s="124">
        <f t="shared" ref="G501:G510" si="51">D501*E501</f>
        <v>0</v>
      </c>
    </row>
    <row r="502" spans="1:7" ht="26.25" customHeight="1">
      <c r="A502" s="262"/>
      <c r="B502" s="260" t="s">
        <v>455</v>
      </c>
      <c r="C502" s="261" t="s">
        <v>453</v>
      </c>
      <c r="D502" s="265">
        <v>5</v>
      </c>
      <c r="E502" s="266">
        <v>0</v>
      </c>
      <c r="F502" s="279"/>
      <c r="G502" s="124">
        <f t="shared" si="51"/>
        <v>0</v>
      </c>
    </row>
    <row r="503" spans="1:7">
      <c r="A503" s="262" t="s">
        <v>458</v>
      </c>
      <c r="B503" s="264" t="s">
        <v>459</v>
      </c>
      <c r="C503" s="261"/>
      <c r="D503" s="265"/>
      <c r="E503" s="266"/>
      <c r="F503" s="279"/>
      <c r="G503" s="124"/>
    </row>
    <row r="504" spans="1:7" ht="25.5" customHeight="1">
      <c r="A504" s="262"/>
      <c r="B504" s="260" t="s">
        <v>452</v>
      </c>
      <c r="C504" s="261" t="s">
        <v>453</v>
      </c>
      <c r="D504" s="265">
        <v>20</v>
      </c>
      <c r="E504" s="266">
        <v>0</v>
      </c>
      <c r="F504" s="279"/>
      <c r="G504" s="124">
        <f t="shared" si="51"/>
        <v>0</v>
      </c>
    </row>
    <row r="505" spans="1:7" ht="25.5" customHeight="1">
      <c r="A505" s="262"/>
      <c r="B505" s="260" t="s">
        <v>454</v>
      </c>
      <c r="C505" s="261" t="s">
        <v>453</v>
      </c>
      <c r="D505" s="265">
        <v>5</v>
      </c>
      <c r="E505" s="266">
        <v>0</v>
      </c>
      <c r="F505" s="279"/>
      <c r="G505" s="124">
        <f t="shared" si="51"/>
        <v>0</v>
      </c>
    </row>
    <row r="506" spans="1:7" ht="27" customHeight="1">
      <c r="A506" s="262"/>
      <c r="B506" s="260" t="s">
        <v>455</v>
      </c>
      <c r="C506" s="261" t="s">
        <v>453</v>
      </c>
      <c r="D506" s="265">
        <v>5</v>
      </c>
      <c r="E506" s="266">
        <v>0</v>
      </c>
      <c r="F506" s="279"/>
      <c r="G506" s="124">
        <f t="shared" si="51"/>
        <v>0</v>
      </c>
    </row>
    <row r="507" spans="1:7">
      <c r="A507" s="262" t="s">
        <v>460</v>
      </c>
      <c r="B507" s="264" t="s">
        <v>461</v>
      </c>
      <c r="C507" s="261"/>
      <c r="D507" s="262"/>
      <c r="E507" s="263"/>
      <c r="F507" s="279"/>
      <c r="G507" s="124"/>
    </row>
    <row r="508" spans="1:7">
      <c r="A508" s="269"/>
      <c r="B508" s="267" t="s">
        <v>462</v>
      </c>
      <c r="C508" s="268" t="s">
        <v>463</v>
      </c>
      <c r="D508" s="269">
        <v>100</v>
      </c>
      <c r="E508" s="270">
        <v>0</v>
      </c>
      <c r="F508" s="279"/>
      <c r="G508" s="124">
        <f t="shared" si="51"/>
        <v>0</v>
      </c>
    </row>
    <row r="509" spans="1:7">
      <c r="A509" s="269"/>
      <c r="B509" s="267" t="s">
        <v>464</v>
      </c>
      <c r="C509" s="268" t="s">
        <v>463</v>
      </c>
      <c r="D509" s="269">
        <v>200</v>
      </c>
      <c r="E509" s="270">
        <v>0</v>
      </c>
      <c r="F509" s="279"/>
      <c r="G509" s="124">
        <f t="shared" si="51"/>
        <v>0</v>
      </c>
    </row>
    <row r="510" spans="1:7">
      <c r="A510" s="267"/>
      <c r="B510" s="267" t="s">
        <v>465</v>
      </c>
      <c r="C510" s="268" t="s">
        <v>463</v>
      </c>
      <c r="D510" s="269">
        <v>200</v>
      </c>
      <c r="E510" s="270">
        <v>0</v>
      </c>
      <c r="F510" s="279"/>
      <c r="G510" s="124">
        <f t="shared" si="51"/>
        <v>0</v>
      </c>
    </row>
    <row r="511" spans="1:7">
      <c r="A511" s="267"/>
      <c r="B511" s="267"/>
      <c r="C511" s="268"/>
      <c r="D511" s="269"/>
      <c r="E511" s="270"/>
      <c r="F511" s="280"/>
      <c r="G511" s="124"/>
    </row>
    <row r="512" spans="1:7" ht="38.25">
      <c r="A512" s="267"/>
      <c r="B512" s="271" t="s">
        <v>466</v>
      </c>
      <c r="C512" s="268"/>
      <c r="D512" s="269"/>
      <c r="E512" s="270"/>
      <c r="F512" s="280"/>
      <c r="G512" s="124"/>
    </row>
    <row r="513" spans="1:7">
      <c r="A513" s="185"/>
      <c r="B513" s="188"/>
      <c r="C513" s="185"/>
      <c r="E513" s="122"/>
      <c r="G513" s="124"/>
    </row>
    <row r="514" spans="1:7">
      <c r="A514" s="185"/>
      <c r="B514" s="177" t="s">
        <v>467</v>
      </c>
      <c r="C514" s="185"/>
      <c r="E514" s="122"/>
      <c r="F514" s="196"/>
      <c r="G514" s="197">
        <f>SUM(G498:G513)</f>
        <v>0</v>
      </c>
    </row>
    <row r="515" spans="1:7">
      <c r="A515" s="185"/>
      <c r="B515" s="188"/>
      <c r="C515" s="185"/>
      <c r="E515" s="122"/>
      <c r="G515" s="124"/>
    </row>
    <row r="516" spans="1:7">
      <c r="A516" s="185"/>
      <c r="B516" s="177" t="s">
        <v>468</v>
      </c>
      <c r="C516" s="120"/>
      <c r="E516" s="122"/>
      <c r="F516" s="189"/>
      <c r="G516" s="124"/>
    </row>
    <row r="517" spans="1:7">
      <c r="A517" s="185"/>
      <c r="C517" s="120"/>
      <c r="E517" s="122"/>
      <c r="G517" s="124"/>
    </row>
    <row r="518" spans="1:7">
      <c r="A518" s="185"/>
      <c r="B518" s="177" t="s">
        <v>214</v>
      </c>
      <c r="C518" s="185"/>
      <c r="E518" s="122"/>
      <c r="G518" s="124"/>
    </row>
    <row r="519" spans="1:7">
      <c r="A519" s="185"/>
      <c r="B519" s="188" t="s">
        <v>119</v>
      </c>
      <c r="C519" s="185"/>
      <c r="E519" s="122"/>
      <c r="G519" s="124"/>
    </row>
    <row r="520" spans="1:7">
      <c r="A520" s="185"/>
      <c r="C520" s="185"/>
      <c r="E520" s="122"/>
      <c r="G520" s="124"/>
    </row>
    <row r="521" spans="1:7">
      <c r="A521" s="185"/>
      <c r="B521" s="188">
        <v>1</v>
      </c>
      <c r="C521" s="120"/>
      <c r="E521" s="122"/>
      <c r="G521" s="124">
        <f>G56</f>
        <v>0</v>
      </c>
    </row>
    <row r="522" spans="1:7">
      <c r="A522" s="185"/>
      <c r="C522" s="120"/>
      <c r="E522" s="122"/>
      <c r="G522" s="124"/>
    </row>
    <row r="523" spans="1:7">
      <c r="A523" s="185"/>
      <c r="B523" s="188">
        <v>2</v>
      </c>
      <c r="C523" s="120"/>
      <c r="E523" s="122"/>
      <c r="G523" s="124">
        <f>G114</f>
        <v>0</v>
      </c>
    </row>
    <row r="524" spans="1:7">
      <c r="A524" s="185"/>
      <c r="C524" s="185"/>
      <c r="E524" s="122"/>
      <c r="G524" s="124"/>
    </row>
    <row r="525" spans="1:7">
      <c r="A525" s="185"/>
      <c r="B525" s="188">
        <v>3</v>
      </c>
      <c r="C525" s="185"/>
      <c r="E525" s="122"/>
      <c r="G525" s="124">
        <f>G279</f>
        <v>0</v>
      </c>
    </row>
    <row r="526" spans="1:7">
      <c r="A526" s="185"/>
      <c r="C526" s="185"/>
      <c r="E526" s="122"/>
      <c r="G526" s="124"/>
    </row>
    <row r="527" spans="1:7">
      <c r="A527" s="185"/>
      <c r="B527" s="188">
        <v>4</v>
      </c>
      <c r="C527" s="120"/>
      <c r="E527" s="122"/>
      <c r="G527" s="124">
        <f>G223</f>
        <v>0</v>
      </c>
    </row>
    <row r="528" spans="1:7">
      <c r="A528" s="185"/>
      <c r="C528" s="120"/>
      <c r="E528" s="122"/>
      <c r="G528" s="124"/>
    </row>
    <row r="529" spans="1:7">
      <c r="A529" s="185"/>
      <c r="B529" s="188">
        <v>5</v>
      </c>
      <c r="C529" s="120"/>
      <c r="E529" s="122"/>
      <c r="F529" s="189"/>
      <c r="G529" s="124">
        <f>G279</f>
        <v>0</v>
      </c>
    </row>
    <row r="530" spans="1:7">
      <c r="A530" s="185"/>
      <c r="C530" s="120"/>
      <c r="E530" s="122"/>
      <c r="G530" s="124"/>
    </row>
    <row r="531" spans="1:7">
      <c r="A531" s="185"/>
      <c r="B531" s="188">
        <v>6</v>
      </c>
      <c r="C531" s="120"/>
      <c r="E531" s="122"/>
      <c r="G531" s="124">
        <f>G337</f>
        <v>0</v>
      </c>
    </row>
    <row r="532" spans="1:7">
      <c r="A532" s="185"/>
      <c r="C532" s="120"/>
      <c r="E532" s="122"/>
      <c r="G532" s="124"/>
    </row>
    <row r="533" spans="1:7">
      <c r="A533" s="185"/>
      <c r="B533" s="188">
        <v>7</v>
      </c>
      <c r="C533" s="120"/>
      <c r="E533" s="122"/>
      <c r="G533" s="124">
        <f>G394</f>
        <v>0</v>
      </c>
    </row>
    <row r="534" spans="1:7">
      <c r="A534" s="185"/>
      <c r="C534" s="120"/>
      <c r="E534" s="122"/>
      <c r="G534" s="124"/>
    </row>
    <row r="535" spans="1:7">
      <c r="A535" s="185"/>
      <c r="B535" s="188">
        <v>8</v>
      </c>
      <c r="C535" s="120"/>
      <c r="E535" s="122"/>
      <c r="G535" s="124">
        <f>G449</f>
        <v>0</v>
      </c>
    </row>
    <row r="536" spans="1:7">
      <c r="A536" s="185"/>
      <c r="C536" s="120"/>
      <c r="E536" s="122"/>
      <c r="G536" s="124"/>
    </row>
    <row r="537" spans="1:7">
      <c r="A537" s="185"/>
      <c r="B537" s="188">
        <v>9</v>
      </c>
      <c r="C537" s="120"/>
      <c r="E537" s="122"/>
      <c r="G537" s="124">
        <f>G493</f>
        <v>0</v>
      </c>
    </row>
    <row r="538" spans="1:7">
      <c r="A538" s="185"/>
      <c r="B538" s="188"/>
      <c r="C538" s="120"/>
      <c r="E538" s="122"/>
      <c r="G538" s="124"/>
    </row>
    <row r="539" spans="1:7">
      <c r="A539" s="185"/>
      <c r="B539" s="188">
        <v>10</v>
      </c>
      <c r="C539" s="120"/>
      <c r="E539" s="122"/>
      <c r="G539" s="124">
        <f>G514</f>
        <v>0</v>
      </c>
    </row>
    <row r="540" spans="1:7">
      <c r="A540" s="199"/>
      <c r="B540" s="200"/>
      <c r="C540" s="236"/>
      <c r="D540" s="218"/>
      <c r="E540" s="237"/>
      <c r="F540" s="202"/>
      <c r="G540" s="204"/>
    </row>
    <row r="541" spans="1:7" ht="18" customHeight="1">
      <c r="A541" s="185"/>
      <c r="B541" s="177" t="s">
        <v>469</v>
      </c>
      <c r="F541" s="196"/>
      <c r="G541" s="124"/>
    </row>
    <row r="542" spans="1:7">
      <c r="A542" s="185"/>
      <c r="B542" s="177" t="s">
        <v>148</v>
      </c>
      <c r="F542" s="198"/>
      <c r="G542" s="124">
        <f>SUM(G520:G539)</f>
        <v>0</v>
      </c>
    </row>
    <row r="543" spans="1:7">
      <c r="A543" s="199"/>
      <c r="B543" s="200"/>
      <c r="C543" s="200"/>
      <c r="D543" s="218"/>
      <c r="E543" s="202"/>
      <c r="F543" s="203"/>
      <c r="G543" s="204"/>
    </row>
  </sheetData>
  <printOptions gridLinesSet="0"/>
  <pageMargins left="0.54" right="0.18" top="0.82291666666666663" bottom="0.77083333333333337" header="0.28999999999999998" footer="0.39"/>
  <pageSetup paperSize="9" orientation="portrait" r:id="rId1"/>
  <headerFooter alignWithMargins="0">
    <oddHeader xml:space="preserve">&amp;C&amp;"Aptos"&amp;10&amp;K000000 Confidential&amp;1#_x000D_&amp;RCADT Project No: P8081
CDSIA Terminal Capacity Optimisation  </oddHeader>
    <oddFooter>&amp;C&amp;"Century Gothic,Regular"
&amp;"Arial,Regular"Bill 4:Page &amp;P &amp;"Century Gothic,Regular"
&amp;R_x000D_&amp;1#&amp;"Aptos"&amp;10&amp;K000000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view="pageLayout" topLeftCell="A18" workbookViewId="0">
      <selection activeCell="F41" sqref="F41"/>
    </sheetView>
  </sheetViews>
  <sheetFormatPr defaultColWidth="9.140625" defaultRowHeight="13.5"/>
  <cols>
    <col min="1" max="1" width="6.42578125" style="3" customWidth="1"/>
    <col min="2" max="2" width="43.85546875" style="5" customWidth="1"/>
    <col min="3" max="3" width="7.85546875" style="3" customWidth="1"/>
    <col min="4" max="4" width="8.28515625" style="3" customWidth="1"/>
    <col min="5" max="5" width="12.7109375" style="58" bestFit="1" customWidth="1"/>
    <col min="6" max="6" width="12.7109375" style="58" customWidth="1"/>
    <col min="7" max="16384" width="9.140625" style="1"/>
  </cols>
  <sheetData>
    <row r="1" spans="1:6">
      <c r="A1" s="359" t="s">
        <v>470</v>
      </c>
      <c r="B1" s="360"/>
      <c r="C1" s="360"/>
      <c r="D1" s="360"/>
      <c r="E1" s="360"/>
      <c r="F1" s="360"/>
    </row>
    <row r="3" spans="1:6" ht="19.5" customHeight="1">
      <c r="A3" s="33" t="s">
        <v>101</v>
      </c>
      <c r="B3" s="34" t="s">
        <v>102</v>
      </c>
      <c r="C3" s="35" t="s">
        <v>103</v>
      </c>
      <c r="D3" s="34" t="s">
        <v>104</v>
      </c>
      <c r="E3" s="56" t="s">
        <v>105</v>
      </c>
      <c r="F3" s="61" t="s">
        <v>106</v>
      </c>
    </row>
    <row r="4" spans="1:6">
      <c r="A4" s="36"/>
      <c r="B4" s="11"/>
      <c r="C4" s="12"/>
      <c r="D4" s="11"/>
      <c r="E4" s="57"/>
      <c r="F4" s="62"/>
    </row>
    <row r="5" spans="1:6">
      <c r="A5" s="37">
        <v>1</v>
      </c>
      <c r="B5" s="2" t="s">
        <v>471</v>
      </c>
      <c r="D5" s="4"/>
      <c r="F5" s="63"/>
    </row>
    <row r="6" spans="1:6">
      <c r="A6" s="38"/>
      <c r="B6" s="6"/>
      <c r="D6" s="4"/>
      <c r="F6" s="63"/>
    </row>
    <row r="7" spans="1:6" ht="39">
      <c r="A7" s="40" t="s">
        <v>152</v>
      </c>
      <c r="B7" s="8" t="s">
        <v>472</v>
      </c>
      <c r="C7" s="3" t="s">
        <v>110</v>
      </c>
      <c r="D7" s="4"/>
      <c r="E7" s="58">
        <v>40000</v>
      </c>
      <c r="F7" s="112"/>
    </row>
    <row r="8" spans="1:6">
      <c r="A8" s="39"/>
      <c r="B8" s="7"/>
      <c r="D8" s="4"/>
      <c r="F8" s="63"/>
    </row>
    <row r="9" spans="1:6" ht="27" customHeight="1">
      <c r="A9" s="40" t="s">
        <v>154</v>
      </c>
      <c r="B9" s="114" t="s">
        <v>473</v>
      </c>
      <c r="C9" s="116" t="s">
        <v>171</v>
      </c>
      <c r="D9" s="111"/>
      <c r="E9" s="115"/>
      <c r="F9" s="117"/>
    </row>
    <row r="10" spans="1:6" ht="14.25" customHeight="1">
      <c r="A10" s="39"/>
      <c r="B10" s="7"/>
      <c r="D10" s="4"/>
      <c r="F10" s="63"/>
    </row>
    <row r="11" spans="1:6" ht="39">
      <c r="A11" s="40" t="s">
        <v>157</v>
      </c>
      <c r="B11" s="8" t="s">
        <v>474</v>
      </c>
      <c r="C11" s="3" t="s">
        <v>110</v>
      </c>
      <c r="D11" s="4"/>
      <c r="E11" s="58">
        <v>30000</v>
      </c>
      <c r="F11" s="112"/>
    </row>
    <row r="12" spans="1:6">
      <c r="A12" s="39"/>
      <c r="B12" s="7"/>
      <c r="D12" s="4"/>
      <c r="F12" s="63"/>
    </row>
    <row r="13" spans="1:6" ht="25.5">
      <c r="A13" s="110"/>
      <c r="B13" s="114" t="s">
        <v>475</v>
      </c>
      <c r="C13" s="116" t="s">
        <v>171</v>
      </c>
      <c r="D13" s="111"/>
      <c r="E13" s="115"/>
      <c r="F13" s="117"/>
    </row>
    <row r="14" spans="1:6" ht="15.75" customHeight="1">
      <c r="A14" s="39"/>
      <c r="B14" s="7"/>
      <c r="D14" s="4"/>
      <c r="F14" s="63"/>
    </row>
    <row r="15" spans="1:6" ht="26.25">
      <c r="A15" s="40" t="s">
        <v>158</v>
      </c>
      <c r="B15" s="8" t="s">
        <v>476</v>
      </c>
      <c r="C15" s="3" t="s">
        <v>110</v>
      </c>
      <c r="D15" s="4"/>
      <c r="E15" s="58">
        <v>3000000</v>
      </c>
      <c r="F15" s="112"/>
    </row>
    <row r="16" spans="1:6">
      <c r="A16" s="39"/>
      <c r="B16" s="7"/>
      <c r="D16" s="4"/>
      <c r="F16" s="63"/>
    </row>
    <row r="17" spans="1:6" ht="25.5">
      <c r="A17" s="110"/>
      <c r="B17" s="114" t="s">
        <v>477</v>
      </c>
      <c r="C17" s="116" t="s">
        <v>171</v>
      </c>
      <c r="D17" s="111"/>
      <c r="E17" s="115"/>
      <c r="F17" s="117"/>
    </row>
    <row r="18" spans="1:6" ht="15" customHeight="1">
      <c r="A18" s="39"/>
      <c r="B18" s="7"/>
      <c r="D18" s="4"/>
      <c r="F18" s="63"/>
    </row>
    <row r="19" spans="1:6" ht="26.25">
      <c r="A19" s="40" t="s">
        <v>161</v>
      </c>
      <c r="B19" s="8" t="s">
        <v>478</v>
      </c>
      <c r="C19" s="3" t="s">
        <v>110</v>
      </c>
      <c r="D19" s="4"/>
      <c r="E19" s="58">
        <v>180000</v>
      </c>
      <c r="F19" s="112"/>
    </row>
    <row r="20" spans="1:6">
      <c r="A20" s="39"/>
      <c r="B20" s="7"/>
      <c r="D20" s="4"/>
      <c r="F20" s="63"/>
    </row>
    <row r="21" spans="1:6" ht="25.5">
      <c r="A21" s="110"/>
      <c r="B21" s="114" t="s">
        <v>479</v>
      </c>
      <c r="C21" s="116" t="s">
        <v>171</v>
      </c>
      <c r="D21" s="111"/>
      <c r="E21" s="115"/>
      <c r="F21" s="117"/>
    </row>
    <row r="22" spans="1:6" ht="14.25" customHeight="1">
      <c r="A22" s="38"/>
      <c r="B22" s="6"/>
      <c r="D22" s="4"/>
      <c r="F22" s="63"/>
    </row>
    <row r="23" spans="1:6" ht="39">
      <c r="A23" s="40" t="s">
        <v>162</v>
      </c>
      <c r="B23" s="8" t="s">
        <v>480</v>
      </c>
      <c r="C23" s="3" t="s">
        <v>110</v>
      </c>
      <c r="D23" s="4"/>
      <c r="E23" s="58">
        <v>180000</v>
      </c>
      <c r="F23" s="112"/>
    </row>
    <row r="24" spans="1:6">
      <c r="A24" s="39"/>
      <c r="B24" s="7"/>
      <c r="D24" s="4"/>
      <c r="F24" s="63"/>
    </row>
    <row r="25" spans="1:6" ht="25.5">
      <c r="A25" s="110"/>
      <c r="B25" s="114" t="s">
        <v>481</v>
      </c>
      <c r="C25" s="116" t="s">
        <v>171</v>
      </c>
      <c r="D25" s="111"/>
      <c r="E25" s="115"/>
      <c r="F25" s="117"/>
    </row>
    <row r="26" spans="1:6" ht="18.75" customHeight="1">
      <c r="A26" s="39"/>
      <c r="B26" s="7"/>
      <c r="D26" s="4"/>
      <c r="F26" s="63"/>
    </row>
    <row r="27" spans="1:6" ht="26.25">
      <c r="A27" s="40" t="s">
        <v>164</v>
      </c>
      <c r="B27" s="8" t="s">
        <v>482</v>
      </c>
      <c r="C27" s="3" t="s">
        <v>110</v>
      </c>
      <c r="D27" s="4"/>
      <c r="E27" s="58">
        <v>300000</v>
      </c>
      <c r="F27" s="112"/>
    </row>
    <row r="28" spans="1:6">
      <c r="A28" s="39"/>
      <c r="B28" s="7"/>
      <c r="D28" s="4"/>
      <c r="F28" s="63"/>
    </row>
    <row r="29" spans="1:6" ht="25.5">
      <c r="A29" s="110"/>
      <c r="B29" s="114" t="s">
        <v>483</v>
      </c>
      <c r="C29" s="116" t="s">
        <v>171</v>
      </c>
      <c r="D29" s="111"/>
      <c r="E29" s="115"/>
      <c r="F29" s="117"/>
    </row>
    <row r="30" spans="1:6">
      <c r="A30" s="39"/>
      <c r="B30" s="7"/>
      <c r="D30" s="4"/>
      <c r="F30" s="63"/>
    </row>
    <row r="31" spans="1:6">
      <c r="A31" s="37"/>
      <c r="B31" s="10"/>
      <c r="D31" s="4"/>
      <c r="F31" s="63"/>
    </row>
    <row r="32" spans="1:6">
      <c r="A32" s="40"/>
      <c r="B32" s="9"/>
      <c r="D32" s="4"/>
      <c r="F32" s="63"/>
    </row>
    <row r="33" spans="1:6">
      <c r="A33" s="40"/>
      <c r="B33" s="9"/>
      <c r="D33" s="91"/>
      <c r="F33" s="63"/>
    </row>
    <row r="34" spans="1:6">
      <c r="A34" s="40"/>
      <c r="B34" s="9"/>
      <c r="D34" s="4"/>
      <c r="F34" s="63"/>
    </row>
    <row r="35" spans="1:6">
      <c r="A35" s="40"/>
      <c r="B35" s="92"/>
      <c r="D35" s="4"/>
      <c r="F35" s="63"/>
    </row>
    <row r="36" spans="1:6">
      <c r="A36" s="40"/>
      <c r="B36" s="9"/>
      <c r="D36" s="4"/>
      <c r="F36" s="63"/>
    </row>
    <row r="37" spans="1:6">
      <c r="A37" s="100"/>
      <c r="B37" s="101"/>
      <c r="C37" s="102"/>
      <c r="D37" s="103"/>
      <c r="E37" s="104"/>
      <c r="F37" s="105"/>
    </row>
    <row r="38" spans="1:6">
      <c r="A38" s="108"/>
      <c r="B38" s="109"/>
      <c r="C38" s="102"/>
      <c r="D38" s="103"/>
      <c r="E38" s="104"/>
      <c r="F38" s="105"/>
    </row>
    <row r="39" spans="1:6">
      <c r="A39" s="38"/>
      <c r="B39" s="6"/>
      <c r="D39" s="4"/>
      <c r="F39" s="63"/>
    </row>
    <row r="40" spans="1:6" ht="17.25" customHeight="1">
      <c r="A40" s="27"/>
      <c r="B40" s="28" t="s">
        <v>484</v>
      </c>
      <c r="C40" s="29"/>
      <c r="D40" s="29"/>
      <c r="E40" s="59"/>
      <c r="F40" s="64">
        <f>SUM(F4:F39)</f>
        <v>0</v>
      </c>
    </row>
    <row r="41" spans="1:6" ht="16.5" customHeight="1">
      <c r="A41" s="30"/>
      <c r="B41" s="31" t="s">
        <v>123</v>
      </c>
      <c r="C41" s="32"/>
      <c r="D41" s="32"/>
      <c r="E41" s="60"/>
      <c r="F41" s="65"/>
    </row>
    <row r="42" spans="1:6" ht="13.5" customHeight="1">
      <c r="A42" s="13"/>
      <c r="B42" s="14"/>
    </row>
  </sheetData>
  <mergeCells count="1">
    <mergeCell ref="A1:F1"/>
  </mergeCells>
  <printOptions horizontalCentered="1"/>
  <pageMargins left="0.59055118110236227" right="0.59055118110236227" top="0.98425196850393704" bottom="0.59055118110236227" header="0.39370078740157483" footer="0.39370078740157483"/>
  <pageSetup paperSize="9" orientation="portrait" r:id="rId1"/>
  <headerFooter differentOddEven="1" alignWithMargins="0">
    <oddHeader xml:space="preserve">&amp;C&amp;"Aptos"&amp;10&amp;K000000 Confidential&amp;1#_x000D_&amp;R
CADT Project No: P8081 
CDSIA Terminal Capacity Optimisation 
</oddHeader>
    <oddFooter>&amp;CBill 5: Page &amp;P of &amp;N&amp;R_x000D_&amp;1#&amp;"Aptos"&amp;10&amp;K000000 Confidential</oddFooter>
    <evenHeader>&amp;C&amp;"Aptos"&amp;10&amp;K000000 Confidential&amp;1#_x000D_</evenHeader>
    <evenFooter>&amp;R_x000D_&amp;1#&amp;"Aptos"&amp;10&amp;K000000 Confidential</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8"/>
  <sheetViews>
    <sheetView view="pageLayout" workbookViewId="0">
      <selection activeCell="E15" sqref="E15"/>
    </sheetView>
  </sheetViews>
  <sheetFormatPr defaultColWidth="9.140625" defaultRowHeight="12.75"/>
  <cols>
    <col min="1" max="6" width="9.140625" style="43"/>
    <col min="7" max="7" width="12.85546875" style="94" bestFit="1" customWidth="1"/>
    <col min="8" max="16384" width="9.140625" style="43"/>
  </cols>
  <sheetData>
    <row r="1" spans="1:9" ht="15.75">
      <c r="A1" s="363" t="s">
        <v>485</v>
      </c>
      <c r="B1" s="363"/>
      <c r="C1" s="363"/>
      <c r="D1" s="363"/>
      <c r="E1" s="363"/>
      <c r="F1" s="363"/>
      <c r="G1" s="363"/>
      <c r="H1" s="363"/>
      <c r="I1" s="363"/>
    </row>
    <row r="3" spans="1:9">
      <c r="A3" s="364" t="s">
        <v>486</v>
      </c>
      <c r="B3" s="364"/>
      <c r="C3" s="364"/>
      <c r="D3" s="364"/>
      <c r="E3" s="364"/>
      <c r="F3" s="43" t="s">
        <v>487</v>
      </c>
      <c r="G3" s="93">
        <f>'Bill 1'!F46</f>
        <v>0</v>
      </c>
    </row>
    <row r="5" spans="1:9">
      <c r="A5" s="364" t="s">
        <v>488</v>
      </c>
      <c r="B5" s="364"/>
      <c r="C5" s="364"/>
      <c r="D5" s="364"/>
      <c r="E5" s="364"/>
      <c r="F5" s="43" t="s">
        <v>487</v>
      </c>
      <c r="G5" s="93">
        <f>'Bill 2'!F53</f>
        <v>0</v>
      </c>
    </row>
    <row r="7" spans="1:9">
      <c r="A7" s="364" t="s">
        <v>489</v>
      </c>
      <c r="B7" s="364"/>
      <c r="C7" s="364"/>
      <c r="D7" s="364"/>
      <c r="F7" s="43" t="s">
        <v>487</v>
      </c>
      <c r="G7" s="93">
        <f>'Bill 3'!F150</f>
        <v>0</v>
      </c>
    </row>
    <row r="9" spans="1:9">
      <c r="A9" s="364" t="s">
        <v>490</v>
      </c>
      <c r="B9" s="364"/>
      <c r="C9" s="364"/>
      <c r="D9" s="364"/>
      <c r="F9" s="43" t="s">
        <v>487</v>
      </c>
      <c r="G9" s="93">
        <f>'Bill 4'!G542</f>
        <v>0</v>
      </c>
    </row>
    <row r="10" spans="1:9" ht="13.5" thickBot="1"/>
    <row r="11" spans="1:9">
      <c r="G11" s="95"/>
    </row>
    <row r="12" spans="1:9">
      <c r="A12" s="44" t="s">
        <v>491</v>
      </c>
      <c r="F12" s="43" t="s">
        <v>487</v>
      </c>
      <c r="G12" s="96">
        <f>G3+G5+G7+G9</f>
        <v>0</v>
      </c>
    </row>
    <row r="13" spans="1:9">
      <c r="A13" s="44"/>
      <c r="G13" s="97"/>
    </row>
    <row r="14" spans="1:9">
      <c r="A14" s="44" t="s">
        <v>492</v>
      </c>
      <c r="F14" s="43" t="s">
        <v>487</v>
      </c>
      <c r="G14" s="97">
        <f>G12*0.05</f>
        <v>0</v>
      </c>
    </row>
    <row r="15" spans="1:9" ht="13.5" thickBot="1">
      <c r="A15" s="44"/>
      <c r="G15" s="97"/>
    </row>
    <row r="16" spans="1:9">
      <c r="A16" s="44" t="s">
        <v>493</v>
      </c>
      <c r="F16" s="43" t="s">
        <v>487</v>
      </c>
      <c r="G16" s="113">
        <f>G12+G14</f>
        <v>0</v>
      </c>
    </row>
    <row r="17" spans="1:9">
      <c r="A17" s="44"/>
      <c r="G17" s="97"/>
    </row>
    <row r="18" spans="1:9">
      <c r="A18" s="365" t="s">
        <v>494</v>
      </c>
      <c r="B18" s="365"/>
      <c r="C18" s="365"/>
      <c r="D18" s="365"/>
      <c r="E18" s="365"/>
      <c r="G18" s="93">
        <f>G16*0.15</f>
        <v>0</v>
      </c>
    </row>
    <row r="19" spans="1:9">
      <c r="A19" s="44"/>
      <c r="B19" s="44"/>
      <c r="C19" s="44"/>
      <c r="D19" s="44"/>
      <c r="E19" s="44"/>
    </row>
    <row r="20" spans="1:9" ht="13.5" thickBot="1">
      <c r="A20" s="44" t="s">
        <v>495</v>
      </c>
      <c r="F20" s="43" t="s">
        <v>487</v>
      </c>
      <c r="G20" s="98">
        <f>G16+G18</f>
        <v>0</v>
      </c>
    </row>
    <row r="21" spans="1:9" ht="13.5" thickTop="1">
      <c r="A21" s="44"/>
      <c r="G21" s="97"/>
    </row>
    <row r="22" spans="1:9" ht="11.25" customHeight="1">
      <c r="A22" s="44"/>
      <c r="G22" s="97"/>
    </row>
    <row r="23" spans="1:9">
      <c r="A23" s="44" t="s">
        <v>496</v>
      </c>
    </row>
    <row r="24" spans="1:9" ht="10.5" customHeight="1"/>
    <row r="25" spans="1:9" ht="41.25" customHeight="1">
      <c r="A25" s="361" t="s">
        <v>497</v>
      </c>
      <c r="B25" s="361"/>
      <c r="C25" s="361"/>
      <c r="D25" s="361"/>
      <c r="E25" s="361"/>
      <c r="F25" s="361"/>
      <c r="G25" s="361"/>
      <c r="H25" s="361"/>
      <c r="I25" s="361"/>
    </row>
    <row r="30" spans="1:9" ht="13.5" thickBot="1">
      <c r="A30" s="43" t="s">
        <v>498</v>
      </c>
      <c r="F30" s="43" t="s">
        <v>119</v>
      </c>
    </row>
    <row r="31" spans="1:9">
      <c r="A31" s="43" t="s">
        <v>499</v>
      </c>
      <c r="F31" s="362" t="s">
        <v>500</v>
      </c>
      <c r="G31" s="362"/>
      <c r="H31" s="362"/>
    </row>
    <row r="33" spans="1:8">
      <c r="A33" s="364" t="s">
        <v>501</v>
      </c>
      <c r="B33" s="364"/>
      <c r="C33" s="364"/>
      <c r="D33" s="45"/>
      <c r="E33" s="45"/>
      <c r="F33" s="45"/>
      <c r="G33" s="93"/>
      <c r="H33" s="45"/>
    </row>
    <row r="36" spans="1:8">
      <c r="D36" s="46"/>
      <c r="E36" s="46"/>
      <c r="F36" s="46"/>
      <c r="G36" s="99"/>
      <c r="H36" s="46"/>
    </row>
    <row r="37" spans="1:8">
      <c r="D37" s="45"/>
      <c r="E37" s="45"/>
      <c r="F37" s="45"/>
      <c r="G37" s="93"/>
      <c r="H37" s="45"/>
    </row>
    <row r="38" spans="1:8">
      <c r="D38" s="46"/>
      <c r="E38" s="46"/>
      <c r="F38" s="46"/>
      <c r="G38" s="99"/>
      <c r="H38" s="46"/>
    </row>
    <row r="39" spans="1:8">
      <c r="D39" s="45"/>
      <c r="E39" s="45"/>
      <c r="F39" s="45"/>
      <c r="G39" s="93"/>
      <c r="H39" s="45"/>
    </row>
    <row r="40" spans="1:8">
      <c r="D40" s="46"/>
      <c r="E40" s="46"/>
      <c r="F40" s="46"/>
      <c r="G40" s="99"/>
      <c r="H40" s="46"/>
    </row>
    <row r="42" spans="1:8">
      <c r="A42" s="364" t="s">
        <v>502</v>
      </c>
      <c r="B42" s="364"/>
      <c r="C42" s="364"/>
      <c r="D42" s="45"/>
      <c r="E42" s="45"/>
      <c r="F42" s="45"/>
      <c r="G42" s="93"/>
      <c r="H42" s="45"/>
    </row>
    <row r="44" spans="1:8">
      <c r="A44" s="364" t="s">
        <v>503</v>
      </c>
      <c r="B44" s="364"/>
      <c r="C44" s="364"/>
      <c r="D44" s="45"/>
      <c r="E44" s="45"/>
      <c r="F44" s="45"/>
      <c r="G44" s="93"/>
      <c r="H44" s="45"/>
    </row>
    <row r="46" spans="1:8">
      <c r="A46" s="364" t="s">
        <v>504</v>
      </c>
      <c r="B46" s="364"/>
      <c r="C46" s="364"/>
      <c r="D46" s="45"/>
      <c r="E46" s="45"/>
      <c r="F46" s="45"/>
      <c r="G46" s="93"/>
      <c r="H46" s="45"/>
    </row>
    <row r="48" spans="1:8">
      <c r="A48" s="364" t="s">
        <v>505</v>
      </c>
      <c r="B48" s="364"/>
      <c r="C48" s="364"/>
      <c r="D48" s="45"/>
      <c r="E48" s="45"/>
      <c r="F48" s="45"/>
      <c r="G48" s="93"/>
      <c r="H48" s="45"/>
    </row>
    <row r="52" spans="1:8">
      <c r="A52" s="43" t="s">
        <v>506</v>
      </c>
      <c r="G52" s="93"/>
      <c r="H52" s="45"/>
    </row>
    <row r="54" spans="1:8">
      <c r="A54" s="43" t="s">
        <v>507</v>
      </c>
      <c r="G54" s="93"/>
      <c r="H54" s="45"/>
    </row>
    <row r="56" spans="1:8">
      <c r="F56" s="45"/>
      <c r="G56" s="93"/>
      <c r="H56" s="45"/>
    </row>
    <row r="58" spans="1:8">
      <c r="F58" s="45"/>
      <c r="G58" s="93"/>
      <c r="H58" s="45"/>
    </row>
  </sheetData>
  <mergeCells count="13">
    <mergeCell ref="A1:I1"/>
    <mergeCell ref="A44:C44"/>
    <mergeCell ref="A46:C46"/>
    <mergeCell ref="A3:E3"/>
    <mergeCell ref="A9:D9"/>
    <mergeCell ref="A7:D7"/>
    <mergeCell ref="A5:E5"/>
    <mergeCell ref="A18:E18"/>
    <mergeCell ref="A48:C48"/>
    <mergeCell ref="A25:I25"/>
    <mergeCell ref="F31:H31"/>
    <mergeCell ref="A33:C33"/>
    <mergeCell ref="A42:C42"/>
  </mergeCells>
  <pageMargins left="0.75" right="0.75" top="1" bottom="0.56000000000000005" header="0.5" footer="0.28999999999999998"/>
  <pageSetup paperSize="9" orientation="portrait" horizontalDpi="360" verticalDpi="360" r:id="rId1"/>
  <headerFooter alignWithMargins="0">
    <oddHeader xml:space="preserve">&amp;C&amp;"Aptos"&amp;10&amp;K000000 Confidential&amp;1#_x000D_&amp;R&amp;8CADT Project No: P8081 
CDSIA Terminal Capacity Optimisation  </oddHeader>
    <oddFooter>&amp;C&amp;8Summary: Page &amp;P of 1&amp;R_x000D_&amp;1#&amp;"Aptos"&amp;10&amp;K000000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A0BADF90675343BF719317D58EA7E2" ma:contentTypeVersion="3" ma:contentTypeDescription="Create a new document." ma:contentTypeScope="" ma:versionID="c38dfb31356e9a3fe374584fe2604d81">
  <xsd:schema xmlns:xsd="http://www.w3.org/2001/XMLSchema" xmlns:xs="http://www.w3.org/2001/XMLSchema" xmlns:p="http://schemas.microsoft.com/office/2006/metadata/properties" xmlns:ns2="b48cc02a-3546-49c1-8c7d-935b02301496" targetNamespace="http://schemas.microsoft.com/office/2006/metadata/properties" ma:root="true" ma:fieldsID="a3052d52200361dc0c590e54b5cd0618" ns2:_="">
    <xsd:import namespace="b48cc02a-3546-49c1-8c7d-935b0230149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cc02a-3546-49c1-8c7d-935b023014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385E96-E02B-4C1D-90DB-ADDED2F95C9A}"/>
</file>

<file path=customXml/itemProps2.xml><?xml version="1.0" encoding="utf-8"?>
<ds:datastoreItem xmlns:ds="http://schemas.openxmlformats.org/officeDocument/2006/customXml" ds:itemID="{2065B2DB-6A6A-436A-AA24-D32A70B9C4FD}"/>
</file>

<file path=customXml/itemProps3.xml><?xml version="1.0" encoding="utf-8"?>
<ds:datastoreItem xmlns:ds="http://schemas.openxmlformats.org/officeDocument/2006/customXml" ds:itemID="{A0996DB9-1B13-46D9-A731-10FBFF05E37E}"/>
</file>

<file path=docProps/app.xml><?xml version="1.0" encoding="utf-8"?>
<Properties xmlns="http://schemas.openxmlformats.org/officeDocument/2006/extended-properties" xmlns:vt="http://schemas.openxmlformats.org/officeDocument/2006/docPropsVTypes">
  <Application>Microsoft Excel Online</Application>
  <Manager/>
  <Company>CA du Toit (Pty)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 A du Toit</dc:creator>
  <cp:keywords/>
  <dc:description/>
  <cp:lastModifiedBy>Origin Sengwane</cp:lastModifiedBy>
  <cp:revision/>
  <dcterms:created xsi:type="dcterms:W3CDTF">1999-10-21T13:34:32Z</dcterms:created>
  <dcterms:modified xsi:type="dcterms:W3CDTF">2025-09-16T15:04:20Z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0x0101005AA0BADF90675343BF719317D58EA7E2</vt:lpwstr>
  </property>
  <property fmtid="{D5CDD505-2E9C-101B-9397-08002B2CF9AE}" pid="3" name="MSIP_Label_a11864d1-c16a-45ad-949f-bdea3b8c9e66_Enabled">
    <vt:lpwstr>true</vt:lpwstr>
  </property>
  <property fmtid="{D5CDD505-2E9C-101B-9397-08002B2CF9AE}" pid="4" name="MSIP_Label_a11864d1-c16a-45ad-949f-bdea3b8c9e66_SetDate">
    <vt:lpwstr>2025-09-16T15:03:45Z</vt:lpwstr>
  </property>
  <property fmtid="{D5CDD505-2E9C-101B-9397-08002B2CF9AE}" pid="5" name="MSIP_Label_a11864d1-c16a-45ad-949f-bdea3b8c9e66_Method">
    <vt:lpwstr>Standard</vt:lpwstr>
  </property>
  <property fmtid="{D5CDD505-2E9C-101B-9397-08002B2CF9AE}" pid="6" name="MSIP_Label_a11864d1-c16a-45ad-949f-bdea3b8c9e66_Name">
    <vt:lpwstr>Confidential</vt:lpwstr>
  </property>
  <property fmtid="{D5CDD505-2E9C-101B-9397-08002B2CF9AE}" pid="7" name="MSIP_Label_a11864d1-c16a-45ad-949f-bdea3b8c9e66_SiteId">
    <vt:lpwstr>fb62d46e-e86e-4673-ba82-b27b61d8202b</vt:lpwstr>
  </property>
  <property fmtid="{D5CDD505-2E9C-101B-9397-08002B2CF9AE}" pid="8" name="MSIP_Label_a11864d1-c16a-45ad-949f-bdea3b8c9e66_ActionId">
    <vt:lpwstr>f8fabd9f-82ec-4d45-a21e-99879a30f02e</vt:lpwstr>
  </property>
  <property fmtid="{D5CDD505-2E9C-101B-9397-08002B2CF9AE}" pid="9" name="MSIP_Label_a11864d1-c16a-45ad-949f-bdea3b8c9e66_ContentBits">
    <vt:lpwstr>3</vt:lpwstr>
  </property>
  <property fmtid="{D5CDD505-2E9C-101B-9397-08002B2CF9AE}" pid="10" name="MSIP_Label_a11864d1-c16a-45ad-949f-bdea3b8c9e66_Tag">
    <vt:lpwstr>10, 3, 0, 2</vt:lpwstr>
  </property>
</Properties>
</file>