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VLA and VRLA batteries\6. CORP _ Invitation to Tender Final\E1270DXWC_Financial Documents\"/>
    </mc:Choice>
  </mc:AlternateContent>
  <xr:revisionPtr revIDLastSave="0" documentId="13_ncr:1_{AC95BD5E-DD37-413D-B851-38A372CB9D76}" xr6:coauthVersionLast="47" xr6:coauthVersionMax="47" xr10:uidLastSave="{00000000-0000-0000-0000-000000000000}"/>
  <bookViews>
    <workbookView xWindow="-110" yWindow="-110" windowWidth="19420" windowHeight="10420" xr2:uid="{00000000-000D-0000-FFFF-FFFF00000000}"/>
  </bookViews>
  <sheets>
    <sheet name="Cover Sheet" sheetId="21" r:id="rId1"/>
    <sheet name="01-Instructions" sheetId="19" r:id="rId2"/>
    <sheet name="02-Flat Plate, Gel" sheetId="10" r:id="rId3"/>
    <sheet name="03-Labour_Subs_Travel" sheetId="1" r:id="rId4"/>
    <sheet name="04-Transport &amp; Off Loading" sheetId="2" r:id="rId5"/>
    <sheet name="05-Accessories" sheetId="5" r:id="rId6"/>
    <sheet name="06-Training" sheetId="4" r:id="rId7"/>
    <sheet name="07-Other Costs" sheetId="3" r:id="rId8"/>
    <sheet name="08-Flat Plate Gel Full Range" sheetId="50" r:id="rId9"/>
    <sheet name="Option X3" sheetId="8" r:id="rId10"/>
    <sheet name="Option X1" sheetId="22" r:id="rId11"/>
    <sheet name="Indices" sheetId="53" r:id="rId12"/>
    <sheet name="TOTAL PRICE_Flat Plate, Gel" sheetId="18" r:id="rId13"/>
    <sheet name="Forecasts" sheetId="52"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Order1" hidden="1">255</definedName>
    <definedName name="ACwvu.all." localSheetId="1" hidden="1">#REF!</definedName>
    <definedName name="ACwvu.all." localSheetId="9" hidden="1">#REF!</definedName>
    <definedName name="ACwvu.all." hidden="1">#REF!</definedName>
    <definedName name="ACwvu.prices." localSheetId="9" hidden="1">#REF!</definedName>
    <definedName name="ACwvu.prices." hidden="1">#REF!</definedName>
    <definedName name="ACwvu.summary." localSheetId="9" hidden="1">#REF!</definedName>
    <definedName name="ACwvu.summary." hidden="1">#REF!</definedName>
    <definedName name="BanksV">'03-Labour_Subs_Travel'!$D$20:$D$29</definedName>
    <definedName name="Cap_Range">'03-Labour_Subs_Travel'!$C$20:$C$29</definedName>
    <definedName name="Clear_CAST_Price_Summary" localSheetId="1">'01-Instructions'!Clear_CAST_Price_Summary</definedName>
    <definedName name="Clear_CAST_Price_Summary" localSheetId="9">'Option X3'!Clear_CAST_Price_Summary</definedName>
    <definedName name="Clear_CAST_Price_Summary">[0]!Clear_CAST_Price_Summary</definedName>
    <definedName name="ComwD_Cost">'03-Labour_Subs_Travel'!$H$40:$H$49</definedName>
    <definedName name="ComwD_h">'03-Labour_Subs_Travel'!$H$20:$H$29</definedName>
    <definedName name="ComwoD_Cost">'03-Labour_Subs_Travel'!$G$40:$G$49</definedName>
    <definedName name="ComwoD_h">'03-Labour_Subs_Travel'!$G$20:$G$29</definedName>
    <definedName name="Corp_NO" localSheetId="1">#REF!</definedName>
    <definedName name="Cost_Allocation" localSheetId="1">#REF!</definedName>
    <definedName name="Cost_Allocation" localSheetId="9">[1]Data!$C$2:$C$12</definedName>
    <definedName name="Cost_Allocation">#REF!</definedName>
    <definedName name="CPA_Data" localSheetId="1">#REF!</definedName>
    <definedName name="CPA_Data" localSheetId="9">[1]Data!$F$2:$F$14</definedName>
    <definedName name="CPA_Data">#REF!</definedName>
    <definedName name="Currency" localSheetId="1">#REF!</definedName>
    <definedName name="Currency" localSheetId="9">[1]Data!$E$2:$E$19</definedName>
    <definedName name="Currency">#REF!</definedName>
    <definedName name="Currency_A" localSheetId="9">[2]Data!$E$2:$E$19</definedName>
    <definedName name="Currency_A">[3]Data!$E$2:$E$19</definedName>
    <definedName name="Currency_Allocated" localSheetId="9">'[4]Option X3'!$D$9:$D$26</definedName>
    <definedName name="Currency_Allocated">'[5]Option X3'!$D$9:$D$26</definedName>
    <definedName name="CurrencyA">[6]Data!$E$2:$E$19</definedName>
    <definedName name="Cwvu.summary." localSheetId="1" hidden="1">#REF!</definedName>
    <definedName name="Cwvu.summary." localSheetId="9" hidden="1">#REF!</definedName>
    <definedName name="Cwvu.summary." hidden="1">#REF!</definedName>
    <definedName name="D" localSheetId="1">#REF!</definedName>
    <definedName name="D">#REF!</definedName>
    <definedName name="Decom_Cost">'03-Labour_Subs_Travel'!$E$40:$E$49</definedName>
    <definedName name="Decom_h" localSheetId="4">[7]Labour_Subs_Travel!$E$21:$E$30</definedName>
    <definedName name="Decom_h">'03-Labour_Subs_Travel'!$E$20:$E$29</definedName>
    <definedName name="Distance">'04-Transport &amp; Off Loading'!$C$11:$C$25</definedName>
    <definedName name="Distance_Range">'04-Transport &amp; Off Loading'!$C$11:$M$25</definedName>
    <definedName name="Flat_Caps">'[7]Flat Plate Cells_Ref'!$A$4:$A$52</definedName>
    <definedName name="Flat_Table">'[7]Flat Plate Cells_Ref'!$A$4:$CR$52</definedName>
    <definedName name="FNB_VLA_Flat">'[8]VLA Lists'!$J$4:$J$52</definedName>
    <definedName name="FNB_VLA_Flat_Data">'[8]VLA Lists'!$J$4:$N$52</definedName>
    <definedName name="FNB_VLA_Flat_Price">'[8]VLA Lists'!$N$4:$N$52</definedName>
    <definedName name="FNB_VLA_Plante">'[8]VLA Lists'!$J$79:$J$102</definedName>
    <definedName name="FNB_VLA_Plante_Data">'[8]VLA Lists'!$J$79:$N$102</definedName>
    <definedName name="FNB_VLA_Plante_Price">'[8]VLA Lists'!$N$79:$N$102</definedName>
    <definedName name="FNB_VLA_Tubular">'[8]VLA Lists'!$J$56:$J$76</definedName>
    <definedName name="FNB_VLA_Tubular_Data">'[8]VLA Lists'!$J$56:$N$76</definedName>
    <definedName name="FNB_VLA_Tubular_Price">'[8]VLA Lists'!$N$56:$N$76</definedName>
    <definedName name="Forecasts_LP">#REF!</definedName>
    <definedName name="Forecasts_MP">#REF!</definedName>
    <definedName name="Forecasts_XHP">#REF!</definedName>
    <definedName name="HP_Table">#REF!</definedName>
    <definedName name="Initial_Cost">'03-Labour_Subs_Travel'!#REF!</definedName>
    <definedName name="Initial_h" localSheetId="4">[7]Labour_Subs_Travel!$G$21:$G$30</definedName>
    <definedName name="Initial_h">'03-Labour_Subs_Travel'!#REF!</definedName>
    <definedName name="Install_Cost">'03-Labour_Subs_Travel'!$F$40:$F$49</definedName>
    <definedName name="Install_h" localSheetId="4">[7]Labour_Subs_Travel!$F$21:$F$30</definedName>
    <definedName name="Install_h">'03-Labour_Subs_Travel'!$F$20:$F$29</definedName>
    <definedName name="Labour_Charges_Desc" localSheetId="4">[7]Labour_Subs_Travel!$B$41:$B$50</definedName>
    <definedName name="Labour_Charges_Desc">'03-Labour_Subs_Travel'!$B$40:$B$49</definedName>
    <definedName name="Labour_Charges_Volts" localSheetId="4">[7]Labour_Subs_Travel!$D$41:$D$50</definedName>
    <definedName name="Labour_Charges_Volts">'03-Labour_Subs_Travel'!$D$40:$D$49</definedName>
    <definedName name="LineItem">'[7]Loaded Items 13-12-2017'!$E$3:$E$1000</definedName>
    <definedName name="LP_Table" localSheetId="8">'08-Flat Plate Gel Full Range'!$B$18:$CZ$39</definedName>
    <definedName name="LP_Table">'02-Flat Plate, Gel'!$B$16:$CZ$32</definedName>
    <definedName name="MP_Table">#REF!</definedName>
    <definedName name="Num_110">88</definedName>
    <definedName name="Num_12">10</definedName>
    <definedName name="Num_220">176</definedName>
    <definedName name="Num_24">20</definedName>
    <definedName name="Num_30">22</definedName>
    <definedName name="Num_48">38</definedName>
    <definedName name="Num_Tripper">1</definedName>
    <definedName name="Option_N" localSheetId="9">'[4]Option X5'!$H$9:$H$18</definedName>
    <definedName name="Option_N">'[5]Option X5'!$H$9:$H$18</definedName>
    <definedName name="P" localSheetId="1">#REF!</definedName>
    <definedName name="P">#REF!</definedName>
    <definedName name="P_1">'[7]Loaded Items 13-12-2017'!$A$3:$A$1000</definedName>
    <definedName name="P_2">'[7]Loaded Items 13-12-2017'!$B$3:$B$1000</definedName>
    <definedName name="P_3">'[7]Loaded Items 13-12-2017'!$C$3:$C$1000</definedName>
    <definedName name="P_4">'[7]Loaded Items 13-12-2017'!$D$3:$D$1000</definedName>
    <definedName name="P_5">'[7]Loaded Items 13-12-2017'!#REF!</definedName>
    <definedName name="Plante_Caps">'[7]Planté Plate Cells_Ref'!$A$4:$A$28</definedName>
    <definedName name="Planté_Table">'[7]Planté Plate Cells_Ref'!$A$4:$CR$28</definedName>
    <definedName name="PlateType">[7]Lists!$D$2:$D$4</definedName>
    <definedName name="Price">'[7]Loaded Items 13-12-2017'!$H$3:$H$1000</definedName>
    <definedName name="_xlnm.Print_Area" localSheetId="1">'01-Instructions'!$B$3:$D$40</definedName>
    <definedName name="PS5_Allocation" localSheetId="1">#REF!</definedName>
    <definedName name="PS5_Allocation" localSheetId="9">[1]Data!$B$2:$B$20</definedName>
    <definedName name="PS5_Allocation">#REF!</definedName>
    <definedName name="Q" localSheetId="1">#REF!</definedName>
    <definedName name="Q">#REF!</definedName>
    <definedName name="Rwvu.all." localSheetId="1" hidden="1">#REF!,#REF!</definedName>
    <definedName name="Rwvu.all." localSheetId="9" hidden="1">#REF!,#REF!</definedName>
    <definedName name="Rwvu.all." hidden="1">#REF!,#REF!</definedName>
    <definedName name="Rwvu.prices." localSheetId="9" hidden="1">#REF!,#REF!</definedName>
    <definedName name="Rwvu.prices." hidden="1">#REF!,#REF!</definedName>
    <definedName name="Rwvu.summary." localSheetId="1" hidden="1">#REF!</definedName>
    <definedName name="Rwvu.summary." localSheetId="9" hidden="1">#REF!</definedName>
    <definedName name="Rwvu.summary." hidden="1">#REF!</definedName>
    <definedName name="S" localSheetId="1">#REF!</definedName>
    <definedName name="S">#REF!</definedName>
    <definedName name="SAP">'[7]Loaded Items 13-12-2017'!$F$3:$F$1000</definedName>
    <definedName name="Short_Text">'[7]Loaded Items 13-12-2017'!$G$3:$G$1000</definedName>
    <definedName name="solver_adj" localSheetId="9"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9"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tandard_Caps">[7]Forecasts_Table!$A$3:$A$54</definedName>
    <definedName name="StandType">[7]Lists!$F$2:$F$9</definedName>
    <definedName name="Swvu.all." localSheetId="9" hidden="1">#REF!</definedName>
    <definedName name="Swvu.all." hidden="1">#REF!</definedName>
    <definedName name="Swvu.prices." localSheetId="9" hidden="1">#REF!</definedName>
    <definedName name="Swvu.prices." hidden="1">#REF!</definedName>
    <definedName name="Swvu.summary." localSheetId="9" hidden="1">#REF!</definedName>
    <definedName name="Swvu.summary." hidden="1">#REF!</definedName>
    <definedName name="T_Dist_1">ROUNDUP(2*[9]Input!$B$25,-2)</definedName>
    <definedName name="TDType">[7]Lists!$O$2:$O$3</definedName>
    <definedName name="Transport_A">[7]Lists!$B$16</definedName>
    <definedName name="Transport_B">[7]Lists!$B$17</definedName>
    <definedName name="TransportTable">'04-Transport &amp; Off Loading'!$D$11:$M$25</definedName>
    <definedName name="Tubular_Caps">'[7]Tubular Cells_Ref'!$A$4:$A$28</definedName>
    <definedName name="Tubular_Table">'[7]Tubular Cells_Ref'!$A$4:$CN$28</definedName>
    <definedName name="UHP_Table">#REF!</definedName>
    <definedName name="w" localSheetId="1">'01-Instructions'!w</definedName>
    <definedName name="w" localSheetId="9">'Option X3'!w</definedName>
    <definedName name="w">[0]!w</definedName>
    <definedName name="WeightRange">'04-Transport &amp; Off Loading'!$D$10:$M$10</definedName>
    <definedName name="XHP_Table">#REF!</definedName>
    <definedName name="XP_Table">#REF!</definedName>
    <definedName name="Yes_No">[7]Lists!$M$2:$M$3</definedName>
    <definedName name="Z_07E28E77_F6FA_11D1_8C51_444553540000_.wvu.Cols" localSheetId="1" hidden="1">#REF!,#REF!</definedName>
    <definedName name="Z_07E28E77_F6FA_11D1_8C51_444553540000_.wvu.Cols" localSheetId="9" hidden="1">#REF!,#REF!</definedName>
    <definedName name="Z_07E28E77_F6FA_11D1_8C51_444553540000_.wvu.Cols" hidden="1">#REF!,#REF!</definedName>
    <definedName name="Z_07E28E80_F6FA_11D1_8C51_444553540000_.wvu.Cols" localSheetId="9"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9"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9" hidden="1">#REF!,#REF!</definedName>
    <definedName name="Z_0F778F74_F6F1_11D1_8C51_444553540000_.wvu.Cols" hidden="1">#REF!,#REF!</definedName>
    <definedName name="Z_0F778F7D_F6F1_11D1_8C51_444553540000_.wvu.Cols" localSheetId="9"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9"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9" hidden="1">#REF!,#REF!</definedName>
    <definedName name="Z_1BB37995_F9EC_11D1_8C51_444553540000_.wvu.Cols" hidden="1">#REF!,#REF!</definedName>
    <definedName name="Z_1BB3799E_F9EC_11D1_8C51_444553540000_.wvu.Cols" localSheetId="9"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9"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9" hidden="1">#REF!,#REF!</definedName>
    <definedName name="Z_1C8D1AB5_F70D_11D1_8C51_444553540000_.wvu.Cols" hidden="1">#REF!,#REF!</definedName>
    <definedName name="Z_1C8D1ABE_F70D_11D1_8C51_444553540000_.wvu.Cols" localSheetId="9"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9"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9" hidden="1">#REF!,#REF!</definedName>
    <definedName name="Z_201040E3_EFFE_11D1_A0B0_00A0246C5A5D_.wvu.Cols" hidden="1">#REF!,#REF!</definedName>
    <definedName name="Z_201040EC_EFFE_11D1_A0B0_00A0246C5A5D_.wvu.Cols" localSheetId="9"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9"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9" hidden="1">#REF!,#REF!</definedName>
    <definedName name="Z_2F9A8219_FAB3_11D1_8C51_444553540000_.wvu.Cols" hidden="1">#REF!,#REF!</definedName>
    <definedName name="Z_2F9A8222_FAB3_11D1_8C51_444553540000_.wvu.Cols" localSheetId="9"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9"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9" hidden="1">#REF!,#REF!</definedName>
    <definedName name="Z_36EC52B6_F657_11D1_8C51_444553540000_.wvu.Cols" hidden="1">#REF!,#REF!</definedName>
    <definedName name="Z_36EC52C0_F657_11D1_8C51_444553540000_.wvu.Cols" localSheetId="9"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9"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9" hidden="1">#REF!,#REF!</definedName>
    <definedName name="Z_42D42DD2_F3CA_11D1_8C51_444553540000_.wvu.Cols" hidden="1">#REF!,#REF!</definedName>
    <definedName name="Z_42D42DDB_F3CA_11D1_8C51_444553540000_.wvu.Cols" localSheetId="9"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9"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9" hidden="1">#REF!,#REF!</definedName>
    <definedName name="Z_5488E252_F3A7_11D1_8C51_444553540000_.wvu.Cols" hidden="1">#REF!,#REF!</definedName>
    <definedName name="Z_5488E25B_F3A7_11D1_8C51_444553540000_.wvu.Cols" localSheetId="9"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9"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9" hidden="1">#REF!,#REF!</definedName>
    <definedName name="Z_57011824_F624_11D1_8C51_444553540000_.wvu.Cols" hidden="1">#REF!,#REF!</definedName>
    <definedName name="Z_5701182E_F624_11D1_8C51_444553540000_.wvu.Cols" localSheetId="9"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9"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9" hidden="1">#REF!,#REF!</definedName>
    <definedName name="Z_7C7048D6_F613_11D1_8C51_444553540000_.wvu.Cols" hidden="1">#REF!,#REF!</definedName>
    <definedName name="Z_7C7048E0_F613_11D1_8C51_444553540000_.wvu.Cols" localSheetId="9"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9"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9" hidden="1">#REF!,#REF!</definedName>
    <definedName name="Z_88CD029A_F928_11D1_8C51_444553540000_.wvu.Cols" hidden="1">#REF!,#REF!</definedName>
    <definedName name="Z_88CD02A3_F928_11D1_8C51_444553540000_.wvu.Cols" localSheetId="9"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9"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9" hidden="1">#REF!,#REF!</definedName>
    <definedName name="Z_96929736_F6C3_11D1_8C51_444553540000_.wvu.Cols" hidden="1">#REF!,#REF!</definedName>
    <definedName name="Z_96929740_F6C3_11D1_8C51_444553540000_.wvu.Cols" localSheetId="9"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9"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9" hidden="1">#REF!,#REF!</definedName>
    <definedName name="Z_98F27197_11A4_11D2_8C51_444553540000_.wvu.Cols" hidden="1">#REF!,#REF!</definedName>
    <definedName name="Z_98F271A0_11A4_11D2_8C51_444553540000_.wvu.Cols" localSheetId="9"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9"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9" hidden="1">#REF!,#REF!</definedName>
    <definedName name="Z_AD5D9037_FB84_11D1_8C51_444553540000_.wvu.Cols" hidden="1">#REF!,#REF!</definedName>
    <definedName name="Z_AD5D9040_FB84_11D1_8C51_444553540000_.wvu.Cols" localSheetId="9"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9"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9" hidden="1">#REF!,#REF!</definedName>
    <definedName name="Z_ADC94474_F55C_11D1_8C51_444553540000_.wvu.Cols" hidden="1">#REF!,#REF!</definedName>
    <definedName name="Z_ADC9447D_F55C_11D1_8C51_444553540000_.wvu.Cols" localSheetId="9"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9"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9" hidden="1">#REF!,#REF!</definedName>
    <definedName name="Z_C772F4DA_F46C_11D1_8C51_444553540000_.wvu.Cols" hidden="1">#REF!,#REF!</definedName>
    <definedName name="Z_C772F4E3_F46C_11D1_8C51_444553540000_.wvu.Cols" localSheetId="9"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9"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9" hidden="1">#REF!,#REF!</definedName>
    <definedName name="Z_DD23A3E7_1197_11D2_8C51_444553540000_.wvu.Cols" hidden="1">#REF!,#REF!</definedName>
    <definedName name="Z_DD23A3F0_1197_11D2_8C51_444553540000_.wvu.Cols" localSheetId="9"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9"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9" hidden="1">#REF!,#REF!</definedName>
    <definedName name="Z_E1908297_FB98_11D1_8C51_444553540000_.wvu.Cols" hidden="1">#REF!,#REF!</definedName>
    <definedName name="Z_E19082A0_FB98_11D1_8C51_444553540000_.wvu.Cols" localSheetId="9"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9"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9" hidden="1">#REF!,#REF!</definedName>
    <definedName name="Z_E23C3916_F64C_11D1_8C51_444553540000_.wvu.Cols" hidden="1">#REF!,#REF!</definedName>
    <definedName name="Z_E23C3920_F64C_11D1_8C51_444553540000_.wvu.Cols" localSheetId="9"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9" hidden="1">#REF!</definedName>
    <definedName name="Z_E23C3926_F64C_11D1_8C51_444553540000_.wvu.Cols" hidden="1">#REF!</definedName>
    <definedName name="Z_E23C3926_F64C_11D1_8C51_444553540000_.wvu.Rows" localSheetId="9"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9" hidden="1">#REF!,#REF!</definedName>
    <definedName name="Z_E9F13515_FA03_11D1_8C51_444553540000_.wvu.Cols" hidden="1">#REF!,#REF!</definedName>
    <definedName name="Z_E9F1351E_FA03_11D1_8C51_444553540000_.wvu.Cols" localSheetId="9"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9"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9" hidden="1">#REF!,#REF!</definedName>
    <definedName name="Z_F7CC403E_074D_11D2_8C51_444553540000_.wvu.Cols" hidden="1">#REF!,#REF!</definedName>
    <definedName name="Z_F7CC4047_074D_11D2_8C51_444553540000_.wvu.Cols" localSheetId="9"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9"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2" l="1"/>
  <c r="H6" i="52"/>
  <c r="H5" i="52"/>
  <c r="N4" i="52"/>
  <c r="C21" i="1"/>
  <c r="A1" i="50" l="1"/>
  <c r="A1" i="53"/>
  <c r="F17" i="10"/>
  <c r="F18" i="10"/>
  <c r="F19" i="10"/>
  <c r="F20" i="10"/>
  <c r="F21" i="10"/>
  <c r="F22" i="10"/>
  <c r="F16" i="10"/>
  <c r="C23" i="52"/>
  <c r="AM26" i="10"/>
  <c r="AM27" i="10"/>
  <c r="AM28" i="10"/>
  <c r="AM29" i="10"/>
  <c r="AM30" i="10"/>
  <c r="AM31" i="10"/>
  <c r="AM32" i="10"/>
  <c r="AM23" i="10"/>
  <c r="AB24" i="10"/>
  <c r="AB25" i="10"/>
  <c r="AB26" i="10"/>
  <c r="AB27" i="10"/>
  <c r="AB28" i="10"/>
  <c r="AD28" i="10" s="1"/>
  <c r="AB29" i="10"/>
  <c r="AD29" i="10" s="1"/>
  <c r="AB30" i="10"/>
  <c r="AB31" i="10"/>
  <c r="AB32" i="10"/>
  <c r="AB23" i="10"/>
  <c r="F24" i="10"/>
  <c r="F25" i="10"/>
  <c r="F26" i="10"/>
  <c r="F27" i="10"/>
  <c r="F28" i="10"/>
  <c r="F29" i="10"/>
  <c r="F30" i="10"/>
  <c r="F31" i="10"/>
  <c r="F32" i="10"/>
  <c r="F23" i="10"/>
  <c r="N9" i="52"/>
  <c r="B13" i="52"/>
  <c r="A13" i="52"/>
  <c r="B12" i="52"/>
  <c r="A12" i="52"/>
  <c r="B11" i="52"/>
  <c r="A11" i="52"/>
  <c r="B10" i="52"/>
  <c r="A10" i="52"/>
  <c r="B9" i="52"/>
  <c r="A9" i="52"/>
  <c r="B8" i="52"/>
  <c r="A8" i="52"/>
  <c r="B7" i="52"/>
  <c r="A7" i="52"/>
  <c r="B6" i="52"/>
  <c r="A6" i="52"/>
  <c r="B5" i="52"/>
  <c r="A5" i="52"/>
  <c r="B4" i="52"/>
  <c r="A4" i="52"/>
  <c r="H40" i="50"/>
  <c r="J40" i="50"/>
  <c r="L40" i="50" s="1"/>
  <c r="M40" i="50" s="1"/>
  <c r="K40" i="50"/>
  <c r="S40" i="50"/>
  <c r="U40" i="50"/>
  <c r="W40" i="50" s="1"/>
  <c r="X40" i="50" s="1"/>
  <c r="V40" i="50"/>
  <c r="AD40" i="50"/>
  <c r="AF40" i="50"/>
  <c r="AG40" i="50"/>
  <c r="AO40" i="50"/>
  <c r="AQ40" i="50"/>
  <c r="AR40" i="50"/>
  <c r="AZ40" i="50"/>
  <c r="BB40" i="50"/>
  <c r="BD40" i="50" s="1"/>
  <c r="BE40" i="50" s="1"/>
  <c r="BC40" i="50"/>
  <c r="BI40" i="50"/>
  <c r="BK40" i="50" s="1"/>
  <c r="BM40" i="50"/>
  <c r="BT40" i="50"/>
  <c r="BV40" i="50"/>
  <c r="BX40" i="50"/>
  <c r="BY40" i="50"/>
  <c r="CE40" i="50"/>
  <c r="CG40" i="50" s="1"/>
  <c r="CI40" i="50"/>
  <c r="CP40" i="50"/>
  <c r="CR40" i="50" s="1"/>
  <c r="CT40" i="50"/>
  <c r="H41" i="50"/>
  <c r="J41" i="50"/>
  <c r="L41" i="50" s="1"/>
  <c r="M41" i="50" s="1"/>
  <c r="K41" i="50"/>
  <c r="S41" i="50"/>
  <c r="U41" i="50"/>
  <c r="W41" i="50" s="1"/>
  <c r="V41" i="50"/>
  <c r="AD41" i="50"/>
  <c r="AF41" i="50"/>
  <c r="AG41" i="50"/>
  <c r="AO41" i="50"/>
  <c r="AQ41" i="50"/>
  <c r="AR41" i="50"/>
  <c r="AZ41" i="50"/>
  <c r="BB41" i="50"/>
  <c r="BC41" i="50"/>
  <c r="BI41" i="50"/>
  <c r="BK41" i="50" s="1"/>
  <c r="BM41" i="50"/>
  <c r="BO41" i="50" s="1"/>
  <c r="BN41" i="50"/>
  <c r="BT41" i="50"/>
  <c r="BV41" i="50"/>
  <c r="BX41" i="50"/>
  <c r="BY41" i="50"/>
  <c r="CE41" i="50"/>
  <c r="CG41" i="50"/>
  <c r="CI41" i="50"/>
  <c r="CJ41" i="50"/>
  <c r="CP41" i="50"/>
  <c r="CR41" i="50" s="1"/>
  <c r="CT41" i="50"/>
  <c r="H42" i="50"/>
  <c r="J42" i="50"/>
  <c r="L42" i="50" s="1"/>
  <c r="K42" i="50"/>
  <c r="S42" i="50"/>
  <c r="U42" i="50"/>
  <c r="W42" i="50" s="1"/>
  <c r="X42" i="50" s="1"/>
  <c r="V42" i="50"/>
  <c r="AD42" i="50"/>
  <c r="AF42" i="50"/>
  <c r="AG42" i="50"/>
  <c r="AO42" i="50"/>
  <c r="AQ42" i="50"/>
  <c r="AR42" i="50"/>
  <c r="AZ42" i="50"/>
  <c r="BB42" i="50"/>
  <c r="BC42" i="50"/>
  <c r="BI42" i="50"/>
  <c r="BK42" i="50" s="1"/>
  <c r="BM42" i="50"/>
  <c r="BT42" i="50"/>
  <c r="BY42" i="50" s="1"/>
  <c r="BV42" i="50"/>
  <c r="BX42" i="50"/>
  <c r="CE42" i="50"/>
  <c r="CG42" i="50" s="1"/>
  <c r="CI42" i="50"/>
  <c r="CP42" i="50"/>
  <c r="CR42" i="50" s="1"/>
  <c r="CT42" i="50"/>
  <c r="H43" i="50"/>
  <c r="J43" i="50"/>
  <c r="L43" i="50" s="1"/>
  <c r="M43" i="50" s="1"/>
  <c r="K43" i="50"/>
  <c r="S43" i="50"/>
  <c r="U43" i="50"/>
  <c r="W43" i="50" s="1"/>
  <c r="X43" i="50" s="1"/>
  <c r="V43" i="50"/>
  <c r="AD43" i="50"/>
  <c r="AF43" i="50"/>
  <c r="AG43" i="50"/>
  <c r="AO43" i="50"/>
  <c r="AQ43" i="50"/>
  <c r="AR43" i="50"/>
  <c r="AS43" i="50" s="1"/>
  <c r="AZ43" i="50"/>
  <c r="BB43" i="50"/>
  <c r="BC43" i="50"/>
  <c r="BI43" i="50"/>
  <c r="BK43" i="50" s="1"/>
  <c r="BP43" i="50" s="1"/>
  <c r="BM43" i="50"/>
  <c r="BO43" i="50" s="1"/>
  <c r="BN43" i="50"/>
  <c r="BT43" i="50"/>
  <c r="BY43" i="50" s="1"/>
  <c r="BX43" i="50"/>
  <c r="CE43" i="50"/>
  <c r="CG43" i="50" s="1"/>
  <c r="CI43" i="50"/>
  <c r="CP43" i="50"/>
  <c r="CR43" i="50" s="1"/>
  <c r="CT43" i="50"/>
  <c r="CU43" i="50"/>
  <c r="H44" i="50"/>
  <c r="J44" i="50"/>
  <c r="L44" i="50" s="1"/>
  <c r="M44" i="50" s="1"/>
  <c r="K44" i="50"/>
  <c r="S44" i="50"/>
  <c r="X44" i="50" s="1"/>
  <c r="U44" i="50"/>
  <c r="W44" i="50" s="1"/>
  <c r="V44" i="50"/>
  <c r="AD44" i="50"/>
  <c r="AF44" i="50"/>
  <c r="AG44" i="50"/>
  <c r="AH44" i="50" s="1"/>
  <c r="AI44" i="50" s="1"/>
  <c r="AO44" i="50"/>
  <c r="AQ44" i="50"/>
  <c r="AR44" i="50"/>
  <c r="AZ44" i="50"/>
  <c r="BB44" i="50"/>
  <c r="BC44" i="50"/>
  <c r="BD44" i="50"/>
  <c r="BI44" i="50"/>
  <c r="BK44" i="50" s="1"/>
  <c r="BM44" i="50"/>
  <c r="BT44" i="50"/>
  <c r="BV44" i="50" s="1"/>
  <c r="BX44" i="50"/>
  <c r="CE44" i="50"/>
  <c r="CG44" i="50" s="1"/>
  <c r="CI44" i="50"/>
  <c r="CJ44" i="50"/>
  <c r="CK44" i="50" s="1"/>
  <c r="CP44" i="50"/>
  <c r="CR44" i="50" s="1"/>
  <c r="CT44" i="50"/>
  <c r="H45" i="50"/>
  <c r="J45" i="50"/>
  <c r="L45" i="50" s="1"/>
  <c r="K45" i="50"/>
  <c r="S45" i="50"/>
  <c r="U45" i="50"/>
  <c r="V45" i="50"/>
  <c r="W45" i="50" s="1"/>
  <c r="X45" i="50" s="1"/>
  <c r="AD45" i="50"/>
  <c r="AF45" i="50"/>
  <c r="AG45" i="50"/>
  <c r="AO45" i="50"/>
  <c r="AQ45" i="50"/>
  <c r="AR45" i="50"/>
  <c r="AS45" i="50" s="1"/>
  <c r="AZ45" i="50"/>
  <c r="BB45" i="50"/>
  <c r="BD45" i="50" s="1"/>
  <c r="BC45" i="50"/>
  <c r="BI45" i="50"/>
  <c r="BN45" i="50" s="1"/>
  <c r="BK45" i="50"/>
  <c r="BM45" i="50"/>
  <c r="BO45" i="50" s="1"/>
  <c r="BT45" i="50"/>
  <c r="BY45" i="50" s="1"/>
  <c r="BZ45" i="50" s="1"/>
  <c r="BV45" i="50"/>
  <c r="CA45" i="50" s="1"/>
  <c r="CB45" i="50" s="1"/>
  <c r="BX45" i="50"/>
  <c r="CE45" i="50"/>
  <c r="CG45" i="50"/>
  <c r="CI45" i="50"/>
  <c r="CJ45" i="50"/>
  <c r="CP45" i="50"/>
  <c r="CU45" i="50" s="1"/>
  <c r="CT45" i="50"/>
  <c r="H46" i="50"/>
  <c r="J46" i="50"/>
  <c r="K46" i="50"/>
  <c r="L46" i="50" s="1"/>
  <c r="M46" i="50" s="1"/>
  <c r="S46" i="50"/>
  <c r="U46" i="50"/>
  <c r="W46" i="50" s="1"/>
  <c r="X46" i="50" s="1"/>
  <c r="V46" i="50"/>
  <c r="AD46" i="50"/>
  <c r="AF46" i="50"/>
  <c r="AG46" i="50"/>
  <c r="AH46" i="50" s="1"/>
  <c r="AO46" i="50"/>
  <c r="AQ46" i="50"/>
  <c r="AR46" i="50"/>
  <c r="AZ46" i="50"/>
  <c r="BB46" i="50"/>
  <c r="BC46" i="50"/>
  <c r="BI46" i="50"/>
  <c r="BK46" i="50" s="1"/>
  <c r="BM46" i="50"/>
  <c r="BT46" i="50"/>
  <c r="BV46" i="50" s="1"/>
  <c r="BX46" i="50"/>
  <c r="CE46" i="50"/>
  <c r="CJ46" i="50" s="1"/>
  <c r="CG46" i="50"/>
  <c r="CI46" i="50"/>
  <c r="CK46" i="50" s="1"/>
  <c r="CP46" i="50"/>
  <c r="CR46" i="50" s="1"/>
  <c r="CT46" i="50"/>
  <c r="H47" i="50"/>
  <c r="J47" i="50"/>
  <c r="L47" i="50" s="1"/>
  <c r="M47" i="50" s="1"/>
  <c r="K47" i="50"/>
  <c r="S47" i="50"/>
  <c r="U47" i="50"/>
  <c r="W47" i="50" s="1"/>
  <c r="V47" i="50"/>
  <c r="AD47" i="50"/>
  <c r="AF47" i="50"/>
  <c r="AG47" i="50"/>
  <c r="AO47" i="50"/>
  <c r="AQ47" i="50"/>
  <c r="AR47" i="50"/>
  <c r="AZ47" i="50"/>
  <c r="BB47" i="50"/>
  <c r="BC47" i="50"/>
  <c r="BI47" i="50"/>
  <c r="BK47" i="50"/>
  <c r="BM47" i="50"/>
  <c r="BO47" i="50" s="1"/>
  <c r="BP47" i="50" s="1"/>
  <c r="BN47" i="50"/>
  <c r="BT47" i="50"/>
  <c r="BX47" i="50"/>
  <c r="CE47" i="50"/>
  <c r="CJ47" i="50" s="1"/>
  <c r="CK47" i="50" s="1"/>
  <c r="CG47" i="50"/>
  <c r="CI47" i="50"/>
  <c r="CP47" i="50"/>
  <c r="CR47" i="50" s="1"/>
  <c r="CT47" i="50"/>
  <c r="H48" i="50"/>
  <c r="J48" i="50"/>
  <c r="L48" i="50" s="1"/>
  <c r="K48" i="50"/>
  <c r="S48" i="50"/>
  <c r="U48" i="50"/>
  <c r="W48" i="50" s="1"/>
  <c r="V48" i="50"/>
  <c r="AD48" i="50"/>
  <c r="AF48" i="50"/>
  <c r="AG48" i="50"/>
  <c r="AO48" i="50"/>
  <c r="AQ48" i="50"/>
  <c r="AS48" i="50" s="1"/>
  <c r="AR48" i="50"/>
  <c r="AZ48" i="50"/>
  <c r="BB48" i="50"/>
  <c r="BC48" i="50"/>
  <c r="BD48" i="50"/>
  <c r="BI48" i="50"/>
  <c r="BK48" i="50"/>
  <c r="BM48" i="50"/>
  <c r="BN48" i="50"/>
  <c r="BO48" i="50"/>
  <c r="BT48" i="50"/>
  <c r="BV48" i="50" s="1"/>
  <c r="BX48" i="50"/>
  <c r="CE48" i="50"/>
  <c r="CG48" i="50" s="1"/>
  <c r="CI48" i="50"/>
  <c r="CP48" i="50"/>
  <c r="CR48" i="50" s="1"/>
  <c r="CT48" i="50"/>
  <c r="H49" i="50"/>
  <c r="J49" i="50"/>
  <c r="L49" i="50" s="1"/>
  <c r="K49" i="50"/>
  <c r="S49" i="50"/>
  <c r="U49" i="50"/>
  <c r="W49" i="50" s="1"/>
  <c r="V49" i="50"/>
  <c r="AD49" i="50"/>
  <c r="AF49" i="50"/>
  <c r="AH49" i="50" s="1"/>
  <c r="AG49" i="50"/>
  <c r="AO49" i="50"/>
  <c r="AQ49" i="50"/>
  <c r="AR49" i="50"/>
  <c r="AS49" i="50"/>
  <c r="AT49" i="50" s="1"/>
  <c r="AZ49" i="50"/>
  <c r="BB49" i="50"/>
  <c r="BC49" i="50"/>
  <c r="BI49" i="50"/>
  <c r="BK49" i="50"/>
  <c r="BM49" i="50"/>
  <c r="BO49" i="50" s="1"/>
  <c r="BN49" i="50"/>
  <c r="BT49" i="50"/>
  <c r="BV49" i="50" s="1"/>
  <c r="BX49" i="50"/>
  <c r="CE49" i="50"/>
  <c r="CG49" i="50"/>
  <c r="CI49" i="50"/>
  <c r="CJ49" i="50"/>
  <c r="CP49" i="50"/>
  <c r="CR49" i="50"/>
  <c r="CT49" i="50"/>
  <c r="CU49" i="50"/>
  <c r="H50" i="50"/>
  <c r="J50" i="50"/>
  <c r="L50" i="50" s="1"/>
  <c r="K50" i="50"/>
  <c r="S50" i="50"/>
  <c r="X50" i="50" s="1"/>
  <c r="U50" i="50"/>
  <c r="V50" i="50"/>
  <c r="W50" i="50"/>
  <c r="AD50" i="50"/>
  <c r="AF50" i="50"/>
  <c r="AG50" i="50"/>
  <c r="AH50" i="50"/>
  <c r="AI50" i="50" s="1"/>
  <c r="AO50" i="50"/>
  <c r="AQ50" i="50"/>
  <c r="AS50" i="50" s="1"/>
  <c r="AT50" i="50" s="1"/>
  <c r="AR50" i="50"/>
  <c r="AZ50" i="50"/>
  <c r="BB50" i="50"/>
  <c r="BC50" i="50"/>
  <c r="BI50" i="50"/>
  <c r="BN50" i="50" s="1"/>
  <c r="BK50" i="50"/>
  <c r="BM50" i="50"/>
  <c r="BT50" i="50"/>
  <c r="BV50" i="50" s="1"/>
  <c r="BX50" i="50"/>
  <c r="BY50" i="50"/>
  <c r="BZ50" i="50" s="1"/>
  <c r="CE50" i="50"/>
  <c r="CG50" i="50" s="1"/>
  <c r="CI50" i="50"/>
  <c r="CP50" i="50"/>
  <c r="CU50" i="50" s="1"/>
  <c r="CR50" i="50"/>
  <c r="CT50" i="50"/>
  <c r="H51" i="50"/>
  <c r="J51" i="50"/>
  <c r="K51" i="50"/>
  <c r="L51" i="50"/>
  <c r="S51" i="50"/>
  <c r="U51" i="50"/>
  <c r="V51" i="50"/>
  <c r="W51" i="50"/>
  <c r="X51" i="50" s="1"/>
  <c r="AD51" i="50"/>
  <c r="AF51" i="50"/>
  <c r="AG51" i="50"/>
  <c r="AO51" i="50"/>
  <c r="AQ51" i="50"/>
  <c r="AR51" i="50"/>
  <c r="AZ51" i="50"/>
  <c r="BB51" i="50"/>
  <c r="BD51" i="50" s="1"/>
  <c r="BE51" i="50" s="1"/>
  <c r="BC51" i="50"/>
  <c r="BI51" i="50"/>
  <c r="BK51" i="50" s="1"/>
  <c r="BM51" i="50"/>
  <c r="BT51" i="50"/>
  <c r="BY51" i="50" s="1"/>
  <c r="BZ51" i="50" s="1"/>
  <c r="BV51" i="50"/>
  <c r="BX51" i="50"/>
  <c r="CE51" i="50"/>
  <c r="CG51" i="50" s="1"/>
  <c r="CI51" i="50"/>
  <c r="CP51" i="50"/>
  <c r="CR51" i="50" s="1"/>
  <c r="CT51" i="50"/>
  <c r="H52" i="50"/>
  <c r="J52" i="50"/>
  <c r="L52" i="50" s="1"/>
  <c r="M52" i="50" s="1"/>
  <c r="K52" i="50"/>
  <c r="S52" i="50"/>
  <c r="U52" i="50"/>
  <c r="W52" i="50" s="1"/>
  <c r="X52" i="50" s="1"/>
  <c r="V52" i="50"/>
  <c r="AD52" i="50"/>
  <c r="AF52" i="50"/>
  <c r="AG52" i="50"/>
  <c r="AO52" i="50"/>
  <c r="AQ52" i="50"/>
  <c r="AR52" i="50"/>
  <c r="AZ52" i="50"/>
  <c r="BB52" i="50"/>
  <c r="BC52" i="50"/>
  <c r="BI52" i="50"/>
  <c r="BK52" i="50" s="1"/>
  <c r="BM52" i="50"/>
  <c r="BT52" i="50"/>
  <c r="BV52" i="50"/>
  <c r="BX52" i="50"/>
  <c r="BY52" i="50"/>
  <c r="BZ52" i="50"/>
  <c r="CE52" i="50"/>
  <c r="CG52" i="50" s="1"/>
  <c r="CI52" i="50"/>
  <c r="CP52" i="50"/>
  <c r="CR52" i="50" s="1"/>
  <c r="CT52" i="50"/>
  <c r="H53" i="50"/>
  <c r="J53" i="50"/>
  <c r="L53" i="50" s="1"/>
  <c r="M53" i="50" s="1"/>
  <c r="K53" i="50"/>
  <c r="S53" i="50"/>
  <c r="U53" i="50"/>
  <c r="W53" i="50" s="1"/>
  <c r="V53" i="50"/>
  <c r="AD53" i="50"/>
  <c r="AF53" i="50"/>
  <c r="AH53" i="50" s="1"/>
  <c r="AI53" i="50" s="1"/>
  <c r="AG53" i="50"/>
  <c r="AO53" i="50"/>
  <c r="AQ53" i="50"/>
  <c r="AS53" i="50" s="1"/>
  <c r="AT53" i="50" s="1"/>
  <c r="AR53" i="50"/>
  <c r="AZ53" i="50"/>
  <c r="BB53" i="50"/>
  <c r="BC53" i="50"/>
  <c r="BD53" i="50" s="1"/>
  <c r="BI53" i="50"/>
  <c r="BK53" i="50"/>
  <c r="BM53" i="50"/>
  <c r="BO53" i="50" s="1"/>
  <c r="BP53" i="50" s="1"/>
  <c r="BN53" i="50"/>
  <c r="BT53" i="50"/>
  <c r="BV53" i="50" s="1"/>
  <c r="BX53" i="50"/>
  <c r="CE53" i="50"/>
  <c r="CJ53" i="50" s="1"/>
  <c r="CG53" i="50"/>
  <c r="CI53" i="50"/>
  <c r="CP53" i="50"/>
  <c r="CR53" i="50"/>
  <c r="CT53" i="50"/>
  <c r="CU53" i="50"/>
  <c r="H54" i="50"/>
  <c r="M54" i="50" s="1"/>
  <c r="N54" i="50" s="1"/>
  <c r="J54" i="50"/>
  <c r="L54" i="50" s="1"/>
  <c r="K54" i="50"/>
  <c r="S54" i="50"/>
  <c r="U54" i="50"/>
  <c r="W54" i="50" s="1"/>
  <c r="X54" i="50" s="1"/>
  <c r="V54" i="50"/>
  <c r="AD54" i="50"/>
  <c r="AI54" i="50" s="1"/>
  <c r="AF54" i="50"/>
  <c r="AH54" i="50" s="1"/>
  <c r="AG54" i="50"/>
  <c r="AO54" i="50"/>
  <c r="AQ54" i="50"/>
  <c r="AR54" i="50"/>
  <c r="AZ54" i="50"/>
  <c r="BB54" i="50"/>
  <c r="BC54" i="50"/>
  <c r="BD54" i="50" s="1"/>
  <c r="BE54" i="50" s="1"/>
  <c r="BI54" i="50"/>
  <c r="BK54" i="50" s="1"/>
  <c r="BM54" i="50"/>
  <c r="BT54" i="50"/>
  <c r="BY54" i="50" s="1"/>
  <c r="BV54" i="50"/>
  <c r="BX54" i="50"/>
  <c r="CE54" i="50"/>
  <c r="CG54" i="50" s="1"/>
  <c r="CI54" i="50"/>
  <c r="CP54" i="50"/>
  <c r="CR54" i="50" s="1"/>
  <c r="CT54" i="50"/>
  <c r="H55" i="50"/>
  <c r="J55" i="50"/>
  <c r="L55" i="50" s="1"/>
  <c r="M55" i="50" s="1"/>
  <c r="K55" i="50"/>
  <c r="S55" i="50"/>
  <c r="U55" i="50"/>
  <c r="W55" i="50" s="1"/>
  <c r="V55" i="50"/>
  <c r="X55" i="50"/>
  <c r="AD55" i="50"/>
  <c r="AF55" i="50"/>
  <c r="AG55" i="50"/>
  <c r="AO55" i="50"/>
  <c r="AQ55" i="50"/>
  <c r="AR55" i="50"/>
  <c r="AZ55" i="50"/>
  <c r="BB55" i="50"/>
  <c r="BC55" i="50"/>
  <c r="BI55" i="50"/>
  <c r="BM55" i="50"/>
  <c r="BT55" i="50"/>
  <c r="BY55" i="50" s="1"/>
  <c r="BZ55" i="50" s="1"/>
  <c r="BV55" i="50"/>
  <c r="BX55" i="50"/>
  <c r="CE55" i="50"/>
  <c r="CG55" i="50" s="1"/>
  <c r="CI55" i="50"/>
  <c r="CP55" i="50"/>
  <c r="CT55" i="50"/>
  <c r="H56" i="50"/>
  <c r="J56" i="50"/>
  <c r="L56" i="50" s="1"/>
  <c r="M56" i="50" s="1"/>
  <c r="K56" i="50"/>
  <c r="S56" i="50"/>
  <c r="U56" i="50"/>
  <c r="V56" i="50"/>
  <c r="W56" i="50" s="1"/>
  <c r="AD56" i="50"/>
  <c r="AF56" i="50"/>
  <c r="AH56" i="50" s="1"/>
  <c r="AI56" i="50" s="1"/>
  <c r="AG56" i="50"/>
  <c r="AO56" i="50"/>
  <c r="AQ56" i="50"/>
  <c r="AR56" i="50"/>
  <c r="AS56" i="50" s="1"/>
  <c r="AZ56" i="50"/>
  <c r="BB56" i="50"/>
  <c r="BC56" i="50"/>
  <c r="BD56" i="50"/>
  <c r="BI56" i="50"/>
  <c r="BK56" i="50" s="1"/>
  <c r="BM56" i="50"/>
  <c r="BT56" i="50"/>
  <c r="BV56" i="50" s="1"/>
  <c r="BX56" i="50"/>
  <c r="CE56" i="50"/>
  <c r="CG56" i="50"/>
  <c r="CI56" i="50"/>
  <c r="CJ56" i="50"/>
  <c r="CK56" i="50" s="1"/>
  <c r="CP56" i="50"/>
  <c r="CR56" i="50" s="1"/>
  <c r="CT56" i="50"/>
  <c r="H57" i="50"/>
  <c r="J57" i="50"/>
  <c r="K57" i="50"/>
  <c r="S57" i="50"/>
  <c r="U57" i="50"/>
  <c r="W57" i="50" s="1"/>
  <c r="X57" i="50" s="1"/>
  <c r="V57" i="50"/>
  <c r="AD57" i="50"/>
  <c r="AF57" i="50"/>
  <c r="AG57" i="50"/>
  <c r="AO57" i="50"/>
  <c r="AQ57" i="50"/>
  <c r="AS57" i="50" s="1"/>
  <c r="AR57" i="50"/>
  <c r="AZ57" i="50"/>
  <c r="BB57" i="50"/>
  <c r="BC57" i="50"/>
  <c r="BI57" i="50"/>
  <c r="BN57" i="50" s="1"/>
  <c r="BK57" i="50"/>
  <c r="BM57" i="50"/>
  <c r="BT57" i="50"/>
  <c r="BV57" i="50"/>
  <c r="BX57" i="50"/>
  <c r="BY57" i="50"/>
  <c r="CE57" i="50"/>
  <c r="CG57" i="50"/>
  <c r="CI57" i="50"/>
  <c r="CJ57" i="50"/>
  <c r="CP57" i="50"/>
  <c r="CU57" i="50" s="1"/>
  <c r="CR57" i="50"/>
  <c r="CT57" i="50"/>
  <c r="H58" i="50"/>
  <c r="J58" i="50"/>
  <c r="L58" i="50" s="1"/>
  <c r="M58" i="50" s="1"/>
  <c r="K58" i="50"/>
  <c r="S58" i="50"/>
  <c r="U58" i="50"/>
  <c r="V58" i="50"/>
  <c r="W58" i="50" s="1"/>
  <c r="AD58" i="50"/>
  <c r="AF58" i="50"/>
  <c r="AG58" i="50"/>
  <c r="AO58" i="50"/>
  <c r="AQ58" i="50"/>
  <c r="AR58" i="50"/>
  <c r="AZ58" i="50"/>
  <c r="BB58" i="50"/>
  <c r="BD58" i="50" s="1"/>
  <c r="BC58" i="50"/>
  <c r="BI58" i="50"/>
  <c r="BK58" i="50" s="1"/>
  <c r="BM58" i="50"/>
  <c r="BO58" i="50" s="1"/>
  <c r="BN58" i="50"/>
  <c r="BT58" i="50"/>
  <c r="BV58" i="50" s="1"/>
  <c r="BX58" i="50"/>
  <c r="CE58" i="50"/>
  <c r="CJ58" i="50" s="1"/>
  <c r="CI58" i="50"/>
  <c r="CP58" i="50"/>
  <c r="CR58" i="50" s="1"/>
  <c r="CT58" i="50"/>
  <c r="CU58" i="50"/>
  <c r="CV58" i="50" s="1"/>
  <c r="H59" i="50"/>
  <c r="M59" i="50" s="1"/>
  <c r="J59" i="50"/>
  <c r="K59" i="50"/>
  <c r="L59" i="50" s="1"/>
  <c r="S59" i="50"/>
  <c r="U59" i="50"/>
  <c r="W59" i="50" s="1"/>
  <c r="V59" i="50"/>
  <c r="AD59" i="50"/>
  <c r="AF59" i="50"/>
  <c r="AG59" i="50"/>
  <c r="AO59" i="50"/>
  <c r="AQ59" i="50"/>
  <c r="AR59" i="50"/>
  <c r="AZ59" i="50"/>
  <c r="BE59" i="50" s="1"/>
  <c r="BB59" i="50"/>
  <c r="BC59" i="50"/>
  <c r="BD59" i="50" s="1"/>
  <c r="BI59" i="50"/>
  <c r="BK59" i="50"/>
  <c r="BM59" i="50"/>
  <c r="BN59" i="50"/>
  <c r="BO59" i="50" s="1"/>
  <c r="BT59" i="50"/>
  <c r="BY59" i="50" s="1"/>
  <c r="BV59" i="50"/>
  <c r="BX59" i="50"/>
  <c r="CE59" i="50"/>
  <c r="CG59" i="50" s="1"/>
  <c r="CI59" i="50"/>
  <c r="CP59" i="50"/>
  <c r="CR59" i="50" s="1"/>
  <c r="CT59" i="50"/>
  <c r="H60" i="50"/>
  <c r="M60" i="50" s="1"/>
  <c r="J60" i="50"/>
  <c r="L60" i="50" s="1"/>
  <c r="K60" i="50"/>
  <c r="S60" i="50"/>
  <c r="U60" i="50"/>
  <c r="V60" i="50"/>
  <c r="W60" i="50"/>
  <c r="AD60" i="50"/>
  <c r="AF60" i="50"/>
  <c r="AG60" i="50"/>
  <c r="AO60" i="50"/>
  <c r="AQ60" i="50"/>
  <c r="AR60" i="50"/>
  <c r="AS60" i="50" s="1"/>
  <c r="AT60" i="50" s="1"/>
  <c r="AZ60" i="50"/>
  <c r="BB60" i="50"/>
  <c r="BC60" i="50"/>
  <c r="BI60" i="50"/>
  <c r="BK60" i="50"/>
  <c r="BM60" i="50"/>
  <c r="BO60" i="50" s="1"/>
  <c r="BN60" i="50"/>
  <c r="BT60" i="50"/>
  <c r="BV60" i="50" s="1"/>
  <c r="BX60" i="50"/>
  <c r="CE60" i="50"/>
  <c r="CG60" i="50" s="1"/>
  <c r="CI60" i="50"/>
  <c r="CP60" i="50"/>
  <c r="CR60" i="50"/>
  <c r="CT60" i="50"/>
  <c r="CU60" i="50"/>
  <c r="CT39" i="50"/>
  <c r="CI39" i="50"/>
  <c r="BX39" i="50"/>
  <c r="BT39" i="50"/>
  <c r="BY39" i="50" s="1"/>
  <c r="BM39" i="50"/>
  <c r="BC39" i="50"/>
  <c r="BB39" i="50"/>
  <c r="AZ39" i="50"/>
  <c r="AQ39" i="50"/>
  <c r="CE39" i="50"/>
  <c r="CG39" i="50" s="1"/>
  <c r="AG39" i="50"/>
  <c r="AF39" i="50"/>
  <c r="AD39" i="50"/>
  <c r="V39" i="50"/>
  <c r="U39" i="50"/>
  <c r="S39" i="50"/>
  <c r="J39" i="50"/>
  <c r="K39" i="50"/>
  <c r="CT38" i="50"/>
  <c r="CI38" i="50"/>
  <c r="BX38" i="50"/>
  <c r="BT38" i="50"/>
  <c r="BM38" i="50"/>
  <c r="BC38" i="50"/>
  <c r="BB38" i="50"/>
  <c r="AZ38" i="50"/>
  <c r="AQ38" i="50"/>
  <c r="AG38" i="50"/>
  <c r="AF38" i="50"/>
  <c r="AD38" i="50"/>
  <c r="V38" i="50"/>
  <c r="W38" i="50" s="1"/>
  <c r="U38" i="50"/>
  <c r="S38" i="50"/>
  <c r="J38" i="50"/>
  <c r="CT37" i="50"/>
  <c r="CI37" i="50"/>
  <c r="BX37" i="50"/>
  <c r="BT37" i="50"/>
  <c r="BM37" i="50"/>
  <c r="BC37" i="50"/>
  <c r="BB37" i="50"/>
  <c r="AZ37" i="50"/>
  <c r="AQ37" i="50"/>
  <c r="AG37" i="50"/>
  <c r="AF37" i="50"/>
  <c r="AD37" i="50"/>
  <c r="V37" i="50"/>
  <c r="W37" i="50" s="1"/>
  <c r="U37" i="50"/>
  <c r="S37" i="50"/>
  <c r="J37" i="50"/>
  <c r="CT36" i="50"/>
  <c r="CI36" i="50"/>
  <c r="BX36" i="50"/>
  <c r="BT36" i="50"/>
  <c r="BM36" i="50"/>
  <c r="BD36" i="50"/>
  <c r="BC36" i="50"/>
  <c r="BB36" i="50"/>
  <c r="AZ36" i="50"/>
  <c r="AQ36" i="50"/>
  <c r="AG36" i="50"/>
  <c r="AF36" i="50"/>
  <c r="AD36" i="50"/>
  <c r="V36" i="50"/>
  <c r="U36" i="50"/>
  <c r="S36" i="50"/>
  <c r="J36" i="50"/>
  <c r="CT35" i="50"/>
  <c r="CI35" i="50"/>
  <c r="BX35" i="50"/>
  <c r="BT35" i="50"/>
  <c r="BM35" i="50"/>
  <c r="BC35" i="50"/>
  <c r="BD35" i="50" s="1"/>
  <c r="BB35" i="50"/>
  <c r="AZ35" i="50"/>
  <c r="AQ35" i="50"/>
  <c r="AG35" i="50"/>
  <c r="AF35" i="50"/>
  <c r="AD35" i="50"/>
  <c r="V35" i="50"/>
  <c r="U35" i="50"/>
  <c r="S35" i="50"/>
  <c r="J35" i="50"/>
  <c r="CT34" i="50"/>
  <c r="CI34" i="50"/>
  <c r="BX34" i="50"/>
  <c r="BT34" i="50"/>
  <c r="BM34" i="50"/>
  <c r="BC34" i="50"/>
  <c r="BB34" i="50"/>
  <c r="BD34" i="50" s="1"/>
  <c r="AZ34" i="50"/>
  <c r="AQ34" i="50"/>
  <c r="AG34" i="50"/>
  <c r="AF34" i="50"/>
  <c r="AD34" i="50"/>
  <c r="V34" i="50"/>
  <c r="W34" i="50" s="1"/>
  <c r="U34" i="50"/>
  <c r="S34" i="50"/>
  <c r="J34" i="50"/>
  <c r="CT33" i="50"/>
  <c r="CI33" i="50"/>
  <c r="BX33" i="50"/>
  <c r="BT33" i="50"/>
  <c r="BM33" i="50"/>
  <c r="BC33" i="50"/>
  <c r="BB33" i="50"/>
  <c r="AZ33" i="50"/>
  <c r="AQ33" i="50"/>
  <c r="AG33" i="50"/>
  <c r="AF33" i="50"/>
  <c r="AD33" i="50"/>
  <c r="V33" i="50"/>
  <c r="U33" i="50"/>
  <c r="S33" i="50"/>
  <c r="J33" i="50"/>
  <c r="CT32" i="50"/>
  <c r="CI32" i="50"/>
  <c r="BX32" i="50"/>
  <c r="BT32" i="50"/>
  <c r="BM32" i="50"/>
  <c r="BC32" i="50"/>
  <c r="BB32" i="50"/>
  <c r="AZ32" i="50"/>
  <c r="AQ32" i="50"/>
  <c r="AF32" i="50"/>
  <c r="AG32" i="50"/>
  <c r="V32" i="50"/>
  <c r="U32" i="50"/>
  <c r="S32" i="50"/>
  <c r="J32" i="50"/>
  <c r="CT31" i="50"/>
  <c r="CI31" i="50"/>
  <c r="BX31" i="50"/>
  <c r="BT31" i="50"/>
  <c r="BM31" i="50"/>
  <c r="BC31" i="50"/>
  <c r="BB31" i="50"/>
  <c r="AZ31" i="50"/>
  <c r="AQ31" i="50"/>
  <c r="AF31" i="50"/>
  <c r="AG31" i="50"/>
  <c r="V31" i="50"/>
  <c r="W31" i="50" s="1"/>
  <c r="U31" i="50"/>
  <c r="S31" i="50"/>
  <c r="J31" i="50"/>
  <c r="CT30" i="50"/>
  <c r="CI30" i="50"/>
  <c r="BX30" i="50"/>
  <c r="BT30" i="50"/>
  <c r="BM30" i="50"/>
  <c r="BC30" i="50"/>
  <c r="BB30" i="50"/>
  <c r="AZ30" i="50"/>
  <c r="AQ30" i="50"/>
  <c r="AF30" i="50"/>
  <c r="AG30" i="50"/>
  <c r="V30" i="50"/>
  <c r="U30" i="50"/>
  <c r="S30" i="50"/>
  <c r="J30" i="50"/>
  <c r="CT29" i="50"/>
  <c r="CI29" i="50"/>
  <c r="BX29" i="50"/>
  <c r="BT29" i="50"/>
  <c r="BM29" i="50"/>
  <c r="BC29" i="50"/>
  <c r="BD29" i="50" s="1"/>
  <c r="BB29" i="50"/>
  <c r="AZ29" i="50"/>
  <c r="AQ29" i="50"/>
  <c r="AF29" i="50"/>
  <c r="AG29" i="50"/>
  <c r="V29" i="50"/>
  <c r="U29" i="50"/>
  <c r="S29" i="50"/>
  <c r="J29" i="50"/>
  <c r="CT28" i="50"/>
  <c r="CI28" i="50"/>
  <c r="BX28" i="50"/>
  <c r="BT28" i="50"/>
  <c r="BM28" i="50"/>
  <c r="BC28" i="50"/>
  <c r="BB28" i="50"/>
  <c r="AZ28" i="50"/>
  <c r="AQ28" i="50"/>
  <c r="AF28" i="50"/>
  <c r="AG28" i="50"/>
  <c r="V28" i="50"/>
  <c r="U28" i="50"/>
  <c r="S28" i="50"/>
  <c r="J28" i="50"/>
  <c r="CT27" i="50"/>
  <c r="CI27" i="50"/>
  <c r="BX27" i="50"/>
  <c r="BT27" i="50"/>
  <c r="BM27" i="50"/>
  <c r="BC27" i="50"/>
  <c r="BB27" i="50"/>
  <c r="AZ27" i="50"/>
  <c r="AQ27" i="50"/>
  <c r="AF27" i="50"/>
  <c r="AG27" i="50"/>
  <c r="V27" i="50"/>
  <c r="W27" i="50" s="1"/>
  <c r="U27" i="50"/>
  <c r="S27" i="50"/>
  <c r="J27" i="50"/>
  <c r="CT26" i="50"/>
  <c r="CI26" i="50"/>
  <c r="BX26" i="50"/>
  <c r="BT26" i="50"/>
  <c r="BM26" i="50"/>
  <c r="BC26" i="50"/>
  <c r="BB26" i="50"/>
  <c r="AZ26" i="50"/>
  <c r="AQ26" i="50"/>
  <c r="AF26" i="50"/>
  <c r="AG26" i="50"/>
  <c r="V26" i="50"/>
  <c r="U26" i="50"/>
  <c r="S26" i="50"/>
  <c r="J26" i="50"/>
  <c r="CT25" i="50"/>
  <c r="CI25" i="50"/>
  <c r="BX25" i="50"/>
  <c r="BM25" i="50"/>
  <c r="BI25" i="50"/>
  <c r="BN25" i="50" s="1"/>
  <c r="BC25" i="50"/>
  <c r="BB25" i="50"/>
  <c r="BD25" i="50" s="1"/>
  <c r="AZ25" i="50"/>
  <c r="CP25" i="50"/>
  <c r="AR25" i="50"/>
  <c r="AS25" i="50" s="1"/>
  <c r="AQ25" i="50"/>
  <c r="AO25" i="50"/>
  <c r="CE25" i="50"/>
  <c r="CG25" i="50" s="1"/>
  <c r="AF25" i="50"/>
  <c r="BT25" i="50"/>
  <c r="V25" i="50"/>
  <c r="U25" i="50"/>
  <c r="S25" i="50"/>
  <c r="K25" i="50"/>
  <c r="J25" i="50"/>
  <c r="H25" i="50"/>
  <c r="CT24" i="50"/>
  <c r="CP24" i="50"/>
  <c r="CU24" i="50" s="1"/>
  <c r="CI24" i="50"/>
  <c r="BX24" i="50"/>
  <c r="BM24" i="50"/>
  <c r="BI24" i="50"/>
  <c r="BN24" i="50" s="1"/>
  <c r="BC24" i="50"/>
  <c r="BB24" i="50"/>
  <c r="AZ24" i="50"/>
  <c r="AR24" i="50"/>
  <c r="AQ24" i="50"/>
  <c r="AO24" i="50"/>
  <c r="CE24" i="50"/>
  <c r="AF24" i="50"/>
  <c r="BT24" i="50"/>
  <c r="V24" i="50"/>
  <c r="U24" i="50"/>
  <c r="S24" i="50"/>
  <c r="J24" i="50"/>
  <c r="K24" i="50"/>
  <c r="CT23" i="50"/>
  <c r="CP23" i="50"/>
  <c r="CU23" i="50" s="1"/>
  <c r="CI23" i="50"/>
  <c r="BX23" i="50"/>
  <c r="BM23" i="50"/>
  <c r="BI23" i="50"/>
  <c r="BN23" i="50" s="1"/>
  <c r="BC23" i="50"/>
  <c r="BB23" i="50"/>
  <c r="AZ23" i="50"/>
  <c r="AQ23" i="50"/>
  <c r="AO23" i="50"/>
  <c r="AR23" i="50"/>
  <c r="AF23" i="50"/>
  <c r="BT23" i="50"/>
  <c r="V23" i="50"/>
  <c r="U23" i="50"/>
  <c r="W23" i="50" s="1"/>
  <c r="S23" i="50"/>
  <c r="J23" i="50"/>
  <c r="K23" i="50"/>
  <c r="L23" i="50" s="1"/>
  <c r="CT22" i="50"/>
  <c r="CP22" i="50"/>
  <c r="CU22" i="50" s="1"/>
  <c r="CI22" i="50"/>
  <c r="BX22" i="50"/>
  <c r="BM22" i="50"/>
  <c r="BI22" i="50"/>
  <c r="BN22" i="50" s="1"/>
  <c r="BC22" i="50"/>
  <c r="BB22" i="50"/>
  <c r="AZ22" i="50"/>
  <c r="AQ22" i="50"/>
  <c r="AO22" i="50"/>
  <c r="AR22" i="50"/>
  <c r="AF22" i="50"/>
  <c r="BT22" i="50"/>
  <c r="V22" i="50"/>
  <c r="U22" i="50"/>
  <c r="S22" i="50"/>
  <c r="J22" i="50"/>
  <c r="K22" i="50"/>
  <c r="CT21" i="50"/>
  <c r="CP21" i="50"/>
  <c r="CU21" i="50" s="1"/>
  <c r="CI21" i="50"/>
  <c r="BX21" i="50"/>
  <c r="BM21" i="50"/>
  <c r="BI21" i="50"/>
  <c r="BN21" i="50" s="1"/>
  <c r="BC21" i="50"/>
  <c r="BD21" i="50" s="1"/>
  <c r="BB21" i="50"/>
  <c r="AZ21" i="50"/>
  <c r="AQ21" i="50"/>
  <c r="AR21" i="50"/>
  <c r="AS21" i="50" s="1"/>
  <c r="AF21" i="50"/>
  <c r="BT21" i="50"/>
  <c r="V21" i="50"/>
  <c r="U21" i="50"/>
  <c r="S21" i="50"/>
  <c r="J21" i="50"/>
  <c r="K21" i="50"/>
  <c r="L21" i="50" s="1"/>
  <c r="CT20" i="50"/>
  <c r="CP20" i="50"/>
  <c r="CU20" i="50" s="1"/>
  <c r="CI20" i="50"/>
  <c r="BX20" i="50"/>
  <c r="BM20" i="50"/>
  <c r="BI20" i="50"/>
  <c r="BN20" i="50" s="1"/>
  <c r="BC20" i="50"/>
  <c r="BD20" i="50" s="1"/>
  <c r="BE20" i="50" s="1"/>
  <c r="BB20" i="50"/>
  <c r="AZ20" i="50"/>
  <c r="AQ20" i="50"/>
  <c r="AR20" i="50"/>
  <c r="AS20" i="50" s="1"/>
  <c r="AF20" i="50"/>
  <c r="BT20" i="50"/>
  <c r="V20" i="50"/>
  <c r="U20" i="50"/>
  <c r="S20" i="50"/>
  <c r="J20" i="50"/>
  <c r="K20" i="50"/>
  <c r="CT19" i="50"/>
  <c r="CP19" i="50"/>
  <c r="CU19" i="50" s="1"/>
  <c r="CI19" i="50"/>
  <c r="BX19" i="50"/>
  <c r="BM19" i="50"/>
  <c r="BI19" i="50"/>
  <c r="BN19" i="50" s="1"/>
  <c r="BC19" i="50"/>
  <c r="BD19" i="50" s="1"/>
  <c r="BB19" i="50"/>
  <c r="AZ19" i="50"/>
  <c r="AQ19" i="50"/>
  <c r="AR19" i="50"/>
  <c r="AS19" i="50" s="1"/>
  <c r="AF19" i="50"/>
  <c r="BT19" i="50"/>
  <c r="V19" i="50"/>
  <c r="U19" i="50"/>
  <c r="S19" i="50"/>
  <c r="J19" i="50"/>
  <c r="K19" i="50"/>
  <c r="L19" i="50" s="1"/>
  <c r="CT18" i="50"/>
  <c r="CP18" i="50"/>
  <c r="CU18" i="50" s="1"/>
  <c r="CI18" i="50"/>
  <c r="CE18" i="50"/>
  <c r="CJ18" i="50" s="1"/>
  <c r="BX18" i="50"/>
  <c r="BT18" i="50"/>
  <c r="BY18" i="50" s="1"/>
  <c r="BM18" i="50"/>
  <c r="BI18" i="50"/>
  <c r="BN18" i="50" s="1"/>
  <c r="BC18" i="50"/>
  <c r="BD18" i="50" s="1"/>
  <c r="BE18" i="50" s="1"/>
  <c r="BB18" i="50"/>
  <c r="AZ18" i="50"/>
  <c r="AR18" i="50"/>
  <c r="AQ18" i="50"/>
  <c r="AO18" i="50"/>
  <c r="AG18" i="50"/>
  <c r="AH18" i="50" s="1"/>
  <c r="AF18" i="50"/>
  <c r="AD18" i="50"/>
  <c r="V18" i="50"/>
  <c r="U18" i="50"/>
  <c r="S18" i="50"/>
  <c r="J18" i="50"/>
  <c r="K18" i="50"/>
  <c r="CU17" i="50"/>
  <c r="CJ17" i="50"/>
  <c r="BY17" i="50"/>
  <c r="BN17" i="50"/>
  <c r="BC17" i="50"/>
  <c r="AR17" i="50"/>
  <c r="AG17" i="50"/>
  <c r="V17" i="50"/>
  <c r="K17" i="50"/>
  <c r="C5" i="50"/>
  <c r="C4" i="50"/>
  <c r="C3" i="50"/>
  <c r="B10" i="18"/>
  <c r="BM32" i="10"/>
  <c r="BM31" i="10"/>
  <c r="BM30" i="10"/>
  <c r="BM29" i="10"/>
  <c r="BM28" i="10"/>
  <c r="BM27" i="10"/>
  <c r="BM26" i="10"/>
  <c r="BM25" i="10"/>
  <c r="BM24" i="10"/>
  <c r="BM23" i="10"/>
  <c r="BM22" i="10"/>
  <c r="BM21" i="10"/>
  <c r="BM20" i="10"/>
  <c r="BM19" i="10"/>
  <c r="BM18" i="10"/>
  <c r="BM17" i="10"/>
  <c r="BM16" i="10"/>
  <c r="BN15" i="10"/>
  <c r="AD19" i="10"/>
  <c r="AD20" i="10"/>
  <c r="AD21" i="10"/>
  <c r="AD22" i="10"/>
  <c r="AD23" i="10"/>
  <c r="AD24" i="10"/>
  <c r="AD25" i="10"/>
  <c r="AD26" i="10"/>
  <c r="AD27" i="10"/>
  <c r="AD31" i="10"/>
  <c r="AD32" i="10"/>
  <c r="AD16" i="10"/>
  <c r="BI17" i="10"/>
  <c r="V18" i="10"/>
  <c r="V19" i="10"/>
  <c r="BI20" i="10"/>
  <c r="V22" i="10"/>
  <c r="BI23" i="10"/>
  <c r="BI24" i="10"/>
  <c r="BI25" i="10"/>
  <c r="BN25" i="10" s="1"/>
  <c r="BO25" i="10" s="1"/>
  <c r="BI26" i="10"/>
  <c r="V27" i="10"/>
  <c r="V28" i="10"/>
  <c r="V29" i="10"/>
  <c r="V30" i="10"/>
  <c r="BI31" i="10"/>
  <c r="BN31" i="10" s="1"/>
  <c r="V32" i="10"/>
  <c r="V16" i="10"/>
  <c r="U32" i="10"/>
  <c r="U31" i="10"/>
  <c r="U30" i="10"/>
  <c r="U29" i="10"/>
  <c r="U28" i="10"/>
  <c r="U27" i="10"/>
  <c r="U26" i="10"/>
  <c r="U25" i="10"/>
  <c r="U24" i="10"/>
  <c r="U23" i="10"/>
  <c r="U22" i="10"/>
  <c r="U21" i="10"/>
  <c r="U20" i="10"/>
  <c r="U19" i="10"/>
  <c r="U18" i="10"/>
  <c r="U17" i="10"/>
  <c r="U16" i="10"/>
  <c r="V15" i="10"/>
  <c r="AS22" i="50" l="1"/>
  <c r="BD27" i="50"/>
  <c r="W29" i="50"/>
  <c r="BD31" i="50"/>
  <c r="W33" i="50"/>
  <c r="AT48" i="50"/>
  <c r="W36" i="50"/>
  <c r="BD37" i="50"/>
  <c r="BO57" i="50"/>
  <c r="BP57" i="50" s="1"/>
  <c r="BQ57" i="50" s="1"/>
  <c r="BR57" i="50" s="1"/>
  <c r="BZ43" i="50"/>
  <c r="BP48" i="50"/>
  <c r="BR48" i="50" s="1"/>
  <c r="BZ40" i="50"/>
  <c r="W19" i="50"/>
  <c r="W21" i="50"/>
  <c r="W26" i="50"/>
  <c r="BD28" i="50"/>
  <c r="W30" i="50"/>
  <c r="BD32" i="50"/>
  <c r="AH58" i="50"/>
  <c r="L57" i="50"/>
  <c r="CK53" i="50"/>
  <c r="BD43" i="50"/>
  <c r="BE43" i="50" s="1"/>
  <c r="BD42" i="50"/>
  <c r="BE42" i="50" s="1"/>
  <c r="BF42" i="50" s="1"/>
  <c r="BG42" i="50" s="1"/>
  <c r="BO31" i="10"/>
  <c r="BZ18" i="50"/>
  <c r="L20" i="50"/>
  <c r="L22" i="50"/>
  <c r="BD22" i="50"/>
  <c r="AS24" i="50"/>
  <c r="L25" i="50"/>
  <c r="BD38" i="50"/>
  <c r="X60" i="50"/>
  <c r="Y60" i="50" s="1"/>
  <c r="Z60" i="50" s="1"/>
  <c r="BD55" i="50"/>
  <c r="M51" i="50"/>
  <c r="N51" i="50" s="1"/>
  <c r="BP59" i="50"/>
  <c r="CK18" i="50"/>
  <c r="AS23" i="50"/>
  <c r="L24" i="50"/>
  <c r="BD33" i="50"/>
  <c r="X59" i="50"/>
  <c r="BE56" i="50"/>
  <c r="BD41" i="50"/>
  <c r="AT57" i="50"/>
  <c r="W20" i="50"/>
  <c r="W22" i="50"/>
  <c r="BD26" i="50"/>
  <c r="BE26" i="50" s="1"/>
  <c r="W28" i="50"/>
  <c r="BD30" i="50"/>
  <c r="W32" i="50"/>
  <c r="W35" i="50"/>
  <c r="AH57" i="50"/>
  <c r="AS54" i="50"/>
  <c r="AT54" i="50" s="1"/>
  <c r="AU54" i="50" s="1"/>
  <c r="AV54" i="50" s="1"/>
  <c r="M50" i="50"/>
  <c r="M48" i="50"/>
  <c r="BD47" i="50"/>
  <c r="X47" i="50"/>
  <c r="V25" i="10"/>
  <c r="BI16" i="10"/>
  <c r="BN16" i="10" s="1"/>
  <c r="BO16" i="10" s="1"/>
  <c r="BI27" i="10"/>
  <c r="BN27" i="10" s="1"/>
  <c r="S18" i="10"/>
  <c r="BI19" i="10"/>
  <c r="BN19" i="10" s="1"/>
  <c r="BO19" i="10" s="1"/>
  <c r="V23" i="10"/>
  <c r="BI30" i="10"/>
  <c r="BN30" i="10" s="1"/>
  <c r="BO30" i="10"/>
  <c r="S24" i="10"/>
  <c r="V20" i="10"/>
  <c r="W20" i="10" s="1"/>
  <c r="AD30" i="10"/>
  <c r="BI18" i="10"/>
  <c r="BN18" i="10" s="1"/>
  <c r="BO18" i="10" s="1"/>
  <c r="V21" i="10"/>
  <c r="W21" i="10" s="1"/>
  <c r="S30" i="10"/>
  <c r="AD18" i="10"/>
  <c r="V31" i="10"/>
  <c r="AD17" i="10"/>
  <c r="BI21" i="10"/>
  <c r="BN21" i="10" s="1"/>
  <c r="BI22" i="10"/>
  <c r="BN22" i="10" s="1"/>
  <c r="BO22" i="10" s="1"/>
  <c r="V26" i="10"/>
  <c r="W26" i="10" s="1"/>
  <c r="W29" i="10"/>
  <c r="CV57" i="50"/>
  <c r="CW57" i="50" s="1"/>
  <c r="CK57" i="50"/>
  <c r="CL44" i="50"/>
  <c r="CA52" i="50"/>
  <c r="CW59" i="50"/>
  <c r="CX59" i="50" s="1"/>
  <c r="CY59" i="50" s="1"/>
  <c r="CV49" i="50"/>
  <c r="CW49" i="50" s="1"/>
  <c r="CV53" i="50"/>
  <c r="CW53" i="50" s="1"/>
  <c r="CX53" i="50" s="1"/>
  <c r="CY53" i="50" s="1"/>
  <c r="BD24" i="50"/>
  <c r="BE44" i="50"/>
  <c r="CV60" i="50"/>
  <c r="CW60" i="50" s="1"/>
  <c r="BD60" i="50"/>
  <c r="BE60" i="50" s="1"/>
  <c r="BD52" i="50"/>
  <c r="BE52" i="50" s="1"/>
  <c r="BF52" i="50" s="1"/>
  <c r="BD49" i="50"/>
  <c r="BE49" i="50" s="1"/>
  <c r="BF49" i="50" s="1"/>
  <c r="BG49" i="50" s="1"/>
  <c r="CU47" i="50"/>
  <c r="CV47" i="50" s="1"/>
  <c r="CW47" i="50" s="1"/>
  <c r="BD57" i="50"/>
  <c r="BE57" i="50" s="1"/>
  <c r="CV43" i="50"/>
  <c r="CW43" i="50" s="1"/>
  <c r="CX43" i="50" s="1"/>
  <c r="CY43" i="50" s="1"/>
  <c r="CU41" i="50"/>
  <c r="CV41" i="50" s="1"/>
  <c r="CW41" i="50" s="1"/>
  <c r="BE45" i="50"/>
  <c r="CU59" i="50"/>
  <c r="CV59" i="50" s="1"/>
  <c r="BE47" i="50"/>
  <c r="BD46" i="50"/>
  <c r="CV50" i="50"/>
  <c r="BD50" i="50"/>
  <c r="BE50" i="50" s="1"/>
  <c r="CU48" i="50"/>
  <c r="CV48" i="50" s="1"/>
  <c r="CW48" i="50" s="1"/>
  <c r="BE48" i="50"/>
  <c r="CR45" i="50"/>
  <c r="AS40" i="50"/>
  <c r="AT40" i="50" s="1"/>
  <c r="AU40" i="50" s="1"/>
  <c r="AS52" i="50"/>
  <c r="AT52" i="50" s="1"/>
  <c r="AS44" i="50"/>
  <c r="AT44" i="50" s="1"/>
  <c r="AU44" i="50" s="1"/>
  <c r="AS51" i="50"/>
  <c r="CL56" i="50"/>
  <c r="CM56" i="50" s="1"/>
  <c r="CN56" i="50" s="1"/>
  <c r="AT56" i="50"/>
  <c r="AU56" i="50" s="1"/>
  <c r="CJ55" i="50"/>
  <c r="CK55" i="50" s="1"/>
  <c r="CL55" i="50" s="1"/>
  <c r="CM55" i="50" s="1"/>
  <c r="CN55" i="50" s="1"/>
  <c r="CJ43" i="50"/>
  <c r="CK43" i="50" s="1"/>
  <c r="CL43" i="50" s="1"/>
  <c r="AT43" i="50"/>
  <c r="AS59" i="50"/>
  <c r="AS47" i="50"/>
  <c r="AT47" i="50" s="1"/>
  <c r="AS58" i="50"/>
  <c r="AT58" i="50" s="1"/>
  <c r="AS46" i="50"/>
  <c r="AT46" i="50" s="1"/>
  <c r="AU46" i="50" s="1"/>
  <c r="AV46" i="50" s="1"/>
  <c r="CJ42" i="50"/>
  <c r="CK42" i="50" s="1"/>
  <c r="AS42" i="50"/>
  <c r="AT42" i="50" s="1"/>
  <c r="CK49" i="50"/>
  <c r="CL49" i="50" s="1"/>
  <c r="CJ54" i="50"/>
  <c r="CK54" i="50" s="1"/>
  <c r="CL54" i="50" s="1"/>
  <c r="CJ25" i="50"/>
  <c r="CK25" i="50" s="1"/>
  <c r="CL42" i="50"/>
  <c r="CK45" i="50"/>
  <c r="CL45" i="50" s="1"/>
  <c r="CK41" i="50"/>
  <c r="CL41" i="50" s="1"/>
  <c r="AT45" i="50"/>
  <c r="AU45" i="50" s="1"/>
  <c r="AV45" i="50" s="1"/>
  <c r="AS41" i="50"/>
  <c r="AT41" i="50" s="1"/>
  <c r="AU41" i="50" s="1"/>
  <c r="AV41" i="50" s="1"/>
  <c r="AH60" i="50"/>
  <c r="AI60" i="50" s="1"/>
  <c r="AH45" i="50"/>
  <c r="AI45" i="50" s="1"/>
  <c r="AJ45" i="50" s="1"/>
  <c r="AK45" i="50" s="1"/>
  <c r="BZ41" i="50"/>
  <c r="CA41" i="50" s="1"/>
  <c r="BZ57" i="50"/>
  <c r="CA57" i="50" s="1"/>
  <c r="CB57" i="50" s="1"/>
  <c r="CC57" i="50" s="1"/>
  <c r="AH41" i="50"/>
  <c r="AI41" i="50" s="1"/>
  <c r="CA51" i="50"/>
  <c r="CB51" i="50" s="1"/>
  <c r="CC51" i="50" s="1"/>
  <c r="AI49" i="50"/>
  <c r="AJ49" i="50" s="1"/>
  <c r="AK49" i="50" s="1"/>
  <c r="AH47" i="50"/>
  <c r="AI47" i="50" s="1"/>
  <c r="BZ59" i="50"/>
  <c r="CA59" i="50" s="1"/>
  <c r="BY53" i="50"/>
  <c r="AH40" i="50"/>
  <c r="AI40" i="50" s="1"/>
  <c r="BZ53" i="50"/>
  <c r="CA53" i="50" s="1"/>
  <c r="CA40" i="50"/>
  <c r="CB40" i="50" s="1"/>
  <c r="AI46" i="50"/>
  <c r="AH37" i="50"/>
  <c r="AI37" i="50" s="1"/>
  <c r="AH59" i="50"/>
  <c r="AI59" i="50" s="1"/>
  <c r="BV43" i="50"/>
  <c r="CA43" i="50" s="1"/>
  <c r="CB43" i="50" s="1"/>
  <c r="CC43" i="50" s="1"/>
  <c r="AH43" i="50"/>
  <c r="AI43" i="50" s="1"/>
  <c r="AH55" i="50"/>
  <c r="AI55" i="50" s="1"/>
  <c r="AH52" i="50"/>
  <c r="BY49" i="50"/>
  <c r="BZ49" i="50" s="1"/>
  <c r="CA49" i="50" s="1"/>
  <c r="AH48" i="50"/>
  <c r="BZ42" i="50"/>
  <c r="CA42" i="50" s="1"/>
  <c r="AH42" i="50"/>
  <c r="AI42" i="50" s="1"/>
  <c r="AI48" i="50"/>
  <c r="AJ48" i="50" s="1"/>
  <c r="AI58" i="50"/>
  <c r="AJ58" i="50" s="1"/>
  <c r="AK58" i="50" s="1"/>
  <c r="BZ54" i="50"/>
  <c r="CA54" i="50" s="1"/>
  <c r="AH51" i="50"/>
  <c r="AI51" i="50" s="1"/>
  <c r="N56" i="50"/>
  <c r="O56" i="50" s="1"/>
  <c r="AU60" i="50"/>
  <c r="AV60" i="50" s="1"/>
  <c r="Y59" i="50"/>
  <c r="Z59" i="50" s="1"/>
  <c r="Y57" i="50"/>
  <c r="Z57" i="50" s="1"/>
  <c r="CR55" i="50"/>
  <c r="CU55" i="50"/>
  <c r="CV55" i="50" s="1"/>
  <c r="Y52" i="50"/>
  <c r="Z52" i="50" s="1"/>
  <c r="AU50" i="50"/>
  <c r="AV50" i="50" s="1"/>
  <c r="N50" i="50"/>
  <c r="O50" i="50"/>
  <c r="BF48" i="50"/>
  <c r="BG48" i="50" s="1"/>
  <c r="BE55" i="50"/>
  <c r="N55" i="50"/>
  <c r="O55" i="50"/>
  <c r="N53" i="50"/>
  <c r="O53" i="50" s="1"/>
  <c r="Y51" i="50"/>
  <c r="Z51" i="50"/>
  <c r="X48" i="50"/>
  <c r="CV45" i="50"/>
  <c r="BF43" i="50"/>
  <c r="BG43" i="50" s="1"/>
  <c r="Y42" i="50"/>
  <c r="Z42" i="50"/>
  <c r="AJ56" i="50"/>
  <c r="AK56" i="50" s="1"/>
  <c r="Y54" i="50"/>
  <c r="Z54" i="50" s="1"/>
  <c r="CL53" i="50"/>
  <c r="BE53" i="50"/>
  <c r="N52" i="50"/>
  <c r="O52" i="50"/>
  <c r="AJ50" i="50"/>
  <c r="AK50" i="50"/>
  <c r="BV47" i="50"/>
  <c r="BY47" i="50"/>
  <c r="BZ47" i="50" s="1"/>
  <c r="CM44" i="50"/>
  <c r="N43" i="50"/>
  <c r="O43" i="50" s="1"/>
  <c r="AJ41" i="50"/>
  <c r="AK41" i="50" s="1"/>
  <c r="N59" i="50"/>
  <c r="O59" i="50" s="1"/>
  <c r="BP58" i="50"/>
  <c r="CL57" i="50"/>
  <c r="AS55" i="50"/>
  <c r="AT55" i="50" s="1"/>
  <c r="BF54" i="50"/>
  <c r="BG54" i="50" s="1"/>
  <c r="BP49" i="50"/>
  <c r="CL46" i="50"/>
  <c r="BP45" i="50"/>
  <c r="Z45" i="50"/>
  <c r="Y45" i="50"/>
  <c r="AJ44" i="50"/>
  <c r="AK44" i="50" s="1"/>
  <c r="AT59" i="50"/>
  <c r="M57" i="50"/>
  <c r="O54" i="50"/>
  <c r="AU53" i="50"/>
  <c r="AV53" i="50"/>
  <c r="CA50" i="50"/>
  <c r="BQ47" i="50"/>
  <c r="BR47" i="50"/>
  <c r="AU43" i="50"/>
  <c r="AV43" i="50" s="1"/>
  <c r="M42" i="50"/>
  <c r="N60" i="50"/>
  <c r="O60" i="50" s="1"/>
  <c r="X58" i="50"/>
  <c r="BF51" i="50"/>
  <c r="BG51" i="50" s="1"/>
  <c r="BO50" i="50"/>
  <c r="N48" i="50"/>
  <c r="O48" i="50"/>
  <c r="BE58" i="50"/>
  <c r="X56" i="50"/>
  <c r="AU52" i="50"/>
  <c r="AV52" i="50" s="1"/>
  <c r="BP50" i="50"/>
  <c r="CM49" i="50"/>
  <c r="CN49" i="50" s="1"/>
  <c r="X49" i="50"/>
  <c r="AJ46" i="50"/>
  <c r="AK46" i="50" s="1"/>
  <c r="BP41" i="50"/>
  <c r="X41" i="50"/>
  <c r="BQ59" i="50"/>
  <c r="BR59" i="50"/>
  <c r="CW58" i="50"/>
  <c r="N58" i="50"/>
  <c r="O58" i="50" s="1"/>
  <c r="AU57" i="50"/>
  <c r="AV57" i="50" s="1"/>
  <c r="CA55" i="50"/>
  <c r="AJ53" i="50"/>
  <c r="AK53" i="50" s="1"/>
  <c r="AU48" i="50"/>
  <c r="AV48" i="50" s="1"/>
  <c r="BF45" i="50"/>
  <c r="BG45" i="50"/>
  <c r="Y40" i="50"/>
  <c r="Z40" i="50"/>
  <c r="BP60" i="50"/>
  <c r="CK58" i="50"/>
  <c r="Y55" i="50"/>
  <c r="Z55" i="50" s="1"/>
  <c r="AU49" i="50"/>
  <c r="AV49" i="50" s="1"/>
  <c r="Y47" i="50"/>
  <c r="Z47" i="50" s="1"/>
  <c r="Y46" i="50"/>
  <c r="Z46" i="50" s="1"/>
  <c r="M45" i="50"/>
  <c r="Y44" i="50"/>
  <c r="Z44" i="50"/>
  <c r="N41" i="50"/>
  <c r="O41" i="50" s="1"/>
  <c r="BF59" i="50"/>
  <c r="BG59" i="50" s="1"/>
  <c r="BF56" i="50"/>
  <c r="BG56" i="50" s="1"/>
  <c r="AJ54" i="50"/>
  <c r="AK54" i="50" s="1"/>
  <c r="BQ53" i="50"/>
  <c r="BR53" i="50" s="1"/>
  <c r="AT51" i="50"/>
  <c r="Y50" i="50"/>
  <c r="Z50" i="50" s="1"/>
  <c r="M49" i="50"/>
  <c r="AJ42" i="50"/>
  <c r="BE41" i="50"/>
  <c r="BQ43" i="50"/>
  <c r="BR43" i="50" s="1"/>
  <c r="AI57" i="50"/>
  <c r="BK55" i="50"/>
  <c r="BN55" i="50"/>
  <c r="BO55" i="50" s="1"/>
  <c r="CB52" i="50"/>
  <c r="CC52" i="50" s="1"/>
  <c r="AI52" i="50"/>
  <c r="CW50" i="50"/>
  <c r="BQ48" i="50"/>
  <c r="BF47" i="50"/>
  <c r="BG47" i="50" s="1"/>
  <c r="N47" i="50"/>
  <c r="O47" i="50" s="1"/>
  <c r="N46" i="50"/>
  <c r="O46" i="50" s="1"/>
  <c r="N44" i="50"/>
  <c r="O44" i="50" s="1"/>
  <c r="CV40" i="50"/>
  <c r="CW40" i="50" s="1"/>
  <c r="BF40" i="50"/>
  <c r="BG40" i="50" s="1"/>
  <c r="N40" i="50"/>
  <c r="O40" i="50" s="1"/>
  <c r="BF60" i="50"/>
  <c r="BG60" i="50" s="1"/>
  <c r="X53" i="50"/>
  <c r="AJ51" i="50"/>
  <c r="AK51" i="50" s="1"/>
  <c r="CL47" i="50"/>
  <c r="BE46" i="50"/>
  <c r="BF44" i="50"/>
  <c r="BG44" i="50"/>
  <c r="Y43" i="50"/>
  <c r="Z43" i="50"/>
  <c r="CJ51" i="50"/>
  <c r="CK51" i="50" s="1"/>
  <c r="CL51" i="50" s="1"/>
  <c r="CG58" i="50"/>
  <c r="CU46" i="50"/>
  <c r="CV46" i="50" s="1"/>
  <c r="CW46" i="50" s="1"/>
  <c r="BN46" i="50"/>
  <c r="BO46" i="50" s="1"/>
  <c r="BP46" i="50" s="1"/>
  <c r="CJ59" i="50"/>
  <c r="CK59" i="50" s="1"/>
  <c r="CL59" i="50" s="1"/>
  <c r="CU51" i="50"/>
  <c r="CV51" i="50" s="1"/>
  <c r="CW51" i="50" s="1"/>
  <c r="BN51" i="50"/>
  <c r="BO51" i="50" s="1"/>
  <c r="BP51" i="50" s="1"/>
  <c r="BY60" i="50"/>
  <c r="BZ60" i="50" s="1"/>
  <c r="CA60" i="50" s="1"/>
  <c r="CU56" i="50"/>
  <c r="CV56" i="50" s="1"/>
  <c r="CW56" i="50" s="1"/>
  <c r="BN56" i="50"/>
  <c r="BO56" i="50" s="1"/>
  <c r="BP56" i="50" s="1"/>
  <c r="CJ52" i="50"/>
  <c r="CK52" i="50" s="1"/>
  <c r="CL52" i="50" s="1"/>
  <c r="BY48" i="50"/>
  <c r="BZ48" i="50" s="1"/>
  <c r="CA48" i="50" s="1"/>
  <c r="CU44" i="50"/>
  <c r="CV44" i="50" s="1"/>
  <c r="CW44" i="50" s="1"/>
  <c r="BN44" i="50"/>
  <c r="BO44" i="50" s="1"/>
  <c r="BP44" i="50" s="1"/>
  <c r="CJ40" i="50"/>
  <c r="CK40" i="50" s="1"/>
  <c r="CL40" i="50" s="1"/>
  <c r="BY58" i="50"/>
  <c r="BZ58" i="50" s="1"/>
  <c r="CA58" i="50" s="1"/>
  <c r="CU54" i="50"/>
  <c r="CV54" i="50" s="1"/>
  <c r="CW54" i="50" s="1"/>
  <c r="BN54" i="50"/>
  <c r="BO54" i="50" s="1"/>
  <c r="BP54" i="50" s="1"/>
  <c r="CJ50" i="50"/>
  <c r="CK50" i="50" s="1"/>
  <c r="CL50" i="50" s="1"/>
  <c r="BY46" i="50"/>
  <c r="BZ46" i="50" s="1"/>
  <c r="CA46" i="50" s="1"/>
  <c r="CU42" i="50"/>
  <c r="CV42" i="50" s="1"/>
  <c r="CW42" i="50" s="1"/>
  <c r="BN42" i="50"/>
  <c r="BO42" i="50" s="1"/>
  <c r="BP42" i="50" s="1"/>
  <c r="CJ60" i="50"/>
  <c r="CK60" i="50" s="1"/>
  <c r="CL60" i="50" s="1"/>
  <c r="BY56" i="50"/>
  <c r="BZ56" i="50" s="1"/>
  <c r="CA56" i="50" s="1"/>
  <c r="CU52" i="50"/>
  <c r="CV52" i="50" s="1"/>
  <c r="CW52" i="50" s="1"/>
  <c r="BN52" i="50"/>
  <c r="BO52" i="50" s="1"/>
  <c r="BP52" i="50" s="1"/>
  <c r="CJ48" i="50"/>
  <c r="CK48" i="50" s="1"/>
  <c r="CL48" i="50" s="1"/>
  <c r="BY44" i="50"/>
  <c r="BZ44" i="50" s="1"/>
  <c r="CA44" i="50" s="1"/>
  <c r="CU40" i="50"/>
  <c r="BN40" i="50"/>
  <c r="BO40" i="50" s="1"/>
  <c r="BP40" i="50" s="1"/>
  <c r="CC45" i="50"/>
  <c r="BE22" i="50"/>
  <c r="BF22" i="50" s="1"/>
  <c r="BG22" i="50" s="1"/>
  <c r="BE19" i="50"/>
  <c r="BF19" i="50" s="1"/>
  <c r="BG19" i="50" s="1"/>
  <c r="BE21" i="50"/>
  <c r="BE25" i="50"/>
  <c r="BF25" i="50" s="1"/>
  <c r="BG25" i="50" s="1"/>
  <c r="BE24" i="50"/>
  <c r="BF24" i="50" s="1"/>
  <c r="BG24" i="50" s="1"/>
  <c r="CV21" i="50"/>
  <c r="BD39" i="50"/>
  <c r="BE39" i="50" s="1"/>
  <c r="BD23" i="50"/>
  <c r="BE23" i="50" s="1"/>
  <c r="AT23" i="50"/>
  <c r="AU23" i="50" s="1"/>
  <c r="AV23" i="50" s="1"/>
  <c r="AT22" i="50"/>
  <c r="AU22" i="50" s="1"/>
  <c r="AV22" i="50" s="1"/>
  <c r="AT25" i="50"/>
  <c r="AU25" i="50" s="1"/>
  <c r="AV25" i="50" s="1"/>
  <c r="CJ39" i="50"/>
  <c r="CK39" i="50" s="1"/>
  <c r="CL39" i="50" s="1"/>
  <c r="AT24" i="50"/>
  <c r="CG18" i="50"/>
  <c r="CL18" i="50" s="1"/>
  <c r="AS18" i="50"/>
  <c r="AT18" i="50" s="1"/>
  <c r="AU18" i="50" s="1"/>
  <c r="AV18" i="50" s="1"/>
  <c r="AH33" i="50"/>
  <c r="AI33" i="50" s="1"/>
  <c r="AH35" i="50"/>
  <c r="AI35" i="50" s="1"/>
  <c r="AH26" i="50"/>
  <c r="AH31" i="50"/>
  <c r="AH38" i="50"/>
  <c r="AI38" i="50" s="1"/>
  <c r="AH29" i="50"/>
  <c r="AH36" i="50"/>
  <c r="AI36" i="50" s="1"/>
  <c r="AH34" i="50"/>
  <c r="AI34" i="50" s="1"/>
  <c r="BZ39" i="50"/>
  <c r="AH27" i="50"/>
  <c r="AH30" i="50"/>
  <c r="AH39" i="50"/>
  <c r="AI39" i="50" s="1"/>
  <c r="AI18" i="50"/>
  <c r="AJ18" i="50" s="1"/>
  <c r="AK18" i="50" s="1"/>
  <c r="W24" i="50"/>
  <c r="X24" i="50" s="1"/>
  <c r="Y24" i="50" s="1"/>
  <c r="Z24" i="50" s="1"/>
  <c r="X20" i="50"/>
  <c r="X19" i="50"/>
  <c r="Y19" i="50" s="1"/>
  <c r="Z19" i="50" s="1"/>
  <c r="X22" i="50"/>
  <c r="Y22" i="50" s="1"/>
  <c r="Z22" i="50" s="1"/>
  <c r="X21" i="50"/>
  <c r="Y21" i="50" s="1"/>
  <c r="Z21" i="50" s="1"/>
  <c r="BO22" i="50"/>
  <c r="W25" i="50"/>
  <c r="X25" i="50" s="1"/>
  <c r="Y25" i="50" s="1"/>
  <c r="Z25" i="50" s="1"/>
  <c r="X37" i="50"/>
  <c r="Y37" i="50" s="1"/>
  <c r="Z37" i="50" s="1"/>
  <c r="BO25" i="50"/>
  <c r="BO24" i="50"/>
  <c r="X23" i="50"/>
  <c r="Y23" i="50" s="1"/>
  <c r="Z23" i="50" s="1"/>
  <c r="BO23" i="50"/>
  <c r="BO19" i="50"/>
  <c r="W18" i="50"/>
  <c r="X18" i="50" s="1"/>
  <c r="Y18" i="50" s="1"/>
  <c r="Z18" i="50" s="1"/>
  <c r="BO18" i="50"/>
  <c r="L18" i="50"/>
  <c r="L39" i="50"/>
  <c r="H24" i="50"/>
  <c r="M24" i="50" s="1"/>
  <c r="M25" i="50"/>
  <c r="H23" i="50"/>
  <c r="M23" i="50" s="1"/>
  <c r="CV19" i="50"/>
  <c r="CV18" i="50"/>
  <c r="BF21" i="50"/>
  <c r="BG21" i="50" s="1"/>
  <c r="BF18" i="50"/>
  <c r="BG18" i="50" s="1"/>
  <c r="BY24" i="50"/>
  <c r="BZ24" i="50" s="1"/>
  <c r="BV24" i="50"/>
  <c r="BF20" i="50"/>
  <c r="BG20" i="50" s="1"/>
  <c r="BO21" i="50"/>
  <c r="BY22" i="50"/>
  <c r="BZ22" i="50" s="1"/>
  <c r="BV22" i="50"/>
  <c r="BY23" i="50"/>
  <c r="BZ23" i="50" s="1"/>
  <c r="BV23" i="50"/>
  <c r="CJ24" i="50"/>
  <c r="CK24" i="50" s="1"/>
  <c r="CG24" i="50"/>
  <c r="BY25" i="50"/>
  <c r="BZ25" i="50" s="1"/>
  <c r="BV25" i="50"/>
  <c r="BO20" i="50"/>
  <c r="BY21" i="50"/>
  <c r="BZ21" i="50" s="1"/>
  <c r="BV21" i="50"/>
  <c r="Y20" i="50"/>
  <c r="Z20" i="50" s="1"/>
  <c r="CV23" i="50"/>
  <c r="CV24" i="50"/>
  <c r="CL25" i="50"/>
  <c r="BY20" i="50"/>
  <c r="BZ20" i="50" s="1"/>
  <c r="BV20" i="50"/>
  <c r="CV22" i="50"/>
  <c r="BY19" i="50"/>
  <c r="BZ19" i="50" s="1"/>
  <c r="BV19" i="50"/>
  <c r="CV20" i="50"/>
  <c r="K26" i="50"/>
  <c r="L26" i="50" s="1"/>
  <c r="H26" i="50"/>
  <c r="CE26" i="50"/>
  <c r="AR26" i="50"/>
  <c r="AO26" i="50"/>
  <c r="X27" i="50"/>
  <c r="BE27" i="50"/>
  <c r="K30" i="50"/>
  <c r="L30" i="50" s="1"/>
  <c r="H30" i="50"/>
  <c r="CE30" i="50"/>
  <c r="AR30" i="50"/>
  <c r="AS30" i="50" s="1"/>
  <c r="AO30" i="50"/>
  <c r="X31" i="50"/>
  <c r="BE31" i="50"/>
  <c r="BY34" i="50"/>
  <c r="BZ34" i="50" s="1"/>
  <c r="BV34" i="50"/>
  <c r="BE38" i="50"/>
  <c r="H18" i="50"/>
  <c r="BK18" i="50"/>
  <c r="BP18" i="50" s="1"/>
  <c r="CR18" i="50"/>
  <c r="AD19" i="50"/>
  <c r="BK19" i="50"/>
  <c r="CR19" i="50"/>
  <c r="AD20" i="50"/>
  <c r="BK20" i="50"/>
  <c r="CR20" i="50"/>
  <c r="AD21" i="50"/>
  <c r="BK21" i="50"/>
  <c r="CR21" i="50"/>
  <c r="AD22" i="50"/>
  <c r="BK22" i="50"/>
  <c r="CR22" i="50"/>
  <c r="AD23" i="50"/>
  <c r="BK23" i="50"/>
  <c r="BP23" i="50" s="1"/>
  <c r="CR23" i="50"/>
  <c r="AD24" i="50"/>
  <c r="BK24" i="50"/>
  <c r="CR24" i="50"/>
  <c r="AD25" i="50"/>
  <c r="BK25" i="50"/>
  <c r="BP25" i="50" s="1"/>
  <c r="AS26" i="50"/>
  <c r="BY35" i="50"/>
  <c r="BZ35" i="50" s="1"/>
  <c r="BV35" i="50"/>
  <c r="X38" i="50"/>
  <c r="BY29" i="50"/>
  <c r="BZ29" i="50" s="1"/>
  <c r="BV29" i="50"/>
  <c r="K33" i="50"/>
  <c r="H33" i="50"/>
  <c r="CE33" i="50"/>
  <c r="AR33" i="50"/>
  <c r="AS33" i="50" s="1"/>
  <c r="AO33" i="50"/>
  <c r="BY36" i="50"/>
  <c r="BV36" i="50"/>
  <c r="AG19" i="50"/>
  <c r="AH19" i="50" s="1"/>
  <c r="AG20" i="50"/>
  <c r="AH20" i="50" s="1"/>
  <c r="AG21" i="50"/>
  <c r="AH21" i="50" s="1"/>
  <c r="AG22" i="50"/>
  <c r="AH22" i="50" s="1"/>
  <c r="AG23" i="50"/>
  <c r="AH23" i="50" s="1"/>
  <c r="AG24" i="50"/>
  <c r="AH24" i="50" s="1"/>
  <c r="AG25" i="50"/>
  <c r="AH25" i="50" s="1"/>
  <c r="X26" i="50"/>
  <c r="AH28" i="50"/>
  <c r="K29" i="50"/>
  <c r="L29" i="50" s="1"/>
  <c r="H29" i="50"/>
  <c r="CE29" i="50"/>
  <c r="AR29" i="50"/>
  <c r="AS29" i="50" s="1"/>
  <c r="AO29" i="50"/>
  <c r="X30" i="50"/>
  <c r="BE30" i="50"/>
  <c r="AH32" i="50"/>
  <c r="L33" i="50"/>
  <c r="BZ36" i="50"/>
  <c r="CE19" i="50"/>
  <c r="CE20" i="50"/>
  <c r="CE21" i="50"/>
  <c r="CE22" i="50"/>
  <c r="CE23" i="50"/>
  <c r="CU25" i="50"/>
  <c r="CV25" i="50" s="1"/>
  <c r="CR25" i="50"/>
  <c r="BE33" i="50"/>
  <c r="CE34" i="50"/>
  <c r="AR34" i="50"/>
  <c r="AS34" i="50" s="1"/>
  <c r="AO34" i="50"/>
  <c r="BY37" i="50"/>
  <c r="BZ37" i="50" s="1"/>
  <c r="BV37" i="50"/>
  <c r="W39" i="50"/>
  <c r="X39" i="50" s="1"/>
  <c r="BY28" i="50"/>
  <c r="BZ28" i="50" s="1"/>
  <c r="BV28" i="50"/>
  <c r="BY32" i="50"/>
  <c r="BZ32" i="50" s="1"/>
  <c r="BV32" i="50"/>
  <c r="X33" i="50"/>
  <c r="CE35" i="50"/>
  <c r="AR35" i="50"/>
  <c r="AO35" i="50"/>
  <c r="K28" i="50"/>
  <c r="H28" i="50"/>
  <c r="CE28" i="50"/>
  <c r="AR28" i="50"/>
  <c r="AO28" i="50"/>
  <c r="X29" i="50"/>
  <c r="BE29" i="50"/>
  <c r="K32" i="50"/>
  <c r="L32" i="50" s="1"/>
  <c r="H32" i="50"/>
  <c r="CE32" i="50"/>
  <c r="AR32" i="50"/>
  <c r="AS32" i="50" s="1"/>
  <c r="AO32" i="50"/>
  <c r="K34" i="50"/>
  <c r="H34" i="50"/>
  <c r="BE34" i="50"/>
  <c r="AS35" i="50"/>
  <c r="CE36" i="50"/>
  <c r="AR36" i="50"/>
  <c r="AS36" i="50" s="1"/>
  <c r="AO36" i="50"/>
  <c r="BY38" i="50"/>
  <c r="BZ38" i="50" s="1"/>
  <c r="BV38" i="50"/>
  <c r="L28" i="50"/>
  <c r="AS28" i="50"/>
  <c r="L34" i="50"/>
  <c r="K35" i="50"/>
  <c r="L35" i="50" s="1"/>
  <c r="H35" i="50"/>
  <c r="BE35" i="50"/>
  <c r="BY27" i="50"/>
  <c r="BZ27" i="50" s="1"/>
  <c r="BV27" i="50"/>
  <c r="BY31" i="50"/>
  <c r="BZ31" i="50" s="1"/>
  <c r="BV31" i="50"/>
  <c r="X34" i="50"/>
  <c r="K36" i="50"/>
  <c r="L36" i="50" s="1"/>
  <c r="H36" i="50"/>
  <c r="BE36" i="50"/>
  <c r="CE37" i="50"/>
  <c r="AR37" i="50"/>
  <c r="AO37" i="50"/>
  <c r="BV18" i="50"/>
  <c r="CA18" i="50" s="1"/>
  <c r="H19" i="50"/>
  <c r="M19" i="50" s="1"/>
  <c r="AO19" i="50"/>
  <c r="AT19" i="50" s="1"/>
  <c r="H20" i="50"/>
  <c r="M20" i="50" s="1"/>
  <c r="AO20" i="50"/>
  <c r="AT20" i="50" s="1"/>
  <c r="H21" i="50"/>
  <c r="M21" i="50" s="1"/>
  <c r="AO21" i="50"/>
  <c r="AT21" i="50" s="1"/>
  <c r="H22" i="50"/>
  <c r="M22" i="50" s="1"/>
  <c r="K27" i="50"/>
  <c r="L27" i="50" s="1"/>
  <c r="H27" i="50"/>
  <c r="CE27" i="50"/>
  <c r="AR27" i="50"/>
  <c r="AS27" i="50" s="1"/>
  <c r="AO27" i="50"/>
  <c r="X28" i="50"/>
  <c r="BE28" i="50"/>
  <c r="K31" i="50"/>
  <c r="L31" i="50" s="1"/>
  <c r="H31" i="50"/>
  <c r="CE31" i="50"/>
  <c r="AR31" i="50"/>
  <c r="AS31" i="50" s="1"/>
  <c r="AO31" i="50"/>
  <c r="X32" i="50"/>
  <c r="BE32" i="50"/>
  <c r="X35" i="50"/>
  <c r="K37" i="50"/>
  <c r="L37" i="50" s="1"/>
  <c r="H37" i="50"/>
  <c r="AS37" i="50"/>
  <c r="X36" i="50"/>
  <c r="BE37" i="50"/>
  <c r="CE38" i="50"/>
  <c r="AR38" i="50"/>
  <c r="AO38" i="50"/>
  <c r="BY26" i="50"/>
  <c r="BZ26" i="50" s="1"/>
  <c r="BV26" i="50"/>
  <c r="BY30" i="50"/>
  <c r="BZ30" i="50" s="1"/>
  <c r="BV30" i="50"/>
  <c r="BY33" i="50"/>
  <c r="BZ33" i="50" s="1"/>
  <c r="BV33" i="50"/>
  <c r="K38" i="50"/>
  <c r="L38" i="50" s="1"/>
  <c r="H38" i="50"/>
  <c r="AS38" i="50"/>
  <c r="H39" i="50"/>
  <c r="M39" i="50" s="1"/>
  <c r="AO39" i="50"/>
  <c r="BV39" i="50"/>
  <c r="CA39" i="50" s="1"/>
  <c r="AR39" i="50"/>
  <c r="AS39" i="50" s="1"/>
  <c r="BI26" i="50"/>
  <c r="CP26" i="50"/>
  <c r="BI27" i="50"/>
  <c r="CP27" i="50"/>
  <c r="BI28" i="50"/>
  <c r="CP28" i="50"/>
  <c r="BI29" i="50"/>
  <c r="CP29" i="50"/>
  <c r="BI30" i="50"/>
  <c r="CP30" i="50"/>
  <c r="BI31" i="50"/>
  <c r="CP31" i="50"/>
  <c r="BI32" i="50"/>
  <c r="CP32" i="50"/>
  <c r="BI33" i="50"/>
  <c r="CP33" i="50"/>
  <c r="BI34" i="50"/>
  <c r="CP34" i="50"/>
  <c r="BI35" i="50"/>
  <c r="CP35" i="50"/>
  <c r="BI36" i="50"/>
  <c r="CP36" i="50"/>
  <c r="BI37" i="50"/>
  <c r="CP37" i="50"/>
  <c r="BI38" i="50"/>
  <c r="CP38" i="50"/>
  <c r="BI39" i="50"/>
  <c r="CP39" i="50"/>
  <c r="AD26" i="50"/>
  <c r="AD27" i="50"/>
  <c r="AD28" i="50"/>
  <c r="AD29" i="50"/>
  <c r="AD30" i="50"/>
  <c r="AI30" i="50" s="1"/>
  <c r="AD31" i="50"/>
  <c r="AD32" i="50"/>
  <c r="AI32" i="50" s="1"/>
  <c r="BO21" i="10"/>
  <c r="BK23" i="10"/>
  <c r="BN23" i="10"/>
  <c r="BO23" i="10" s="1"/>
  <c r="BK20" i="10"/>
  <c r="BN20" i="10"/>
  <c r="BO20" i="10" s="1"/>
  <c r="BK17" i="10"/>
  <c r="BN17" i="10"/>
  <c r="BO17" i="10" s="1"/>
  <c r="BK26" i="10"/>
  <c r="BN26" i="10"/>
  <c r="BO26" i="10" s="1"/>
  <c r="BO27" i="10"/>
  <c r="BN24" i="10"/>
  <c r="BO24" i="10" s="1"/>
  <c r="BK24" i="10"/>
  <c r="W27" i="10"/>
  <c r="BK16" i="10"/>
  <c r="BK19" i="10"/>
  <c r="BP19" i="10" s="1"/>
  <c r="BK25" i="10"/>
  <c r="BP25" i="10" s="1"/>
  <c r="BK31" i="10"/>
  <c r="BP31" i="10" s="1"/>
  <c r="V17" i="10"/>
  <c r="W17" i="10" s="1"/>
  <c r="V24" i="10"/>
  <c r="W24" i="10" s="1"/>
  <c r="BI28" i="10"/>
  <c r="BK21" i="10"/>
  <c r="BK27" i="10"/>
  <c r="BK30" i="10"/>
  <c r="W32" i="10"/>
  <c r="BI29" i="10"/>
  <c r="BI32" i="10"/>
  <c r="W23" i="10"/>
  <c r="W30" i="10"/>
  <c r="X30" i="10" s="1"/>
  <c r="W18" i="10"/>
  <c r="S27" i="10"/>
  <c r="W22" i="10"/>
  <c r="W19" i="10"/>
  <c r="S21" i="10"/>
  <c r="W16" i="10"/>
  <c r="W28" i="10"/>
  <c r="W25" i="10"/>
  <c r="W31" i="10"/>
  <c r="S16" i="10"/>
  <c r="S19" i="10"/>
  <c r="S22" i="10"/>
  <c r="S25" i="10"/>
  <c r="S28" i="10"/>
  <c r="S31" i="10"/>
  <c r="S17" i="10"/>
  <c r="S20" i="10"/>
  <c r="S23" i="10"/>
  <c r="S26" i="10"/>
  <c r="S29" i="10"/>
  <c r="X29" i="10" s="1"/>
  <c r="S32" i="10"/>
  <c r="AJ59" i="50" l="1"/>
  <c r="AK59" i="50"/>
  <c r="CN44" i="50"/>
  <c r="O51" i="50"/>
  <c r="AK42" i="50"/>
  <c r="CW45" i="50"/>
  <c r="AV56" i="50"/>
  <c r="BP16" i="10"/>
  <c r="BP22" i="50"/>
  <c r="M18" i="50"/>
  <c r="AV44" i="50"/>
  <c r="X32" i="10"/>
  <c r="Y32" i="10" s="1"/>
  <c r="Z32" i="10" s="1"/>
  <c r="BK18" i="10"/>
  <c r="X24" i="10"/>
  <c r="Y24" i="10" s="1"/>
  <c r="Z24" i="10" s="1"/>
  <c r="X27" i="10"/>
  <c r="Y27" i="10" s="1"/>
  <c r="Z27" i="10" s="1"/>
  <c r="X18" i="10"/>
  <c r="Y18" i="10" s="1"/>
  <c r="Z18" i="10" s="1"/>
  <c r="X20" i="10"/>
  <c r="Y20" i="10" s="1"/>
  <c r="Z20" i="10" s="1"/>
  <c r="BK22" i="10"/>
  <c r="BP22" i="10" s="1"/>
  <c r="BP30" i="10"/>
  <c r="BQ30" i="10" s="1"/>
  <c r="X17" i="10"/>
  <c r="X21" i="10"/>
  <c r="Y21" i="10" s="1"/>
  <c r="Z21" i="10" s="1"/>
  <c r="CL58" i="50"/>
  <c r="CA36" i="50"/>
  <c r="CA25" i="50"/>
  <c r="CB25" i="50" s="1"/>
  <c r="CC25" i="50" s="1"/>
  <c r="CX47" i="50"/>
  <c r="CY47" i="50"/>
  <c r="CX48" i="50"/>
  <c r="CY48" i="50"/>
  <c r="CX41" i="50"/>
  <c r="CY41" i="50" s="1"/>
  <c r="CW21" i="50"/>
  <c r="BG52" i="50"/>
  <c r="CW24" i="50"/>
  <c r="CW20" i="50"/>
  <c r="CX20" i="50" s="1"/>
  <c r="CY20" i="50" s="1"/>
  <c r="CM43" i="50"/>
  <c r="CN43" i="50" s="1"/>
  <c r="CN42" i="50"/>
  <c r="CM54" i="50"/>
  <c r="CN54" i="50" s="1"/>
  <c r="AU42" i="50"/>
  <c r="AV42" i="50"/>
  <c r="CM42" i="50"/>
  <c r="AV40" i="50"/>
  <c r="AT35" i="50"/>
  <c r="AJ40" i="50"/>
  <c r="AK40" i="50"/>
  <c r="AJ55" i="50"/>
  <c r="AK55" i="50" s="1"/>
  <c r="AJ36" i="50"/>
  <c r="AK36" i="50" s="1"/>
  <c r="CB41" i="50"/>
  <c r="CC41" i="50"/>
  <c r="AI28" i="50"/>
  <c r="AK48" i="50"/>
  <c r="CC40" i="50"/>
  <c r="CM50" i="50"/>
  <c r="CN50" i="50" s="1"/>
  <c r="BQ51" i="50"/>
  <c r="BR51" i="50" s="1"/>
  <c r="CX42" i="50"/>
  <c r="CY42" i="50" s="1"/>
  <c r="BQ40" i="50"/>
  <c r="BR40" i="50"/>
  <c r="BQ54" i="50"/>
  <c r="BR54" i="50"/>
  <c r="CX51" i="50"/>
  <c r="CY51" i="50"/>
  <c r="CB44" i="50"/>
  <c r="CC44" i="50" s="1"/>
  <c r="CB58" i="50"/>
  <c r="CC58" i="50" s="1"/>
  <c r="BQ46" i="50"/>
  <c r="BR46" i="50" s="1"/>
  <c r="CX46" i="50"/>
  <c r="CY46" i="50" s="1"/>
  <c r="CX54" i="50"/>
  <c r="CY54" i="50"/>
  <c r="BQ52" i="50"/>
  <c r="BR52" i="50"/>
  <c r="BQ44" i="50"/>
  <c r="BR44" i="50" s="1"/>
  <c r="CX44" i="50"/>
  <c r="CY44" i="50" s="1"/>
  <c r="CM51" i="50"/>
  <c r="CN51" i="50" s="1"/>
  <c r="CX56" i="50"/>
  <c r="CY56" i="50"/>
  <c r="CB56" i="50"/>
  <c r="CC56" i="50"/>
  <c r="CB48" i="50"/>
  <c r="CC48" i="50" s="1"/>
  <c r="CM60" i="50"/>
  <c r="CN60" i="50" s="1"/>
  <c r="CM52" i="50"/>
  <c r="CN52" i="50" s="1"/>
  <c r="BQ42" i="50"/>
  <c r="BR42" i="50" s="1"/>
  <c r="BQ56" i="50"/>
  <c r="BR56" i="50"/>
  <c r="CM40" i="50"/>
  <c r="CN40" i="50" s="1"/>
  <c r="CB46" i="50"/>
  <c r="CC46" i="50" s="1"/>
  <c r="CB60" i="50"/>
  <c r="CC60" i="50" s="1"/>
  <c r="CM58" i="50"/>
  <c r="CN58" i="50" s="1"/>
  <c r="CB49" i="50"/>
  <c r="CC49" i="50" s="1"/>
  <c r="CX58" i="50"/>
  <c r="CY58" i="50" s="1"/>
  <c r="AJ57" i="50"/>
  <c r="AK57" i="50" s="1"/>
  <c r="BF58" i="50"/>
  <c r="BG58" i="50" s="1"/>
  <c r="BF57" i="50"/>
  <c r="BG57" i="50" s="1"/>
  <c r="Y53" i="50"/>
  <c r="Z53" i="50" s="1"/>
  <c r="CM41" i="50"/>
  <c r="CN41" i="50" s="1"/>
  <c r="N49" i="50"/>
  <c r="O49" i="50" s="1"/>
  <c r="CM57" i="50"/>
  <c r="CN57" i="50" s="1"/>
  <c r="AU55" i="50"/>
  <c r="AV55" i="50" s="1"/>
  <c r="CM46" i="50"/>
  <c r="CN46" i="50" s="1"/>
  <c r="CB42" i="50"/>
  <c r="CC42" i="50" s="1"/>
  <c r="N45" i="50"/>
  <c r="O45" i="50" s="1"/>
  <c r="Y41" i="50"/>
  <c r="Z41" i="50"/>
  <c r="BQ49" i="50"/>
  <c r="BR49" i="50" s="1"/>
  <c r="BQ58" i="50"/>
  <c r="BR58" i="50" s="1"/>
  <c r="BQ45" i="50"/>
  <c r="BR45" i="50" s="1"/>
  <c r="CX57" i="50"/>
  <c r="CY57" i="50" s="1"/>
  <c r="BQ41" i="50"/>
  <c r="BR41" i="50" s="1"/>
  <c r="BQ50" i="50"/>
  <c r="BR50" i="50"/>
  <c r="N57" i="50"/>
  <c r="O57" i="50" s="1"/>
  <c r="CX49" i="50"/>
  <c r="CY49" i="50" s="1"/>
  <c r="CB54" i="50"/>
  <c r="CC54" i="50"/>
  <c r="BP55" i="50"/>
  <c r="BQ60" i="50"/>
  <c r="BR60" i="50" s="1"/>
  <c r="CA47" i="50"/>
  <c r="BF50" i="50"/>
  <c r="BG50" i="50" s="1"/>
  <c r="AU58" i="50"/>
  <c r="AV58" i="50" s="1"/>
  <c r="AU51" i="50"/>
  <c r="AV51" i="50" s="1"/>
  <c r="AJ47" i="50"/>
  <c r="AK47" i="50" s="1"/>
  <c r="AU59" i="50"/>
  <c r="AV59" i="50" s="1"/>
  <c r="BF53" i="50"/>
  <c r="BG53" i="50" s="1"/>
  <c r="AU47" i="50"/>
  <c r="AV47" i="50"/>
  <c r="CM47" i="50"/>
  <c r="CN47" i="50" s="1"/>
  <c r="AJ43" i="50"/>
  <c r="AK43" i="50" s="1"/>
  <c r="CX50" i="50"/>
  <c r="CY50" i="50"/>
  <c r="CX60" i="50"/>
  <c r="CY60" i="50" s="1"/>
  <c r="CM45" i="50"/>
  <c r="CN45" i="50" s="1"/>
  <c r="Y58" i="50"/>
  <c r="Z58" i="50"/>
  <c r="CB59" i="50"/>
  <c r="CC59" i="50" s="1"/>
  <c r="CM53" i="50"/>
  <c r="CN53" i="50" s="1"/>
  <c r="AJ60" i="50"/>
  <c r="AK60" i="50" s="1"/>
  <c r="CX40" i="50"/>
  <c r="CY40" i="50" s="1"/>
  <c r="CM59" i="50"/>
  <c r="CN59" i="50" s="1"/>
  <c r="AJ52" i="50"/>
  <c r="AK52" i="50" s="1"/>
  <c r="CB55" i="50"/>
  <c r="CC55" i="50" s="1"/>
  <c r="Y48" i="50"/>
  <c r="Z48" i="50"/>
  <c r="BF55" i="50"/>
  <c r="BG55" i="50"/>
  <c r="Y49" i="50"/>
  <c r="Z49" i="50" s="1"/>
  <c r="CB53" i="50"/>
  <c r="CC53" i="50" s="1"/>
  <c r="CM48" i="50"/>
  <c r="CN48" i="50" s="1"/>
  <c r="CX45" i="50"/>
  <c r="CY45" i="50" s="1"/>
  <c r="CX52" i="50"/>
  <c r="CY52" i="50" s="1"/>
  <c r="N42" i="50"/>
  <c r="O42" i="50" s="1"/>
  <c r="BF46" i="50"/>
  <c r="BG46" i="50" s="1"/>
  <c r="BF41" i="50"/>
  <c r="BG41" i="50" s="1"/>
  <c r="Y56" i="50"/>
  <c r="Z56" i="50"/>
  <c r="CB50" i="50"/>
  <c r="CC50" i="50" s="1"/>
  <c r="CW55" i="50"/>
  <c r="CA19" i="50"/>
  <c r="CB19" i="50" s="1"/>
  <c r="CC19" i="50" s="1"/>
  <c r="BF23" i="50"/>
  <c r="BG23" i="50" s="1"/>
  <c r="CW22" i="50"/>
  <c r="CX22" i="50" s="1"/>
  <c r="CY22" i="50" s="1"/>
  <c r="AT34" i="50"/>
  <c r="AU34" i="50" s="1"/>
  <c r="AV34" i="50" s="1"/>
  <c r="AT26" i="50"/>
  <c r="AU26" i="50" s="1"/>
  <c r="AV26" i="50" s="1"/>
  <c r="AT30" i="50"/>
  <c r="AU30" i="50" s="1"/>
  <c r="CL24" i="50"/>
  <c r="CM24" i="50" s="1"/>
  <c r="CN24" i="50" s="1"/>
  <c r="AU24" i="50"/>
  <c r="AV24" i="50" s="1"/>
  <c r="CM18" i="50"/>
  <c r="CN18" i="50" s="1"/>
  <c r="AJ34" i="50"/>
  <c r="AK34" i="50" s="1"/>
  <c r="AI31" i="50"/>
  <c r="AJ31" i="50" s="1"/>
  <c r="AK31" i="50" s="1"/>
  <c r="AI29" i="50"/>
  <c r="AJ29" i="50" s="1"/>
  <c r="AK29" i="50" s="1"/>
  <c r="AI27" i="50"/>
  <c r="AJ27" i="50" s="1"/>
  <c r="AI26" i="50"/>
  <c r="AJ26" i="50" s="1"/>
  <c r="AK26" i="50" s="1"/>
  <c r="AI21" i="50"/>
  <c r="CA31" i="50"/>
  <c r="CB31" i="50" s="1"/>
  <c r="CC31" i="50" s="1"/>
  <c r="CA24" i="50"/>
  <c r="CB24" i="50" s="1"/>
  <c r="CC24" i="50" s="1"/>
  <c r="CA27" i="50"/>
  <c r="CB27" i="50" s="1"/>
  <c r="CC27" i="50" s="1"/>
  <c r="AI19" i="50"/>
  <c r="AJ19" i="50" s="1"/>
  <c r="AK19" i="50" s="1"/>
  <c r="BP21" i="50"/>
  <c r="BQ21" i="50" s="1"/>
  <c r="BR21" i="50" s="1"/>
  <c r="BP24" i="50"/>
  <c r="BQ24" i="50" s="1"/>
  <c r="BP20" i="50"/>
  <c r="BP19" i="50"/>
  <c r="BQ19" i="50" s="1"/>
  <c r="BR19" i="50" s="1"/>
  <c r="N25" i="50"/>
  <c r="O25" i="50" s="1"/>
  <c r="M26" i="50"/>
  <c r="N26" i="50" s="1"/>
  <c r="O26" i="50" s="1"/>
  <c r="M35" i="50"/>
  <c r="N35" i="50" s="1"/>
  <c r="O35" i="50" s="1"/>
  <c r="M34" i="50"/>
  <c r="N34" i="50" s="1"/>
  <c r="O34" i="50" s="1"/>
  <c r="Y39" i="50"/>
  <c r="Z39" i="50" s="1"/>
  <c r="CM39" i="50"/>
  <c r="CN39" i="50" s="1"/>
  <c r="CU35" i="50"/>
  <c r="CV35" i="50" s="1"/>
  <c r="CR35" i="50"/>
  <c r="CU29" i="50"/>
  <c r="CV29" i="50" s="1"/>
  <c r="CR29" i="50"/>
  <c r="CW29" i="50" s="1"/>
  <c r="AU19" i="50"/>
  <c r="AV19" i="50" s="1"/>
  <c r="CA38" i="50"/>
  <c r="AT32" i="50"/>
  <c r="M28" i="50"/>
  <c r="AJ37" i="50"/>
  <c r="AK37" i="50" s="1"/>
  <c r="CJ21" i="50"/>
  <c r="CK21" i="50" s="1"/>
  <c r="CG21" i="50"/>
  <c r="CL21" i="50" s="1"/>
  <c r="BF30" i="50"/>
  <c r="BG30" i="50" s="1"/>
  <c r="AT33" i="50"/>
  <c r="CW23" i="50"/>
  <c r="CW19" i="50"/>
  <c r="Y27" i="50"/>
  <c r="Z27" i="50" s="1"/>
  <c r="AJ28" i="50"/>
  <c r="AK28" i="50" s="1"/>
  <c r="BN35" i="50"/>
  <c r="BO35" i="50" s="1"/>
  <c r="BK35" i="50"/>
  <c r="BN29" i="50"/>
  <c r="BO29" i="50" s="1"/>
  <c r="BK29" i="50"/>
  <c r="BP29" i="50" s="1"/>
  <c r="CA26" i="50"/>
  <c r="BF32" i="50"/>
  <c r="BG32" i="50" s="1"/>
  <c r="AT27" i="50"/>
  <c r="N19" i="50"/>
  <c r="O19" i="50" s="1"/>
  <c r="Z34" i="50"/>
  <c r="Y34" i="50"/>
  <c r="CJ20" i="50"/>
  <c r="CK20" i="50" s="1"/>
  <c r="CG20" i="50"/>
  <c r="Y30" i="50"/>
  <c r="Z30" i="50" s="1"/>
  <c r="AJ35" i="50"/>
  <c r="AK35" i="50" s="1"/>
  <c r="BQ23" i="50"/>
  <c r="BR23" i="50" s="1"/>
  <c r="CU34" i="50"/>
  <c r="CV34" i="50" s="1"/>
  <c r="CR34" i="50"/>
  <c r="Y32" i="50"/>
  <c r="Z32" i="50" s="1"/>
  <c r="CB18" i="50"/>
  <c r="CC18" i="50" s="1"/>
  <c r="BF35" i="50"/>
  <c r="BG35" i="50" s="1"/>
  <c r="AJ38" i="50"/>
  <c r="AK38" i="50" s="1"/>
  <c r="CG32" i="50"/>
  <c r="CJ32" i="50"/>
  <c r="CK32" i="50" s="1"/>
  <c r="CA28" i="50"/>
  <c r="CJ19" i="50"/>
  <c r="CK19" i="50" s="1"/>
  <c r="CG19" i="50"/>
  <c r="CG33" i="50"/>
  <c r="CJ33" i="50"/>
  <c r="CK33" i="50" s="1"/>
  <c r="AI23" i="50"/>
  <c r="BF31" i="50"/>
  <c r="BG31" i="50" s="1"/>
  <c r="BN34" i="50"/>
  <c r="BO34" i="50" s="1"/>
  <c r="BK34" i="50"/>
  <c r="BN28" i="50"/>
  <c r="BO28" i="50" s="1"/>
  <c r="BK28" i="50"/>
  <c r="M38" i="50"/>
  <c r="CG27" i="50"/>
  <c r="CJ27" i="50"/>
  <c r="CK27" i="50" s="1"/>
  <c r="AT36" i="50"/>
  <c r="M32" i="50"/>
  <c r="CG34" i="50"/>
  <c r="CJ34" i="50"/>
  <c r="CK34" i="50" s="1"/>
  <c r="AT29" i="50"/>
  <c r="M33" i="50"/>
  <c r="CW18" i="50"/>
  <c r="Y31" i="50"/>
  <c r="Z31" i="50" s="1"/>
  <c r="CU28" i="50"/>
  <c r="CV28" i="50" s="1"/>
  <c r="CR28" i="50"/>
  <c r="CU39" i="50"/>
  <c r="CV39" i="50" s="1"/>
  <c r="CR39" i="50"/>
  <c r="CU33" i="50"/>
  <c r="CV33" i="50" s="1"/>
  <c r="CR33" i="50"/>
  <c r="CU27" i="50"/>
  <c r="CV27" i="50" s="1"/>
  <c r="CR27" i="50"/>
  <c r="AT38" i="50"/>
  <c r="AT31" i="50"/>
  <c r="M27" i="50"/>
  <c r="BQ22" i="50"/>
  <c r="BR22" i="50" s="1"/>
  <c r="BQ18" i="50"/>
  <c r="BR18" i="50" s="1"/>
  <c r="CG26" i="50"/>
  <c r="CJ26" i="50"/>
  <c r="CK26" i="50" s="1"/>
  <c r="BN39" i="50"/>
  <c r="BO39" i="50" s="1"/>
  <c r="BK39" i="50"/>
  <c r="BN33" i="50"/>
  <c r="BO33" i="50" s="1"/>
  <c r="BK33" i="50"/>
  <c r="BP33" i="50" s="1"/>
  <c r="BN27" i="50"/>
  <c r="BO27" i="50" s="1"/>
  <c r="BK27" i="50"/>
  <c r="CG36" i="50"/>
  <c r="CJ36" i="50"/>
  <c r="CK36" i="50" s="1"/>
  <c r="AU35" i="50"/>
  <c r="AV35" i="50" s="1"/>
  <c r="BF33" i="50"/>
  <c r="BG33" i="50" s="1"/>
  <c r="CG29" i="50"/>
  <c r="CJ29" i="50"/>
  <c r="CK29" i="50" s="1"/>
  <c r="AI22" i="50"/>
  <c r="N18" i="50"/>
  <c r="O18" i="50" s="1"/>
  <c r="CU38" i="50"/>
  <c r="CV38" i="50" s="1"/>
  <c r="CR38" i="50"/>
  <c r="CU32" i="50"/>
  <c r="CV32" i="50" s="1"/>
  <c r="CR32" i="50"/>
  <c r="CU26" i="50"/>
  <c r="CV26" i="50" s="1"/>
  <c r="CR26" i="50"/>
  <c r="CG38" i="50"/>
  <c r="CJ38" i="50"/>
  <c r="CK38" i="50" s="1"/>
  <c r="CG31" i="50"/>
  <c r="CJ31" i="50"/>
  <c r="CK31" i="50" s="1"/>
  <c r="AT37" i="50"/>
  <c r="BF29" i="50"/>
  <c r="BG29" i="50" s="1"/>
  <c r="M29" i="50"/>
  <c r="CA29" i="50"/>
  <c r="CX21" i="50"/>
  <c r="CY21" i="50" s="1"/>
  <c r="N24" i="50"/>
  <c r="O24" i="50" s="1"/>
  <c r="BN38" i="50"/>
  <c r="BO38" i="50" s="1"/>
  <c r="BK38" i="50"/>
  <c r="BN32" i="50"/>
  <c r="BO32" i="50" s="1"/>
  <c r="BK32" i="50"/>
  <c r="BN26" i="50"/>
  <c r="BO26" i="50" s="1"/>
  <c r="BK26" i="50"/>
  <c r="BF37" i="50"/>
  <c r="BG37" i="50" s="1"/>
  <c r="M31" i="50"/>
  <c r="N22" i="50"/>
  <c r="O22" i="50" s="1"/>
  <c r="Y29" i="50"/>
  <c r="Z29" i="50" s="1"/>
  <c r="CG35" i="50"/>
  <c r="CJ35" i="50"/>
  <c r="CK35" i="50" s="1"/>
  <c r="BQ25" i="50"/>
  <c r="BR25" i="50" s="1"/>
  <c r="BF38" i="50"/>
  <c r="BG38" i="50" s="1"/>
  <c r="CG30" i="50"/>
  <c r="CJ30" i="50"/>
  <c r="CK30" i="50" s="1"/>
  <c r="N23" i="50"/>
  <c r="O23" i="50" s="1"/>
  <c r="CA20" i="50"/>
  <c r="CU37" i="50"/>
  <c r="CV37" i="50" s="1"/>
  <c r="CR37" i="50"/>
  <c r="CW37" i="50" s="1"/>
  <c r="CU31" i="50"/>
  <c r="CV31" i="50" s="1"/>
  <c r="CR31" i="50"/>
  <c r="CA33" i="50"/>
  <c r="M37" i="50"/>
  <c r="AU21" i="50"/>
  <c r="AV21" i="50" s="1"/>
  <c r="CG37" i="50"/>
  <c r="CJ37" i="50"/>
  <c r="CK37" i="50" s="1"/>
  <c r="BF34" i="50"/>
  <c r="BG34" i="50" s="1"/>
  <c r="CW25" i="50"/>
  <c r="AI25" i="50"/>
  <c r="M30" i="50"/>
  <c r="CA21" i="50"/>
  <c r="CA23" i="50"/>
  <c r="AJ32" i="50"/>
  <c r="AK32" i="50" s="1"/>
  <c r="BN37" i="50"/>
  <c r="BO37" i="50" s="1"/>
  <c r="BK37" i="50"/>
  <c r="BN31" i="50"/>
  <c r="BO31" i="50" s="1"/>
  <c r="BK31" i="50"/>
  <c r="CB39" i="50"/>
  <c r="CC39" i="50" s="1"/>
  <c r="Y36" i="50"/>
  <c r="Z36" i="50" s="1"/>
  <c r="N21" i="50"/>
  <c r="O21" i="50" s="1"/>
  <c r="AT28" i="50"/>
  <c r="CB36" i="50"/>
  <c r="CC36" i="50" s="1"/>
  <c r="BF39" i="50"/>
  <c r="BG39" i="50" s="1"/>
  <c r="CX24" i="50"/>
  <c r="CY24" i="50" s="1"/>
  <c r="CM25" i="50"/>
  <c r="CN25" i="50" s="1"/>
  <c r="BF36" i="50"/>
  <c r="BG36" i="50" s="1"/>
  <c r="CU36" i="50"/>
  <c r="CV36" i="50" s="1"/>
  <c r="CR36" i="50"/>
  <c r="CU30" i="50"/>
  <c r="CV30" i="50" s="1"/>
  <c r="CR30" i="50"/>
  <c r="AT39" i="50"/>
  <c r="CA30" i="50"/>
  <c r="BF28" i="50"/>
  <c r="BG28" i="50" s="1"/>
  <c r="AU20" i="50"/>
  <c r="AV20" i="50" s="1"/>
  <c r="M36" i="50"/>
  <c r="AJ39" i="50"/>
  <c r="AK39" i="50"/>
  <c r="Y33" i="50"/>
  <c r="Z33" i="50" s="1"/>
  <c r="CA37" i="50"/>
  <c r="CJ23" i="50"/>
  <c r="CK23" i="50" s="1"/>
  <c r="CG23" i="50"/>
  <c r="BF26" i="50"/>
  <c r="BG26" i="50" s="1"/>
  <c r="Y38" i="50"/>
  <c r="Z38" i="50" s="1"/>
  <c r="BQ20" i="50"/>
  <c r="BR20" i="50" s="1"/>
  <c r="CA34" i="50"/>
  <c r="CA22" i="50"/>
  <c r="AJ30" i="50"/>
  <c r="AK30" i="50" s="1"/>
  <c r="BN36" i="50"/>
  <c r="BO36" i="50" s="1"/>
  <c r="BK36" i="50"/>
  <c r="BN30" i="50"/>
  <c r="BO30" i="50" s="1"/>
  <c r="BK30" i="50"/>
  <c r="N39" i="50"/>
  <c r="O39" i="50" s="1"/>
  <c r="AJ33" i="50"/>
  <c r="AK33" i="50" s="1"/>
  <c r="Y35" i="50"/>
  <c r="Z35" i="50" s="1"/>
  <c r="Y28" i="50"/>
  <c r="Z28" i="50" s="1"/>
  <c r="N20" i="50"/>
  <c r="O20" i="50" s="1"/>
  <c r="CG28" i="50"/>
  <c r="CJ28" i="50"/>
  <c r="CK28" i="50" s="1"/>
  <c r="CA32" i="50"/>
  <c r="CJ22" i="50"/>
  <c r="CK22" i="50" s="1"/>
  <c r="CG22" i="50"/>
  <c r="Y26" i="50"/>
  <c r="Z26" i="50" s="1"/>
  <c r="CA35" i="50"/>
  <c r="AI24" i="50"/>
  <c r="AI20" i="50"/>
  <c r="BF27" i="50"/>
  <c r="BG27" i="50" s="1"/>
  <c r="BN28" i="10"/>
  <c r="BO28" i="10" s="1"/>
  <c r="BK28" i="10"/>
  <c r="X19" i="10"/>
  <c r="Y19" i="10" s="1"/>
  <c r="Z19" i="10" s="1"/>
  <c r="BQ31" i="10"/>
  <c r="BR31" i="10" s="1"/>
  <c r="BP26" i="10"/>
  <c r="BQ25" i="10"/>
  <c r="BR25" i="10" s="1"/>
  <c r="BP27" i="10"/>
  <c r="BQ22" i="10"/>
  <c r="BR22" i="10" s="1"/>
  <c r="X26" i="10"/>
  <c r="Y26" i="10" s="1"/>
  <c r="Z26" i="10" s="1"/>
  <c r="BP21" i="10"/>
  <c r="BQ19" i="10"/>
  <c r="BR19" i="10" s="1"/>
  <c r="BP17" i="10"/>
  <c r="X23" i="10"/>
  <c r="Y23" i="10" s="1"/>
  <c r="Z23" i="10" s="1"/>
  <c r="BP18" i="10"/>
  <c r="BQ16" i="10"/>
  <c r="BR16" i="10" s="1"/>
  <c r="BP24" i="10"/>
  <c r="BP20" i="10"/>
  <c r="BK32" i="10"/>
  <c r="BN32" i="10"/>
  <c r="BO32" i="10" s="1"/>
  <c r="BK29" i="10"/>
  <c r="BN29" i="10"/>
  <c r="BO29" i="10" s="1"/>
  <c r="BP23" i="10"/>
  <c r="X22" i="10"/>
  <c r="Y22" i="10" s="1"/>
  <c r="Z22" i="10" s="1"/>
  <c r="Y30" i="10"/>
  <c r="Z30" i="10" s="1"/>
  <c r="X31" i="10"/>
  <c r="Y31" i="10" s="1"/>
  <c r="Z31" i="10" s="1"/>
  <c r="X28" i="10"/>
  <c r="Y28" i="10" s="1"/>
  <c r="Z28" i="10" s="1"/>
  <c r="X16" i="10"/>
  <c r="Y16" i="10" s="1"/>
  <c r="Z16" i="10" s="1"/>
  <c r="X25" i="10"/>
  <c r="Y29" i="10"/>
  <c r="Z29" i="10" s="1"/>
  <c r="Y17" i="10"/>
  <c r="Z17" i="10" s="1"/>
  <c r="BP30" i="50" l="1"/>
  <c r="BP27" i="50"/>
  <c r="BQ27" i="50" s="1"/>
  <c r="BR27" i="50" s="1"/>
  <c r="BP32" i="10"/>
  <c r="BP32" i="50"/>
  <c r="CL23" i="50"/>
  <c r="CM23" i="50" s="1"/>
  <c r="CN23" i="50" s="1"/>
  <c r="BR30" i="10"/>
  <c r="CW36" i="50"/>
  <c r="CX36" i="50" s="1"/>
  <c r="CY36" i="50" s="1"/>
  <c r="CW26" i="50"/>
  <c r="CX26" i="50" s="1"/>
  <c r="CY26" i="50" s="1"/>
  <c r="CW34" i="50"/>
  <c r="CW32" i="50"/>
  <c r="CX32" i="50" s="1"/>
  <c r="CY32" i="50" s="1"/>
  <c r="CL33" i="50"/>
  <c r="CM33" i="50" s="1"/>
  <c r="CN33" i="50" s="1"/>
  <c r="AJ21" i="50"/>
  <c r="AK21" i="50" s="1"/>
  <c r="CX55" i="50"/>
  <c r="CY55" i="50" s="1"/>
  <c r="CB47" i="50"/>
  <c r="CC47" i="50" s="1"/>
  <c r="BQ55" i="50"/>
  <c r="BR55" i="50" s="1"/>
  <c r="CL19" i="50"/>
  <c r="CM19" i="50" s="1"/>
  <c r="CN19" i="50" s="1"/>
  <c r="BR24" i="50"/>
  <c r="CW39" i="50"/>
  <c r="CX39" i="50" s="1"/>
  <c r="CY39" i="50" s="1"/>
  <c r="CW35" i="50"/>
  <c r="AV30" i="50"/>
  <c r="CL22" i="50"/>
  <c r="CM22" i="50" s="1"/>
  <c r="CN22" i="50" s="1"/>
  <c r="CL20" i="50"/>
  <c r="CM20" i="50" s="1"/>
  <c r="CN20" i="50" s="1"/>
  <c r="CL38" i="50"/>
  <c r="CM38" i="50" s="1"/>
  <c r="CN38" i="50" s="1"/>
  <c r="CL36" i="50"/>
  <c r="CM36" i="50" s="1"/>
  <c r="AK27" i="50"/>
  <c r="BP36" i="50"/>
  <c r="BQ36" i="50" s="1"/>
  <c r="BP31" i="50"/>
  <c r="CX37" i="50"/>
  <c r="CY37" i="50"/>
  <c r="BQ31" i="50"/>
  <c r="BR31" i="50" s="1"/>
  <c r="CL26" i="50"/>
  <c r="CB32" i="50"/>
  <c r="CC32" i="50" s="1"/>
  <c r="N36" i="50"/>
  <c r="O36" i="50" s="1"/>
  <c r="BP37" i="50"/>
  <c r="CW28" i="50"/>
  <c r="AU36" i="50"/>
  <c r="AV36" i="50" s="1"/>
  <c r="AU27" i="50"/>
  <c r="AV27" i="50" s="1"/>
  <c r="CX19" i="50"/>
  <c r="CY19" i="50" s="1"/>
  <c r="CX23" i="50"/>
  <c r="CY23" i="50" s="1"/>
  <c r="CX29" i="50"/>
  <c r="CY29" i="50" s="1"/>
  <c r="BQ30" i="50"/>
  <c r="BR30" i="50" s="1"/>
  <c r="CB28" i="50"/>
  <c r="CC28" i="50" s="1"/>
  <c r="CB23" i="50"/>
  <c r="CC23" i="50" s="1"/>
  <c r="N31" i="50"/>
  <c r="O31" i="50" s="1"/>
  <c r="AJ22" i="50"/>
  <c r="AK22" i="50" s="1"/>
  <c r="AU31" i="50"/>
  <c r="AV31" i="50" s="1"/>
  <c r="CX18" i="50"/>
  <c r="CY18" i="50" s="1"/>
  <c r="CL27" i="50"/>
  <c r="CX34" i="50"/>
  <c r="CY34" i="50" s="1"/>
  <c r="BQ29" i="50"/>
  <c r="BR29" i="50" s="1"/>
  <c r="CX35" i="50"/>
  <c r="CY35" i="50" s="1"/>
  <c r="CL37" i="50"/>
  <c r="CL30" i="50"/>
  <c r="CB30" i="50"/>
  <c r="CC30" i="50" s="1"/>
  <c r="CB21" i="50"/>
  <c r="CC21" i="50" s="1"/>
  <c r="N37" i="50"/>
  <c r="O37" i="50" s="1"/>
  <c r="CB29" i="50"/>
  <c r="CC29" i="50" s="1"/>
  <c r="BQ33" i="50"/>
  <c r="BR33" i="50" s="1"/>
  <c r="AU38" i="50"/>
  <c r="AV38" i="50" s="1"/>
  <c r="N38" i="50"/>
  <c r="O38" i="50" s="1"/>
  <c r="CL32" i="50"/>
  <c r="CM21" i="50"/>
  <c r="CN21" i="50" s="1"/>
  <c r="N27" i="50"/>
  <c r="O27" i="50" s="1"/>
  <c r="AJ20" i="50"/>
  <c r="AK20" i="50" s="1"/>
  <c r="AJ24" i="50"/>
  <c r="AK24" i="50" s="1"/>
  <c r="AU39" i="50"/>
  <c r="AV39" i="50" s="1"/>
  <c r="N30" i="50"/>
  <c r="O30" i="50" s="1"/>
  <c r="CB33" i="50"/>
  <c r="CC33" i="50" s="1"/>
  <c r="N29" i="50"/>
  <c r="O29" i="50" s="1"/>
  <c r="CW38" i="50"/>
  <c r="CL29" i="50"/>
  <c r="CW27" i="50"/>
  <c r="BP28" i="50"/>
  <c r="BP35" i="50"/>
  <c r="AU28" i="50"/>
  <c r="AV28" i="50" s="1"/>
  <c r="CL28" i="50"/>
  <c r="AU33" i="50"/>
  <c r="AV33" i="50" s="1"/>
  <c r="CB26" i="50"/>
  <c r="CC26" i="50" s="1"/>
  <c r="CB35" i="50"/>
  <c r="CC35" i="50" s="1"/>
  <c r="CB22" i="50"/>
  <c r="CC22" i="50" s="1"/>
  <c r="CB37" i="50"/>
  <c r="CC37" i="50" s="1"/>
  <c r="CW30" i="50"/>
  <c r="CW31" i="50"/>
  <c r="BP26" i="50"/>
  <c r="BP39" i="50"/>
  <c r="N33" i="50"/>
  <c r="O33" i="50" s="1"/>
  <c r="CB34" i="50"/>
  <c r="CC34" i="50" s="1"/>
  <c r="CW33" i="50"/>
  <c r="AU29" i="50"/>
  <c r="AV29" i="50" s="1"/>
  <c r="BP34" i="50"/>
  <c r="BQ32" i="50"/>
  <c r="BR32" i="50" s="1"/>
  <c r="N28" i="50"/>
  <c r="O28" i="50" s="1"/>
  <c r="AU32" i="50"/>
  <c r="AV32" i="50" s="1"/>
  <c r="AJ25" i="50"/>
  <c r="AK25" i="50" s="1"/>
  <c r="AU37" i="50"/>
  <c r="AV37" i="50" s="1"/>
  <c r="CX25" i="50"/>
  <c r="CY25" i="50" s="1"/>
  <c r="CL34" i="50"/>
  <c r="AJ23" i="50"/>
  <c r="AK23" i="50" s="1"/>
  <c r="CB20" i="50"/>
  <c r="CC20" i="50" s="1"/>
  <c r="CL35" i="50"/>
  <c r="BP38" i="50"/>
  <c r="CL31" i="50"/>
  <c r="N32" i="50"/>
  <c r="O32" i="50" s="1"/>
  <c r="CB38" i="50"/>
  <c r="CC38" i="50" s="1"/>
  <c r="BQ18" i="10"/>
  <c r="BR18" i="10" s="1"/>
  <c r="BP29" i="10"/>
  <c r="BQ27" i="10"/>
  <c r="BR27" i="10"/>
  <c r="BQ17" i="10"/>
  <c r="BR17" i="10" s="1"/>
  <c r="BQ26" i="10"/>
  <c r="BR26" i="10" s="1"/>
  <c r="BQ32" i="10"/>
  <c r="BR32" i="10" s="1"/>
  <c r="BQ21" i="10"/>
  <c r="BR21" i="10" s="1"/>
  <c r="BQ20" i="10"/>
  <c r="BR20" i="10" s="1"/>
  <c r="BQ23" i="10"/>
  <c r="BR23" i="10" s="1"/>
  <c r="BQ24" i="10"/>
  <c r="BR24" i="10" s="1"/>
  <c r="BP28" i="10"/>
  <c r="Y25" i="10"/>
  <c r="Z25" i="10" s="1"/>
  <c r="CN36" i="50" l="1"/>
  <c r="BR36" i="50"/>
  <c r="BQ35" i="50"/>
  <c r="BR35" i="50" s="1"/>
  <c r="BQ28" i="50"/>
  <c r="BR28" i="50" s="1"/>
  <c r="CX28" i="50"/>
  <c r="CY28" i="50" s="1"/>
  <c r="CM34" i="50"/>
  <c r="CN34" i="50" s="1"/>
  <c r="CX27" i="50"/>
  <c r="CY27" i="50" s="1"/>
  <c r="CM27" i="50"/>
  <c r="CN27" i="50" s="1"/>
  <c r="BQ37" i="50"/>
  <c r="BR37" i="50" s="1"/>
  <c r="CM32" i="50"/>
  <c r="CN32" i="50" s="1"/>
  <c r="CX38" i="50"/>
  <c r="CY38" i="50" s="1"/>
  <c r="CM30" i="50"/>
  <c r="CN30" i="50" s="1"/>
  <c r="BQ26" i="50"/>
  <c r="BR26" i="50" s="1"/>
  <c r="CM31" i="50"/>
  <c r="CN31" i="50" s="1"/>
  <c r="CX31" i="50"/>
  <c r="CY31" i="50" s="1"/>
  <c r="BQ38" i="50"/>
  <c r="BR38" i="50" s="1"/>
  <c r="CX30" i="50"/>
  <c r="CY30" i="50" s="1"/>
  <c r="CX33" i="50"/>
  <c r="CY33" i="50" s="1"/>
  <c r="CM29" i="50"/>
  <c r="CN29" i="50" s="1"/>
  <c r="BQ39" i="50"/>
  <c r="BR39" i="50" s="1"/>
  <c r="CM37" i="50"/>
  <c r="CN37" i="50" s="1"/>
  <c r="CM35" i="50"/>
  <c r="CN35" i="50" s="1"/>
  <c r="BQ34" i="50"/>
  <c r="BR34" i="50" s="1"/>
  <c r="CM28" i="50"/>
  <c r="CN28" i="50" s="1"/>
  <c r="CM26" i="50"/>
  <c r="CN26" i="50" s="1"/>
  <c r="BQ29" i="10"/>
  <c r="BR29" i="10" s="1"/>
  <c r="BQ28" i="10"/>
  <c r="BR28" i="10" s="1"/>
  <c r="I41" i="1" l="1"/>
  <c r="J41" i="1"/>
  <c r="I42" i="1"/>
  <c r="J42" i="1"/>
  <c r="I43" i="1"/>
  <c r="J43" i="1"/>
  <c r="I44" i="1"/>
  <c r="J44" i="1"/>
  <c r="I45" i="1"/>
  <c r="J45" i="1"/>
  <c r="I46" i="1"/>
  <c r="J46" i="1"/>
  <c r="I47" i="1"/>
  <c r="J47" i="1"/>
  <c r="I48" i="1"/>
  <c r="J48" i="1"/>
  <c r="I49" i="1"/>
  <c r="J49" i="1"/>
  <c r="J40" i="1"/>
  <c r="I40" i="1"/>
  <c r="E45" i="1"/>
  <c r="E41" i="1"/>
  <c r="E43" i="1"/>
  <c r="E47" i="1"/>
  <c r="E49" i="1"/>
  <c r="B23" i="18"/>
  <c r="B24" i="18"/>
  <c r="B11" i="18"/>
  <c r="B12" i="18"/>
  <c r="B13" i="18"/>
  <c r="B14" i="18"/>
  <c r="B15" i="18"/>
  <c r="B16" i="18"/>
  <c r="B17" i="18"/>
  <c r="B18" i="18"/>
  <c r="B19" i="18"/>
  <c r="B20" i="18"/>
  <c r="B21" i="18"/>
  <c r="B22" i="18"/>
  <c r="B25" i="18"/>
  <c r="B26" i="18"/>
  <c r="CP17" i="10" l="1"/>
  <c r="CP18" i="10"/>
  <c r="CP19" i="10"/>
  <c r="CP20" i="10"/>
  <c r="CP21" i="10"/>
  <c r="CP22" i="10"/>
  <c r="CP23" i="10"/>
  <c r="CP24" i="10"/>
  <c r="CP25" i="10"/>
  <c r="CP26" i="10"/>
  <c r="CP27" i="10"/>
  <c r="CP28" i="10"/>
  <c r="CP29" i="10"/>
  <c r="CP30" i="10"/>
  <c r="CP31" i="10"/>
  <c r="CP32" i="10"/>
  <c r="CP16" i="10"/>
  <c r="BT28" i="10"/>
  <c r="BT16" i="10"/>
  <c r="L25" i="18" l="1"/>
  <c r="N10" i="18"/>
  <c r="L17" i="18"/>
  <c r="CE27" i="10"/>
  <c r="K21" i="18"/>
  <c r="CE26" i="10"/>
  <c r="K20" i="18"/>
  <c r="L14" i="18"/>
  <c r="L15" i="18"/>
  <c r="L12" i="18"/>
  <c r="CE29" i="10"/>
  <c r="K23" i="18"/>
  <c r="L21" i="18"/>
  <c r="CE28" i="10"/>
  <c r="K22" i="18"/>
  <c r="CE30" i="10"/>
  <c r="K24" i="18"/>
  <c r="CE16" i="10"/>
  <c r="K10" i="18"/>
  <c r="L10" i="18"/>
  <c r="L22" i="18"/>
  <c r="CE23" i="10"/>
  <c r="K17" i="18"/>
  <c r="CE17" i="10"/>
  <c r="K11" i="18"/>
  <c r="CE22" i="10"/>
  <c r="K16" i="18"/>
  <c r="L26" i="18"/>
  <c r="L13" i="18"/>
  <c r="CE21" i="10"/>
  <c r="K15" i="18"/>
  <c r="L11" i="18"/>
  <c r="L20" i="18"/>
  <c r="L23" i="18"/>
  <c r="CE20" i="10"/>
  <c r="K14" i="18"/>
  <c r="CE32" i="10"/>
  <c r="K26" i="18"/>
  <c r="L16" i="18"/>
  <c r="CE31" i="10"/>
  <c r="K25" i="18"/>
  <c r="CE19" i="10"/>
  <c r="K13" i="18"/>
  <c r="CE18" i="10"/>
  <c r="K12" i="18"/>
  <c r="L24" i="18"/>
  <c r="N20" i="18"/>
  <c r="N14" i="18"/>
  <c r="BT31" i="10"/>
  <c r="BT19" i="10"/>
  <c r="BT30" i="10"/>
  <c r="BT18" i="10"/>
  <c r="N21" i="18"/>
  <c r="N25" i="18"/>
  <c r="BT29" i="10"/>
  <c r="BT17" i="10"/>
  <c r="N12" i="18"/>
  <c r="N13" i="18"/>
  <c r="BT27" i="10"/>
  <c r="N11" i="18"/>
  <c r="N24" i="18"/>
  <c r="N17" i="18"/>
  <c r="BT26" i="10"/>
  <c r="N15" i="18"/>
  <c r="N23" i="18"/>
  <c r="BT25" i="10"/>
  <c r="N16" i="18"/>
  <c r="N26" i="18"/>
  <c r="BT24" i="10"/>
  <c r="BT23" i="10"/>
  <c r="BT22" i="10"/>
  <c r="BT21" i="10"/>
  <c r="BT32" i="10"/>
  <c r="BT20" i="10"/>
  <c r="N22" i="18"/>
  <c r="B4" i="18" l="1"/>
  <c r="D4" i="22"/>
  <c r="E4" i="8"/>
  <c r="C4" i="3"/>
  <c r="C8" i="4"/>
  <c r="D4" i="5"/>
  <c r="G5" i="2"/>
  <c r="D8" i="1"/>
  <c r="C9" i="22" l="1"/>
  <c r="C10" i="22"/>
  <c r="C11" i="22"/>
  <c r="C12" i="22"/>
  <c r="C13" i="22"/>
  <c r="C14" i="22"/>
  <c r="C15" i="22"/>
  <c r="C16" i="22"/>
  <c r="C17" i="22"/>
  <c r="C5" i="10"/>
  <c r="CT32" i="10"/>
  <c r="CT31" i="10"/>
  <c r="CT30" i="10"/>
  <c r="CT29" i="10"/>
  <c r="CT28" i="10"/>
  <c r="CT27" i="10"/>
  <c r="CT26" i="10"/>
  <c r="CT25" i="10"/>
  <c r="CT24" i="10"/>
  <c r="CT23" i="10"/>
  <c r="CT22" i="10"/>
  <c r="CT21" i="10"/>
  <c r="CT20" i="10"/>
  <c r="CT19" i="10"/>
  <c r="CT18" i="10"/>
  <c r="CT17" i="10"/>
  <c r="CT16" i="10"/>
  <c r="CI32" i="10"/>
  <c r="CI31" i="10"/>
  <c r="CI30" i="10"/>
  <c r="CI29" i="10"/>
  <c r="CI28" i="10"/>
  <c r="CI27" i="10"/>
  <c r="CI26" i="10"/>
  <c r="CI25" i="10"/>
  <c r="CI24" i="10"/>
  <c r="CI23" i="10"/>
  <c r="CI22" i="10"/>
  <c r="CI21" i="10"/>
  <c r="CI20" i="10"/>
  <c r="CI19" i="10"/>
  <c r="CI18" i="10"/>
  <c r="CI17" i="10"/>
  <c r="CI16" i="10"/>
  <c r="BX32" i="10"/>
  <c r="BX31" i="10"/>
  <c r="BX30" i="10"/>
  <c r="BX29" i="10"/>
  <c r="BX28" i="10"/>
  <c r="BX27" i="10"/>
  <c r="BX26" i="10"/>
  <c r="BX25" i="10"/>
  <c r="BX24" i="10"/>
  <c r="BX23" i="10"/>
  <c r="BX22" i="10"/>
  <c r="BX21" i="10"/>
  <c r="BX20" i="10"/>
  <c r="BX19" i="10"/>
  <c r="BX18" i="10"/>
  <c r="BX17" i="10"/>
  <c r="BX16" i="10"/>
  <c r="BB32" i="10"/>
  <c r="BB31" i="10"/>
  <c r="BB30" i="10"/>
  <c r="BB29" i="10"/>
  <c r="BB28" i="10"/>
  <c r="BB27" i="10"/>
  <c r="BB26" i="10"/>
  <c r="BB25" i="10"/>
  <c r="BB24" i="10"/>
  <c r="BB23" i="10"/>
  <c r="BB22" i="10"/>
  <c r="BB21" i="10"/>
  <c r="BB20" i="10"/>
  <c r="BB19" i="10"/>
  <c r="BB18" i="10"/>
  <c r="BB17" i="10"/>
  <c r="BB16" i="10"/>
  <c r="AQ32" i="10"/>
  <c r="AQ31" i="10"/>
  <c r="AQ30" i="10"/>
  <c r="AQ29" i="10"/>
  <c r="AQ28" i="10"/>
  <c r="AQ27" i="10"/>
  <c r="AQ26" i="10"/>
  <c r="AQ25" i="10"/>
  <c r="AQ24" i="10"/>
  <c r="AQ23" i="10"/>
  <c r="AQ22" i="10"/>
  <c r="AQ21" i="10"/>
  <c r="AQ20" i="10"/>
  <c r="AQ19" i="10"/>
  <c r="AQ18" i="10"/>
  <c r="AQ17" i="10"/>
  <c r="AQ16" i="10"/>
  <c r="AF32" i="10"/>
  <c r="AF31" i="10"/>
  <c r="AF30" i="10"/>
  <c r="AF29" i="10"/>
  <c r="AF28" i="10"/>
  <c r="AF27" i="10"/>
  <c r="AF26" i="10"/>
  <c r="AF25" i="10"/>
  <c r="AF24" i="10"/>
  <c r="AF23" i="10"/>
  <c r="AF22" i="10"/>
  <c r="AF21" i="10"/>
  <c r="AF20" i="10"/>
  <c r="AF19" i="10"/>
  <c r="AF18" i="10"/>
  <c r="AF17" i="10"/>
  <c r="AF16" i="10"/>
  <c r="J16" i="10"/>
  <c r="J17" i="10"/>
  <c r="J18" i="10"/>
  <c r="J19" i="10"/>
  <c r="J20" i="10"/>
  <c r="J21" i="10"/>
  <c r="J22" i="10"/>
  <c r="J23" i="10"/>
  <c r="J24" i="10"/>
  <c r="J25" i="10"/>
  <c r="J26" i="10"/>
  <c r="J27" i="10"/>
  <c r="J28" i="10"/>
  <c r="J29" i="10"/>
  <c r="J30" i="10"/>
  <c r="J31" i="10"/>
  <c r="J32" i="10"/>
  <c r="C40" i="1" l="1"/>
  <c r="C42" i="1" s="1"/>
  <c r="C44" i="1" s="1"/>
  <c r="C46" i="1" s="1"/>
  <c r="C48" i="1" s="1"/>
  <c r="C41" i="1"/>
  <c r="CU15" i="10"/>
  <c r="CJ15" i="10"/>
  <c r="BY15" i="10"/>
  <c r="BC15" i="10"/>
  <c r="AR15" i="10"/>
  <c r="AG15" i="10"/>
  <c r="H23" i="10"/>
  <c r="K15" i="10"/>
  <c r="A17" i="18"/>
  <c r="J17" i="18" l="1"/>
  <c r="BY26" i="10"/>
  <c r="BZ26" i="10" s="1"/>
  <c r="BV26" i="10"/>
  <c r="CG20" i="10"/>
  <c r="CJ20" i="10"/>
  <c r="CK20" i="10" s="1"/>
  <c r="AO22" i="10"/>
  <c r="AR22" i="10"/>
  <c r="AS22" i="10" s="1"/>
  <c r="CJ21" i="10"/>
  <c r="CK21" i="10" s="1"/>
  <c r="CG21" i="10"/>
  <c r="A23" i="18"/>
  <c r="A11" i="18"/>
  <c r="A22" i="18"/>
  <c r="A10" i="18"/>
  <c r="CU16" i="10"/>
  <c r="CV16" i="10" s="1"/>
  <c r="CR16" i="10"/>
  <c r="AR32" i="10"/>
  <c r="AS32" i="10" s="1"/>
  <c r="AO32" i="10"/>
  <c r="A20" i="18"/>
  <c r="A26" i="18"/>
  <c r="A19" i="18"/>
  <c r="A18" i="18"/>
  <c r="A21" i="18"/>
  <c r="CR17" i="10"/>
  <c r="CU17" i="10"/>
  <c r="CV17" i="10" s="1"/>
  <c r="A16" i="18"/>
  <c r="H32" i="10"/>
  <c r="H31" i="10"/>
  <c r="K29" i="10"/>
  <c r="L29" i="10" s="1"/>
  <c r="H27" i="10"/>
  <c r="H25" i="10"/>
  <c r="K24" i="10"/>
  <c r="L24" i="10" s="1"/>
  <c r="H19" i="10"/>
  <c r="CR29" i="10"/>
  <c r="CU29" i="10"/>
  <c r="CV29" i="10" s="1"/>
  <c r="A15" i="18"/>
  <c r="K30" i="10"/>
  <c r="L30" i="10" s="1"/>
  <c r="K18" i="10"/>
  <c r="L18" i="10" s="1"/>
  <c r="A14" i="18"/>
  <c r="A25" i="18"/>
  <c r="A13" i="18"/>
  <c r="AR21" i="10"/>
  <c r="AS21" i="10" s="1"/>
  <c r="AO21" i="10"/>
  <c r="AZ27" i="10"/>
  <c r="BC27" i="10"/>
  <c r="BD27" i="10" s="1"/>
  <c r="A24" i="18"/>
  <c r="A12" i="18"/>
  <c r="H28" i="10"/>
  <c r="H26" i="10"/>
  <c r="H22" i="10"/>
  <c r="H21" i="10"/>
  <c r="K20" i="10"/>
  <c r="L20" i="10" s="1"/>
  <c r="H17" i="10"/>
  <c r="H16" i="10"/>
  <c r="K26" i="10"/>
  <c r="L26" i="10" s="1"/>
  <c r="K32" i="10"/>
  <c r="L32" i="10" s="1"/>
  <c r="K23" i="10"/>
  <c r="L23" i="10" s="1"/>
  <c r="M23" i="10" s="1"/>
  <c r="H30" i="10"/>
  <c r="K19" i="10"/>
  <c r="L19" i="10" s="1"/>
  <c r="K31" i="10"/>
  <c r="L31" i="10" s="1"/>
  <c r="K25" i="10"/>
  <c r="L25" i="10" s="1"/>
  <c r="H18" i="10"/>
  <c r="H24" i="10"/>
  <c r="K17" i="10"/>
  <c r="L17" i="10" s="1"/>
  <c r="K16" i="10"/>
  <c r="L16" i="10" s="1"/>
  <c r="K22" i="10"/>
  <c r="L22" i="10" s="1"/>
  <c r="M19" i="10" l="1"/>
  <c r="N19" i="10" s="1"/>
  <c r="J13" i="18"/>
  <c r="J16" i="18"/>
  <c r="J10" i="18"/>
  <c r="J22" i="18"/>
  <c r="J12" i="18"/>
  <c r="J23" i="18"/>
  <c r="J25" i="18"/>
  <c r="J15" i="18"/>
  <c r="J21" i="18"/>
  <c r="J14" i="18"/>
  <c r="J26" i="18"/>
  <c r="J11" i="18"/>
  <c r="J24" i="18"/>
  <c r="J20" i="18"/>
  <c r="CL21" i="10"/>
  <c r="CM21" i="10" s="1"/>
  <c r="CN21" i="10" s="1"/>
  <c r="M26" i="10"/>
  <c r="C20" i="18" s="1"/>
  <c r="M25" i="10"/>
  <c r="C19" i="18" s="1"/>
  <c r="M16" i="10"/>
  <c r="C10" i="18" s="1"/>
  <c r="M32" i="10"/>
  <c r="C26" i="18" s="1"/>
  <c r="M17" i="10"/>
  <c r="N17" i="10" s="1"/>
  <c r="O17" i="10" s="1"/>
  <c r="M31" i="10"/>
  <c r="N31" i="10" s="1"/>
  <c r="O31" i="10" s="1"/>
  <c r="M22" i="10"/>
  <c r="N22" i="10" s="1"/>
  <c r="O22" i="10" s="1"/>
  <c r="H29" i="10"/>
  <c r="M29" i="10" s="1"/>
  <c r="K28" i="10"/>
  <c r="L28" i="10" s="1"/>
  <c r="M28" i="10" s="1"/>
  <c r="C22" i="18" s="1"/>
  <c r="H20" i="10"/>
  <c r="M20" i="10" s="1"/>
  <c r="K27" i="10"/>
  <c r="L27" i="10" s="1"/>
  <c r="M27" i="10" s="1"/>
  <c r="N27" i="10" s="1"/>
  <c r="O27" i="10" s="1"/>
  <c r="AT32" i="10"/>
  <c r="AU32" i="10" s="1"/>
  <c r="AV32" i="10" s="1"/>
  <c r="CW29" i="10"/>
  <c r="CX29" i="10" s="1"/>
  <c r="CY29" i="10" s="1"/>
  <c r="AT22" i="10"/>
  <c r="AU22" i="10" s="1"/>
  <c r="AV22" i="10" s="1"/>
  <c r="CG30" i="10"/>
  <c r="CJ30" i="10"/>
  <c r="CK30" i="10" s="1"/>
  <c r="CG26" i="10"/>
  <c r="CJ26" i="10"/>
  <c r="CK26" i="10" s="1"/>
  <c r="CR19" i="10"/>
  <c r="CU19" i="10"/>
  <c r="CV19" i="10" s="1"/>
  <c r="AO18" i="10"/>
  <c r="AR18" i="10"/>
  <c r="AS18" i="10" s="1"/>
  <c r="AZ31" i="10"/>
  <c r="BC31" i="10"/>
  <c r="BD31" i="10" s="1"/>
  <c r="BC32" i="10"/>
  <c r="BD32" i="10" s="1"/>
  <c r="AZ32" i="10"/>
  <c r="BY19" i="10"/>
  <c r="BZ19" i="10" s="1"/>
  <c r="BV19" i="10"/>
  <c r="BC22" i="10"/>
  <c r="BD22" i="10" s="1"/>
  <c r="AZ22" i="10"/>
  <c r="AO26" i="10"/>
  <c r="AR26" i="10"/>
  <c r="AS26" i="10" s="1"/>
  <c r="AZ19" i="10"/>
  <c r="BC19" i="10"/>
  <c r="BD19" i="10" s="1"/>
  <c r="CG16" i="10"/>
  <c r="CJ16" i="10"/>
  <c r="CK16" i="10" s="1"/>
  <c r="CR21" i="10"/>
  <c r="CU21" i="10"/>
  <c r="CV21" i="10" s="1"/>
  <c r="CJ23" i="10"/>
  <c r="CK23" i="10" s="1"/>
  <c r="CG23" i="10"/>
  <c r="CU20" i="10"/>
  <c r="CV20" i="10" s="1"/>
  <c r="CR20" i="10"/>
  <c r="AR16" i="10"/>
  <c r="AS16" i="10" s="1"/>
  <c r="AO16" i="10"/>
  <c r="BC21" i="10"/>
  <c r="BD21" i="10" s="1"/>
  <c r="AZ21" i="10"/>
  <c r="CR25" i="10"/>
  <c r="CU25" i="10"/>
  <c r="CV25" i="10" s="1"/>
  <c r="AR23" i="10"/>
  <c r="AS23" i="10" s="1"/>
  <c r="AO23" i="10"/>
  <c r="BC20" i="10"/>
  <c r="BD20" i="10" s="1"/>
  <c r="AZ20" i="10"/>
  <c r="BC16" i="10"/>
  <c r="BD16" i="10" s="1"/>
  <c r="AZ16" i="10"/>
  <c r="AT21" i="10"/>
  <c r="AU21" i="10" s="1"/>
  <c r="AV21" i="10" s="1"/>
  <c r="CR27" i="10"/>
  <c r="CU27" i="10"/>
  <c r="CV27" i="10" s="1"/>
  <c r="AG18" i="10"/>
  <c r="AH18" i="10" s="1"/>
  <c r="BC25" i="10"/>
  <c r="BD25" i="10" s="1"/>
  <c r="AZ25" i="10"/>
  <c r="AG31" i="10"/>
  <c r="AH31" i="10" s="1"/>
  <c r="CW16" i="10"/>
  <c r="CX16" i="10" s="1"/>
  <c r="CY16" i="10" s="1"/>
  <c r="CG22" i="10"/>
  <c r="CJ22" i="10"/>
  <c r="CK22" i="10" s="1"/>
  <c r="BC17" i="10"/>
  <c r="BD17" i="10" s="1"/>
  <c r="AZ17" i="10"/>
  <c r="BY18" i="10"/>
  <c r="BZ18" i="10" s="1"/>
  <c r="BV18" i="10"/>
  <c r="BY31" i="10"/>
  <c r="BZ31" i="10" s="1"/>
  <c r="BV31" i="10"/>
  <c r="AR20" i="10"/>
  <c r="AS20" i="10" s="1"/>
  <c r="AO20" i="10"/>
  <c r="AG16" i="10"/>
  <c r="AH16" i="10" s="1"/>
  <c r="CW17" i="10"/>
  <c r="CX17" i="10" s="1"/>
  <c r="CY17" i="10" s="1"/>
  <c r="CJ31" i="10"/>
  <c r="CK31" i="10" s="1"/>
  <c r="CG31" i="10"/>
  <c r="AG25" i="10"/>
  <c r="AH25" i="10" s="1"/>
  <c r="CU26" i="10"/>
  <c r="CV26" i="10" s="1"/>
  <c r="CR26" i="10"/>
  <c r="BE27" i="10"/>
  <c r="BF27" i="10" s="1"/>
  <c r="BG27" i="10" s="1"/>
  <c r="BY16" i="10"/>
  <c r="BZ16" i="10" s="1"/>
  <c r="BV16" i="10"/>
  <c r="AG26" i="10"/>
  <c r="AH26" i="10" s="1"/>
  <c r="AR31" i="10"/>
  <c r="AS31" i="10" s="1"/>
  <c r="AO31" i="10"/>
  <c r="BY25" i="10"/>
  <c r="BZ25" i="10" s="1"/>
  <c r="BV25" i="10"/>
  <c r="CU30" i="10"/>
  <c r="CV30" i="10" s="1"/>
  <c r="CR30" i="10"/>
  <c r="K21" i="10"/>
  <c r="L21" i="10" s="1"/>
  <c r="M21" i="10" s="1"/>
  <c r="C15" i="18" s="1"/>
  <c r="AG30" i="10"/>
  <c r="AH30" i="10" s="1"/>
  <c r="BC29" i="10"/>
  <c r="BD29" i="10" s="1"/>
  <c r="AZ29" i="10"/>
  <c r="CJ29" i="10"/>
  <c r="CK29" i="10" s="1"/>
  <c r="CG29" i="10"/>
  <c r="AG21" i="10"/>
  <c r="AH21" i="10" s="1"/>
  <c r="AG23" i="10"/>
  <c r="AH23" i="10" s="1"/>
  <c r="BC30" i="10"/>
  <c r="BD30" i="10" s="1"/>
  <c r="AZ30" i="10"/>
  <c r="BY30" i="10"/>
  <c r="BZ30" i="10" s="1"/>
  <c r="BV30" i="10"/>
  <c r="AR29" i="10"/>
  <c r="AS29" i="10" s="1"/>
  <c r="AO29" i="10"/>
  <c r="BY21" i="10"/>
  <c r="BZ21" i="10" s="1"/>
  <c r="BV21" i="10"/>
  <c r="BY23" i="10"/>
  <c r="BZ23" i="10" s="1"/>
  <c r="BV23" i="10"/>
  <c r="BC26" i="10"/>
  <c r="BD26" i="10" s="1"/>
  <c r="AZ26" i="10"/>
  <c r="CL20" i="10"/>
  <c r="CM20" i="10" s="1"/>
  <c r="CN20" i="10" s="1"/>
  <c r="AO30" i="10"/>
  <c r="AR30" i="10"/>
  <c r="AS30" i="10" s="1"/>
  <c r="AG28" i="10"/>
  <c r="AH28" i="10" s="1"/>
  <c r="CR23" i="10"/>
  <c r="CU23" i="10"/>
  <c r="CV23" i="10" s="1"/>
  <c r="CU18" i="10"/>
  <c r="CV18" i="10" s="1"/>
  <c r="CR18" i="10"/>
  <c r="CJ27" i="10"/>
  <c r="CK27" i="10" s="1"/>
  <c r="CG27" i="10"/>
  <c r="CJ17" i="10"/>
  <c r="CK17" i="10" s="1"/>
  <c r="CG17" i="10"/>
  <c r="CJ19" i="10"/>
  <c r="CK19" i="10" s="1"/>
  <c r="CG19" i="10"/>
  <c r="CU24" i="10"/>
  <c r="CV24" i="10" s="1"/>
  <c r="CR24" i="10"/>
  <c r="CJ28" i="10"/>
  <c r="CK28" i="10" s="1"/>
  <c r="CG28" i="10"/>
  <c r="BY28" i="10"/>
  <c r="BZ28" i="10" s="1"/>
  <c r="BV28" i="10"/>
  <c r="AZ23" i="10"/>
  <c r="BC23" i="10"/>
  <c r="BD23" i="10" s="1"/>
  <c r="BC18" i="10"/>
  <c r="BD18" i="10" s="1"/>
  <c r="AZ18" i="10"/>
  <c r="AR27" i="10"/>
  <c r="AS27" i="10" s="1"/>
  <c r="AO27" i="10"/>
  <c r="AR17" i="10"/>
  <c r="AS17" i="10" s="1"/>
  <c r="AO17" i="10"/>
  <c r="AR19" i="10"/>
  <c r="AS19" i="10" s="1"/>
  <c r="AO19" i="10"/>
  <c r="CJ32" i="10"/>
  <c r="CK32" i="10" s="1"/>
  <c r="CG32" i="10"/>
  <c r="BC24" i="10"/>
  <c r="BD24" i="10" s="1"/>
  <c r="AZ24" i="10"/>
  <c r="AR28" i="10"/>
  <c r="AS28" i="10" s="1"/>
  <c r="AO28" i="10"/>
  <c r="CJ18" i="10"/>
  <c r="CK18" i="10" s="1"/>
  <c r="CG18" i="10"/>
  <c r="CR31" i="10"/>
  <c r="CU31" i="10"/>
  <c r="CV31" i="10" s="1"/>
  <c r="CU32" i="10"/>
  <c r="CV32" i="10" s="1"/>
  <c r="CR32" i="10"/>
  <c r="AG19" i="10"/>
  <c r="AH19" i="10" s="1"/>
  <c r="CU22" i="10"/>
  <c r="CV22" i="10" s="1"/>
  <c r="CR22" i="10"/>
  <c r="CA26" i="10"/>
  <c r="CB26" i="10" s="1"/>
  <c r="CC26" i="10" s="1"/>
  <c r="C13" i="18"/>
  <c r="M24" i="10"/>
  <c r="C18" i="18" s="1"/>
  <c r="C17" i="18"/>
  <c r="M30" i="10"/>
  <c r="M18" i="10"/>
  <c r="N23" i="10"/>
  <c r="O23" i="10" s="1"/>
  <c r="O19" i="10"/>
  <c r="N25" i="10" l="1"/>
  <c r="O25" i="10" s="1"/>
  <c r="N26" i="10"/>
  <c r="O26" i="10" s="1"/>
  <c r="N16" i="10"/>
  <c r="O16" i="10" s="1"/>
  <c r="C16" i="18"/>
  <c r="C11" i="18"/>
  <c r="N32" i="10"/>
  <c r="O32" i="10" s="1"/>
  <c r="CL27" i="10"/>
  <c r="CM27" i="10" s="1"/>
  <c r="CN27" i="10" s="1"/>
  <c r="BE32" i="10"/>
  <c r="BF32" i="10" s="1"/>
  <c r="BG32" i="10" s="1"/>
  <c r="BE22" i="10"/>
  <c r="BF22" i="10" s="1"/>
  <c r="BG22" i="10" s="1"/>
  <c r="C21" i="18"/>
  <c r="AT19" i="10"/>
  <c r="AU19" i="10" s="1"/>
  <c r="AV19" i="10" s="1"/>
  <c r="CL29" i="10"/>
  <c r="CM29" i="10" s="1"/>
  <c r="CN29" i="10" s="1"/>
  <c r="AI25" i="10"/>
  <c r="CA18" i="10"/>
  <c r="N28" i="10"/>
  <c r="O28" i="10" s="1"/>
  <c r="N21" i="10"/>
  <c r="O21" i="10" s="1"/>
  <c r="C25" i="18"/>
  <c r="CL17" i="10"/>
  <c r="CM17" i="10" s="1"/>
  <c r="CN17" i="10" s="1"/>
  <c r="AI26" i="10"/>
  <c r="AT18" i="10"/>
  <c r="AU18" i="10" s="1"/>
  <c r="AV18" i="10" s="1"/>
  <c r="CA31" i="10"/>
  <c r="BE23" i="10"/>
  <c r="BF23" i="10" s="1"/>
  <c r="BG23" i="10" s="1"/>
  <c r="CW24" i="10"/>
  <c r="CX24" i="10" s="1"/>
  <c r="CY24" i="10" s="1"/>
  <c r="CW23" i="10"/>
  <c r="CX23" i="10" s="1"/>
  <c r="CY23" i="10" s="1"/>
  <c r="CL16" i="10"/>
  <c r="CM16" i="10" s="1"/>
  <c r="CN16" i="10" s="1"/>
  <c r="CW20" i="10"/>
  <c r="CX20" i="10" s="1"/>
  <c r="CY20" i="10" s="1"/>
  <c r="CW22" i="10"/>
  <c r="CX22" i="10" s="1"/>
  <c r="CY22" i="10" s="1"/>
  <c r="CL19" i="10"/>
  <c r="CM19" i="10" s="1"/>
  <c r="CN19" i="10" s="1"/>
  <c r="AI30" i="10"/>
  <c r="CL18" i="10"/>
  <c r="CM18" i="10" s="1"/>
  <c r="CN18" i="10" s="1"/>
  <c r="BE19" i="10"/>
  <c r="BF19" i="10" s="1"/>
  <c r="BG19" i="10" s="1"/>
  <c r="CA28" i="10"/>
  <c r="BE30" i="10"/>
  <c r="BF30" i="10" s="1"/>
  <c r="BG30" i="10" s="1"/>
  <c r="CW25" i="10"/>
  <c r="CX25" i="10" s="1"/>
  <c r="CY25" i="10" s="1"/>
  <c r="CL30" i="10"/>
  <c r="CM30" i="10" s="1"/>
  <c r="CN30" i="10" s="1"/>
  <c r="AI21" i="10"/>
  <c r="CA16" i="10"/>
  <c r="BE17" i="10"/>
  <c r="BF17" i="10" s="1"/>
  <c r="BG17" i="10" s="1"/>
  <c r="BE20" i="10"/>
  <c r="BF20" i="10" s="1"/>
  <c r="BG20" i="10" s="1"/>
  <c r="AT23" i="10"/>
  <c r="AU23" i="10" s="1"/>
  <c r="AV23" i="10" s="1"/>
  <c r="BE26" i="10"/>
  <c r="BF26" i="10" s="1"/>
  <c r="BG26" i="10" s="1"/>
  <c r="AI16" i="10"/>
  <c r="AT29" i="10"/>
  <c r="AU29" i="10" s="1"/>
  <c r="AV29" i="10" s="1"/>
  <c r="BE31" i="10"/>
  <c r="BF31" i="10" s="1"/>
  <c r="BG31" i="10" s="1"/>
  <c r="BE24" i="10"/>
  <c r="BF24" i="10" s="1"/>
  <c r="BG24" i="10" s="1"/>
  <c r="CA21" i="10"/>
  <c r="AG17" i="10"/>
  <c r="AH17" i="10" s="1"/>
  <c r="AG29" i="10"/>
  <c r="AH29" i="10" s="1"/>
  <c r="AG22" i="10"/>
  <c r="AH22" i="10" s="1"/>
  <c r="AI28" i="10"/>
  <c r="AT30" i="10"/>
  <c r="AU30" i="10" s="1"/>
  <c r="AV30" i="10" s="1"/>
  <c r="CA23" i="10"/>
  <c r="CA30" i="10"/>
  <c r="AI23" i="10"/>
  <c r="CW30" i="10"/>
  <c r="CX30" i="10" s="1"/>
  <c r="CY30" i="10" s="1"/>
  <c r="BY17" i="10"/>
  <c r="BZ17" i="10" s="1"/>
  <c r="BV17" i="10"/>
  <c r="BY29" i="10"/>
  <c r="BZ29" i="10" s="1"/>
  <c r="BV29" i="10"/>
  <c r="BY22" i="10"/>
  <c r="BZ22" i="10" s="1"/>
  <c r="BV22" i="10"/>
  <c r="BE18" i="10"/>
  <c r="BF18" i="10" s="1"/>
  <c r="BG18" i="10" s="1"/>
  <c r="AG24" i="10"/>
  <c r="AH24" i="10" s="1"/>
  <c r="AG27" i="10"/>
  <c r="AH27" i="10" s="1"/>
  <c r="CW27" i="10"/>
  <c r="CX27" i="10" s="1"/>
  <c r="CY27" i="10" s="1"/>
  <c r="CW21" i="10"/>
  <c r="CX21" i="10" s="1"/>
  <c r="CY21" i="10" s="1"/>
  <c r="BY24" i="10"/>
  <c r="BZ24" i="10" s="1"/>
  <c r="BV24" i="10"/>
  <c r="BE29" i="10"/>
  <c r="BF29" i="10" s="1"/>
  <c r="BG29" i="10" s="1"/>
  <c r="BY27" i="10"/>
  <c r="BZ27" i="10" s="1"/>
  <c r="BV27" i="10"/>
  <c r="CW26" i="10"/>
  <c r="CX26" i="10" s="1"/>
  <c r="CY26" i="10" s="1"/>
  <c r="BE16" i="10"/>
  <c r="BF16" i="10" s="1"/>
  <c r="BG16" i="10" s="1"/>
  <c r="BC28" i="10"/>
  <c r="BD28" i="10" s="1"/>
  <c r="AZ28" i="10"/>
  <c r="AT26" i="10"/>
  <c r="AU26" i="10" s="1"/>
  <c r="AV26" i="10" s="1"/>
  <c r="CW19" i="10"/>
  <c r="CU28" i="10"/>
  <c r="CV28" i="10" s="1"/>
  <c r="CR28" i="10"/>
  <c r="CL22" i="10"/>
  <c r="CM22" i="10" s="1"/>
  <c r="CN22" i="10" s="1"/>
  <c r="AI18" i="10"/>
  <c r="BE21" i="10"/>
  <c r="BF21" i="10" s="1"/>
  <c r="BG21" i="10" s="1"/>
  <c r="CW18" i="10"/>
  <c r="CX18" i="10" s="1"/>
  <c r="CY18" i="10" s="1"/>
  <c r="AG32" i="10"/>
  <c r="AH32" i="10" s="1"/>
  <c r="CL32" i="10"/>
  <c r="CM32" i="10" s="1"/>
  <c r="CN32" i="10" s="1"/>
  <c r="AT17" i="10"/>
  <c r="AU17" i="10" s="1"/>
  <c r="AV17" i="10" s="1"/>
  <c r="CA25" i="10"/>
  <c r="AT20" i="10"/>
  <c r="AU20" i="10" s="1"/>
  <c r="AV20" i="10" s="1"/>
  <c r="AG20" i="10"/>
  <c r="AH20" i="10" s="1"/>
  <c r="BY32" i="10"/>
  <c r="BZ32" i="10" s="1"/>
  <c r="BV32" i="10"/>
  <c r="CL26" i="10"/>
  <c r="CM26" i="10" s="1"/>
  <c r="CN26" i="10" s="1"/>
  <c r="AT28" i="10"/>
  <c r="AI19" i="10"/>
  <c r="CL28" i="10"/>
  <c r="CL31" i="10"/>
  <c r="CM31" i="10" s="1"/>
  <c r="CN31" i="10" s="1"/>
  <c r="BY20" i="10"/>
  <c r="BZ20" i="10" s="1"/>
  <c r="BV20" i="10"/>
  <c r="CW31" i="10"/>
  <c r="CX31" i="10" s="1"/>
  <c r="CY31" i="10" s="1"/>
  <c r="CW32" i="10"/>
  <c r="AT27" i="10"/>
  <c r="AU27" i="10" s="1"/>
  <c r="AV27" i="10" s="1"/>
  <c r="AT31" i="10"/>
  <c r="AU31" i="10" s="1"/>
  <c r="AV31" i="10" s="1"/>
  <c r="AI31" i="10"/>
  <c r="D25" i="18" s="1"/>
  <c r="BE25" i="10"/>
  <c r="BF25" i="10" s="1"/>
  <c r="BG25" i="10" s="1"/>
  <c r="CL23" i="10"/>
  <c r="CA19" i="10"/>
  <c r="AT16" i="10"/>
  <c r="N24" i="10"/>
  <c r="O24" i="10" s="1"/>
  <c r="N20" i="10"/>
  <c r="O20" i="10" s="1"/>
  <c r="C14" i="18"/>
  <c r="N29" i="10"/>
  <c r="O29" i="10" s="1"/>
  <c r="C23" i="18"/>
  <c r="N30" i="10"/>
  <c r="O30" i="10" s="1"/>
  <c r="C24" i="18"/>
  <c r="C12" i="18"/>
  <c r="N18" i="10"/>
  <c r="O18" i="10" s="1"/>
  <c r="D13" i="18" l="1"/>
  <c r="D24" i="18"/>
  <c r="D20" i="18"/>
  <c r="E15" i="18"/>
  <c r="D12" i="18"/>
  <c r="D17" i="18"/>
  <c r="D15" i="18"/>
  <c r="E24" i="18"/>
  <c r="CB16" i="10"/>
  <c r="CC16" i="10" s="1"/>
  <c r="E10" i="18"/>
  <c r="CB18" i="10"/>
  <c r="CC18" i="10" s="1"/>
  <c r="E12" i="18"/>
  <c r="CB23" i="10"/>
  <c r="CC23" i="10" s="1"/>
  <c r="E17" i="18"/>
  <c r="CB19" i="10"/>
  <c r="CC19" i="10" s="1"/>
  <c r="E13" i="18"/>
  <c r="CB28" i="10"/>
  <c r="CC28" i="10" s="1"/>
  <c r="CB31" i="10"/>
  <c r="CC31" i="10" s="1"/>
  <c r="E25" i="18"/>
  <c r="E20" i="18"/>
  <c r="AJ30" i="10"/>
  <c r="AK30" i="10" s="1"/>
  <c r="AJ31" i="10"/>
  <c r="AK31" i="10" s="1"/>
  <c r="AJ28" i="10"/>
  <c r="AK28" i="10" s="1"/>
  <c r="AJ26" i="10"/>
  <c r="AK26" i="10" s="1"/>
  <c r="AJ18" i="10"/>
  <c r="AK18" i="10" s="1"/>
  <c r="AJ16" i="10"/>
  <c r="AK16" i="10" s="1"/>
  <c r="D10" i="18"/>
  <c r="AJ25" i="10"/>
  <c r="AK25" i="10" s="1"/>
  <c r="AJ19" i="10"/>
  <c r="AK19" i="10" s="1"/>
  <c r="AJ21" i="10"/>
  <c r="AK21" i="10" s="1"/>
  <c r="AJ23" i="10"/>
  <c r="AK23" i="10" s="1"/>
  <c r="CA22" i="10"/>
  <c r="CA32" i="10"/>
  <c r="CW28" i="10"/>
  <c r="CX28" i="10" s="1"/>
  <c r="CY28" i="10" s="1"/>
  <c r="BE28" i="10"/>
  <c r="BF28" i="10" s="1"/>
  <c r="BG28" i="10" s="1"/>
  <c r="AI27" i="10"/>
  <c r="D21" i="18" s="1"/>
  <c r="CA27" i="10"/>
  <c r="E21" i="18" s="1"/>
  <c r="CA24" i="10"/>
  <c r="AI29" i="10"/>
  <c r="D23" i="18" s="1"/>
  <c r="CA29" i="10"/>
  <c r="E23" i="18" s="1"/>
  <c r="CA17" i="10"/>
  <c r="E11" i="18" s="1"/>
  <c r="AI24" i="10"/>
  <c r="AI17" i="10"/>
  <c r="D11" i="18" s="1"/>
  <c r="AI20" i="10"/>
  <c r="D14" i="18" s="1"/>
  <c r="AI32" i="10"/>
  <c r="D26" i="18" s="1"/>
  <c r="CB21" i="10"/>
  <c r="CC21" i="10" s="1"/>
  <c r="AU16" i="10"/>
  <c r="AV16" i="10" s="1"/>
  <c r="CA20" i="10"/>
  <c r="E14" i="18" s="1"/>
  <c r="AI22" i="10"/>
  <c r="D16" i="18" s="1"/>
  <c r="CB25" i="10"/>
  <c r="CC25" i="10" s="1"/>
  <c r="CB30" i="10"/>
  <c r="CC30" i="10" s="1"/>
  <c r="CM28" i="10"/>
  <c r="CN28" i="10" s="1"/>
  <c r="CX32" i="10"/>
  <c r="CY32" i="10" s="1"/>
  <c r="CX19" i="10"/>
  <c r="CY19" i="10" s="1"/>
  <c r="AU28" i="10"/>
  <c r="AV28" i="10" s="1"/>
  <c r="CM23" i="10"/>
  <c r="CN23" i="10" s="1"/>
  <c r="E42" i="1"/>
  <c r="F10" i="18" s="1"/>
  <c r="E40" i="1"/>
  <c r="E44" i="1"/>
  <c r="E46" i="1"/>
  <c r="F14" i="18" s="1"/>
  <c r="E48" i="1"/>
  <c r="F16" i="18" s="1"/>
  <c r="H7" i="18"/>
  <c r="F17" i="18" l="1"/>
  <c r="F20" i="18"/>
  <c r="F23" i="18"/>
  <c r="F25" i="18"/>
  <c r="F12" i="18"/>
  <c r="F24" i="18"/>
  <c r="F21" i="18"/>
  <c r="F26" i="18"/>
  <c r="F15" i="18"/>
  <c r="F11" i="18"/>
  <c r="F13" i="18"/>
  <c r="F22" i="18"/>
  <c r="E22" i="18"/>
  <c r="CB32" i="10"/>
  <c r="CC32" i="10" s="1"/>
  <c r="E26" i="18"/>
  <c r="CB24" i="10"/>
  <c r="CC24" i="10" s="1"/>
  <c r="CB22" i="10"/>
  <c r="CC22" i="10" s="1"/>
  <c r="E16" i="18"/>
  <c r="D22" i="18"/>
  <c r="AJ27" i="10"/>
  <c r="AK27" i="10" s="1"/>
  <c r="CB17" i="10"/>
  <c r="CC17" i="10" s="1"/>
  <c r="CB29" i="10"/>
  <c r="CC29" i="10" s="1"/>
  <c r="AJ29" i="10"/>
  <c r="AK29" i="10" s="1"/>
  <c r="CB27" i="10"/>
  <c r="CC27" i="10" s="1"/>
  <c r="AJ17" i="10"/>
  <c r="AK17" i="10" s="1"/>
  <c r="AJ24" i="10"/>
  <c r="AK24" i="10" s="1"/>
  <c r="AJ32" i="10"/>
  <c r="AK32" i="10" s="1"/>
  <c r="CB20" i="10"/>
  <c r="CC20" i="10" s="1"/>
  <c r="AJ22" i="10"/>
  <c r="AK22" i="10" s="1"/>
  <c r="AJ20" i="10"/>
  <c r="AK20" i="10" s="1"/>
  <c r="I7" i="18"/>
  <c r="J7" i="18" l="1"/>
  <c r="K7" i="18" l="1"/>
  <c r="B19" i="8"/>
  <c r="B8" i="8"/>
  <c r="B9" i="8" s="1"/>
  <c r="B10" i="8" s="1"/>
  <c r="B11" i="8" s="1"/>
  <c r="B12" i="8" s="1"/>
  <c r="B13" i="8" s="1"/>
  <c r="B14" i="8" s="1"/>
  <c r="B15" i="8" s="1"/>
  <c r="B16" i="8" s="1"/>
  <c r="B17" i="8" s="1"/>
  <c r="E108" i="22" l="1"/>
  <c r="E36" i="22"/>
  <c r="E27" i="22"/>
  <c r="D3" i="22"/>
  <c r="D2" i="22"/>
  <c r="C8" i="22"/>
  <c r="C103" i="22"/>
  <c r="C104" i="22" s="1"/>
  <c r="C105" i="22" s="1"/>
  <c r="C106" i="22" s="1"/>
  <c r="C107" i="22" s="1"/>
  <c r="C108" i="22" s="1"/>
  <c r="E99" i="22"/>
  <c r="C94" i="22"/>
  <c r="C95" i="22" s="1"/>
  <c r="C96" i="22" s="1"/>
  <c r="C97" i="22" s="1"/>
  <c r="C98" i="22" s="1"/>
  <c r="C99" i="22" s="1"/>
  <c r="E90" i="22"/>
  <c r="C85" i="22"/>
  <c r="C86" i="22" s="1"/>
  <c r="C87" i="22" s="1"/>
  <c r="C88" i="22" s="1"/>
  <c r="C89" i="22" s="1"/>
  <c r="C90" i="22" s="1"/>
  <c r="E81" i="22"/>
  <c r="C76" i="22"/>
  <c r="C77" i="22" s="1"/>
  <c r="C78" i="22" s="1"/>
  <c r="C79" i="22" s="1"/>
  <c r="C80" i="22" s="1"/>
  <c r="C81" i="22" s="1"/>
  <c r="E72" i="22"/>
  <c r="C67" i="22"/>
  <c r="C68" i="22" s="1"/>
  <c r="C69" i="22" s="1"/>
  <c r="C70" i="22" s="1"/>
  <c r="C71" i="22" s="1"/>
  <c r="C72" i="22" s="1"/>
  <c r="E63" i="22"/>
  <c r="C58" i="22"/>
  <c r="C59" i="22" s="1"/>
  <c r="C60" i="22" s="1"/>
  <c r="C61" i="22" s="1"/>
  <c r="C62" i="22" s="1"/>
  <c r="C63" i="22" s="1"/>
  <c r="E54" i="22"/>
  <c r="C49" i="22"/>
  <c r="C50" i="22" s="1"/>
  <c r="C51" i="22" s="1"/>
  <c r="C52" i="22" s="1"/>
  <c r="C53" i="22" s="1"/>
  <c r="C54" i="22" s="1"/>
  <c r="E45" i="22"/>
  <c r="C40" i="22"/>
  <c r="C41" i="22" s="1"/>
  <c r="C42" i="22" s="1"/>
  <c r="C43" i="22" s="1"/>
  <c r="C44" i="22" s="1"/>
  <c r="C45" i="22" s="1"/>
  <c r="C31" i="22"/>
  <c r="C32" i="22" s="1"/>
  <c r="C33" i="22" s="1"/>
  <c r="C34" i="22" s="1"/>
  <c r="C35" i="22" s="1"/>
  <c r="C36" i="22" s="1"/>
  <c r="B102" i="22" l="1"/>
  <c r="B103" i="22" s="1"/>
  <c r="B104" i="22" s="1"/>
  <c r="B105" i="22" s="1"/>
  <c r="B106" i="22" s="1"/>
  <c r="B107" i="22" s="1"/>
  <c r="B108" i="22" s="1"/>
  <c r="E3" i="8" l="1"/>
  <c r="E2" i="8"/>
  <c r="C3" i="3"/>
  <c r="C2" i="3"/>
  <c r="C7" i="4"/>
  <c r="C6" i="4"/>
  <c r="D7" i="1"/>
  <c r="D6" i="1"/>
  <c r="G4" i="2"/>
  <c r="G3" i="2"/>
  <c r="D3" i="5"/>
  <c r="D2" i="5"/>
  <c r="C4" i="10"/>
  <c r="C3" i="10"/>
  <c r="B3" i="18"/>
  <c r="B2" i="18"/>
  <c r="C27" i="18" l="1"/>
  <c r="B4" i="8"/>
  <c r="B3" i="8"/>
  <c r="B2" i="8"/>
  <c r="H49" i="1" l="1"/>
  <c r="G49" i="1"/>
  <c r="F49" i="1"/>
  <c r="H48" i="1"/>
  <c r="G48" i="1"/>
  <c r="F48" i="1"/>
  <c r="H47" i="1"/>
  <c r="G47" i="1"/>
  <c r="F47" i="1"/>
  <c r="H46" i="1"/>
  <c r="G46" i="1"/>
  <c r="F46" i="1"/>
  <c r="H45" i="1"/>
  <c r="G45" i="1"/>
  <c r="F45" i="1"/>
  <c r="H44" i="1"/>
  <c r="G44" i="1"/>
  <c r="F44" i="1"/>
  <c r="H43" i="1"/>
  <c r="G43" i="1"/>
  <c r="F43" i="1"/>
  <c r="H42" i="1"/>
  <c r="G42" i="1"/>
  <c r="F42" i="1"/>
  <c r="H41" i="1"/>
  <c r="G41" i="1"/>
  <c r="F41" i="1"/>
  <c r="H40" i="1"/>
  <c r="G40" i="1"/>
  <c r="F40" i="1"/>
  <c r="C23" i="1"/>
  <c r="C25" i="1" s="1"/>
  <c r="C27" i="1" s="1"/>
  <c r="C29" i="1" s="1"/>
  <c r="C22" i="1"/>
  <c r="C24" i="1" s="1"/>
  <c r="C26" i="1" s="1"/>
  <c r="C28" i="1" s="1"/>
  <c r="G22" i="18" l="1"/>
  <c r="G17" i="18"/>
  <c r="G12" i="18"/>
  <c r="G13" i="18"/>
  <c r="G24" i="18"/>
  <c r="G23" i="18"/>
  <c r="G15" i="18"/>
  <c r="G25" i="18"/>
  <c r="G10" i="18"/>
  <c r="G11" i="18"/>
  <c r="G21" i="18"/>
  <c r="G16" i="18"/>
  <c r="G26" i="18"/>
  <c r="G14" i="18"/>
  <c r="G20" i="18"/>
  <c r="H13" i="18"/>
  <c r="H20" i="18"/>
  <c r="H16" i="18"/>
  <c r="H26" i="18"/>
  <c r="H10" i="18"/>
  <c r="H17" i="18"/>
  <c r="H24" i="18"/>
  <c r="H23" i="18"/>
  <c r="H11" i="18"/>
  <c r="H15" i="18"/>
  <c r="H14" i="18"/>
  <c r="H12" i="18"/>
  <c r="H22" i="18"/>
  <c r="H25" i="18"/>
  <c r="H21" i="18"/>
  <c r="I17" i="18"/>
  <c r="I10" i="18"/>
  <c r="I20" i="18"/>
  <c r="I21" i="18"/>
  <c r="I22" i="18"/>
  <c r="I11" i="18"/>
  <c r="I23" i="18"/>
  <c r="I16" i="18"/>
  <c r="I12" i="18"/>
  <c r="I24" i="18"/>
  <c r="I13" i="18"/>
  <c r="I25" i="18"/>
  <c r="I14" i="18"/>
  <c r="I26" i="18"/>
  <c r="I15" i="18"/>
  <c r="M13" i="18" l="1"/>
  <c r="M21" i="18"/>
  <c r="M25" i="18"/>
  <c r="M24" i="18"/>
  <c r="M16" i="18"/>
  <c r="M15" i="18"/>
  <c r="M11" i="18"/>
  <c r="M10" i="18"/>
  <c r="M23" i="18"/>
  <c r="M17" i="18"/>
  <c r="M20" i="18"/>
  <c r="M22" i="18"/>
  <c r="M26" i="18"/>
  <c r="M12" i="18"/>
  <c r="M14" i="18"/>
  <c r="O20" i="18"/>
  <c r="O23" i="18"/>
  <c r="O12" i="18"/>
  <c r="O17" i="18"/>
  <c r="O14" i="18"/>
  <c r="O22" i="18"/>
  <c r="O24" i="18"/>
  <c r="O13" i="18"/>
  <c r="O16" i="18"/>
  <c r="O10" i="18"/>
  <c r="O21" i="18"/>
  <c r="O26" i="18"/>
  <c r="O25" i="18"/>
  <c r="O15" i="18"/>
  <c r="O11" i="18"/>
  <c r="C43" i="1" l="1"/>
  <c r="C45" i="1" s="1"/>
  <c r="C47" i="1" s="1"/>
  <c r="C49" i="1" s="1"/>
  <c r="N6" i="52" l="1"/>
  <c r="O5" i="52"/>
  <c r="AM24" i="10" s="1"/>
  <c r="O6" i="52"/>
  <c r="AM25" i="10" s="1"/>
  <c r="CE25" i="10" l="1"/>
  <c r="N19" i="18"/>
  <c r="L19" i="18"/>
  <c r="K19" i="18"/>
  <c r="G19" i="18"/>
  <c r="H19" i="18"/>
  <c r="F19" i="18"/>
  <c r="AR25" i="10"/>
  <c r="AS25" i="10" s="1"/>
  <c r="AO25" i="10"/>
  <c r="AT25" i="10" s="1"/>
  <c r="J19" i="18"/>
  <c r="I19" i="18"/>
  <c r="CE24" i="10"/>
  <c r="H18" i="18"/>
  <c r="K18" i="18"/>
  <c r="L18" i="18"/>
  <c r="F18" i="18"/>
  <c r="G18" i="18"/>
  <c r="G27" i="18" s="1"/>
  <c r="N18" i="18"/>
  <c r="J18" i="18"/>
  <c r="AR24" i="10"/>
  <c r="AS24" i="10" s="1"/>
  <c r="AO24" i="10"/>
  <c r="I18" i="18"/>
  <c r="L27" i="18" l="1"/>
  <c r="J27" i="18"/>
  <c r="I27" i="18"/>
  <c r="AU25" i="10"/>
  <c r="AV25" i="10" s="1"/>
  <c r="D19" i="18"/>
  <c r="K27" i="18"/>
  <c r="H27" i="18"/>
  <c r="CJ25" i="10"/>
  <c r="CK25" i="10" s="1"/>
  <c r="CG25" i="10"/>
  <c r="CL25" i="10" s="1"/>
  <c r="G3" i="18"/>
  <c r="G4" i="18"/>
  <c r="F27" i="18"/>
  <c r="AT24" i="10"/>
  <c r="N27" i="18"/>
  <c r="CG24" i="10"/>
  <c r="CJ24" i="10"/>
  <c r="CK24" i="10" s="1"/>
  <c r="CM25" i="10" l="1"/>
  <c r="CN25" i="10" s="1"/>
  <c r="E19" i="18"/>
  <c r="M19" i="18" s="1"/>
  <c r="CL24" i="10"/>
  <c r="AU24" i="10"/>
  <c r="AV24" i="10" s="1"/>
  <c r="D18" i="18"/>
  <c r="O19" i="18" l="1"/>
  <c r="D27" i="18"/>
  <c r="CM24" i="10"/>
  <c r="CN24" i="10" s="1"/>
  <c r="E18" i="18"/>
  <c r="E27" i="18" s="1"/>
  <c r="O18" i="18" l="1"/>
  <c r="O27" i="18" s="1"/>
  <c r="M18" i="18"/>
  <c r="M27" i="18" s="1"/>
  <c r="G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Eskom</author>
  </authors>
  <commentList>
    <comment ref="C5" authorId="0" shapeId="0" xr:uid="{00000000-0006-0000-0000-000001000000}">
      <text>
        <r>
          <rPr>
            <b/>
            <sz val="8"/>
            <color indexed="81"/>
            <rFont val="Tahoma"/>
            <family val="2"/>
          </rPr>
          <t>Eskom:</t>
        </r>
        <r>
          <rPr>
            <sz val="8"/>
            <color indexed="81"/>
            <rFont val="Tahoma"/>
            <family val="2"/>
          </rPr>
          <t xml:space="preserve">
Insert the supplier name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1" authorId="0" shapeId="0" xr:uid="{00000000-0006-0000-0200-000001000000}">
      <text>
        <r>
          <rPr>
            <b/>
            <sz val="9"/>
            <color indexed="81"/>
            <rFont val="Tahoma"/>
            <family val="2"/>
          </rPr>
          <t>Select Currency to be used for Column here.</t>
        </r>
      </text>
    </comment>
    <comment ref="U11" authorId="0" shapeId="0" xr:uid="{301F43E0-E1D1-479F-B607-138450B334C4}">
      <text>
        <r>
          <rPr>
            <b/>
            <sz val="9"/>
            <color indexed="81"/>
            <rFont val="Tahoma"/>
            <family val="2"/>
          </rPr>
          <t>Select Currency to be used for Column here.</t>
        </r>
      </text>
    </comment>
    <comment ref="AF11" authorId="0" shapeId="0" xr:uid="{00000000-0006-0000-0200-000002000000}">
      <text>
        <r>
          <rPr>
            <b/>
            <sz val="9"/>
            <color indexed="81"/>
            <rFont val="Tahoma"/>
            <family val="2"/>
          </rPr>
          <t>Select Currency to be used for Column here.</t>
        </r>
      </text>
    </comment>
    <comment ref="AQ11" authorId="0" shapeId="0" xr:uid="{00000000-0006-0000-0200-000003000000}">
      <text>
        <r>
          <rPr>
            <b/>
            <sz val="9"/>
            <color indexed="81"/>
            <rFont val="Tahoma"/>
            <family val="2"/>
          </rPr>
          <t>Select Currency to be used for Column here.</t>
        </r>
      </text>
    </comment>
    <comment ref="BB11" authorId="0" shapeId="0" xr:uid="{00000000-0006-0000-0200-000004000000}">
      <text>
        <r>
          <rPr>
            <b/>
            <sz val="9"/>
            <color indexed="81"/>
            <rFont val="Tahoma"/>
            <family val="2"/>
          </rPr>
          <t>Select Currency to be used for Column here.</t>
        </r>
      </text>
    </comment>
    <comment ref="BM11" authorId="0" shapeId="0" xr:uid="{8917C42F-B131-4FD8-B29E-7710F5770189}">
      <text>
        <r>
          <rPr>
            <b/>
            <sz val="9"/>
            <color indexed="81"/>
            <rFont val="Tahoma"/>
            <family val="2"/>
          </rPr>
          <t>Select Currency to be used for Column here.</t>
        </r>
      </text>
    </comment>
    <comment ref="BX11" authorId="0" shapeId="0" xr:uid="{00000000-0006-0000-0200-000005000000}">
      <text>
        <r>
          <rPr>
            <b/>
            <sz val="9"/>
            <color indexed="81"/>
            <rFont val="Tahoma"/>
            <family val="2"/>
          </rPr>
          <t>Select Currency to be used for Column here.</t>
        </r>
      </text>
    </comment>
    <comment ref="CI11" authorId="0" shapeId="0" xr:uid="{00000000-0006-0000-0200-000006000000}">
      <text>
        <r>
          <rPr>
            <b/>
            <sz val="9"/>
            <color indexed="81"/>
            <rFont val="Tahoma"/>
            <family val="2"/>
          </rPr>
          <t>Select Currency to be used for Column here.</t>
        </r>
      </text>
    </comment>
    <comment ref="CT11" authorId="0" shapeId="0" xr:uid="{00000000-0006-0000-0200-000007000000}">
      <text>
        <r>
          <rPr>
            <b/>
            <sz val="9"/>
            <color indexed="81"/>
            <rFont val="Tahoma"/>
            <family val="2"/>
          </rPr>
          <t>Select Currency to be used for Column here.</t>
        </r>
      </text>
    </comment>
    <comment ref="F14" authorId="0" shapeId="0" xr:uid="{00000000-0006-0000-0200-000008000000}">
      <text>
        <r>
          <rPr>
            <b/>
            <sz val="9"/>
            <color indexed="81"/>
            <rFont val="Tahoma"/>
            <family val="2"/>
          </rPr>
          <t>Thomas Jacobs:</t>
        </r>
        <r>
          <rPr>
            <sz val="9"/>
            <color indexed="81"/>
            <rFont val="Tahoma"/>
            <family val="2"/>
          </rPr>
          <t xml:space="preserve">
Number of cells from Forecasts worksheet</t>
        </r>
      </text>
    </comment>
    <comment ref="G15" authorId="0" shapeId="0" xr:uid="{00000000-0006-0000-0200-000009000000}">
      <text>
        <r>
          <rPr>
            <b/>
            <sz val="9"/>
            <color indexed="81"/>
            <rFont val="Tahoma"/>
            <family val="2"/>
          </rPr>
          <t>Local Portion</t>
        </r>
        <r>
          <rPr>
            <sz val="9"/>
            <color indexed="81"/>
            <rFont val="Tahoma"/>
            <family val="2"/>
          </rPr>
          <t xml:space="preserve">
</t>
        </r>
      </text>
    </comment>
    <comment ref="I15" authorId="0" shapeId="0" xr:uid="{00000000-0006-0000-0200-00000A000000}">
      <text>
        <r>
          <rPr>
            <b/>
            <sz val="9"/>
            <color indexed="81"/>
            <rFont val="Tahoma"/>
            <family val="2"/>
          </rPr>
          <t>Foreign Portion</t>
        </r>
        <r>
          <rPr>
            <sz val="9"/>
            <color indexed="81"/>
            <rFont val="Tahoma"/>
            <family val="2"/>
          </rPr>
          <t xml:space="preserve">
</t>
        </r>
      </text>
    </comment>
    <comment ref="J15" authorId="0" shapeId="0" xr:uid="{00000000-0006-0000-0200-00000B000000}">
      <text>
        <r>
          <rPr>
            <b/>
            <sz val="9"/>
            <color indexed="81"/>
            <rFont val="Tahoma"/>
            <family val="2"/>
          </rPr>
          <t>Rate of Exchange of selected Currency</t>
        </r>
        <r>
          <rPr>
            <sz val="9"/>
            <color indexed="81"/>
            <rFont val="Tahoma"/>
            <family val="2"/>
          </rPr>
          <t xml:space="preserve">
</t>
        </r>
      </text>
    </comment>
    <comment ref="M15" authorId="0" shapeId="0" xr:uid="{00000000-0006-0000-0200-00000C000000}">
      <text>
        <r>
          <rPr>
            <b/>
            <sz val="9"/>
            <color indexed="81"/>
            <rFont val="Tahoma"/>
            <family val="2"/>
          </rPr>
          <t>Total ZAR value</t>
        </r>
        <r>
          <rPr>
            <sz val="9"/>
            <color indexed="81"/>
            <rFont val="Tahoma"/>
            <family val="2"/>
          </rPr>
          <t xml:space="preserve">
</t>
        </r>
      </text>
    </comment>
    <comment ref="O15" authorId="0" shapeId="0" xr:uid="{00000000-0006-0000-0200-00000D000000}">
      <text>
        <r>
          <rPr>
            <b/>
            <sz val="9"/>
            <color indexed="81"/>
            <rFont val="Tahoma"/>
            <family val="2"/>
          </rPr>
          <t>Total ZAR value</t>
        </r>
        <r>
          <rPr>
            <sz val="9"/>
            <color indexed="81"/>
            <rFont val="Tahoma"/>
            <family val="2"/>
          </rPr>
          <t xml:space="preserve">
</t>
        </r>
      </text>
    </comment>
    <comment ref="R15" authorId="0" shapeId="0" xr:uid="{94218994-B526-4F1C-98D8-EB955F3792B5}">
      <text>
        <r>
          <rPr>
            <b/>
            <sz val="9"/>
            <color indexed="81"/>
            <rFont val="Tahoma"/>
            <family val="2"/>
          </rPr>
          <t>Local Portion</t>
        </r>
        <r>
          <rPr>
            <sz val="9"/>
            <color indexed="81"/>
            <rFont val="Tahoma"/>
            <family val="2"/>
          </rPr>
          <t xml:space="preserve">
</t>
        </r>
      </text>
    </comment>
    <comment ref="T15" authorId="0" shapeId="0" xr:uid="{1A455A11-56AA-4ABA-AB4C-02EF4E4B2238}">
      <text>
        <r>
          <rPr>
            <b/>
            <sz val="9"/>
            <color indexed="81"/>
            <rFont val="Tahoma"/>
            <family val="2"/>
          </rPr>
          <t>Foreign Portion</t>
        </r>
        <r>
          <rPr>
            <sz val="9"/>
            <color indexed="81"/>
            <rFont val="Tahoma"/>
            <family val="2"/>
          </rPr>
          <t xml:space="preserve">
</t>
        </r>
      </text>
    </comment>
    <comment ref="U15" authorId="0" shapeId="0" xr:uid="{5FEF1F1D-DCEC-4542-9E71-7F7F05EB7450}">
      <text>
        <r>
          <rPr>
            <b/>
            <sz val="9"/>
            <color indexed="81"/>
            <rFont val="Tahoma"/>
            <family val="2"/>
          </rPr>
          <t>Rate of Exchange of selected Currency</t>
        </r>
        <r>
          <rPr>
            <sz val="9"/>
            <color indexed="81"/>
            <rFont val="Tahoma"/>
            <family val="2"/>
          </rPr>
          <t xml:space="preserve">
</t>
        </r>
      </text>
    </comment>
    <comment ref="X15" authorId="0" shapeId="0" xr:uid="{70115802-ED40-4007-A597-3749B440D5CB}">
      <text>
        <r>
          <rPr>
            <b/>
            <sz val="9"/>
            <color indexed="81"/>
            <rFont val="Tahoma"/>
            <family val="2"/>
          </rPr>
          <t>Total ZAR value</t>
        </r>
        <r>
          <rPr>
            <sz val="9"/>
            <color indexed="81"/>
            <rFont val="Tahoma"/>
            <family val="2"/>
          </rPr>
          <t xml:space="preserve">
</t>
        </r>
      </text>
    </comment>
    <comment ref="Z15" authorId="0" shapeId="0" xr:uid="{9962E659-4407-458E-8A20-8570A5E79AAB}">
      <text>
        <r>
          <rPr>
            <b/>
            <sz val="9"/>
            <color indexed="81"/>
            <rFont val="Tahoma"/>
            <family val="2"/>
          </rPr>
          <t>Total ZAR value</t>
        </r>
        <r>
          <rPr>
            <sz val="9"/>
            <color indexed="81"/>
            <rFont val="Tahoma"/>
            <family val="2"/>
          </rPr>
          <t xml:space="preserve">
</t>
        </r>
      </text>
    </comment>
    <comment ref="AC15" authorId="0" shapeId="0" xr:uid="{00000000-0006-0000-0200-00000E000000}">
      <text>
        <r>
          <rPr>
            <b/>
            <sz val="9"/>
            <color indexed="81"/>
            <rFont val="Tahoma"/>
            <family val="2"/>
          </rPr>
          <t>Local Portion</t>
        </r>
        <r>
          <rPr>
            <sz val="9"/>
            <color indexed="81"/>
            <rFont val="Tahoma"/>
            <family val="2"/>
          </rPr>
          <t xml:space="preserve">
</t>
        </r>
      </text>
    </comment>
    <comment ref="AE15" authorId="0" shapeId="0" xr:uid="{00000000-0006-0000-0200-00000F000000}">
      <text>
        <r>
          <rPr>
            <b/>
            <sz val="9"/>
            <color indexed="81"/>
            <rFont val="Tahoma"/>
            <family val="2"/>
          </rPr>
          <t>Foreign Portion</t>
        </r>
        <r>
          <rPr>
            <sz val="9"/>
            <color indexed="81"/>
            <rFont val="Tahoma"/>
            <family val="2"/>
          </rPr>
          <t xml:space="preserve">
</t>
        </r>
      </text>
    </comment>
    <comment ref="AF15" authorId="0" shapeId="0" xr:uid="{00000000-0006-0000-0200-000010000000}">
      <text>
        <r>
          <rPr>
            <b/>
            <sz val="9"/>
            <color indexed="81"/>
            <rFont val="Tahoma"/>
            <family val="2"/>
          </rPr>
          <t>Rate of Exchange of selected Currency</t>
        </r>
        <r>
          <rPr>
            <sz val="9"/>
            <color indexed="81"/>
            <rFont val="Tahoma"/>
            <family val="2"/>
          </rPr>
          <t xml:space="preserve">
</t>
        </r>
      </text>
    </comment>
    <comment ref="AI15" authorId="0" shapeId="0" xr:uid="{00000000-0006-0000-0200-000011000000}">
      <text>
        <r>
          <rPr>
            <b/>
            <sz val="9"/>
            <color indexed="81"/>
            <rFont val="Tahoma"/>
            <family val="2"/>
          </rPr>
          <t>Total ZAR value</t>
        </r>
        <r>
          <rPr>
            <sz val="9"/>
            <color indexed="81"/>
            <rFont val="Tahoma"/>
            <family val="2"/>
          </rPr>
          <t xml:space="preserve">
</t>
        </r>
      </text>
    </comment>
    <comment ref="AK15" authorId="0" shapeId="0" xr:uid="{00000000-0006-0000-0200-000012000000}">
      <text>
        <r>
          <rPr>
            <b/>
            <sz val="9"/>
            <color indexed="81"/>
            <rFont val="Tahoma"/>
            <family val="2"/>
          </rPr>
          <t>Total ZAR value</t>
        </r>
        <r>
          <rPr>
            <sz val="9"/>
            <color indexed="81"/>
            <rFont val="Tahoma"/>
            <family val="2"/>
          </rPr>
          <t xml:space="preserve">
</t>
        </r>
      </text>
    </comment>
    <comment ref="AN15" authorId="0" shapeId="0" xr:uid="{00000000-0006-0000-0200-000013000000}">
      <text>
        <r>
          <rPr>
            <b/>
            <sz val="9"/>
            <color indexed="81"/>
            <rFont val="Tahoma"/>
            <family val="2"/>
          </rPr>
          <t>Local Portion</t>
        </r>
        <r>
          <rPr>
            <sz val="9"/>
            <color indexed="81"/>
            <rFont val="Tahoma"/>
            <family val="2"/>
          </rPr>
          <t xml:space="preserve">
</t>
        </r>
      </text>
    </comment>
    <comment ref="AP15" authorId="0" shapeId="0" xr:uid="{00000000-0006-0000-0200-000014000000}">
      <text>
        <r>
          <rPr>
            <b/>
            <sz val="9"/>
            <color indexed="81"/>
            <rFont val="Tahoma"/>
            <family val="2"/>
          </rPr>
          <t>Foreign Portion</t>
        </r>
        <r>
          <rPr>
            <sz val="9"/>
            <color indexed="81"/>
            <rFont val="Tahoma"/>
            <family val="2"/>
          </rPr>
          <t xml:space="preserve">
</t>
        </r>
      </text>
    </comment>
    <comment ref="AQ15" authorId="0" shapeId="0" xr:uid="{00000000-0006-0000-0200-000015000000}">
      <text>
        <r>
          <rPr>
            <b/>
            <sz val="9"/>
            <color indexed="81"/>
            <rFont val="Tahoma"/>
            <family val="2"/>
          </rPr>
          <t>Rate of Exchange of selected Currency</t>
        </r>
        <r>
          <rPr>
            <sz val="9"/>
            <color indexed="81"/>
            <rFont val="Tahoma"/>
            <family val="2"/>
          </rPr>
          <t xml:space="preserve">
</t>
        </r>
      </text>
    </comment>
    <comment ref="AT15" authorId="0" shapeId="0" xr:uid="{00000000-0006-0000-0200-000016000000}">
      <text>
        <r>
          <rPr>
            <b/>
            <sz val="9"/>
            <color indexed="81"/>
            <rFont val="Tahoma"/>
            <family val="2"/>
          </rPr>
          <t>Total ZAR value</t>
        </r>
        <r>
          <rPr>
            <sz val="9"/>
            <color indexed="81"/>
            <rFont val="Tahoma"/>
            <family val="2"/>
          </rPr>
          <t xml:space="preserve">
</t>
        </r>
      </text>
    </comment>
    <comment ref="AV15" authorId="0" shapeId="0" xr:uid="{00000000-0006-0000-0200-000017000000}">
      <text>
        <r>
          <rPr>
            <b/>
            <sz val="9"/>
            <color indexed="81"/>
            <rFont val="Tahoma"/>
            <family val="2"/>
          </rPr>
          <t>Total ZAR value</t>
        </r>
        <r>
          <rPr>
            <sz val="9"/>
            <color indexed="81"/>
            <rFont val="Tahoma"/>
            <family val="2"/>
          </rPr>
          <t xml:space="preserve">
</t>
        </r>
      </text>
    </comment>
    <comment ref="AY15" authorId="0" shapeId="0" xr:uid="{00000000-0006-0000-0200-000018000000}">
      <text>
        <r>
          <rPr>
            <b/>
            <sz val="9"/>
            <color indexed="81"/>
            <rFont val="Tahoma"/>
            <family val="2"/>
          </rPr>
          <t>Local Portion</t>
        </r>
        <r>
          <rPr>
            <sz val="9"/>
            <color indexed="81"/>
            <rFont val="Tahoma"/>
            <family val="2"/>
          </rPr>
          <t xml:space="preserve">
</t>
        </r>
      </text>
    </comment>
    <comment ref="BA15" authorId="0" shapeId="0" xr:uid="{00000000-0006-0000-0200-000019000000}">
      <text>
        <r>
          <rPr>
            <b/>
            <sz val="9"/>
            <color indexed="81"/>
            <rFont val="Tahoma"/>
            <family val="2"/>
          </rPr>
          <t>Foreign Portion</t>
        </r>
        <r>
          <rPr>
            <sz val="9"/>
            <color indexed="81"/>
            <rFont val="Tahoma"/>
            <family val="2"/>
          </rPr>
          <t xml:space="preserve">
</t>
        </r>
      </text>
    </comment>
    <comment ref="BB15" authorId="0" shapeId="0" xr:uid="{00000000-0006-0000-0200-00001A000000}">
      <text>
        <r>
          <rPr>
            <b/>
            <sz val="9"/>
            <color indexed="81"/>
            <rFont val="Tahoma"/>
            <family val="2"/>
          </rPr>
          <t>Rate of Exchange of selected Currency</t>
        </r>
        <r>
          <rPr>
            <sz val="9"/>
            <color indexed="81"/>
            <rFont val="Tahoma"/>
            <family val="2"/>
          </rPr>
          <t xml:space="preserve">
</t>
        </r>
      </text>
    </comment>
    <comment ref="BE15" authorId="0" shapeId="0" xr:uid="{00000000-0006-0000-0200-00001B000000}">
      <text>
        <r>
          <rPr>
            <b/>
            <sz val="9"/>
            <color indexed="81"/>
            <rFont val="Tahoma"/>
            <family val="2"/>
          </rPr>
          <t>Total ZAR value</t>
        </r>
        <r>
          <rPr>
            <sz val="9"/>
            <color indexed="81"/>
            <rFont val="Tahoma"/>
            <family val="2"/>
          </rPr>
          <t xml:space="preserve">
</t>
        </r>
      </text>
    </comment>
    <comment ref="BG15" authorId="0" shapeId="0" xr:uid="{00000000-0006-0000-0200-00001C000000}">
      <text>
        <r>
          <rPr>
            <b/>
            <sz val="9"/>
            <color indexed="81"/>
            <rFont val="Tahoma"/>
            <family val="2"/>
          </rPr>
          <t>Total ZAR value</t>
        </r>
        <r>
          <rPr>
            <sz val="9"/>
            <color indexed="81"/>
            <rFont val="Tahoma"/>
            <family val="2"/>
          </rPr>
          <t xml:space="preserve">
</t>
        </r>
      </text>
    </comment>
    <comment ref="BJ15" authorId="0" shapeId="0" xr:uid="{39DDE2EB-769B-47ED-BD73-BF15D1D1C1D8}">
      <text>
        <r>
          <rPr>
            <b/>
            <sz val="9"/>
            <color indexed="81"/>
            <rFont val="Tahoma"/>
            <family val="2"/>
          </rPr>
          <t>Local Portion</t>
        </r>
        <r>
          <rPr>
            <sz val="9"/>
            <color indexed="81"/>
            <rFont val="Tahoma"/>
            <family val="2"/>
          </rPr>
          <t xml:space="preserve">
</t>
        </r>
      </text>
    </comment>
    <comment ref="BL15" authorId="0" shapeId="0" xr:uid="{7065AD9A-90EE-4B1C-93D0-2F9F9E8DA30E}">
      <text>
        <r>
          <rPr>
            <b/>
            <sz val="9"/>
            <color indexed="81"/>
            <rFont val="Tahoma"/>
            <family val="2"/>
          </rPr>
          <t>Foreign Portion</t>
        </r>
        <r>
          <rPr>
            <sz val="9"/>
            <color indexed="81"/>
            <rFont val="Tahoma"/>
            <family val="2"/>
          </rPr>
          <t xml:space="preserve">
</t>
        </r>
      </text>
    </comment>
    <comment ref="BM15" authorId="0" shapeId="0" xr:uid="{FE3BAE03-DF77-46C9-9B69-A3F6D268B1F1}">
      <text>
        <r>
          <rPr>
            <b/>
            <sz val="9"/>
            <color indexed="81"/>
            <rFont val="Tahoma"/>
            <family val="2"/>
          </rPr>
          <t>Rate of Exchange of selected Currency</t>
        </r>
        <r>
          <rPr>
            <sz val="9"/>
            <color indexed="81"/>
            <rFont val="Tahoma"/>
            <family val="2"/>
          </rPr>
          <t xml:space="preserve">
</t>
        </r>
      </text>
    </comment>
    <comment ref="BP15" authorId="0" shapeId="0" xr:uid="{0E0B2256-1C5D-462F-9BD1-6ECAF66A1176}">
      <text>
        <r>
          <rPr>
            <b/>
            <sz val="9"/>
            <color indexed="81"/>
            <rFont val="Tahoma"/>
            <family val="2"/>
          </rPr>
          <t>Total ZAR value</t>
        </r>
        <r>
          <rPr>
            <sz val="9"/>
            <color indexed="81"/>
            <rFont val="Tahoma"/>
            <family val="2"/>
          </rPr>
          <t xml:space="preserve">
</t>
        </r>
      </text>
    </comment>
    <comment ref="BR15" authorId="0" shapeId="0" xr:uid="{F8D6774A-FEFF-4C94-BEF6-2EE42FDFC508}">
      <text>
        <r>
          <rPr>
            <b/>
            <sz val="9"/>
            <color indexed="81"/>
            <rFont val="Tahoma"/>
            <family val="2"/>
          </rPr>
          <t>Total ZAR value</t>
        </r>
        <r>
          <rPr>
            <sz val="9"/>
            <color indexed="81"/>
            <rFont val="Tahoma"/>
            <family val="2"/>
          </rPr>
          <t xml:space="preserve">
</t>
        </r>
      </text>
    </comment>
    <comment ref="BU15" authorId="0" shapeId="0" xr:uid="{00000000-0006-0000-0200-00001D000000}">
      <text>
        <r>
          <rPr>
            <b/>
            <sz val="9"/>
            <color indexed="81"/>
            <rFont val="Tahoma"/>
            <family val="2"/>
          </rPr>
          <t>Local Portion</t>
        </r>
        <r>
          <rPr>
            <sz val="9"/>
            <color indexed="81"/>
            <rFont val="Tahoma"/>
            <family val="2"/>
          </rPr>
          <t xml:space="preserve">
</t>
        </r>
      </text>
    </comment>
    <comment ref="BW15" authorId="0" shapeId="0" xr:uid="{00000000-0006-0000-0200-00001E000000}">
      <text>
        <r>
          <rPr>
            <b/>
            <sz val="9"/>
            <color indexed="81"/>
            <rFont val="Tahoma"/>
            <family val="2"/>
          </rPr>
          <t>Foreign Portion</t>
        </r>
        <r>
          <rPr>
            <sz val="9"/>
            <color indexed="81"/>
            <rFont val="Tahoma"/>
            <family val="2"/>
          </rPr>
          <t xml:space="preserve">
</t>
        </r>
      </text>
    </comment>
    <comment ref="BX15" authorId="0" shapeId="0" xr:uid="{00000000-0006-0000-0200-00001F000000}">
      <text>
        <r>
          <rPr>
            <b/>
            <sz val="9"/>
            <color indexed="81"/>
            <rFont val="Tahoma"/>
            <family val="2"/>
          </rPr>
          <t>Rate of Exchange of selected Currency</t>
        </r>
        <r>
          <rPr>
            <sz val="9"/>
            <color indexed="81"/>
            <rFont val="Tahoma"/>
            <family val="2"/>
          </rPr>
          <t xml:space="preserve">
</t>
        </r>
      </text>
    </comment>
    <comment ref="CA15" authorId="0" shapeId="0" xr:uid="{00000000-0006-0000-0200-000020000000}">
      <text>
        <r>
          <rPr>
            <b/>
            <sz val="9"/>
            <color indexed="81"/>
            <rFont val="Tahoma"/>
            <family val="2"/>
          </rPr>
          <t>Total ZAR value</t>
        </r>
        <r>
          <rPr>
            <sz val="9"/>
            <color indexed="81"/>
            <rFont val="Tahoma"/>
            <family val="2"/>
          </rPr>
          <t xml:space="preserve">
</t>
        </r>
      </text>
    </comment>
    <comment ref="CC15" authorId="0" shapeId="0" xr:uid="{00000000-0006-0000-0200-000021000000}">
      <text>
        <r>
          <rPr>
            <b/>
            <sz val="9"/>
            <color indexed="81"/>
            <rFont val="Tahoma"/>
            <family val="2"/>
          </rPr>
          <t>Total ZAR value</t>
        </r>
        <r>
          <rPr>
            <sz val="9"/>
            <color indexed="81"/>
            <rFont val="Tahoma"/>
            <family val="2"/>
          </rPr>
          <t xml:space="preserve">
</t>
        </r>
      </text>
    </comment>
    <comment ref="CF15" authorId="0" shapeId="0" xr:uid="{00000000-0006-0000-0200-000022000000}">
      <text>
        <r>
          <rPr>
            <b/>
            <sz val="9"/>
            <color indexed="81"/>
            <rFont val="Tahoma"/>
            <family val="2"/>
          </rPr>
          <t>Local Portion</t>
        </r>
        <r>
          <rPr>
            <sz val="9"/>
            <color indexed="81"/>
            <rFont val="Tahoma"/>
            <family val="2"/>
          </rPr>
          <t xml:space="preserve">
</t>
        </r>
      </text>
    </comment>
    <comment ref="CH15" authorId="0" shapeId="0" xr:uid="{00000000-0006-0000-0200-000023000000}">
      <text>
        <r>
          <rPr>
            <b/>
            <sz val="9"/>
            <color indexed="81"/>
            <rFont val="Tahoma"/>
            <family val="2"/>
          </rPr>
          <t>Foreign Portion</t>
        </r>
        <r>
          <rPr>
            <sz val="9"/>
            <color indexed="81"/>
            <rFont val="Tahoma"/>
            <family val="2"/>
          </rPr>
          <t xml:space="preserve">
</t>
        </r>
      </text>
    </comment>
    <comment ref="CI15" authorId="0" shapeId="0" xr:uid="{00000000-0006-0000-0200-000024000000}">
      <text>
        <r>
          <rPr>
            <b/>
            <sz val="9"/>
            <color indexed="81"/>
            <rFont val="Tahoma"/>
            <family val="2"/>
          </rPr>
          <t>Rate of Exchange of selected Currency</t>
        </r>
        <r>
          <rPr>
            <sz val="9"/>
            <color indexed="81"/>
            <rFont val="Tahoma"/>
            <family val="2"/>
          </rPr>
          <t xml:space="preserve">
</t>
        </r>
      </text>
    </comment>
    <comment ref="CL15" authorId="0" shapeId="0" xr:uid="{00000000-0006-0000-0200-000025000000}">
      <text>
        <r>
          <rPr>
            <b/>
            <sz val="9"/>
            <color indexed="81"/>
            <rFont val="Tahoma"/>
            <family val="2"/>
          </rPr>
          <t>Total ZAR value</t>
        </r>
        <r>
          <rPr>
            <sz val="9"/>
            <color indexed="81"/>
            <rFont val="Tahoma"/>
            <family val="2"/>
          </rPr>
          <t xml:space="preserve">
</t>
        </r>
      </text>
    </comment>
    <comment ref="CN15" authorId="0" shapeId="0" xr:uid="{00000000-0006-0000-0200-000026000000}">
      <text>
        <r>
          <rPr>
            <b/>
            <sz val="9"/>
            <color indexed="81"/>
            <rFont val="Tahoma"/>
            <family val="2"/>
          </rPr>
          <t>Total ZAR value</t>
        </r>
        <r>
          <rPr>
            <sz val="9"/>
            <color indexed="81"/>
            <rFont val="Tahoma"/>
            <family val="2"/>
          </rPr>
          <t xml:space="preserve">
</t>
        </r>
      </text>
    </comment>
    <comment ref="CQ15" authorId="0" shapeId="0" xr:uid="{00000000-0006-0000-0200-000027000000}">
      <text>
        <r>
          <rPr>
            <b/>
            <sz val="9"/>
            <color indexed="81"/>
            <rFont val="Tahoma"/>
            <family val="2"/>
          </rPr>
          <t>Local Portion</t>
        </r>
        <r>
          <rPr>
            <sz val="9"/>
            <color indexed="81"/>
            <rFont val="Tahoma"/>
            <family val="2"/>
          </rPr>
          <t xml:space="preserve">
</t>
        </r>
      </text>
    </comment>
    <comment ref="CS15" authorId="0" shapeId="0" xr:uid="{00000000-0006-0000-0200-000028000000}">
      <text>
        <r>
          <rPr>
            <b/>
            <sz val="9"/>
            <color indexed="81"/>
            <rFont val="Tahoma"/>
            <family val="2"/>
          </rPr>
          <t>Foreign Portion</t>
        </r>
        <r>
          <rPr>
            <sz val="9"/>
            <color indexed="81"/>
            <rFont val="Tahoma"/>
            <family val="2"/>
          </rPr>
          <t xml:space="preserve">
</t>
        </r>
      </text>
    </comment>
    <comment ref="CT15" authorId="0" shapeId="0" xr:uid="{00000000-0006-0000-0200-000029000000}">
      <text>
        <r>
          <rPr>
            <b/>
            <sz val="9"/>
            <color indexed="81"/>
            <rFont val="Tahoma"/>
            <family val="2"/>
          </rPr>
          <t>Rate of Exchange of selected Currency</t>
        </r>
        <r>
          <rPr>
            <sz val="9"/>
            <color indexed="81"/>
            <rFont val="Tahoma"/>
            <family val="2"/>
          </rPr>
          <t xml:space="preserve">
</t>
        </r>
      </text>
    </comment>
    <comment ref="CW15" authorId="0" shapeId="0" xr:uid="{00000000-0006-0000-0200-00002A000000}">
      <text>
        <r>
          <rPr>
            <b/>
            <sz val="9"/>
            <color indexed="81"/>
            <rFont val="Tahoma"/>
            <family val="2"/>
          </rPr>
          <t>Total ZAR value</t>
        </r>
        <r>
          <rPr>
            <sz val="9"/>
            <color indexed="81"/>
            <rFont val="Tahoma"/>
            <family val="2"/>
          </rPr>
          <t xml:space="preserve">
</t>
        </r>
      </text>
    </comment>
    <comment ref="CY15" authorId="0" shapeId="0" xr:uid="{00000000-0006-0000-0200-00002B000000}">
      <text>
        <r>
          <rPr>
            <b/>
            <sz val="9"/>
            <color indexed="81"/>
            <rFont val="Tahoma"/>
            <family val="2"/>
          </rPr>
          <t>Total ZAR value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3" authorId="0" shapeId="0" xr:uid="{B70A8456-90BC-4566-89C7-1A150B4907C0}">
      <text>
        <r>
          <rPr>
            <b/>
            <sz val="9"/>
            <color indexed="81"/>
            <rFont val="Tahoma"/>
            <family val="2"/>
          </rPr>
          <t>Select Currency to be used for Column here.</t>
        </r>
      </text>
    </comment>
    <comment ref="U13" authorId="0" shapeId="0" xr:uid="{94806FA3-33F1-4EE4-A92B-226A458AD804}">
      <text>
        <r>
          <rPr>
            <b/>
            <sz val="9"/>
            <color indexed="81"/>
            <rFont val="Tahoma"/>
            <family val="2"/>
          </rPr>
          <t>Select Currency to be used for Column here.</t>
        </r>
      </text>
    </comment>
    <comment ref="AF13" authorId="0" shapeId="0" xr:uid="{F6789712-1634-4A6A-85B1-A24472382A44}">
      <text>
        <r>
          <rPr>
            <b/>
            <sz val="9"/>
            <color indexed="81"/>
            <rFont val="Tahoma"/>
            <family val="2"/>
          </rPr>
          <t>Select Currency to be used for Column here.</t>
        </r>
      </text>
    </comment>
    <comment ref="AQ13" authorId="0" shapeId="0" xr:uid="{D7CB52C3-0FD0-4DD4-9ADC-98CA1836E5D9}">
      <text>
        <r>
          <rPr>
            <b/>
            <sz val="9"/>
            <color indexed="81"/>
            <rFont val="Tahoma"/>
            <family val="2"/>
          </rPr>
          <t>Select Currency to be used for Column here.</t>
        </r>
      </text>
    </comment>
    <comment ref="BB13" authorId="0" shapeId="0" xr:uid="{620FFEF8-FE60-46B6-8BF3-4938D387A03E}">
      <text>
        <r>
          <rPr>
            <b/>
            <sz val="9"/>
            <color indexed="81"/>
            <rFont val="Tahoma"/>
            <family val="2"/>
          </rPr>
          <t>Select Currency to be used for Column here.</t>
        </r>
      </text>
    </comment>
    <comment ref="BM13" authorId="0" shapeId="0" xr:uid="{91C3D446-4000-424B-A0C4-33C7C6ADCD83}">
      <text>
        <r>
          <rPr>
            <b/>
            <sz val="9"/>
            <color indexed="81"/>
            <rFont val="Tahoma"/>
            <family val="2"/>
          </rPr>
          <t>Select Currency to be used for Column here.</t>
        </r>
      </text>
    </comment>
    <comment ref="BX13" authorId="0" shapeId="0" xr:uid="{869507AD-C4A5-4519-8C26-DD66FE6BC97A}">
      <text>
        <r>
          <rPr>
            <b/>
            <sz val="9"/>
            <color indexed="81"/>
            <rFont val="Tahoma"/>
            <family val="2"/>
          </rPr>
          <t>Select Currency to be used for Column here.</t>
        </r>
      </text>
    </comment>
    <comment ref="CI13" authorId="0" shapeId="0" xr:uid="{58437CFF-8919-485A-B7EE-E4FEE0EDAE75}">
      <text>
        <r>
          <rPr>
            <b/>
            <sz val="9"/>
            <color indexed="81"/>
            <rFont val="Tahoma"/>
            <family val="2"/>
          </rPr>
          <t>Select Currency to be used for Column here.</t>
        </r>
      </text>
    </comment>
    <comment ref="CT13" authorId="0" shapeId="0" xr:uid="{49F7F951-A529-4A8E-8B25-771AF549348E}">
      <text>
        <r>
          <rPr>
            <b/>
            <sz val="9"/>
            <color indexed="81"/>
            <rFont val="Tahoma"/>
            <family val="2"/>
          </rPr>
          <t>Select Currency to be used for Column here.</t>
        </r>
      </text>
    </comment>
    <comment ref="F16" authorId="0" shapeId="0" xr:uid="{33A8FAF6-6D2F-41B8-961F-38EE659072E7}">
      <text>
        <r>
          <rPr>
            <b/>
            <sz val="9"/>
            <color indexed="81"/>
            <rFont val="Tahoma"/>
            <family val="2"/>
          </rPr>
          <t>Thomas Jacobs:</t>
        </r>
        <r>
          <rPr>
            <sz val="9"/>
            <color indexed="81"/>
            <rFont val="Tahoma"/>
            <family val="2"/>
          </rPr>
          <t xml:space="preserve">
Number of cells from Forecasts worksheet</t>
        </r>
      </text>
    </comment>
    <comment ref="G17" authorId="0" shapeId="0" xr:uid="{505DDC96-56EA-40C5-9F20-E2A59AB7F2A9}">
      <text>
        <r>
          <rPr>
            <b/>
            <sz val="9"/>
            <color indexed="81"/>
            <rFont val="Tahoma"/>
            <family val="2"/>
          </rPr>
          <t>Local Portion</t>
        </r>
        <r>
          <rPr>
            <sz val="9"/>
            <color indexed="81"/>
            <rFont val="Tahoma"/>
            <family val="2"/>
          </rPr>
          <t xml:space="preserve">
</t>
        </r>
      </text>
    </comment>
    <comment ref="I17" authorId="0" shapeId="0" xr:uid="{30CCCE0E-41F2-45CF-922B-3C7A2CD5637B}">
      <text>
        <r>
          <rPr>
            <b/>
            <sz val="9"/>
            <color indexed="81"/>
            <rFont val="Tahoma"/>
            <family val="2"/>
          </rPr>
          <t>Foreign Portion</t>
        </r>
        <r>
          <rPr>
            <sz val="9"/>
            <color indexed="81"/>
            <rFont val="Tahoma"/>
            <family val="2"/>
          </rPr>
          <t xml:space="preserve">
</t>
        </r>
      </text>
    </comment>
    <comment ref="J17" authorId="0" shapeId="0" xr:uid="{91DE0C26-D440-4FFA-9AA6-085F05390256}">
      <text>
        <r>
          <rPr>
            <b/>
            <sz val="9"/>
            <color indexed="81"/>
            <rFont val="Tahoma"/>
            <family val="2"/>
          </rPr>
          <t>Rate of Exchange of selected Currency</t>
        </r>
        <r>
          <rPr>
            <sz val="9"/>
            <color indexed="81"/>
            <rFont val="Tahoma"/>
            <family val="2"/>
          </rPr>
          <t xml:space="preserve">
</t>
        </r>
      </text>
    </comment>
    <comment ref="M17" authorId="0" shapeId="0" xr:uid="{E52CBEB9-F636-4BEA-8EDF-7D412CA552CA}">
      <text>
        <r>
          <rPr>
            <b/>
            <sz val="9"/>
            <color indexed="81"/>
            <rFont val="Tahoma"/>
            <family val="2"/>
          </rPr>
          <t>Total ZAR value</t>
        </r>
        <r>
          <rPr>
            <sz val="9"/>
            <color indexed="81"/>
            <rFont val="Tahoma"/>
            <family val="2"/>
          </rPr>
          <t xml:space="preserve">
</t>
        </r>
      </text>
    </comment>
    <comment ref="O17" authorId="0" shapeId="0" xr:uid="{20587C11-93B9-459B-8E58-1AA47C860437}">
      <text>
        <r>
          <rPr>
            <b/>
            <sz val="9"/>
            <color indexed="81"/>
            <rFont val="Tahoma"/>
            <family val="2"/>
          </rPr>
          <t>Total ZAR value</t>
        </r>
        <r>
          <rPr>
            <sz val="9"/>
            <color indexed="81"/>
            <rFont val="Tahoma"/>
            <family val="2"/>
          </rPr>
          <t xml:space="preserve">
</t>
        </r>
      </text>
    </comment>
    <comment ref="R17" authorId="0" shapeId="0" xr:uid="{02DE9F2F-0553-4E4C-9963-74ED91A32FA8}">
      <text>
        <r>
          <rPr>
            <b/>
            <sz val="9"/>
            <color indexed="81"/>
            <rFont val="Tahoma"/>
            <family val="2"/>
          </rPr>
          <t>Local Portion</t>
        </r>
        <r>
          <rPr>
            <sz val="9"/>
            <color indexed="81"/>
            <rFont val="Tahoma"/>
            <family val="2"/>
          </rPr>
          <t xml:space="preserve">
</t>
        </r>
      </text>
    </comment>
    <comment ref="T17" authorId="0" shapeId="0" xr:uid="{751BB641-142F-4907-9F50-329798E7AF8C}">
      <text>
        <r>
          <rPr>
            <b/>
            <sz val="9"/>
            <color indexed="81"/>
            <rFont val="Tahoma"/>
            <family val="2"/>
          </rPr>
          <t>Foreign Portion</t>
        </r>
        <r>
          <rPr>
            <sz val="9"/>
            <color indexed="81"/>
            <rFont val="Tahoma"/>
            <family val="2"/>
          </rPr>
          <t xml:space="preserve">
</t>
        </r>
      </text>
    </comment>
    <comment ref="U17" authorId="0" shapeId="0" xr:uid="{55BB3D70-C3B1-4633-9931-E74EF280BF4F}">
      <text>
        <r>
          <rPr>
            <b/>
            <sz val="9"/>
            <color indexed="81"/>
            <rFont val="Tahoma"/>
            <family val="2"/>
          </rPr>
          <t>Rate of Exchange of selected Currency</t>
        </r>
        <r>
          <rPr>
            <sz val="9"/>
            <color indexed="81"/>
            <rFont val="Tahoma"/>
            <family val="2"/>
          </rPr>
          <t xml:space="preserve">
</t>
        </r>
      </text>
    </comment>
    <comment ref="X17" authorId="0" shapeId="0" xr:uid="{B38EEBC6-CB65-4B4E-9276-C746A662411E}">
      <text>
        <r>
          <rPr>
            <b/>
            <sz val="9"/>
            <color indexed="81"/>
            <rFont val="Tahoma"/>
            <family val="2"/>
          </rPr>
          <t>Total ZAR value</t>
        </r>
        <r>
          <rPr>
            <sz val="9"/>
            <color indexed="81"/>
            <rFont val="Tahoma"/>
            <family val="2"/>
          </rPr>
          <t xml:space="preserve">
</t>
        </r>
      </text>
    </comment>
    <comment ref="Z17" authorId="0" shapeId="0" xr:uid="{9C809447-BE11-4EEB-80FE-A31C3B51D04F}">
      <text>
        <r>
          <rPr>
            <b/>
            <sz val="9"/>
            <color indexed="81"/>
            <rFont val="Tahoma"/>
            <family val="2"/>
          </rPr>
          <t>Total ZAR value</t>
        </r>
        <r>
          <rPr>
            <sz val="9"/>
            <color indexed="81"/>
            <rFont val="Tahoma"/>
            <family val="2"/>
          </rPr>
          <t xml:space="preserve">
</t>
        </r>
      </text>
    </comment>
    <comment ref="AC17" authorId="0" shapeId="0" xr:uid="{DD695127-7AE6-495E-8CC9-AADE76817430}">
      <text>
        <r>
          <rPr>
            <b/>
            <sz val="9"/>
            <color indexed="81"/>
            <rFont val="Tahoma"/>
            <family val="2"/>
          </rPr>
          <t>Local Portion</t>
        </r>
        <r>
          <rPr>
            <sz val="9"/>
            <color indexed="81"/>
            <rFont val="Tahoma"/>
            <family val="2"/>
          </rPr>
          <t xml:space="preserve">
</t>
        </r>
      </text>
    </comment>
    <comment ref="AE17" authorId="0" shapeId="0" xr:uid="{E693EF82-8A39-4317-84CA-A1F491892646}">
      <text>
        <r>
          <rPr>
            <b/>
            <sz val="9"/>
            <color indexed="81"/>
            <rFont val="Tahoma"/>
            <family val="2"/>
          </rPr>
          <t>Foreign Portion</t>
        </r>
        <r>
          <rPr>
            <sz val="9"/>
            <color indexed="81"/>
            <rFont val="Tahoma"/>
            <family val="2"/>
          </rPr>
          <t xml:space="preserve">
</t>
        </r>
      </text>
    </comment>
    <comment ref="AF17" authorId="0" shapeId="0" xr:uid="{A20050C6-AD48-457A-8BC3-7B47EB9FE57A}">
      <text>
        <r>
          <rPr>
            <b/>
            <sz val="9"/>
            <color indexed="81"/>
            <rFont val="Tahoma"/>
            <family val="2"/>
          </rPr>
          <t>Rate of Exchange of selected Currency</t>
        </r>
        <r>
          <rPr>
            <sz val="9"/>
            <color indexed="81"/>
            <rFont val="Tahoma"/>
            <family val="2"/>
          </rPr>
          <t xml:space="preserve">
</t>
        </r>
      </text>
    </comment>
    <comment ref="AI17" authorId="0" shapeId="0" xr:uid="{81E1484A-3825-4136-B602-97EFB67A5E2F}">
      <text>
        <r>
          <rPr>
            <b/>
            <sz val="9"/>
            <color indexed="81"/>
            <rFont val="Tahoma"/>
            <family val="2"/>
          </rPr>
          <t>Total ZAR value</t>
        </r>
        <r>
          <rPr>
            <sz val="9"/>
            <color indexed="81"/>
            <rFont val="Tahoma"/>
            <family val="2"/>
          </rPr>
          <t xml:space="preserve">
</t>
        </r>
      </text>
    </comment>
    <comment ref="AK17" authorId="0" shapeId="0" xr:uid="{D4D26A01-B5AE-4CB8-8BAA-DB09A7E886C8}">
      <text>
        <r>
          <rPr>
            <b/>
            <sz val="9"/>
            <color indexed="81"/>
            <rFont val="Tahoma"/>
            <family val="2"/>
          </rPr>
          <t>Total ZAR value</t>
        </r>
        <r>
          <rPr>
            <sz val="9"/>
            <color indexed="81"/>
            <rFont val="Tahoma"/>
            <family val="2"/>
          </rPr>
          <t xml:space="preserve">
</t>
        </r>
      </text>
    </comment>
    <comment ref="AN17" authorId="0" shapeId="0" xr:uid="{A00EA568-EE03-4B4F-8414-1B6FC6E2B11B}">
      <text>
        <r>
          <rPr>
            <b/>
            <sz val="9"/>
            <color indexed="81"/>
            <rFont val="Tahoma"/>
            <family val="2"/>
          </rPr>
          <t>Local Portion</t>
        </r>
        <r>
          <rPr>
            <sz val="9"/>
            <color indexed="81"/>
            <rFont val="Tahoma"/>
            <family val="2"/>
          </rPr>
          <t xml:space="preserve">
</t>
        </r>
      </text>
    </comment>
    <comment ref="AP17" authorId="0" shapeId="0" xr:uid="{6EEB7E82-C425-4410-A51F-0C87F75A071B}">
      <text>
        <r>
          <rPr>
            <b/>
            <sz val="9"/>
            <color indexed="81"/>
            <rFont val="Tahoma"/>
            <family val="2"/>
          </rPr>
          <t>Foreign Portion</t>
        </r>
        <r>
          <rPr>
            <sz val="9"/>
            <color indexed="81"/>
            <rFont val="Tahoma"/>
            <family val="2"/>
          </rPr>
          <t xml:space="preserve">
</t>
        </r>
      </text>
    </comment>
    <comment ref="AQ17" authorId="0" shapeId="0" xr:uid="{396C1E2B-0469-4B13-946F-1D55A52B59C0}">
      <text>
        <r>
          <rPr>
            <b/>
            <sz val="9"/>
            <color indexed="81"/>
            <rFont val="Tahoma"/>
            <family val="2"/>
          </rPr>
          <t>Rate of Exchange of selected Currency</t>
        </r>
        <r>
          <rPr>
            <sz val="9"/>
            <color indexed="81"/>
            <rFont val="Tahoma"/>
            <family val="2"/>
          </rPr>
          <t xml:space="preserve">
</t>
        </r>
      </text>
    </comment>
    <comment ref="AT17" authorId="0" shapeId="0" xr:uid="{216F4AA5-AE8F-4252-ADE4-6B9CCBF0C919}">
      <text>
        <r>
          <rPr>
            <b/>
            <sz val="9"/>
            <color indexed="81"/>
            <rFont val="Tahoma"/>
            <family val="2"/>
          </rPr>
          <t>Total ZAR value</t>
        </r>
        <r>
          <rPr>
            <sz val="9"/>
            <color indexed="81"/>
            <rFont val="Tahoma"/>
            <family val="2"/>
          </rPr>
          <t xml:space="preserve">
</t>
        </r>
      </text>
    </comment>
    <comment ref="AV17" authorId="0" shapeId="0" xr:uid="{38184ADE-618D-4C8D-930E-D2843EBB3D54}">
      <text>
        <r>
          <rPr>
            <b/>
            <sz val="9"/>
            <color indexed="81"/>
            <rFont val="Tahoma"/>
            <family val="2"/>
          </rPr>
          <t>Total ZAR value</t>
        </r>
        <r>
          <rPr>
            <sz val="9"/>
            <color indexed="81"/>
            <rFont val="Tahoma"/>
            <family val="2"/>
          </rPr>
          <t xml:space="preserve">
</t>
        </r>
      </text>
    </comment>
    <comment ref="AY17" authorId="0" shapeId="0" xr:uid="{EBF3B49A-1381-4741-BF00-F6AF7D711014}">
      <text>
        <r>
          <rPr>
            <b/>
            <sz val="9"/>
            <color indexed="81"/>
            <rFont val="Tahoma"/>
            <family val="2"/>
          </rPr>
          <t>Local Portion</t>
        </r>
        <r>
          <rPr>
            <sz val="9"/>
            <color indexed="81"/>
            <rFont val="Tahoma"/>
            <family val="2"/>
          </rPr>
          <t xml:space="preserve">
</t>
        </r>
      </text>
    </comment>
    <comment ref="BA17" authorId="0" shapeId="0" xr:uid="{C2DE1BF5-C871-4BA5-85D2-193AA37C0074}">
      <text>
        <r>
          <rPr>
            <b/>
            <sz val="9"/>
            <color indexed="81"/>
            <rFont val="Tahoma"/>
            <family val="2"/>
          </rPr>
          <t>Foreign Portion</t>
        </r>
        <r>
          <rPr>
            <sz val="9"/>
            <color indexed="81"/>
            <rFont val="Tahoma"/>
            <family val="2"/>
          </rPr>
          <t xml:space="preserve">
</t>
        </r>
      </text>
    </comment>
    <comment ref="BB17" authorId="0" shapeId="0" xr:uid="{DFBDE4CA-D971-46FE-832E-59F5472EEAF5}">
      <text>
        <r>
          <rPr>
            <b/>
            <sz val="9"/>
            <color indexed="81"/>
            <rFont val="Tahoma"/>
            <family val="2"/>
          </rPr>
          <t>Rate of Exchange of selected Currency</t>
        </r>
        <r>
          <rPr>
            <sz val="9"/>
            <color indexed="81"/>
            <rFont val="Tahoma"/>
            <family val="2"/>
          </rPr>
          <t xml:space="preserve">
</t>
        </r>
      </text>
    </comment>
    <comment ref="BE17" authorId="0" shapeId="0" xr:uid="{1BDEA9DA-7FA6-4511-B530-74D43D78B6F6}">
      <text>
        <r>
          <rPr>
            <b/>
            <sz val="9"/>
            <color indexed="81"/>
            <rFont val="Tahoma"/>
            <family val="2"/>
          </rPr>
          <t>Total ZAR value</t>
        </r>
        <r>
          <rPr>
            <sz val="9"/>
            <color indexed="81"/>
            <rFont val="Tahoma"/>
            <family val="2"/>
          </rPr>
          <t xml:space="preserve">
</t>
        </r>
      </text>
    </comment>
    <comment ref="BG17" authorId="0" shapeId="0" xr:uid="{249429E6-CE49-4F3A-ABD9-BB8AAB70FE79}">
      <text>
        <r>
          <rPr>
            <b/>
            <sz val="9"/>
            <color indexed="81"/>
            <rFont val="Tahoma"/>
            <family val="2"/>
          </rPr>
          <t>Total ZAR value</t>
        </r>
        <r>
          <rPr>
            <sz val="9"/>
            <color indexed="81"/>
            <rFont val="Tahoma"/>
            <family val="2"/>
          </rPr>
          <t xml:space="preserve">
</t>
        </r>
      </text>
    </comment>
    <comment ref="BJ17" authorId="0" shapeId="0" xr:uid="{19360176-D439-4B4D-8D2A-66278878949A}">
      <text>
        <r>
          <rPr>
            <b/>
            <sz val="9"/>
            <color indexed="81"/>
            <rFont val="Tahoma"/>
            <family val="2"/>
          </rPr>
          <t>Local Portion</t>
        </r>
        <r>
          <rPr>
            <sz val="9"/>
            <color indexed="81"/>
            <rFont val="Tahoma"/>
            <family val="2"/>
          </rPr>
          <t xml:space="preserve">
</t>
        </r>
      </text>
    </comment>
    <comment ref="BL17" authorId="0" shapeId="0" xr:uid="{6C0F84CF-CFC4-4DD3-A7A2-D946213EFB2A}">
      <text>
        <r>
          <rPr>
            <b/>
            <sz val="9"/>
            <color indexed="81"/>
            <rFont val="Tahoma"/>
            <family val="2"/>
          </rPr>
          <t>Foreign Portion</t>
        </r>
        <r>
          <rPr>
            <sz val="9"/>
            <color indexed="81"/>
            <rFont val="Tahoma"/>
            <family val="2"/>
          </rPr>
          <t xml:space="preserve">
</t>
        </r>
      </text>
    </comment>
    <comment ref="BM17" authorId="0" shapeId="0" xr:uid="{D11AB8D6-B69D-4C48-BB3A-3D656FF77C00}">
      <text>
        <r>
          <rPr>
            <b/>
            <sz val="9"/>
            <color indexed="81"/>
            <rFont val="Tahoma"/>
            <family val="2"/>
          </rPr>
          <t>Rate of Exchange of selected Currency</t>
        </r>
        <r>
          <rPr>
            <sz val="9"/>
            <color indexed="81"/>
            <rFont val="Tahoma"/>
            <family val="2"/>
          </rPr>
          <t xml:space="preserve">
</t>
        </r>
      </text>
    </comment>
    <comment ref="BP17" authorId="0" shapeId="0" xr:uid="{FD48C835-03C7-4126-8D4A-4F9C3667C63D}">
      <text>
        <r>
          <rPr>
            <b/>
            <sz val="9"/>
            <color indexed="81"/>
            <rFont val="Tahoma"/>
            <family val="2"/>
          </rPr>
          <t>Total ZAR value</t>
        </r>
        <r>
          <rPr>
            <sz val="9"/>
            <color indexed="81"/>
            <rFont val="Tahoma"/>
            <family val="2"/>
          </rPr>
          <t xml:space="preserve">
</t>
        </r>
      </text>
    </comment>
    <comment ref="BR17" authorId="0" shapeId="0" xr:uid="{C61B5313-5D74-4EDC-912F-410EC3F4CF5F}">
      <text>
        <r>
          <rPr>
            <b/>
            <sz val="9"/>
            <color indexed="81"/>
            <rFont val="Tahoma"/>
            <family val="2"/>
          </rPr>
          <t>Total ZAR value</t>
        </r>
        <r>
          <rPr>
            <sz val="9"/>
            <color indexed="81"/>
            <rFont val="Tahoma"/>
            <family val="2"/>
          </rPr>
          <t xml:space="preserve">
</t>
        </r>
      </text>
    </comment>
    <comment ref="BU17" authorId="0" shapeId="0" xr:uid="{F2DFCE36-4D8B-4BB5-B43B-87A429E6D555}">
      <text>
        <r>
          <rPr>
            <b/>
            <sz val="9"/>
            <color indexed="81"/>
            <rFont val="Tahoma"/>
            <family val="2"/>
          </rPr>
          <t>Local Portion</t>
        </r>
        <r>
          <rPr>
            <sz val="9"/>
            <color indexed="81"/>
            <rFont val="Tahoma"/>
            <family val="2"/>
          </rPr>
          <t xml:space="preserve">
</t>
        </r>
      </text>
    </comment>
    <comment ref="BW17" authorId="0" shapeId="0" xr:uid="{9EF89FF0-7727-4F42-849D-EEBE23D896AF}">
      <text>
        <r>
          <rPr>
            <b/>
            <sz val="9"/>
            <color indexed="81"/>
            <rFont val="Tahoma"/>
            <family val="2"/>
          </rPr>
          <t>Foreign Portion</t>
        </r>
        <r>
          <rPr>
            <sz val="9"/>
            <color indexed="81"/>
            <rFont val="Tahoma"/>
            <family val="2"/>
          </rPr>
          <t xml:space="preserve">
</t>
        </r>
      </text>
    </comment>
    <comment ref="BX17" authorId="0" shapeId="0" xr:uid="{6A9F8FD2-25DF-4B68-B70A-0D8906876D7B}">
      <text>
        <r>
          <rPr>
            <b/>
            <sz val="9"/>
            <color indexed="81"/>
            <rFont val="Tahoma"/>
            <family val="2"/>
          </rPr>
          <t>Rate of Exchange of selected Currency</t>
        </r>
        <r>
          <rPr>
            <sz val="9"/>
            <color indexed="81"/>
            <rFont val="Tahoma"/>
            <family val="2"/>
          </rPr>
          <t xml:space="preserve">
</t>
        </r>
      </text>
    </comment>
    <comment ref="CA17" authorId="0" shapeId="0" xr:uid="{D2234C99-EBC4-4815-9FCE-1BC38A302A7C}">
      <text>
        <r>
          <rPr>
            <b/>
            <sz val="9"/>
            <color indexed="81"/>
            <rFont val="Tahoma"/>
            <family val="2"/>
          </rPr>
          <t>Total ZAR value</t>
        </r>
        <r>
          <rPr>
            <sz val="9"/>
            <color indexed="81"/>
            <rFont val="Tahoma"/>
            <family val="2"/>
          </rPr>
          <t xml:space="preserve">
</t>
        </r>
      </text>
    </comment>
    <comment ref="CC17" authorId="0" shapeId="0" xr:uid="{3FEA4532-A804-4D86-805B-2FDE91EF3182}">
      <text>
        <r>
          <rPr>
            <b/>
            <sz val="9"/>
            <color indexed="81"/>
            <rFont val="Tahoma"/>
            <family val="2"/>
          </rPr>
          <t>Total ZAR value</t>
        </r>
        <r>
          <rPr>
            <sz val="9"/>
            <color indexed="81"/>
            <rFont val="Tahoma"/>
            <family val="2"/>
          </rPr>
          <t xml:space="preserve">
</t>
        </r>
      </text>
    </comment>
    <comment ref="CF17" authorId="0" shapeId="0" xr:uid="{9EFDDB80-EC3C-4739-82EB-561D6567802A}">
      <text>
        <r>
          <rPr>
            <b/>
            <sz val="9"/>
            <color indexed="81"/>
            <rFont val="Tahoma"/>
            <family val="2"/>
          </rPr>
          <t>Local Portion</t>
        </r>
        <r>
          <rPr>
            <sz val="9"/>
            <color indexed="81"/>
            <rFont val="Tahoma"/>
            <family val="2"/>
          </rPr>
          <t xml:space="preserve">
</t>
        </r>
      </text>
    </comment>
    <comment ref="CH17" authorId="0" shapeId="0" xr:uid="{5D3D90CA-83B0-4BB6-844B-75F8C16324C2}">
      <text>
        <r>
          <rPr>
            <b/>
            <sz val="9"/>
            <color indexed="81"/>
            <rFont val="Tahoma"/>
            <family val="2"/>
          </rPr>
          <t>Foreign Portion</t>
        </r>
        <r>
          <rPr>
            <sz val="9"/>
            <color indexed="81"/>
            <rFont val="Tahoma"/>
            <family val="2"/>
          </rPr>
          <t xml:space="preserve">
</t>
        </r>
      </text>
    </comment>
    <comment ref="CI17" authorId="0" shapeId="0" xr:uid="{E45403DA-4311-4706-862B-3EC3D94B5348}">
      <text>
        <r>
          <rPr>
            <b/>
            <sz val="9"/>
            <color indexed="81"/>
            <rFont val="Tahoma"/>
            <family val="2"/>
          </rPr>
          <t>Rate of Exchange of selected Currency</t>
        </r>
        <r>
          <rPr>
            <sz val="9"/>
            <color indexed="81"/>
            <rFont val="Tahoma"/>
            <family val="2"/>
          </rPr>
          <t xml:space="preserve">
</t>
        </r>
      </text>
    </comment>
    <comment ref="CL17" authorId="0" shapeId="0" xr:uid="{D42F5041-25B4-4D8C-8AFB-3EF65DC32FB4}">
      <text>
        <r>
          <rPr>
            <b/>
            <sz val="9"/>
            <color indexed="81"/>
            <rFont val="Tahoma"/>
            <family val="2"/>
          </rPr>
          <t>Total ZAR value</t>
        </r>
        <r>
          <rPr>
            <sz val="9"/>
            <color indexed="81"/>
            <rFont val="Tahoma"/>
            <family val="2"/>
          </rPr>
          <t xml:space="preserve">
</t>
        </r>
      </text>
    </comment>
    <comment ref="CN17" authorId="0" shapeId="0" xr:uid="{97037285-D245-4403-8052-F98B7033150D}">
      <text>
        <r>
          <rPr>
            <b/>
            <sz val="9"/>
            <color indexed="81"/>
            <rFont val="Tahoma"/>
            <family val="2"/>
          </rPr>
          <t>Total ZAR value</t>
        </r>
        <r>
          <rPr>
            <sz val="9"/>
            <color indexed="81"/>
            <rFont val="Tahoma"/>
            <family val="2"/>
          </rPr>
          <t xml:space="preserve">
</t>
        </r>
      </text>
    </comment>
    <comment ref="CQ17" authorId="0" shapeId="0" xr:uid="{2161E490-F74E-4456-B057-1A69177BBEDF}">
      <text>
        <r>
          <rPr>
            <b/>
            <sz val="9"/>
            <color indexed="81"/>
            <rFont val="Tahoma"/>
            <family val="2"/>
          </rPr>
          <t>Local Portion</t>
        </r>
        <r>
          <rPr>
            <sz val="9"/>
            <color indexed="81"/>
            <rFont val="Tahoma"/>
            <family val="2"/>
          </rPr>
          <t xml:space="preserve">
</t>
        </r>
      </text>
    </comment>
    <comment ref="CS17" authorId="0" shapeId="0" xr:uid="{C7A095C6-BCC4-46E8-A042-AB497734A2BE}">
      <text>
        <r>
          <rPr>
            <b/>
            <sz val="9"/>
            <color indexed="81"/>
            <rFont val="Tahoma"/>
            <family val="2"/>
          </rPr>
          <t>Foreign Portion</t>
        </r>
        <r>
          <rPr>
            <sz val="9"/>
            <color indexed="81"/>
            <rFont val="Tahoma"/>
            <family val="2"/>
          </rPr>
          <t xml:space="preserve">
</t>
        </r>
      </text>
    </comment>
    <comment ref="CT17" authorId="0" shapeId="0" xr:uid="{6B408947-F6EA-45D1-847C-EC09F90749A8}">
      <text>
        <r>
          <rPr>
            <b/>
            <sz val="9"/>
            <color indexed="81"/>
            <rFont val="Tahoma"/>
            <family val="2"/>
          </rPr>
          <t>Rate of Exchange of selected Currency</t>
        </r>
        <r>
          <rPr>
            <sz val="9"/>
            <color indexed="81"/>
            <rFont val="Tahoma"/>
            <family val="2"/>
          </rPr>
          <t xml:space="preserve">
</t>
        </r>
      </text>
    </comment>
    <comment ref="CW17" authorId="0" shapeId="0" xr:uid="{D5B3B8DB-355A-4014-A6DF-CADD86790409}">
      <text>
        <r>
          <rPr>
            <b/>
            <sz val="9"/>
            <color indexed="81"/>
            <rFont val="Tahoma"/>
            <family val="2"/>
          </rPr>
          <t>Total ZAR value</t>
        </r>
        <r>
          <rPr>
            <sz val="9"/>
            <color indexed="81"/>
            <rFont val="Tahoma"/>
            <family val="2"/>
          </rPr>
          <t xml:space="preserve">
</t>
        </r>
      </text>
    </comment>
    <comment ref="CY17" authorId="0" shapeId="0" xr:uid="{DFB82099-8B64-4472-B017-BECD971C9A7D}">
      <text>
        <r>
          <rPr>
            <b/>
            <sz val="9"/>
            <color indexed="81"/>
            <rFont val="Tahoma"/>
            <family val="2"/>
          </rPr>
          <t>Total ZAR value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tc={35616976-119C-45ED-97C7-983393A52F97}</author>
    <author>Thomas Jacobs</author>
  </authors>
  <commentList>
    <comment ref="J9" authorId="0" shapeId="0" xr:uid="{35616976-119C-45ED-97C7-983393A52F97}">
      <text>
        <t>[Threaded comment]
Your version of Excel allows you to read this threaded comment; however, any edits to it will get removed if the file is opened in a newer version of Excel. Learn more: https://go.microsoft.com/fwlink/?linkid=870924
Comment:
    LP + MP cells</t>
      </text>
    </comment>
    <comment ref="K9" authorId="1" shapeId="0" xr:uid="{00000000-0006-0000-0F00-000001000000}">
      <text>
        <r>
          <rPr>
            <b/>
            <sz val="9"/>
            <color indexed="81"/>
            <rFont val="Tahoma"/>
            <family val="2"/>
          </rPr>
          <t>Thomas Jacobs:</t>
        </r>
        <r>
          <rPr>
            <sz val="9"/>
            <color indexed="81"/>
            <rFont val="Tahoma"/>
            <family val="2"/>
          </rPr>
          <t xml:space="preserve">
Assume travelling travelling distance = 1000km (return)</t>
        </r>
      </text>
    </comment>
    <comment ref="L9" authorId="1" shapeId="0" xr:uid="{00000000-0006-0000-0F00-000002000000}">
      <text>
        <r>
          <rPr>
            <b/>
            <sz val="9"/>
            <color indexed="81"/>
            <rFont val="Tahoma"/>
            <family val="2"/>
          </rPr>
          <t>Thomas Jacobs:</t>
        </r>
        <r>
          <rPr>
            <sz val="9"/>
            <color indexed="81"/>
            <rFont val="Tahoma"/>
            <family val="2"/>
          </rPr>
          <t xml:space="preserve">
Susbsistence only payable for work in excess of 8 hrs.</t>
        </r>
      </text>
    </comment>
    <comment ref="N9" authorId="1" shapeId="0" xr:uid="{00000000-0006-0000-0F00-000003000000}">
      <text>
        <r>
          <rPr>
            <b/>
            <sz val="9"/>
            <color indexed="81"/>
            <rFont val="Tahoma"/>
            <family val="2"/>
          </rPr>
          <t>Thomas Jacobs:</t>
        </r>
        <r>
          <rPr>
            <sz val="9"/>
            <color indexed="81"/>
            <rFont val="Tahoma"/>
            <family val="2"/>
          </rPr>
          <t xml:space="preserve">
Susbsistence only payable for work in excess of 8 hrs.</t>
        </r>
      </text>
    </comment>
  </commentList>
</comments>
</file>

<file path=xl/sharedStrings.xml><?xml version="1.0" encoding="utf-8"?>
<sst xmlns="http://schemas.openxmlformats.org/spreadsheetml/2006/main" count="1257" uniqueCount="408">
  <si>
    <t>VALVE REGULATED LEAD ACID BATTERIES PRICING SCHEDULE COVERSHEET</t>
  </si>
  <si>
    <t>ENQUIRY:</t>
  </si>
  <si>
    <t>COMMODITY:</t>
  </si>
  <si>
    <t>FLAT PLATE, GEL, VALVE REGULATED LEAD ACID (VRLA) BATTERIES</t>
  </si>
  <si>
    <t>SUPPLIER:</t>
  </si>
  <si>
    <t>These VRLA Battery Enquiry Activity Schedules consists of the following worksheets:</t>
  </si>
  <si>
    <t>Click on the hyperlinks of the worksheets to access them.</t>
  </si>
  <si>
    <t>Worksheet</t>
  </si>
  <si>
    <t>Notes</t>
  </si>
  <si>
    <t>01-Instructions</t>
  </si>
  <si>
    <t xml:space="preserve">The purpose of this worksheet is to ensure that all suppliers are quoting for all items in a standard format, on a common basis for ease of evaluation. </t>
  </si>
  <si>
    <t>02-Flat Plate, Gel</t>
  </si>
  <si>
    <t>Prices for required cells and associated equipment</t>
  </si>
  <si>
    <t>03-Labour_Subs_Travel</t>
  </si>
  <si>
    <t>Costs of labour, subsistence and travelling.</t>
  </si>
  <si>
    <t>04-Transport &amp; Off Loading</t>
  </si>
  <si>
    <t>Transport to site or regional store and off-loading.</t>
  </si>
  <si>
    <t>05-Accessories</t>
  </si>
  <si>
    <t>Cost of accessories required.</t>
  </si>
  <si>
    <t>06-Training</t>
  </si>
  <si>
    <t>Training related costs.</t>
  </si>
  <si>
    <t>07-Other Costs</t>
  </si>
  <si>
    <t>Any other costs to be priced.</t>
  </si>
  <si>
    <t>08-Flat Plate Gel Full Range</t>
  </si>
  <si>
    <t>Prices for full range of available LP cells and associated equipment</t>
  </si>
  <si>
    <t>Option X3</t>
  </si>
  <si>
    <t>Indicate foreign currency to be used in this tender submission.</t>
  </si>
  <si>
    <t>Option X1</t>
  </si>
  <si>
    <t>Indicate CPA formulae to be used in this tender submission.</t>
  </si>
  <si>
    <t>TOTAL PRICE_Flat Plate, Gel</t>
  </si>
  <si>
    <t>Total prices for Cells, associated equipment and services</t>
  </si>
  <si>
    <t>Forecasts Table</t>
  </si>
  <si>
    <t>Estimated forecasted volumes of cells and battery banks</t>
  </si>
  <si>
    <t>INSTRUCTIONS FOR COMPLETING THIS PRICING SCHEDULE</t>
  </si>
  <si>
    <t>THE PURPOSE OF THIS WORKSHEET IS TO ENSURE THAT ALL SUPPLIERS ARE QUOTING FOR ALL ITEMS IN A STANDARD FORMAT, ON A COMMON BASIS FOR EASE OF EVALUATION</t>
  </si>
  <si>
    <t>GENERAL NOTES</t>
  </si>
  <si>
    <t>The supplier must complete the following sheets:-</t>
  </si>
  <si>
    <t xml:space="preserve"> - All 9 Activity schedules</t>
  </si>
  <si>
    <t xml:space="preserve"> - Option X3: Rate of Exchange</t>
  </si>
  <si>
    <t xml:space="preserve"> - Option X1: Price adjustment for inflation</t>
  </si>
  <si>
    <t>Note 1: If the Activity Schedule is not completed, the tender will be disqualified</t>
  </si>
  <si>
    <t>Note 2: If the CPA Formulae (Option X1) are not updated, the tendered prices will be taken to be "Firm and Fixed"</t>
  </si>
  <si>
    <t>Manual input is required in all cells highlighted light blue. Other cells are protected.</t>
  </si>
  <si>
    <t>Requests for clarification in case of uncertainty, or possible conflicting information, may be lodged in terms of the process for clarifications as stipulated in the Invitation to Tender</t>
  </si>
  <si>
    <t>All information required in this Pricing Schedule must be provided in a clear and unbiased manner.  The Purchaser reserves the right to interpret information as best as possible without recourse thereafter.  An offer may be considered unacceptable if there is missing information or provided in such a manner that an objective assessment is impeded</t>
  </si>
  <si>
    <t>The price schedules provide the basis of all valuations at delivery/assessment dates, payments in multiple currencies, price adjustment (CPA), etc.  Additional items may be added if the pricing schedules is insufficient in this regard but must include all information required as per the stipulated items.  However, this information must not be in conflict with specified requirements or instructions in the pricing schedules or elsewhere in the tender documentation.  It may not be information which will be to the detriment of the Purchaser or benefit the Tenderer unfairly in the evaluation of the bids.  The Purchaser reserves the right to consider such information or ignore it.</t>
  </si>
  <si>
    <t>Tenderers are requested to submit a soft copy of the Entire Pricing Schedule</t>
  </si>
  <si>
    <t>NOTES ON COMPLETING THE VARIOUS WORKSHEETS</t>
  </si>
  <si>
    <t>A</t>
  </si>
  <si>
    <t xml:space="preserve">Cover Sheet: </t>
  </si>
  <si>
    <t>Input Tendering Company into cell C5</t>
  </si>
  <si>
    <t>No other input is required - the pricing information reads from the various Activity Schedules</t>
  </si>
  <si>
    <t>B</t>
  </si>
  <si>
    <r>
      <rPr>
        <b/>
        <sz val="10"/>
        <rFont val="Arial"/>
        <family val="2"/>
      </rPr>
      <t>Activity</t>
    </r>
    <r>
      <rPr>
        <sz val="10"/>
        <rFont val="Arial"/>
        <family val="2"/>
      </rPr>
      <t xml:space="preserve"> </t>
    </r>
    <r>
      <rPr>
        <b/>
        <sz val="10"/>
        <rFont val="Arial"/>
        <family val="2"/>
      </rPr>
      <t>Schedules</t>
    </r>
    <r>
      <rPr>
        <sz val="10"/>
        <rFont val="Arial"/>
        <family val="2"/>
      </rPr>
      <t xml:space="preserve">: </t>
    </r>
    <r>
      <rPr>
        <i/>
        <sz val="10"/>
        <rFont val="Arial"/>
        <family val="2"/>
      </rPr>
      <t>"Act Sch-..."</t>
    </r>
  </si>
  <si>
    <t>Prices can be filled in South African Rands or Foreign currency; choose the applicable currency from the drop down list.</t>
  </si>
  <si>
    <r>
      <t>Insert the applicable price (in the applicable currency)</t>
    </r>
    <r>
      <rPr>
        <sz val="10"/>
        <rFont val="Arial"/>
        <family val="2"/>
      </rPr>
      <t>. The price will be converted into Rands based on the exchange rate you input into the tab called "Option X 3". NB: The applicable Forex rate is to be sourced from the SA Reserve Bank's website as at 12H00 on the date of the advertisement of the tender.</t>
    </r>
  </si>
  <si>
    <t>C</t>
  </si>
  <si>
    <t>Option X 3: Multiple Currency</t>
  </si>
  <si>
    <t>For each currency used in this submission, Tenderers must update a Forex conversion rate, ie currency 1 = how many ZAR</t>
  </si>
  <si>
    <t xml:space="preserve">The tenderer shall use the exchange rate as at 12H00 on the date of the advertisement of the tender. The source of the exchange rates shall be the South African Reserve Bank (www.resbank.co.za). Please note that the tenderer is required to submit proof of the SARB rate/s used.
</t>
  </si>
  <si>
    <t>D</t>
  </si>
  <si>
    <t>Option X 1: Cost Price Adjustments</t>
  </si>
  <si>
    <t xml:space="preserve">Proportions/weightings in CPA Formulae: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</si>
  <si>
    <t>Formulae must be linked to independent cost indices or other benchmarks ("reference prices") and must be clearly and completely defined. The source must be a recognised and independent statistical publishing organisation.  The Tenderers' in-house indices may not be used.</t>
  </si>
  <si>
    <t xml:space="preserve">The Tenderer must submit 5 years' of month by month historical data for all indices used if the complete website/internet address is not provided or this information is not readily available.  The Tenderer must ensure that indices are published and recommended by the source thereof as applicable to the work involved and that they are still in force/use and applicable at the date of submission of the tender. </t>
  </si>
  <si>
    <t xml:space="preserve">CPA Base Date: The CPA base date for calculating price movements will be the 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</si>
  <si>
    <t>Eskom requires that the first 12 months of the contract may not have CPA attributed to the prices. CPA can then only be applied after the first 12 months. Exchange rate adjustments cannot be part of any CPA formula. Foreign Indices must be applied only for imported items. Local indices must be applied for local cost drivers.</t>
  </si>
  <si>
    <t>E</t>
  </si>
  <si>
    <t>Estimated Volumes</t>
  </si>
  <si>
    <t>Estimated volumes of battery banks and cells are provided; these volumes are not guaranteed, but merely estimated.</t>
  </si>
  <si>
    <t>Offered Flat Plate, Gel Type VRLA Cells/Batteries</t>
  </si>
  <si>
    <t>ENQUIRY NO:</t>
  </si>
  <si>
    <t>The prices for individual cells include a cell/battery label (number), inter-cell/battery connectors, bolts, nuts, washers, spring washers and corrosion protection..</t>
  </si>
  <si>
    <t>Linking sets will include interrow connectors, terminating cables and associated accessories.</t>
  </si>
  <si>
    <t>USD</t>
  </si>
  <si>
    <t>Item #</t>
  </si>
  <si>
    <t>Required Capacity [Ah]</t>
  </si>
  <si>
    <t>Offered Capacity [Ah]</t>
  </si>
  <si>
    <t>Model No.</t>
  </si>
  <si>
    <t>Wet Weight/unit [kg]</t>
  </si>
  <si>
    <t>Wet Cells</t>
  </si>
  <si>
    <r>
      <t xml:space="preserve">30V Linking Sets </t>
    </r>
    <r>
      <rPr>
        <b/>
        <sz val="11"/>
        <color rgb="FFFF0000"/>
        <rFont val="Arial"/>
        <family val="2"/>
      </rPr>
      <t>(Not Applicable)</t>
    </r>
  </si>
  <si>
    <t>48V Linking Sets</t>
  </si>
  <si>
    <t>110V Linking Sets</t>
  </si>
  <si>
    <t>220V Linking Sets</t>
  </si>
  <si>
    <t>30V Battery Cabinet</t>
  </si>
  <si>
    <t>48V Battery Cabinet</t>
  </si>
  <si>
    <t>110V Battery Cabinet</t>
  </si>
  <si>
    <t>220V Battery Cabinet</t>
  </si>
  <si>
    <t>(1)</t>
  </si>
  <si>
    <t>(2)</t>
  </si>
  <si>
    <t>(3)=(1)x(2)</t>
  </si>
  <si>
    <t>(4)</t>
  </si>
  <si>
    <t>(5)</t>
  </si>
  <si>
    <t>(6)=(1)x(4)</t>
  </si>
  <si>
    <t>(7)=(5)x(6)</t>
  </si>
  <si>
    <t>(8)=(3)+(7)</t>
  </si>
  <si>
    <t>(9)=0.15x(8)</t>
  </si>
  <si>
    <t>(10)=(8)+(9)</t>
  </si>
  <si>
    <t>CPA Formula</t>
  </si>
  <si>
    <t>Estimated Qty</t>
  </si>
  <si>
    <t>Local Currency</t>
  </si>
  <si>
    <t>Foreign Currency</t>
  </si>
  <si>
    <t>Local + Foreign Currency</t>
  </si>
  <si>
    <t>Rate/unit (ZAR)</t>
  </si>
  <si>
    <t>Local Portion (ZAR)</t>
  </si>
  <si>
    <t>Rate/unit (Foreign)</t>
  </si>
  <si>
    <t>ROE</t>
  </si>
  <si>
    <t>Foreign Portion (ZAR)</t>
  </si>
  <si>
    <t>Total Price  excl. VAT (ZAR)</t>
  </si>
  <si>
    <t>VAT (ZAR)</t>
  </si>
  <si>
    <t>Total Price  incl. VAT (ZAR)</t>
  </si>
  <si>
    <t>12V/7.8Ah</t>
  </si>
  <si>
    <t>24V/7.8Ah</t>
  </si>
  <si>
    <t>12V/12Ah</t>
  </si>
  <si>
    <t>24V/13.2Ah</t>
  </si>
  <si>
    <t>12V/18Ah</t>
  </si>
  <si>
    <t>24V/18Ah</t>
  </si>
  <si>
    <t>12V/26Ah</t>
  </si>
  <si>
    <t>Notes:</t>
  </si>
  <si>
    <t>The estimated quantities for cells and number of battery banks are imported from the Forecast worksheet.</t>
  </si>
  <si>
    <t>COSTS FOR LABOUR, SUBSISTENCE AND TRAVELLING</t>
  </si>
  <si>
    <t>Prices in South African Currency (Excluding VAT)</t>
  </si>
  <si>
    <t>Activities shall be quoted as PER UNIT and as being at the same site at the same time</t>
  </si>
  <si>
    <t>ENQUIRY NO</t>
  </si>
  <si>
    <t>COMMODITY</t>
  </si>
  <si>
    <t>SUPPLIER</t>
  </si>
  <si>
    <r>
      <rPr>
        <b/>
        <sz val="10"/>
        <rFont val="Arial"/>
        <family val="2"/>
      </rPr>
      <t>Decommissioning</t>
    </r>
    <r>
      <rPr>
        <sz val="10"/>
        <rFont val="Arial"/>
        <family val="2"/>
      </rPr>
      <t xml:space="preserve"> - the removal of wet charged cells (and associated stand/cabinet where applicable) and disposal in line with Eskom procedures.</t>
    </r>
  </si>
  <si>
    <r>
      <rPr>
        <b/>
        <sz val="10"/>
        <rFont val="Arial"/>
        <family val="2"/>
      </rPr>
      <t xml:space="preserve">Installation </t>
    </r>
    <r>
      <rPr>
        <sz val="10"/>
        <rFont val="Arial"/>
        <family val="2"/>
      </rPr>
      <t xml:space="preserve">- the construction, placing of the battery stand/cabinet, packing and linking of cells. </t>
    </r>
  </si>
  <si>
    <r>
      <t xml:space="preserve">Commissioning </t>
    </r>
    <r>
      <rPr>
        <sz val="10"/>
        <rFont val="Arial"/>
        <family val="2"/>
      </rPr>
      <t>- the connection of the battery to the charger and ensuring that the charger settings are correct for the battery. The relevant documentation shall be supplied to Eskom.</t>
    </r>
  </si>
  <si>
    <t>The tenderer shall indicate the maximum Ah for the Small - Medium Ah range in Column C for Item 1. These values will be copied to the other cells automatically.</t>
  </si>
  <si>
    <t>Minimum discharge duration to be quoted on shall be 5 hours.</t>
  </si>
  <si>
    <t>Tenderer to indicate the Number of Labour Hours per Battery Bank</t>
  </si>
  <si>
    <t>Item</t>
  </si>
  <si>
    <t>Item Description</t>
  </si>
  <si>
    <t>Capacity Range [Ah]</t>
  </si>
  <si>
    <t>Bank Voltage [V]</t>
  </si>
  <si>
    <t xml:space="preserve">Decommissioning </t>
  </si>
  <si>
    <t>Installation</t>
  </si>
  <si>
    <t>Commissioning without Discharge Test</t>
  </si>
  <si>
    <t>Commissioning with Discharge Test</t>
  </si>
  <si>
    <t>Small - Medium Ah</t>
  </si>
  <si>
    <t>Large Ah</t>
  </si>
  <si>
    <t>24 - 32</t>
  </si>
  <si>
    <t>Cost</t>
  </si>
  <si>
    <t>Comment</t>
  </si>
  <si>
    <t>Labour Rate</t>
  </si>
  <si>
    <t>Cost per hour</t>
  </si>
  <si>
    <t>Subsistence Rate</t>
  </si>
  <si>
    <t>Cost per Team per Day (8 hrs)</t>
  </si>
  <si>
    <t>Travelling Rate</t>
  </si>
  <si>
    <t>Cost per kilometer</t>
  </si>
  <si>
    <t>Labour Charges</t>
  </si>
  <si>
    <t>S&amp;T Costs</t>
  </si>
  <si>
    <t>S&amp;T without Discharge</t>
  </si>
  <si>
    <t>S&amp;T with Discharge</t>
  </si>
  <si>
    <t>TRANSPORT AND OFF LOADING COSTS (Applicable to crated orders. Small items shall be couriered at the cheapest cost)</t>
  </si>
  <si>
    <t>Transport Costs on the same order, going to the same location shall be optimised and NOT treated as individual consignments.</t>
  </si>
  <si>
    <t xml:space="preserve"> ENQUIRY NO</t>
  </si>
  <si>
    <t>Distance to site [km]</t>
  </si>
  <si>
    <t>Transport to site or regional store and off-loading</t>
  </si>
  <si>
    <t>Total Mass [kg]</t>
  </si>
  <si>
    <t>0-1000</t>
  </si>
  <si>
    <t>1001 - 2000</t>
  </si>
  <si>
    <t>2001 - 3000</t>
  </si>
  <si>
    <t>3001 - 4000</t>
  </si>
  <si>
    <t>4001 - 6000</t>
  </si>
  <si>
    <t>6001 - 8000</t>
  </si>
  <si>
    <t>8001 - 10000</t>
  </si>
  <si>
    <t>10001 - 14000</t>
  </si>
  <si>
    <t>14001 - 18000</t>
  </si>
  <si>
    <t>18000 +</t>
  </si>
  <si>
    <t>0 - 100</t>
  </si>
  <si>
    <t>101 - 200</t>
  </si>
  <si>
    <t>201 - 300</t>
  </si>
  <si>
    <t>301 - 400</t>
  </si>
  <si>
    <t>401 - 500</t>
  </si>
  <si>
    <t>501 - 600</t>
  </si>
  <si>
    <t>601 - 700</t>
  </si>
  <si>
    <t>701 - 800</t>
  </si>
  <si>
    <t>801 - 900</t>
  </si>
  <si>
    <t>901 - 1000</t>
  </si>
  <si>
    <t>1001 - 1100</t>
  </si>
  <si>
    <t>1101 - 1200</t>
  </si>
  <si>
    <t>1201 - 1300</t>
  </si>
  <si>
    <t>1301 - 1400</t>
  </si>
  <si>
    <t>1401 - 1500</t>
  </si>
  <si>
    <t>COMMENTS:</t>
  </si>
  <si>
    <t>List of Accessories (All amounts in ZAR excluding VAT.)</t>
  </si>
  <si>
    <t>SAP Number</t>
  </si>
  <si>
    <t>Short Description</t>
  </si>
  <si>
    <t>Price</t>
  </si>
  <si>
    <t>Comments</t>
  </si>
  <si>
    <t>TBA</t>
  </si>
  <si>
    <t>Anti-corrosion lubricant (at least 250ml)</t>
  </si>
  <si>
    <r>
      <t>VRLA battery cell logbook</t>
    </r>
    <r>
      <rPr>
        <vertAlign val="superscript"/>
        <sz val="10"/>
        <color theme="1"/>
        <rFont val="Arial"/>
        <family val="2"/>
      </rPr>
      <t xml:space="preserve"> 1)</t>
    </r>
  </si>
  <si>
    <t>Battery cabinet identification label</t>
  </si>
  <si>
    <t>Battery cabinet safety sign</t>
  </si>
  <si>
    <t>Non-intrusive (laser) thermometer</t>
  </si>
  <si>
    <t>25 mm Paint Brush</t>
  </si>
  <si>
    <t>Safety File</t>
  </si>
  <si>
    <t>1) Shall comply with 240-118705836, Maintenance of Batteries.</t>
  </si>
  <si>
    <t>2) Shall comply with 240-56362221, Standard for safety signs used in DC applications</t>
  </si>
  <si>
    <t>3) Shall comply with 240-44175132, Eskom Personal Protective Equipment (PPE)</t>
  </si>
  <si>
    <t>TRAINING</t>
  </si>
  <si>
    <t>Options</t>
  </si>
  <si>
    <t>Cost / Session / Student</t>
  </si>
  <si>
    <t>Min no. of students</t>
  </si>
  <si>
    <t>Max no. of students</t>
  </si>
  <si>
    <t>Duration [days]</t>
  </si>
  <si>
    <t>At Eskom Premises</t>
  </si>
  <si>
    <t>At Suppliers Works</t>
  </si>
  <si>
    <t>NOTE: The supplier shall ensure that all training material and equipment are available.</t>
  </si>
  <si>
    <t>The supplier shall state the terms and conditions related to other costs that were not explicitly stated (requested) as part of the enquiry. These could include costs related to storage on behalf of Eskom where the site is not yet ready; cancellation fees - where an order was placed and needs to be amended / changed for other equipment, etc.</t>
  </si>
  <si>
    <t>Proposal with terms and conditions</t>
  </si>
  <si>
    <t>Price Schedule for Tripper Pack and Individual Cells - All amounts in ZAR excluding VAT.</t>
  </si>
  <si>
    <t>The prices for individual cells include a cell label (number), inter-cell connectors, bolts, nuts, washers, spring washers, corrosion protection and electrolyte.</t>
  </si>
  <si>
    <t>Tripper Pack is sealed, cylindrical, D size Nickel Cadmium cells consisiting of 20 cells (4x5 cell configuration) shall be wrapped (PVC shrink-wrapping, or plastic casings) as a unit. Comply with IEC 61951-1, Secondary cells and batteries containing alkaline or other non-acid electrolytes – Portable sealed rechargeable single cells – Part 1: Nickel-Cadmium.</t>
  </si>
  <si>
    <t>30V Linking Sets</t>
  </si>
  <si>
    <t>Not Applicable Not Applicable</t>
  </si>
  <si>
    <t>MULTIPLE CURRENCIES - SECONDARY OPTION X3</t>
  </si>
  <si>
    <t>No</t>
  </si>
  <si>
    <t>Currency Description</t>
  </si>
  <si>
    <t>Code</t>
  </si>
  <si>
    <t>Foreign Exchange Currency 1,00 =</t>
  </si>
  <si>
    <t>Date Published</t>
  </si>
  <si>
    <t>Source</t>
  </si>
  <si>
    <t>Austrailian Dollar</t>
  </si>
  <si>
    <t>AUD</t>
  </si>
  <si>
    <t>Canadian Dollar</t>
  </si>
  <si>
    <t>CAD</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</si>
  <si>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</si>
  <si>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</si>
  <si>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</si>
  <si>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</si>
  <si>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</si>
  <si>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</si>
  <si>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</si>
  <si>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</si>
  <si>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</si>
  <si>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</si>
  <si>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</si>
  <si>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</si>
  <si>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</si>
  <si>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</si>
  <si>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</si>
  <si>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</si>
  <si>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</si>
  <si>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</si>
  <si>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</si>
  <si>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</si>
  <si>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Dollars</t>
  </si>
  <si>
    <t>South African Rand</t>
  </si>
  <si>
    <t>ZAR</t>
  </si>
  <si>
    <t>Note:  Above is the list for which Foreign Exchange Cover can be obtained. Should   your tender be in  currency not indicated on this list, kindly contact the Eskom Commercial Department who will liaise with Eskom Treasury for sanction to use that currency.</t>
  </si>
  <si>
    <t>ENQUIRY No</t>
  </si>
  <si>
    <t>PRICE ADJUSTMENT FOR INFLATION - SECONDARY OPTION X1</t>
  </si>
  <si>
    <t>Description of Formula</t>
  </si>
  <si>
    <t>Fixed</t>
  </si>
  <si>
    <t>Firm and Fixed</t>
  </si>
  <si>
    <t>01</t>
  </si>
  <si>
    <t>02</t>
  </si>
  <si>
    <t>03</t>
  </si>
  <si>
    <t>04</t>
  </si>
  <si>
    <t>05</t>
  </si>
  <si>
    <t>06</t>
  </si>
  <si>
    <t>07</t>
  </si>
  <si>
    <t>08</t>
  </si>
  <si>
    <t>09</t>
  </si>
  <si>
    <t>010</t>
  </si>
  <si>
    <t>CPA No</t>
  </si>
  <si>
    <t>Description</t>
  </si>
  <si>
    <t>Index</t>
  </si>
  <si>
    <t>Proportion / Coefficient / Weight / Base reference price</t>
  </si>
  <si>
    <t>Scope of Index (eg Labour)</t>
  </si>
  <si>
    <t>Title/Definition : Linked to the index, e.g., Table C3, All hourly paid employees.  Must be completely defined</t>
  </si>
  <si>
    <t xml:space="preserve">Source of Index </t>
  </si>
  <si>
    <t xml:space="preserve">Base month if not Base Date as defined </t>
  </si>
  <si>
    <t>Base index</t>
  </si>
  <si>
    <t>Formula Currency Code</t>
  </si>
  <si>
    <t>Currency Code</t>
  </si>
  <si>
    <t>Exchange Rate Currency 1,00 =</t>
  </si>
  <si>
    <t>Historical Data  (Yes/No)</t>
  </si>
  <si>
    <t>Internet address</t>
  </si>
  <si>
    <t>Description of formula 1</t>
  </si>
  <si>
    <t>a</t>
  </si>
  <si>
    <t>Table of indices</t>
  </si>
  <si>
    <t>Source of indices</t>
  </si>
  <si>
    <t>1 Month before tender close</t>
  </si>
  <si>
    <t>Index in the base month</t>
  </si>
  <si>
    <t>Currency</t>
  </si>
  <si>
    <t>N/A</t>
  </si>
  <si>
    <t>Rate</t>
  </si>
  <si>
    <t>Provide the website address</t>
  </si>
  <si>
    <t>b</t>
  </si>
  <si>
    <t>c</t>
  </si>
  <si>
    <t>d</t>
  </si>
  <si>
    <t>e</t>
  </si>
  <si>
    <t>f</t>
  </si>
  <si>
    <t>Fixed Non-adjustable (0.15 minimum)</t>
  </si>
  <si>
    <t>Total (1.00)</t>
  </si>
  <si>
    <t>Source of Index ((indices prepared by (e.g. SEIFSA, StatsSA, LME)</t>
  </si>
  <si>
    <t>Description of formula 2</t>
  </si>
  <si>
    <t>Description of formula 3</t>
  </si>
  <si>
    <t>Description of formula 4</t>
  </si>
  <si>
    <t>Description of formula 5</t>
  </si>
  <si>
    <t>Description of formula 6</t>
  </si>
  <si>
    <t>Description of formula 7</t>
  </si>
  <si>
    <t>Description of formula 8</t>
  </si>
  <si>
    <t>Description of formula 9</t>
  </si>
  <si>
    <t>Description of formula 10</t>
  </si>
  <si>
    <t>PRESCRIBED INDICES</t>
  </si>
  <si>
    <t>Note :</t>
  </si>
  <si>
    <t>It is important that these indices are considered with the requirements in Spares and Tools and Maintenance and repairs,Training and IP</t>
  </si>
  <si>
    <t>Please go through the Eskom CPA strategy document attached.</t>
  </si>
  <si>
    <t>LOCAL CPA INDICES</t>
  </si>
  <si>
    <t>Latest</t>
  </si>
  <si>
    <t>Labour</t>
  </si>
  <si>
    <t>Commodities</t>
  </si>
  <si>
    <t>Processed material</t>
  </si>
  <si>
    <t>Transport</t>
  </si>
  <si>
    <t>Others</t>
  </si>
  <si>
    <t xml:space="preserve">Labour general </t>
  </si>
  <si>
    <t>Steel:</t>
  </si>
  <si>
    <t>Mechanical Engineering Material</t>
  </si>
  <si>
    <t xml:space="preserve">
SEIFSA, L2, road freight costs </t>
  </si>
  <si>
    <t xml:space="preserve">Consumer Price Index
StatsSA, P0141
Table A – Consumer Price Index: 
Main indices
All items( CPI Headline)
(*Variable Name: CPS 00000)
OR
SEIFSA
D Consumer Price Index (CPI)
</t>
  </si>
  <si>
    <t>SEIFSA, C3, Actual Labour Costs, Hourly- Paid Employees</t>
  </si>
  <si>
    <t xml:space="preserve">  StatsSA P0142.1
Table 2 - PPI for intermediate manufactured goods
Basic iron and steel
(*Variable Name: PPD35100).
</t>
  </si>
  <si>
    <t>SEIFSA, G, Mechanical Engineering Materials</t>
  </si>
  <si>
    <t>Copper:</t>
  </si>
  <si>
    <t>Electrical Engineering Material</t>
  </si>
  <si>
    <t>SEIFSA,  F, Copper Metric Ton</t>
  </si>
  <si>
    <t xml:space="preserve">Production Price Index  (PPI)
StatsSA  P0142.1,  Table A – Key figures
 **Final manufactured goods
(*Variable Name PPC3000) 
or
**Intermediate manufactured goods
(*Variable Name  PPD3000)
OR
SEIFSA,,  Table U                                                 **Final Manufactured Goods
or
**Intermediate  Manufactured Goods
</t>
  </si>
  <si>
    <t>Labour general</t>
  </si>
  <si>
    <t>Aluminium:-</t>
  </si>
  <si>
    <t>SEIFSA, G, Electrical Engineering Material</t>
  </si>
  <si>
    <t xml:space="preserve">
SEIFSA, C3 (a), Actual Labour Cost (field force) where subsistence allowance is paid</t>
  </si>
  <si>
    <t xml:space="preserve">SEIFSA, R, </t>
  </si>
  <si>
    <t>Zinc:-</t>
  </si>
  <si>
    <t>Building and Construction Material</t>
  </si>
  <si>
    <t>SEIFSA, F, Zinc</t>
  </si>
  <si>
    <t>SEIFSA, G, Building and Construction Material</t>
  </si>
  <si>
    <t>Lead:-</t>
  </si>
  <si>
    <t xml:space="preserve">
SEIFSA ,F, Lead</t>
  </si>
  <si>
    <t xml:space="preserve">*The Variable Numbers are indicate above for ease of finding the appropriate indices in the web pages of StatsSA’s “Inter Active Data” (e.g. index figures in Excel files)   </t>
  </si>
  <si>
    <t>**The use of Final or Intermediate Manufactured Goods depends on the nature of the cost component in the CPA formula</t>
  </si>
  <si>
    <t>FOREIGN CPA INDICES</t>
  </si>
  <si>
    <t>National Statistical Institute,</t>
  </si>
  <si>
    <t>MEPS,</t>
  </si>
  <si>
    <t>Country-specific general labour index</t>
  </si>
  <si>
    <t>Country-specific general steel index</t>
  </si>
  <si>
    <t>Country-specific mechanical engineering material</t>
  </si>
  <si>
    <t>Country-specific general transport cost index</t>
  </si>
  <si>
    <t>Country-specific CPI (Headline)</t>
  </si>
  <si>
    <t>LME, Copper</t>
  </si>
  <si>
    <t>LME, aluminium</t>
  </si>
  <si>
    <t>Country-specific electrical engineering material</t>
  </si>
  <si>
    <t>LME, zinc</t>
  </si>
  <si>
    <t>Country-specific PPI</t>
  </si>
  <si>
    <t>LME, lead</t>
  </si>
  <si>
    <t>Country-specific building and construction material</t>
  </si>
  <si>
    <t>Column #</t>
  </si>
  <si>
    <t>1) Custom battery banks qty's standardised to closest standard bank size</t>
  </si>
  <si>
    <t>Equipment</t>
  </si>
  <si>
    <t>1+2+3</t>
  </si>
  <si>
    <t>2) Distance for travelling is assumed to 1000km (roundtrip)</t>
  </si>
  <si>
    <t>Services without Discharge Test</t>
  </si>
  <si>
    <t>4+5+7+8+9+10</t>
  </si>
  <si>
    <t>3) Distance for transport is assumed to 500km (one way)</t>
  </si>
  <si>
    <t>km</t>
  </si>
  <si>
    <t>Services with Discharge Test</t>
  </si>
  <si>
    <t>4+5+7+8+9+12</t>
  </si>
  <si>
    <t>SUMMARY OF PRICES EXCLUDING VAT</t>
  </si>
  <si>
    <t>DRST</t>
  </si>
  <si>
    <t>Offered Ah</t>
  </si>
  <si>
    <t>Linking Sets</t>
  </si>
  <si>
    <t>Battery Cabinets</t>
  </si>
  <si>
    <t>Decommissioning</t>
  </si>
  <si>
    <t>Commissioning without Discharge</t>
  </si>
  <si>
    <t>Commissioning with Discharge</t>
  </si>
  <si>
    <t>Travelling</t>
  </si>
  <si>
    <t>Subsistence (Wet Charged) - Commissioning without Discharge Test</t>
  </si>
  <si>
    <t>Total cost - Commissioning without Discharge Test</t>
  </si>
  <si>
    <t>Subsistence (Wet Charged) - Commissioning with Discharge Test</t>
  </si>
  <si>
    <t>Total cost - Commissioning with Discharge Test</t>
  </si>
  <si>
    <t>Decommissioning Costs = Sum of Y=48,110,220 (No. of YV Banks x Hourly Labour Rate x No. of Hours)</t>
  </si>
  <si>
    <t>Tripper pack will be installed by Eskom</t>
  </si>
  <si>
    <t>DC : Valve Regulated Lead Acid Batteries</t>
  </si>
  <si>
    <t>Rate =</t>
  </si>
  <si>
    <t>R</t>
  </si>
  <si>
    <t>/Ah</t>
  </si>
  <si>
    <t>Item Quantity/OU</t>
  </si>
  <si>
    <t>Item No</t>
  </si>
  <si>
    <t>C10 Rating [Ah]</t>
  </si>
  <si>
    <t>ECOU</t>
  </si>
  <si>
    <t>FSOU</t>
  </si>
  <si>
    <t>GOU</t>
  </si>
  <si>
    <t>KZNOU</t>
  </si>
  <si>
    <t>LOU</t>
  </si>
  <si>
    <t>MOU</t>
  </si>
  <si>
    <t>NCOU</t>
  </si>
  <si>
    <t>NWOU</t>
  </si>
  <si>
    <t>WCOU</t>
  </si>
  <si>
    <t>48V</t>
  </si>
  <si>
    <t>110V</t>
  </si>
  <si>
    <t>220V</t>
  </si>
  <si>
    <t>E1270DXWC_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</si>
</sst>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164" formatCode="_(* #,##0.00_);_(* \(#,##0.00\);_(* &quot;-&quot;??_);_(@_)"/>
    <numFmt numFmtId="165" formatCode="_ &quot;R&quot;\ * #,##0.00_ ;_ &quot;R&quot;\ * \-#,##0.00_ ;_ &quot;R&quot;\ * &quot;-&quot;??_ ;_ @_ "/>
    <numFmt numFmtId="166" formatCode="_ * #,##0.00_ ;_ * \-#,##0.00_ ;_ * &quot;-&quot;??_ ;_ @_ "/>
    <numFmt numFmtId="167" formatCode="&quot;R&quot;\ #,##0.00"/>
    <numFmt numFmtId="168" formatCode="dd\ mmm\ yyyy"/>
    <numFmt numFmtId="169" formatCode="&quot;R&quot;\ #,##0.000000"/>
    <numFmt numFmtId="170" formatCode="dd\-mmm\-yyyy"/>
    <numFmt numFmtId="171" formatCode="0.000_)"/>
    <numFmt numFmtId="172" formatCode="[$R-436]\ #,##0.00"/>
    <numFmt numFmtId="173" formatCode="#,##0.0_);\(#,##0.0\)"/>
    <numFmt numFmtId="174" formatCode="0.0"/>
    <numFmt numFmtId="175" formatCode="0.00_)"/>
    <numFmt numFmtId="176" formatCode="000"/>
    <numFmt numFmtId="177" formatCode="mmm\-yyyy"/>
    <numFmt numFmtId="178" formatCode="[$ZAR]\ #,##0.000000"/>
    <numFmt numFmtId="179" formatCode="#,##0.000"/>
    <numFmt numFmtId="180" formatCode="_ [$R-1C09]\ * #,##0.00_ ;_ [$R-1C09]\ * \-#,##0.00_ ;_ [$R-1C09]\ * &quot;-&quot;??_ ;_ @_ "/>
    <numFmt numFmtId="181" formatCode="0&quot;kV&quot;"/>
    <numFmt numFmtId="182" formatCode="_-[$R-1C09]* #,##0.00_-;\-[$R-1C09]* #,##0.00_-;_-[$R-1C09]* &quot;-&quot;??_-;_-@_-"/>
  </numFmts>
  <fonts count="5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9"/>
      <name val="Arial"/>
      <family val="2"/>
    </font>
    <font>
      <b/>
      <sz val="9"/>
      <name val="Arial"/>
      <family val="2"/>
    </font>
    <font>
      <b/>
      <sz val="10"/>
      <name val="Arial"/>
      <family val="2"/>
    </font>
    <font>
      <b/>
      <sz val="11"/>
      <name val="Arial"/>
      <family val="2"/>
    </font>
    <font>
      <b/>
      <sz val="10"/>
      <color indexed="8"/>
      <name val="Arial"/>
      <family val="2"/>
    </font>
    <font>
      <sz val="8"/>
      <name val="Arial"/>
      <family val="2"/>
    </font>
    <font>
      <sz val="12"/>
      <name val="Arial"/>
      <family val="2"/>
    </font>
    <font>
      <b/>
      <i/>
      <sz val="10"/>
      <name val="Arial"/>
      <family val="2"/>
    </font>
    <font>
      <b/>
      <sz val="14"/>
      <name val="Arial"/>
      <family val="2"/>
    </font>
    <font>
      <sz val="9"/>
      <color indexed="8"/>
      <name val="Arial"/>
      <family val="2"/>
    </font>
    <font>
      <b/>
      <sz val="10"/>
      <color theme="1"/>
      <name val="Arial"/>
      <family val="2"/>
    </font>
    <font>
      <sz val="10"/>
      <color theme="1"/>
      <name val="Arial"/>
      <family val="2"/>
    </font>
    <font>
      <i/>
      <sz val="10"/>
      <name val="Arial"/>
      <family val="2"/>
    </font>
    <font>
      <b/>
      <sz val="8"/>
      <name val="Arial"/>
      <family val="2"/>
    </font>
    <font>
      <b/>
      <sz val="9"/>
      <color indexed="81"/>
      <name val="Tahoma"/>
      <family val="2"/>
    </font>
    <font>
      <sz val="9"/>
      <color indexed="81"/>
      <name val="Tahoma"/>
      <family val="2"/>
    </font>
    <font>
      <sz val="11"/>
      <color theme="1"/>
      <name val="Arial"/>
      <family val="2"/>
    </font>
    <font>
      <u/>
      <sz val="10"/>
      <color indexed="12"/>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8"/>
      <name val="Century Gothic"/>
      <family val="2"/>
    </font>
    <font>
      <sz val="12"/>
      <name val="Helv"/>
    </font>
    <font>
      <b/>
      <i/>
      <sz val="16"/>
      <name val="Helv"/>
    </font>
    <font>
      <sz val="8"/>
      <name val="Helv"/>
    </font>
    <font>
      <sz val="10"/>
      <name val="MS Sans Serif"/>
      <family val="2"/>
    </font>
    <font>
      <sz val="12"/>
      <name val="Times New Roman"/>
      <family val="1"/>
    </font>
    <font>
      <sz val="8"/>
      <color indexed="10"/>
      <name val="Arial Narrow"/>
      <family val="2"/>
    </font>
    <font>
      <b/>
      <sz val="11"/>
      <color theme="1"/>
      <name val="Arial"/>
      <family val="2"/>
    </font>
    <font>
      <u/>
      <sz val="10"/>
      <name val="Arial"/>
      <family val="2"/>
    </font>
    <font>
      <u/>
      <sz val="7.5"/>
      <color indexed="12"/>
      <name val="Arial"/>
      <family val="2"/>
    </font>
    <font>
      <b/>
      <sz val="8"/>
      <color indexed="81"/>
      <name val="Tahoma"/>
      <family val="2"/>
    </font>
    <font>
      <sz val="8"/>
      <color indexed="81"/>
      <name val="Tahoma"/>
      <family val="2"/>
    </font>
    <font>
      <sz val="10"/>
      <color rgb="FF92D050"/>
      <name val="Arial"/>
      <family val="2"/>
    </font>
    <font>
      <vertAlign val="superscript"/>
      <sz val="10"/>
      <color theme="1"/>
      <name val="Arial"/>
      <family val="2"/>
    </font>
    <font>
      <sz val="9"/>
      <color theme="1"/>
      <name val="Arial"/>
      <family val="2"/>
    </font>
    <font>
      <b/>
      <sz val="11"/>
      <color rgb="FF000000"/>
      <name val="Calibri"/>
      <family val="2"/>
    </font>
    <font>
      <sz val="10"/>
      <color rgb="FF000000"/>
      <name val="Arial"/>
      <family val="2"/>
    </font>
    <font>
      <sz val="10"/>
      <color rgb="FFFF0000"/>
      <name val="Arial"/>
      <family val="2"/>
    </font>
    <font>
      <sz val="36"/>
      <color rgb="FFFF0000"/>
      <name val="Arial"/>
      <family val="2"/>
    </font>
    <font>
      <b/>
      <sz val="11"/>
      <color rgb="FFFF0000"/>
      <name val="Arial"/>
      <family val="2"/>
    </font>
    <font>
      <b/>
      <sz val="14"/>
      <color rgb="FF0070C0"/>
      <name val="Calibri"/>
      <family val="2"/>
    </font>
    <font>
      <sz val="11"/>
      <color rgb="FF000000"/>
      <name val="Calibri"/>
      <family val="2"/>
    </font>
    <font>
      <sz val="10"/>
      <color rgb="FF000000"/>
      <name val="Calibri"/>
      <family val="2"/>
    </font>
    <font>
      <b/>
      <sz val="12"/>
      <color rgb="FFFF0000"/>
      <name val="Arial"/>
      <family val="2"/>
    </font>
    <font>
      <b/>
      <sz val="16"/>
      <name val="Arial"/>
      <family val="2"/>
    </font>
    <font>
      <b/>
      <sz val="16"/>
      <color rgb="FFFF0000"/>
      <name val="Arial"/>
      <family val="2"/>
    </font>
    <font>
      <sz val="14"/>
      <name val="Arial"/>
      <family val="2"/>
    </font>
    <font>
      <sz val="13"/>
      <name val="Times New Roman"/>
      <family val="1"/>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
      <patternFill patternType="solid">
        <fgColor theme="0" tint="-4.9989318521683403E-2"/>
        <bgColor indexed="64"/>
      </patternFill>
    </fill>
    <fill>
      <patternFill patternType="lightUp"/>
    </fill>
    <fill>
      <patternFill patternType="solid">
        <fgColor indexed="15"/>
      </patternFill>
    </fill>
    <fill>
      <patternFill patternType="solid">
        <fgColor theme="0" tint="-0.249977111117893"/>
        <bgColor indexed="64"/>
      </patternFill>
    </fill>
    <fill>
      <patternFill patternType="solid">
        <fgColor indexed="22"/>
        <bgColor indexed="64"/>
      </patternFill>
    </fill>
    <fill>
      <patternFill patternType="solid">
        <fgColor rgb="FFFFFFFF"/>
        <bgColor rgb="FF000000"/>
      </patternFill>
    </fill>
    <fill>
      <patternFill patternType="solid">
        <fgColor rgb="FFDCE6F1"/>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0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1">
    <xf numFmtId="0" fontId="0"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0" borderId="0"/>
    <xf numFmtId="0" fontId="4" fillId="2" borderId="1" applyNumberFormat="0" applyFont="0" applyAlignment="0" applyProtection="0"/>
    <xf numFmtId="165" fontId="5" fillId="0" borderId="0" applyFont="0" applyFill="0" applyBorder="0" applyAlignment="0" applyProtection="0"/>
    <xf numFmtId="165" fontId="4" fillId="0" borderId="0" applyFont="0" applyFill="0" applyBorder="0" applyAlignment="0" applyProtection="0"/>
    <xf numFmtId="0" fontId="5" fillId="0" borderId="0"/>
    <xf numFmtId="0" fontId="24" fillId="0" borderId="0" applyNumberFormat="0" applyFill="0" applyBorder="0" applyAlignment="0" applyProtection="0">
      <alignment vertical="top"/>
      <protection locked="0"/>
    </xf>
    <xf numFmtId="0" fontId="25" fillId="0" borderId="0">
      <alignment horizontal="left" vertical="top" wrapText="1"/>
    </xf>
    <xf numFmtId="0" fontId="26" fillId="0" borderId="0">
      <alignment horizontal="left" vertical="top" wrapText="1"/>
    </xf>
    <xf numFmtId="0" fontId="27" fillId="0" borderId="0">
      <alignment horizontal="left" vertical="top" wrapText="1"/>
    </xf>
    <xf numFmtId="0" fontId="28" fillId="0" borderId="0">
      <alignment horizontal="center" wrapText="1"/>
      <protection locked="0"/>
    </xf>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2" fontId="30" fillId="0" borderId="11" applyBorder="0">
      <alignment horizontal="center" vertical="center" wrapText="1"/>
    </xf>
    <xf numFmtId="0" fontId="6" fillId="0" borderId="9" applyNumberFormat="0" applyAlignment="0" applyProtection="0">
      <alignment horizontal="left" vertical="center"/>
    </xf>
    <xf numFmtId="0" fontId="6" fillId="0" borderId="30">
      <alignment horizontal="left" vertical="center"/>
    </xf>
    <xf numFmtId="173" fontId="31" fillId="21" borderId="0"/>
    <xf numFmtId="174" fontId="12" fillId="0" borderId="0">
      <alignment horizontal="right"/>
    </xf>
    <xf numFmtId="175" fontId="32" fillId="0" borderId="0"/>
    <xf numFmtId="164" fontId="30" fillId="0" borderId="0"/>
    <xf numFmtId="14" fontId="28" fillId="0" borderId="0">
      <alignment horizontal="center" wrapText="1"/>
      <protection locked="0"/>
    </xf>
    <xf numFmtId="9" fontId="5" fillId="0" borderId="0" applyFont="0" applyFill="0" applyBorder="0" applyAlignment="0" applyProtection="0"/>
    <xf numFmtId="0" fontId="33" fillId="0" borderId="0" applyNumberFormat="0" applyFont="0" applyFill="0" applyBorder="0" applyAlignment="0" applyProtection="0">
      <alignment horizontal="left"/>
    </xf>
    <xf numFmtId="0" fontId="34" fillId="0" borderId="0" applyNumberFormat="0" applyFont="0" applyFill="0" applyBorder="0" applyAlignment="0" applyProtection="0">
      <alignment horizontal="left"/>
    </xf>
    <xf numFmtId="4" fontId="5" fillId="0" borderId="0"/>
    <xf numFmtId="0" fontId="35" fillId="0" borderId="0"/>
    <xf numFmtId="0" fontId="13" fillId="0" borderId="0"/>
    <xf numFmtId="0" fontId="36" fillId="0" borderId="0">
      <alignment vertical="top"/>
    </xf>
    <xf numFmtId="164" fontId="5" fillId="0" borderId="0" applyFont="0" applyFill="0" applyBorder="0" applyAlignment="0" applyProtection="0"/>
    <xf numFmtId="0" fontId="3" fillId="0" borderId="0"/>
    <xf numFmtId="166" fontId="5" fillId="0" borderId="0" applyFont="0" applyFill="0" applyBorder="0" applyAlignment="0" applyProtection="0"/>
    <xf numFmtId="0" fontId="2" fillId="0" borderId="0"/>
    <xf numFmtId="0" fontId="39" fillId="0" borderId="0" applyNumberFormat="0" applyFill="0" applyBorder="0" applyAlignment="0" applyProtection="0">
      <alignment vertical="top"/>
      <protection locked="0"/>
    </xf>
    <xf numFmtId="0" fontId="5"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0" borderId="0"/>
    <xf numFmtId="0" fontId="1" fillId="2" borderId="1" applyNumberFormat="0" applyFont="0" applyAlignment="0" applyProtection="0"/>
    <xf numFmtId="165" fontId="1" fillId="0" borderId="0" applyFont="0" applyFill="0" applyBorder="0" applyAlignment="0" applyProtection="0"/>
    <xf numFmtId="0" fontId="1" fillId="0" borderId="0"/>
    <xf numFmtId="0" fontId="1" fillId="0" borderId="0"/>
    <xf numFmtId="165" fontId="5" fillId="0" borderId="0" applyFont="0" applyFill="0" applyBorder="0" applyAlignment="0" applyProtection="0"/>
    <xf numFmtId="0" fontId="23" fillId="0" borderId="0"/>
  </cellStyleXfs>
  <cellXfs count="516">
    <xf numFmtId="0" fontId="0" fillId="0" borderId="0" xfId="0"/>
    <xf numFmtId="0" fontId="7" fillId="0" borderId="0" xfId="0" applyFont="1"/>
    <xf numFmtId="0" fontId="8" fillId="15" borderId="0" xfId="0" applyFont="1" applyFill="1" applyAlignment="1">
      <alignment horizontal="left"/>
    </xf>
    <xf numFmtId="0" fontId="9" fillId="0" borderId="0" xfId="0" applyFont="1"/>
    <xf numFmtId="0" fontId="13" fillId="0" borderId="0" xfId="0" applyFont="1"/>
    <xf numFmtId="0" fontId="13" fillId="15" borderId="0" xfId="0" applyFont="1" applyFill="1"/>
    <xf numFmtId="0" fontId="13" fillId="15" borderId="0" xfId="0" applyFont="1" applyFill="1" applyAlignment="1">
      <alignment horizontal="center"/>
    </xf>
    <xf numFmtId="0" fontId="9" fillId="15" borderId="21" xfId="0" applyFont="1" applyFill="1" applyBorder="1" applyAlignment="1">
      <alignment horizontal="center" vertical="center" wrapText="1"/>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6" fillId="0" borderId="14" xfId="13" applyFont="1" applyBorder="1" applyAlignment="1">
      <alignment horizontal="center"/>
    </xf>
    <xf numFmtId="0" fontId="6" fillId="0" borderId="16" xfId="13" applyFont="1" applyBorder="1" applyAlignment="1">
      <alignment horizontal="center"/>
    </xf>
    <xf numFmtId="0" fontId="9" fillId="15" borderId="35" xfId="13" applyFont="1" applyFill="1" applyBorder="1" applyAlignment="1">
      <alignment horizontal="center" vertical="center" wrapText="1"/>
    </xf>
    <xf numFmtId="0" fontId="9" fillId="15" borderId="36" xfId="13" applyFont="1" applyFill="1" applyBorder="1" applyAlignment="1">
      <alignment horizontal="center"/>
    </xf>
    <xf numFmtId="0" fontId="9" fillId="0" borderId="37" xfId="13" applyFont="1" applyBorder="1" applyAlignment="1">
      <alignment horizontal="center"/>
    </xf>
    <xf numFmtId="0" fontId="16" fillId="0" borderId="37" xfId="13" applyFont="1" applyBorder="1" applyAlignment="1">
      <alignment horizontal="left" vertical="top" wrapText="1"/>
    </xf>
    <xf numFmtId="0" fontId="9" fillId="0" borderId="24" xfId="13" applyFont="1" applyBorder="1" applyAlignment="1">
      <alignment horizontal="center"/>
    </xf>
    <xf numFmtId="0" fontId="16" fillId="0" borderId="24" xfId="13" applyFont="1" applyBorder="1" applyAlignment="1">
      <alignment horizontal="left" vertical="top" wrapText="1"/>
    </xf>
    <xf numFmtId="0" fontId="17" fillId="17" borderId="11" xfId="13" applyFont="1" applyFill="1" applyBorder="1" applyAlignment="1">
      <alignment horizontal="center" vertical="center" wrapText="1"/>
    </xf>
    <xf numFmtId="0" fontId="9" fillId="0" borderId="11" xfId="13" applyFont="1" applyBorder="1" applyAlignment="1">
      <alignment horizontal="center"/>
    </xf>
    <xf numFmtId="0" fontId="9" fillId="0" borderId="11" xfId="13" applyFont="1" applyBorder="1"/>
    <xf numFmtId="0" fontId="18" fillId="17" borderId="11" xfId="13" applyFont="1" applyFill="1" applyBorder="1" applyAlignment="1">
      <alignment horizontal="center" vertical="center" wrapText="1"/>
    </xf>
    <xf numFmtId="0" fontId="9" fillId="0" borderId="28" xfId="17" applyFont="1" applyBorder="1" applyAlignment="1">
      <alignment horizontal="center" vertical="center"/>
    </xf>
    <xf numFmtId="0" fontId="9" fillId="0" borderId="15" xfId="17" quotePrefix="1" applyFont="1" applyBorder="1" applyAlignment="1">
      <alignment horizontal="center" vertical="center"/>
    </xf>
    <xf numFmtId="0" fontId="9" fillId="0" borderId="15" xfId="17" applyFont="1" applyBorder="1" applyAlignment="1">
      <alignment horizontal="center" vertical="center"/>
    </xf>
    <xf numFmtId="2" fontId="9" fillId="0" borderId="15" xfId="17" quotePrefix="1" applyNumberFormat="1" applyFont="1" applyBorder="1" applyAlignment="1">
      <alignment horizontal="center" vertical="center" wrapText="1"/>
    </xf>
    <xf numFmtId="0" fontId="9" fillId="0" borderId="38" xfId="17" quotePrefix="1" applyFont="1" applyBorder="1" applyAlignment="1">
      <alignment horizontal="center" vertical="center"/>
    </xf>
    <xf numFmtId="0" fontId="6" fillId="0" borderId="53" xfId="17" applyFont="1" applyBorder="1"/>
    <xf numFmtId="0" fontId="13" fillId="0" borderId="12" xfId="17" applyFont="1" applyBorder="1"/>
    <xf numFmtId="10" fontId="13" fillId="0" borderId="12" xfId="17" applyNumberFormat="1" applyFont="1" applyBorder="1" applyAlignment="1">
      <alignment horizontal="center"/>
    </xf>
    <xf numFmtId="168" fontId="13" fillId="18" borderId="54" xfId="0" applyNumberFormat="1" applyFont="1" applyFill="1" applyBorder="1" applyAlignment="1" applyProtection="1">
      <alignment horizontal="center" vertical="center" wrapText="1"/>
      <protection locked="0"/>
    </xf>
    <xf numFmtId="0" fontId="6" fillId="0" borderId="56" xfId="17" applyFont="1" applyBorder="1"/>
    <xf numFmtId="0" fontId="13" fillId="0" borderId="57" xfId="17" applyFont="1" applyBorder="1"/>
    <xf numFmtId="10" fontId="13" fillId="0" borderId="57" xfId="17" applyNumberFormat="1" applyFont="1" applyBorder="1" applyAlignment="1">
      <alignment horizontal="center"/>
    </xf>
    <xf numFmtId="0" fontId="13" fillId="18" borderId="55" xfId="0" applyFont="1" applyFill="1" applyBorder="1" applyAlignment="1" applyProtection="1">
      <alignment horizontal="center" vertical="center" wrapText="1"/>
      <protection locked="0"/>
    </xf>
    <xf numFmtId="0" fontId="13" fillId="0" borderId="57" xfId="17" applyFont="1" applyBorder="1" applyAlignment="1">
      <alignment horizontal="center"/>
    </xf>
    <xf numFmtId="0" fontId="6" fillId="0" borderId="58" xfId="17" applyFont="1" applyBorder="1"/>
    <xf numFmtId="0" fontId="13" fillId="0" borderId="13" xfId="17" applyFont="1" applyBorder="1"/>
    <xf numFmtId="10" fontId="13" fillId="0" borderId="13" xfId="17" applyNumberFormat="1" applyFont="1" applyBorder="1" applyAlignment="1">
      <alignment horizontal="center"/>
    </xf>
    <xf numFmtId="169" fontId="13" fillId="19" borderId="11" xfId="17" applyNumberFormat="1" applyFont="1" applyFill="1" applyBorder="1" applyAlignment="1">
      <alignment horizontal="center"/>
    </xf>
    <xf numFmtId="170" fontId="13" fillId="20" borderId="11" xfId="17" applyNumberFormat="1" applyFont="1" applyFill="1" applyBorder="1" applyAlignment="1">
      <alignment horizontal="center"/>
    </xf>
    <xf numFmtId="0" fontId="13" fillId="20" borderId="31" xfId="17" applyFont="1" applyFill="1" applyBorder="1"/>
    <xf numFmtId="0" fontId="9" fillId="0" borderId="23" xfId="17" applyFont="1" applyBorder="1" applyAlignment="1">
      <alignment horizontal="center" vertical="center"/>
    </xf>
    <xf numFmtId="0" fontId="9" fillId="0" borderId="59" xfId="17" applyFont="1" applyBorder="1" applyAlignment="1">
      <alignment vertical="center"/>
    </xf>
    <xf numFmtId="0" fontId="5" fillId="0" borderId="0" xfId="17" applyAlignment="1">
      <alignment vertical="center"/>
    </xf>
    <xf numFmtId="0" fontId="5" fillId="0" borderId="21" xfId="17" applyBorder="1" applyAlignment="1">
      <alignment vertical="center"/>
    </xf>
    <xf numFmtId="0" fontId="9" fillId="0" borderId="60" xfId="17" applyFont="1" applyBorder="1" applyAlignment="1">
      <alignment horizontal="center" vertical="center"/>
    </xf>
    <xf numFmtId="168" fontId="13" fillId="18" borderId="56" xfId="0" applyNumberFormat="1" applyFont="1" applyFill="1" applyBorder="1" applyAlignment="1" applyProtection="1">
      <alignment horizontal="center" vertical="center" wrapText="1"/>
      <protection locked="0"/>
    </xf>
    <xf numFmtId="168" fontId="13" fillId="18" borderId="55" xfId="0" applyNumberFormat="1" applyFont="1" applyFill="1" applyBorder="1" applyAlignment="1" applyProtection="1">
      <alignment horizontal="center" vertical="center" wrapText="1"/>
      <protection locked="0"/>
    </xf>
    <xf numFmtId="168" fontId="13" fillId="18" borderId="66" xfId="0" applyNumberFormat="1" applyFont="1" applyFill="1" applyBorder="1" applyAlignment="1" applyProtection="1">
      <alignment horizontal="center" vertical="center" wrapText="1"/>
      <protection locked="0"/>
    </xf>
    <xf numFmtId="168" fontId="13" fillId="18" borderId="71" xfId="0" applyNumberFormat="1" applyFont="1" applyFill="1" applyBorder="1" applyAlignment="1" applyProtection="1">
      <alignment horizontal="center" vertical="center" wrapText="1"/>
      <protection locked="0"/>
    </xf>
    <xf numFmtId="0" fontId="5" fillId="18" borderId="2" xfId="17" applyFill="1" applyBorder="1" applyAlignment="1" applyProtection="1">
      <alignment vertical="center"/>
      <protection locked="0"/>
    </xf>
    <xf numFmtId="0" fontId="5" fillId="18" borderId="3" xfId="17" applyFill="1" applyBorder="1" applyAlignment="1" applyProtection="1">
      <alignment vertical="center"/>
      <protection locked="0"/>
    </xf>
    <xf numFmtId="0" fontId="5" fillId="18" borderId="4" xfId="17" applyFill="1" applyBorder="1" applyAlignment="1" applyProtection="1">
      <alignment vertical="center"/>
      <protection locked="0"/>
    </xf>
    <xf numFmtId="0" fontId="5" fillId="18" borderId="23" xfId="17" applyFill="1" applyBorder="1" applyAlignment="1" applyProtection="1">
      <alignment vertical="center"/>
      <protection locked="0"/>
    </xf>
    <xf numFmtId="0" fontId="5" fillId="18" borderId="0" xfId="17" applyFill="1" applyAlignment="1" applyProtection="1">
      <alignment vertical="center"/>
      <protection locked="0"/>
    </xf>
    <xf numFmtId="0" fontId="5" fillId="18" borderId="21" xfId="17" applyFill="1" applyBorder="1" applyAlignment="1" applyProtection="1">
      <alignment vertical="center"/>
      <protection locked="0"/>
    </xf>
    <xf numFmtId="0" fontId="5" fillId="18" borderId="5" xfId="17" applyFill="1" applyBorder="1" applyAlignment="1" applyProtection="1">
      <alignment vertical="center"/>
      <protection locked="0"/>
    </xf>
    <xf numFmtId="0" fontId="5" fillId="18" borderId="6" xfId="17" applyFill="1" applyBorder="1" applyAlignment="1" applyProtection="1">
      <alignment vertical="center"/>
      <protection locked="0"/>
    </xf>
    <xf numFmtId="0" fontId="5" fillId="18" borderId="7" xfId="17" applyFill="1" applyBorder="1" applyAlignment="1" applyProtection="1">
      <alignment vertical="center"/>
      <protection locked="0"/>
    </xf>
    <xf numFmtId="0" fontId="5" fillId="18" borderId="73" xfId="17" applyFill="1" applyBorder="1" applyAlignment="1" applyProtection="1">
      <alignment vertical="center"/>
      <protection locked="0"/>
    </xf>
    <xf numFmtId="0" fontId="5" fillId="18" borderId="74" xfId="17" applyFill="1" applyBorder="1" applyAlignment="1" applyProtection="1">
      <alignment vertical="center"/>
      <protection locked="0"/>
    </xf>
    <xf numFmtId="0" fontId="5" fillId="18" borderId="76" xfId="17" applyFill="1" applyBorder="1" applyAlignment="1" applyProtection="1">
      <alignment vertical="center"/>
      <protection locked="0"/>
    </xf>
    <xf numFmtId="0" fontId="5" fillId="18" borderId="77" xfId="17" applyFill="1" applyBorder="1" applyAlignment="1" applyProtection="1">
      <alignment vertical="center"/>
      <protection locked="0"/>
    </xf>
    <xf numFmtId="0" fontId="5" fillId="18" borderId="11" xfId="17" applyFill="1" applyBorder="1" applyAlignment="1" applyProtection="1">
      <alignment vertical="center"/>
      <protection locked="0"/>
    </xf>
    <xf numFmtId="49" fontId="9" fillId="0" borderId="56" xfId="17" applyNumberFormat="1" applyFont="1" applyBorder="1" applyAlignment="1">
      <alignment horizontal="center" vertical="center"/>
    </xf>
    <xf numFmtId="0" fontId="9" fillId="15" borderId="8" xfId="13" applyFont="1" applyFill="1" applyBorder="1" applyAlignment="1">
      <alignment vertical="center"/>
    </xf>
    <xf numFmtId="0" fontId="9" fillId="15" borderId="36" xfId="13" applyFont="1" applyFill="1" applyBorder="1" applyAlignment="1">
      <alignment vertical="center"/>
    </xf>
    <xf numFmtId="0" fontId="9" fillId="0" borderId="19" xfId="47" applyFont="1" applyBorder="1" applyAlignment="1">
      <alignment horizontal="center" vertical="center" wrapText="1"/>
    </xf>
    <xf numFmtId="49" fontId="9" fillId="0" borderId="0" xfId="17" applyNumberFormat="1" applyFont="1" applyAlignment="1">
      <alignment horizontal="center" vertical="center"/>
    </xf>
    <xf numFmtId="0" fontId="5" fillId="0" borderId="0" xfId="17" applyAlignment="1">
      <alignment horizontal="left" vertical="center" wrapText="1"/>
    </xf>
    <xf numFmtId="49" fontId="9" fillId="0" borderId="66" xfId="17" applyNumberFormat="1" applyFont="1" applyBorder="1" applyAlignment="1">
      <alignment horizontal="center" vertical="center"/>
    </xf>
    <xf numFmtId="0" fontId="9" fillId="15" borderId="0" xfId="0" applyFont="1" applyFill="1" applyAlignment="1">
      <alignment horizontal="right" vertical="center"/>
    </xf>
    <xf numFmtId="0" fontId="9" fillId="15" borderId="0" xfId="0" applyFont="1" applyFill="1" applyAlignment="1">
      <alignment horizontal="center" vertical="center"/>
    </xf>
    <xf numFmtId="0" fontId="9" fillId="0" borderId="79" xfId="47" applyFont="1" applyBorder="1" applyAlignment="1">
      <alignment horizontal="center" vertical="center" wrapText="1"/>
    </xf>
    <xf numFmtId="0" fontId="5" fillId="18" borderId="12" xfId="17" applyFill="1" applyBorder="1" applyAlignment="1" applyProtection="1">
      <alignment vertical="center"/>
      <protection locked="0"/>
    </xf>
    <xf numFmtId="0" fontId="9" fillId="15" borderId="10" xfId="13" applyFont="1" applyFill="1" applyBorder="1" applyAlignment="1">
      <alignment horizontal="center"/>
    </xf>
    <xf numFmtId="0" fontId="9" fillId="0" borderId="11" xfId="0" applyFont="1" applyBorder="1" applyAlignment="1">
      <alignment horizontal="center" vertical="center"/>
    </xf>
    <xf numFmtId="0" fontId="23" fillId="0" borderId="0" xfId="13" applyFont="1"/>
    <xf numFmtId="0" fontId="23" fillId="0" borderId="11" xfId="13" applyFont="1" applyBorder="1"/>
    <xf numFmtId="0" fontId="0" fillId="15" borderId="28" xfId="0" applyFill="1" applyBorder="1" applyAlignment="1">
      <alignment horizontal="center"/>
    </xf>
    <xf numFmtId="0" fontId="0" fillId="15" borderId="15" xfId="0" applyFill="1" applyBorder="1" applyAlignment="1">
      <alignment horizontal="center"/>
    </xf>
    <xf numFmtId="0" fontId="0" fillId="15" borderId="29" xfId="0" applyFill="1" applyBorder="1" applyAlignment="1">
      <alignment horizontal="center"/>
    </xf>
    <xf numFmtId="0" fontId="0" fillId="15" borderId="11" xfId="0" applyFill="1" applyBorder="1" applyAlignment="1">
      <alignment horizontal="center"/>
    </xf>
    <xf numFmtId="0" fontId="0" fillId="15" borderId="32" xfId="0" applyFill="1" applyBorder="1" applyAlignment="1">
      <alignment horizontal="center"/>
    </xf>
    <xf numFmtId="0" fontId="0" fillId="15" borderId="19" xfId="0" applyFill="1" applyBorder="1" applyAlignment="1">
      <alignment horizontal="center"/>
    </xf>
    <xf numFmtId="0" fontId="0" fillId="15" borderId="0" xfId="0" applyFill="1" applyAlignment="1">
      <alignment horizontal="center"/>
    </xf>
    <xf numFmtId="0" fontId="0" fillId="0" borderId="0" xfId="0" applyAlignment="1">
      <alignment horizontal="center"/>
    </xf>
    <xf numFmtId="0" fontId="0" fillId="18" borderId="0" xfId="17" applyFont="1" applyFill="1" applyAlignment="1" applyProtection="1">
      <alignment vertical="center"/>
      <protection locked="0"/>
    </xf>
    <xf numFmtId="0" fontId="0" fillId="0" borderId="11" xfId="0" applyBorder="1" applyAlignment="1">
      <alignment horizontal="center" vertical="center"/>
    </xf>
    <xf numFmtId="0" fontId="23" fillId="0" borderId="0" xfId="13" applyFont="1" applyAlignment="1">
      <alignment horizontal="center"/>
    </xf>
    <xf numFmtId="0" fontId="23" fillId="0" borderId="5" xfId="13" applyFont="1" applyBorder="1" applyAlignment="1">
      <alignment horizontal="center"/>
    </xf>
    <xf numFmtId="0" fontId="23" fillId="0" borderId="7" xfId="13" applyFont="1" applyBorder="1" applyAlignment="1">
      <alignment horizontal="center"/>
    </xf>
    <xf numFmtId="0" fontId="5" fillId="0" borderId="0" xfId="17"/>
    <xf numFmtId="0" fontId="0" fillId="0" borderId="0" xfId="0" applyAlignment="1">
      <alignment horizontal="center" vertical="center"/>
    </xf>
    <xf numFmtId="0" fontId="0" fillId="16" borderId="0" xfId="0" applyFill="1"/>
    <xf numFmtId="0" fontId="0" fillId="16" borderId="0" xfId="0" applyFill="1" applyAlignment="1">
      <alignment vertical="center" wrapText="1"/>
    </xf>
    <xf numFmtId="0" fontId="0" fillId="16" borderId="83" xfId="0" applyFill="1" applyBorder="1"/>
    <xf numFmtId="0" fontId="0" fillId="16" borderId="84" xfId="0" applyFill="1" applyBorder="1"/>
    <xf numFmtId="0" fontId="5" fillId="16" borderId="0" xfId="0" applyFont="1" applyFill="1" applyAlignment="1">
      <alignment vertical="center" wrapText="1"/>
    </xf>
    <xf numFmtId="0" fontId="0" fillId="16" borderId="85" xfId="0" applyFill="1" applyBorder="1"/>
    <xf numFmtId="0" fontId="0" fillId="16" borderId="88" xfId="0" applyFill="1" applyBorder="1"/>
    <xf numFmtId="0" fontId="9" fillId="16" borderId="89" xfId="0" applyFont="1" applyFill="1" applyBorder="1" applyAlignment="1">
      <alignment horizontal="left" wrapText="1"/>
    </xf>
    <xf numFmtId="0" fontId="9" fillId="16" borderId="90" xfId="0" applyFont="1" applyFill="1" applyBorder="1" applyAlignment="1">
      <alignment horizontal="left" wrapText="1"/>
    </xf>
    <xf numFmtId="0" fontId="0" fillId="16" borderId="91" xfId="0" applyFill="1" applyBorder="1"/>
    <xf numFmtId="0" fontId="9" fillId="16" borderId="59" xfId="0" applyFont="1" applyFill="1" applyBorder="1" applyAlignment="1">
      <alignment vertical="center" wrapText="1"/>
    </xf>
    <xf numFmtId="0" fontId="5" fillId="16" borderId="59" xfId="0" applyFont="1" applyFill="1" applyBorder="1" applyAlignment="1">
      <alignment vertical="center" wrapText="1"/>
    </xf>
    <xf numFmtId="0" fontId="9" fillId="16" borderId="91" xfId="0" applyFont="1" applyFill="1" applyBorder="1"/>
    <xf numFmtId="0" fontId="9" fillId="16" borderId="85" xfId="0" applyFont="1" applyFill="1" applyBorder="1"/>
    <xf numFmtId="0" fontId="9" fillId="16" borderId="0" xfId="0" applyFont="1" applyFill="1"/>
    <xf numFmtId="0" fontId="0" fillId="16" borderId="92" xfId="0" applyFill="1" applyBorder="1" applyAlignment="1">
      <alignment vertical="center"/>
    </xf>
    <xf numFmtId="0" fontId="0" fillId="18" borderId="93" xfId="0" applyFill="1" applyBorder="1"/>
    <xf numFmtId="0" fontId="5" fillId="16" borderId="54" xfId="0" quotePrefix="1" applyFont="1" applyFill="1" applyBorder="1" applyAlignment="1">
      <alignment vertical="center" wrapText="1"/>
    </xf>
    <xf numFmtId="0" fontId="0" fillId="16" borderId="93" xfId="0" applyFill="1" applyBorder="1"/>
    <xf numFmtId="0" fontId="0" fillId="16" borderId="94" xfId="0" applyFill="1" applyBorder="1" applyAlignment="1">
      <alignment vertical="center"/>
    </xf>
    <xf numFmtId="0" fontId="5" fillId="16" borderId="95" xfId="0" quotePrefix="1" applyFont="1" applyFill="1" applyBorder="1" applyAlignment="1">
      <alignment vertical="center" wrapText="1"/>
    </xf>
    <xf numFmtId="0" fontId="0" fillId="16" borderId="96" xfId="0" applyFill="1" applyBorder="1"/>
    <xf numFmtId="0" fontId="0" fillId="16" borderId="91" xfId="0" applyFill="1" applyBorder="1" applyAlignment="1">
      <alignment vertical="center"/>
    </xf>
    <xf numFmtId="0" fontId="5" fillId="16" borderId="59" xfId="0" quotePrefix="1" applyFont="1" applyFill="1" applyBorder="1" applyAlignment="1">
      <alignment vertical="center" wrapText="1"/>
    </xf>
    <xf numFmtId="0" fontId="0" fillId="16" borderId="97" xfId="0" applyFill="1" applyBorder="1" applyAlignment="1">
      <alignment vertical="center"/>
    </xf>
    <xf numFmtId="0" fontId="5" fillId="16" borderId="98" xfId="0" quotePrefix="1" applyFont="1" applyFill="1" applyBorder="1" applyAlignment="1">
      <alignment vertical="center" wrapText="1"/>
    </xf>
    <xf numFmtId="0" fontId="0" fillId="16" borderId="99" xfId="0" applyFill="1" applyBorder="1"/>
    <xf numFmtId="0" fontId="5" fillId="16" borderId="92" xfId="0" applyFont="1" applyFill="1" applyBorder="1" applyAlignment="1">
      <alignment vertical="center"/>
    </xf>
    <xf numFmtId="0" fontId="9" fillId="16" borderId="54" xfId="0" quotePrefix="1" applyFont="1" applyFill="1" applyBorder="1" applyAlignment="1">
      <alignment vertical="center" wrapText="1"/>
    </xf>
    <xf numFmtId="0" fontId="9" fillId="0" borderId="0" xfId="0" applyFont="1" applyAlignment="1">
      <alignment horizontal="left" vertical="center"/>
    </xf>
    <xf numFmtId="0" fontId="0" fillId="16" borderId="59" xfId="0" applyFill="1" applyBorder="1" applyAlignment="1">
      <alignment vertical="center" wrapText="1"/>
    </xf>
    <xf numFmtId="0" fontId="5" fillId="0" borderId="0" xfId="17" applyAlignment="1" applyProtection="1">
      <alignment vertical="center"/>
      <protection locked="0"/>
    </xf>
    <xf numFmtId="0" fontId="5" fillId="0" borderId="0" xfId="17" applyAlignment="1" applyProtection="1">
      <alignment horizontal="center" vertical="center"/>
      <protection locked="0"/>
    </xf>
    <xf numFmtId="0" fontId="23" fillId="0" borderId="8" xfId="13" applyFont="1" applyBorder="1"/>
    <xf numFmtId="0" fontId="23" fillId="15" borderId="9" xfId="13" applyFont="1" applyFill="1" applyBorder="1"/>
    <xf numFmtId="0" fontId="23" fillId="15" borderId="9" xfId="13" applyFont="1" applyFill="1" applyBorder="1" applyAlignment="1">
      <alignment horizontal="center"/>
    </xf>
    <xf numFmtId="0" fontId="23" fillId="15" borderId="10" xfId="13" applyFont="1" applyFill="1" applyBorder="1" applyAlignment="1">
      <alignment horizontal="center"/>
    </xf>
    <xf numFmtId="0" fontId="9" fillId="0" borderId="0" xfId="0" applyFont="1" applyAlignment="1">
      <alignment vertical="center"/>
    </xf>
    <xf numFmtId="0" fontId="0" fillId="16" borderId="54" xfId="0" quotePrefix="1" applyFill="1" applyBorder="1" applyAlignment="1">
      <alignment vertical="center" wrapText="1"/>
    </xf>
    <xf numFmtId="0" fontId="15" fillId="15" borderId="0" xfId="49" applyFont="1" applyFill="1" applyAlignment="1">
      <alignment horizontal="center" vertical="center" wrapText="1"/>
    </xf>
    <xf numFmtId="0" fontId="2" fillId="15" borderId="0" xfId="49" applyFill="1" applyAlignment="1">
      <alignment horizontal="center" vertical="center" wrapText="1"/>
    </xf>
    <xf numFmtId="0" fontId="9" fillId="15" borderId="0" xfId="49" applyFont="1" applyFill="1" applyAlignment="1">
      <alignment horizontal="left" vertical="center" wrapText="1"/>
    </xf>
    <xf numFmtId="0" fontId="9" fillId="15" borderId="0" xfId="49" applyFont="1" applyFill="1" applyAlignment="1">
      <alignment horizontal="center" vertical="center" wrapText="1"/>
    </xf>
    <xf numFmtId="0" fontId="2" fillId="15" borderId="0" xfId="49" applyFill="1" applyAlignment="1">
      <alignment vertical="center" wrapText="1"/>
    </xf>
    <xf numFmtId="0" fontId="2" fillId="15" borderId="0" xfId="49" applyFill="1" applyAlignment="1">
      <alignment horizontal="left" vertical="center" wrapText="1"/>
    </xf>
    <xf numFmtId="0" fontId="9" fillId="0" borderId="0" xfId="0" applyFont="1" applyAlignment="1">
      <alignment horizontal="center" vertical="center"/>
    </xf>
    <xf numFmtId="0" fontId="10" fillId="0" borderId="0" xfId="49" applyFont="1" applyAlignment="1">
      <alignment horizontal="left"/>
    </xf>
    <xf numFmtId="0" fontId="5" fillId="0" borderId="0" xfId="49" applyFont="1"/>
    <xf numFmtId="0" fontId="9" fillId="0" borderId="0" xfId="49" applyFont="1"/>
    <xf numFmtId="0" fontId="2" fillId="0" borderId="0" xfId="49"/>
    <xf numFmtId="0" fontId="9" fillId="0" borderId="0" xfId="49" applyFont="1" applyAlignment="1">
      <alignment horizontal="center"/>
    </xf>
    <xf numFmtId="0" fontId="38" fillId="0" borderId="0" xfId="49" applyFont="1"/>
    <xf numFmtId="0" fontId="8" fillId="0" borderId="11" xfId="49" applyFont="1" applyBorder="1"/>
    <xf numFmtId="0" fontId="8" fillId="0" borderId="11" xfId="49" quotePrefix="1" applyFont="1" applyBorder="1" applyAlignment="1">
      <alignment horizontal="center" wrapText="1"/>
    </xf>
    <xf numFmtId="0" fontId="8" fillId="0" borderId="11" xfId="49" applyFont="1" applyBorder="1" applyAlignment="1">
      <alignment horizontal="left" wrapText="1"/>
    </xf>
    <xf numFmtId="0" fontId="8" fillId="0" borderId="11" xfId="49" applyFont="1" applyBorder="1" applyAlignment="1">
      <alignment wrapText="1"/>
    </xf>
    <xf numFmtId="0" fontId="8" fillId="0" borderId="11" xfId="49" quotePrefix="1" applyFont="1" applyBorder="1" applyAlignment="1">
      <alignment horizontal="left" wrapText="1"/>
    </xf>
    <xf numFmtId="176" fontId="10" fillId="0" borderId="46" xfId="49" applyNumberFormat="1" applyFont="1" applyBorder="1" applyAlignment="1">
      <alignment horizontal="center"/>
    </xf>
    <xf numFmtId="0" fontId="7" fillId="0" borderId="13" xfId="49" applyFont="1" applyBorder="1" applyAlignment="1">
      <alignment horizontal="center"/>
    </xf>
    <xf numFmtId="0" fontId="5" fillId="0" borderId="11" xfId="49" applyFont="1" applyBorder="1" applyAlignment="1">
      <alignment horizontal="center"/>
    </xf>
    <xf numFmtId="0" fontId="7" fillId="0" borderId="11" xfId="49" applyFont="1" applyBorder="1" applyAlignment="1">
      <alignment horizontal="center"/>
    </xf>
    <xf numFmtId="179" fontId="9" fillId="0" borderId="11" xfId="49" applyNumberFormat="1" applyFont="1" applyBorder="1" applyAlignment="1">
      <alignment horizontal="center"/>
    </xf>
    <xf numFmtId="0" fontId="9" fillId="0" borderId="11" xfId="49" quotePrefix="1" applyFont="1" applyBorder="1" applyAlignment="1">
      <alignment horizontal="left"/>
    </xf>
    <xf numFmtId="0" fontId="5" fillId="0" borderId="11" xfId="49" applyFont="1" applyBorder="1"/>
    <xf numFmtId="0" fontId="42" fillId="0" borderId="80" xfId="49" applyFont="1" applyBorder="1"/>
    <xf numFmtId="0" fontId="5" fillId="0" borderId="80" xfId="49" applyFont="1" applyBorder="1"/>
    <xf numFmtId="0" fontId="5" fillId="23" borderId="0" xfId="49" applyFont="1" applyFill="1"/>
    <xf numFmtId="0" fontId="18" fillId="0" borderId="11" xfId="13" applyFont="1" applyBorder="1" applyAlignment="1">
      <alignment horizontal="center" vertical="center"/>
    </xf>
    <xf numFmtId="167" fontId="13" fillId="18" borderId="54" xfId="0" applyNumberFormat="1" applyFont="1" applyFill="1" applyBorder="1" applyAlignment="1" applyProtection="1">
      <alignment horizontal="center" vertical="center" wrapText="1"/>
      <protection locked="0"/>
    </xf>
    <xf numFmtId="0" fontId="24" fillId="18" borderId="55" xfId="18" applyFill="1" applyBorder="1" applyAlignment="1" applyProtection="1">
      <alignment horizontal="center" vertical="center" wrapText="1"/>
      <protection locked="0"/>
    </xf>
    <xf numFmtId="0" fontId="5" fillId="15" borderId="0" xfId="49" applyFont="1" applyFill="1" applyAlignment="1">
      <alignment horizontal="center" vertical="center" wrapText="1"/>
    </xf>
    <xf numFmtId="0" fontId="23" fillId="0" borderId="0" xfId="47" applyFont="1" applyAlignment="1">
      <alignment horizontal="center" vertical="center"/>
    </xf>
    <xf numFmtId="0" fontId="11" fillId="0" borderId="0" xfId="0" applyFont="1" applyAlignment="1">
      <alignment vertical="center" wrapText="1"/>
    </xf>
    <xf numFmtId="0" fontId="9" fillId="0" borderId="11" xfId="0" applyFont="1" applyBorder="1" applyAlignment="1">
      <alignment horizontal="center"/>
    </xf>
    <xf numFmtId="0" fontId="9" fillId="22" borderId="11" xfId="0" applyFont="1" applyFill="1" applyBorder="1" applyAlignment="1">
      <alignment horizontal="center" vertical="center" wrapText="1"/>
    </xf>
    <xf numFmtId="166" fontId="9" fillId="22" borderId="11" xfId="48" applyFont="1" applyFill="1" applyBorder="1" applyAlignment="1">
      <alignment horizontal="center" vertical="center" wrapText="1"/>
    </xf>
    <xf numFmtId="0" fontId="9" fillId="0" borderId="34" xfId="47" applyFont="1" applyBorder="1" applyAlignment="1">
      <alignment horizontal="center" vertical="center" wrapText="1"/>
    </xf>
    <xf numFmtId="0" fontId="7" fillId="0" borderId="0" xfId="0" applyFont="1" applyAlignment="1">
      <alignment horizontal="center" vertical="center"/>
    </xf>
    <xf numFmtId="0" fontId="8" fillId="15" borderId="0" xfId="0" applyFont="1" applyFill="1" applyAlignment="1">
      <alignment horizontal="center" vertical="center"/>
    </xf>
    <xf numFmtId="180" fontId="9" fillId="0" borderId="0" xfId="69" applyNumberFormat="1" applyFont="1" applyAlignment="1">
      <alignment horizontal="center" vertical="center"/>
    </xf>
    <xf numFmtId="180" fontId="9" fillId="15" borderId="11" xfId="0" applyNumberFormat="1" applyFont="1" applyFill="1" applyBorder="1" applyAlignment="1">
      <alignment horizontal="center" vertical="center"/>
    </xf>
    <xf numFmtId="0" fontId="9" fillId="15" borderId="46" xfId="0" applyFont="1" applyFill="1" applyBorder="1" applyAlignment="1">
      <alignment horizontal="left" vertical="center"/>
    </xf>
    <xf numFmtId="0" fontId="5" fillId="18" borderId="11" xfId="17" applyFill="1" applyBorder="1" applyAlignment="1" applyProtection="1">
      <alignment horizontal="center" vertical="center"/>
      <protection locked="0"/>
    </xf>
    <xf numFmtId="0" fontId="23" fillId="0" borderId="0" xfId="47" applyFont="1" applyAlignment="1">
      <alignment vertical="center"/>
    </xf>
    <xf numFmtId="0" fontId="0" fillId="0" borderId="0" xfId="0" applyAlignment="1">
      <alignment vertical="center"/>
    </xf>
    <xf numFmtId="0" fontId="9" fillId="0" borderId="0" xfId="47" applyFont="1" applyAlignment="1">
      <alignment horizontal="left" vertical="center" wrapText="1"/>
    </xf>
    <xf numFmtId="0" fontId="9" fillId="0" borderId="0" xfId="0" applyFont="1" applyAlignment="1">
      <alignment horizontal="left" vertical="center" wrapText="1"/>
    </xf>
    <xf numFmtId="0" fontId="9" fillId="0" borderId="0" xfId="47" applyFont="1" applyAlignment="1">
      <alignment vertical="center" wrapText="1"/>
    </xf>
    <xf numFmtId="0" fontId="20" fillId="0" borderId="14" xfId="47" quotePrefix="1" applyFont="1" applyBorder="1" applyAlignment="1">
      <alignment horizontal="center" vertical="center"/>
    </xf>
    <xf numFmtId="0" fontId="20" fillId="0" borderId="15" xfId="47" quotePrefix="1" applyFont="1" applyBorder="1" applyAlignment="1">
      <alignment horizontal="center" vertical="center"/>
    </xf>
    <xf numFmtId="0" fontId="20" fillId="0" borderId="28" xfId="47" quotePrefix="1" applyFont="1" applyBorder="1" applyAlignment="1">
      <alignment horizontal="center" vertical="center"/>
    </xf>
    <xf numFmtId="0" fontId="20" fillId="0" borderId="43" xfId="47" quotePrefix="1" applyFont="1" applyBorder="1" applyAlignment="1">
      <alignment horizontal="center" vertical="center"/>
    </xf>
    <xf numFmtId="0" fontId="20" fillId="0" borderId="16" xfId="47" quotePrefix="1" applyFont="1" applyBorder="1" applyAlignment="1">
      <alignment horizontal="center" vertical="center"/>
    </xf>
    <xf numFmtId="0" fontId="18" fillId="17" borderId="11" xfId="0" applyFont="1" applyFill="1" applyBorder="1" applyAlignment="1">
      <alignment horizontal="center" vertical="center" wrapText="1"/>
    </xf>
    <xf numFmtId="0" fontId="5" fillId="16" borderId="11" xfId="0" applyFont="1" applyFill="1" applyBorder="1" applyAlignment="1">
      <alignment horizontal="center" vertical="center"/>
    </xf>
    <xf numFmtId="0" fontId="14" fillId="0" borderId="0" xfId="0" applyFont="1"/>
    <xf numFmtId="0" fontId="9" fillId="15" borderId="11" xfId="0" applyFont="1" applyFill="1" applyBorder="1" applyAlignment="1">
      <alignment vertical="center"/>
    </xf>
    <xf numFmtId="0" fontId="5" fillId="0" borderId="11" xfId="17" applyBorder="1" applyAlignment="1">
      <alignment horizontal="center" vertical="center"/>
    </xf>
    <xf numFmtId="167" fontId="5" fillId="0" borderId="11" xfId="17" applyNumberFormat="1" applyBorder="1" applyAlignment="1">
      <alignment horizontal="center" vertical="center"/>
    </xf>
    <xf numFmtId="0" fontId="0" fillId="18" borderId="54" xfId="0" quotePrefix="1" applyFill="1" applyBorder="1" applyAlignment="1">
      <alignment vertical="center" wrapText="1"/>
    </xf>
    <xf numFmtId="165" fontId="0" fillId="18" borderId="11" xfId="69" applyFont="1" applyFill="1" applyBorder="1" applyAlignment="1" applyProtection="1">
      <alignment horizontal="center" vertical="center"/>
      <protection locked="0"/>
    </xf>
    <xf numFmtId="0" fontId="7" fillId="18" borderId="13" xfId="49" applyFont="1" applyFill="1" applyBorder="1" applyProtection="1">
      <protection locked="0"/>
    </xf>
    <xf numFmtId="177" fontId="7" fillId="18" borderId="13" xfId="49" applyNumberFormat="1" applyFont="1" applyFill="1" applyBorder="1" applyProtection="1">
      <protection locked="0"/>
    </xf>
    <xf numFmtId="0" fontId="5" fillId="18" borderId="11" xfId="49" applyFont="1" applyFill="1" applyBorder="1" applyProtection="1">
      <protection locked="0"/>
    </xf>
    <xf numFmtId="177" fontId="5" fillId="18" borderId="11" xfId="49" applyNumberFormat="1" applyFont="1" applyFill="1" applyBorder="1" applyProtection="1">
      <protection locked="0"/>
    </xf>
    <xf numFmtId="0" fontId="5" fillId="18" borderId="11" xfId="49" applyFont="1" applyFill="1" applyBorder="1" applyAlignment="1" applyProtection="1">
      <alignment horizontal="center"/>
      <protection locked="0"/>
    </xf>
    <xf numFmtId="178" fontId="5" fillId="18" borderId="11" xfId="49" applyNumberFormat="1" applyFont="1" applyFill="1" applyBorder="1" applyAlignment="1" applyProtection="1">
      <alignment horizontal="center"/>
      <protection locked="0"/>
    </xf>
    <xf numFmtId="0" fontId="5" fillId="18" borderId="44" xfId="49" applyFont="1" applyFill="1" applyBorder="1" applyProtection="1">
      <protection locked="0"/>
    </xf>
    <xf numFmtId="165" fontId="0" fillId="18" borderId="11" xfId="69" applyFont="1" applyFill="1" applyBorder="1" applyAlignment="1" applyProtection="1">
      <alignment vertical="center"/>
      <protection locked="0"/>
    </xf>
    <xf numFmtId="0" fontId="9" fillId="18" borderId="11" xfId="17" applyFont="1" applyFill="1" applyBorder="1" applyAlignment="1" applyProtection="1">
      <alignment horizontal="left" vertical="center"/>
      <protection locked="0"/>
    </xf>
    <xf numFmtId="0" fontId="24" fillId="15" borderId="11" xfId="18" applyFill="1" applyBorder="1" applyAlignment="1" applyProtection="1">
      <alignment horizontal="left" vertical="center" wrapText="1"/>
    </xf>
    <xf numFmtId="0" fontId="18" fillId="15" borderId="11" xfId="49" applyFont="1" applyFill="1" applyBorder="1" applyAlignment="1">
      <alignment horizontal="left" vertical="center" wrapText="1"/>
    </xf>
    <xf numFmtId="0" fontId="24" fillId="15" borderId="11" xfId="18" quotePrefix="1" applyFill="1" applyBorder="1" applyAlignment="1" applyProtection="1">
      <alignment horizontal="left" vertical="center" wrapText="1"/>
    </xf>
    <xf numFmtId="0" fontId="24" fillId="15" borderId="11" xfId="18" applyFill="1" applyBorder="1" applyAlignment="1" applyProtection="1">
      <alignment horizontal="left" vertical="center" wrapText="1"/>
      <protection locked="0"/>
    </xf>
    <xf numFmtId="0" fontId="24" fillId="0" borderId="11" xfId="18" quotePrefix="1" applyBorder="1" applyAlignment="1" applyProtection="1"/>
    <xf numFmtId="0" fontId="24" fillId="15" borderId="11" xfId="18" quotePrefix="1" applyFill="1" applyBorder="1" applyAlignment="1" applyProtection="1">
      <alignment horizontal="left" vertical="center" wrapText="1"/>
      <protection locked="0"/>
    </xf>
    <xf numFmtId="0" fontId="9" fillId="0" borderId="70" xfId="17" applyFont="1" applyBorder="1" applyAlignment="1">
      <alignment horizontal="left" vertical="center"/>
    </xf>
    <xf numFmtId="0" fontId="9" fillId="0" borderId="0" xfId="47" applyFont="1"/>
    <xf numFmtId="0" fontId="18" fillId="17" borderId="11" xfId="0" applyFont="1" applyFill="1" applyBorder="1" applyAlignment="1">
      <alignment vertical="center" wrapText="1"/>
    </xf>
    <xf numFmtId="0" fontId="0" fillId="0" borderId="11" xfId="0" applyBorder="1"/>
    <xf numFmtId="0" fontId="18" fillId="17" borderId="11" xfId="13" applyFont="1" applyFill="1" applyBorder="1" applyAlignment="1">
      <alignment vertical="center" wrapText="1"/>
    </xf>
    <xf numFmtId="0" fontId="9" fillId="15" borderId="23" xfId="0" applyFont="1" applyFill="1" applyBorder="1" applyAlignment="1">
      <alignment horizontal="center" vertical="center" wrapText="1"/>
    </xf>
    <xf numFmtId="0" fontId="7" fillId="18" borderId="13" xfId="17" applyFont="1" applyFill="1" applyBorder="1" applyAlignment="1" applyProtection="1">
      <alignment horizontal="center" vertical="center"/>
      <protection locked="0"/>
    </xf>
    <xf numFmtId="0" fontId="7" fillId="18" borderId="50" xfId="17" applyFont="1" applyFill="1" applyBorder="1" applyAlignment="1" applyProtection="1">
      <alignment horizontal="center" vertical="center"/>
      <protection locked="0"/>
    </xf>
    <xf numFmtId="0" fontId="7" fillId="18" borderId="47" xfId="17" applyFont="1" applyFill="1" applyBorder="1" applyAlignment="1" applyProtection="1">
      <alignment horizontal="center" vertical="center"/>
      <protection locked="0"/>
    </xf>
    <xf numFmtId="0" fontId="7" fillId="0" borderId="48" xfId="17" applyFont="1" applyBorder="1" applyAlignment="1">
      <alignment horizontal="center" vertical="center"/>
    </xf>
    <xf numFmtId="0" fontId="7" fillId="0" borderId="13" xfId="17" applyFont="1" applyBorder="1" applyAlignment="1">
      <alignment horizontal="center" vertical="center"/>
    </xf>
    <xf numFmtId="167" fontId="44" fillId="0" borderId="49" xfId="47" applyNumberFormat="1" applyFont="1" applyBorder="1" applyAlignment="1">
      <alignment horizontal="center" vertical="center"/>
    </xf>
    <xf numFmtId="167" fontId="44" fillId="0" borderId="13" xfId="47" applyNumberFormat="1" applyFont="1" applyBorder="1" applyAlignment="1">
      <alignment horizontal="center" vertical="center"/>
    </xf>
    <xf numFmtId="0" fontId="7" fillId="18" borderId="48" xfId="17" applyFont="1" applyFill="1" applyBorder="1" applyAlignment="1" applyProtection="1">
      <alignment vertical="center"/>
      <protection locked="0"/>
    </xf>
    <xf numFmtId="0" fontId="44" fillId="0" borderId="0" xfId="47" applyFont="1" applyAlignment="1">
      <alignment vertical="center"/>
    </xf>
    <xf numFmtId="0" fontId="7" fillId="18" borderId="11" xfId="17" applyFont="1" applyFill="1" applyBorder="1" applyAlignment="1" applyProtection="1">
      <alignment horizontal="center" vertical="center"/>
      <protection locked="0"/>
    </xf>
    <xf numFmtId="0" fontId="7" fillId="18" borderId="46" xfId="17" applyFont="1" applyFill="1" applyBorder="1" applyAlignment="1" applyProtection="1">
      <alignment horizontal="center" vertical="center"/>
      <protection locked="0"/>
    </xf>
    <xf numFmtId="0" fontId="7" fillId="24" borderId="20" xfId="0" applyFont="1" applyFill="1" applyBorder="1" applyAlignment="1">
      <alignment horizontal="center" vertical="center"/>
    </xf>
    <xf numFmtId="0" fontId="7" fillId="18" borderId="17" xfId="17" applyFont="1" applyFill="1" applyBorder="1" applyAlignment="1" applyProtection="1">
      <alignment horizontal="center" vertical="center"/>
      <protection locked="0"/>
    </xf>
    <xf numFmtId="0" fontId="7" fillId="0" borderId="31" xfId="17" applyFont="1" applyBorder="1" applyAlignment="1">
      <alignment horizontal="center" vertical="center"/>
    </xf>
    <xf numFmtId="0" fontId="7" fillId="0" borderId="11" xfId="17" applyFont="1" applyBorder="1" applyAlignment="1">
      <alignment horizontal="center" vertical="center"/>
    </xf>
    <xf numFmtId="167" fontId="44" fillId="0" borderId="44" xfId="47" applyNumberFormat="1" applyFont="1" applyBorder="1" applyAlignment="1">
      <alignment horizontal="center" vertical="center"/>
    </xf>
    <xf numFmtId="167" fontId="44" fillId="0" borderId="11" xfId="47" applyNumberFormat="1" applyFont="1" applyBorder="1" applyAlignment="1">
      <alignment horizontal="center" vertical="center"/>
    </xf>
    <xf numFmtId="0" fontId="7" fillId="18" borderId="31" xfId="17" applyFont="1" applyFill="1" applyBorder="1" applyAlignment="1" applyProtection="1">
      <alignment vertical="center"/>
      <protection locked="0"/>
    </xf>
    <xf numFmtId="0" fontId="7" fillId="18" borderId="19" xfId="17" applyFont="1" applyFill="1" applyBorder="1" applyAlignment="1" applyProtection="1">
      <alignment horizontal="center" vertical="center"/>
      <protection locked="0"/>
    </xf>
    <xf numFmtId="0" fontId="7" fillId="18" borderId="41" xfId="17" applyFont="1" applyFill="1" applyBorder="1" applyAlignment="1" applyProtection="1">
      <alignment horizontal="center" vertical="center"/>
      <protection locked="0"/>
    </xf>
    <xf numFmtId="0" fontId="7" fillId="18" borderId="18" xfId="17" applyFont="1" applyFill="1" applyBorder="1" applyAlignment="1" applyProtection="1">
      <alignment horizontal="center" vertical="center"/>
      <protection locked="0"/>
    </xf>
    <xf numFmtId="0" fontId="7" fillId="0" borderId="34" xfId="17" applyFont="1" applyBorder="1" applyAlignment="1">
      <alignment horizontal="center" vertical="center"/>
    </xf>
    <xf numFmtId="0" fontId="7" fillId="0" borderId="19" xfId="17" applyFont="1" applyBorder="1" applyAlignment="1">
      <alignment horizontal="center" vertical="center"/>
    </xf>
    <xf numFmtId="167" fontId="44" fillId="0" borderId="79" xfId="47" applyNumberFormat="1" applyFont="1" applyBorder="1" applyAlignment="1">
      <alignment horizontal="center" vertical="center"/>
    </xf>
    <xf numFmtId="167" fontId="44" fillId="0" borderId="19" xfId="47" applyNumberFormat="1" applyFont="1" applyBorder="1" applyAlignment="1">
      <alignment horizontal="center" vertical="center"/>
    </xf>
    <xf numFmtId="0" fontId="7" fillId="18" borderId="34" xfId="17" applyFont="1" applyFill="1" applyBorder="1" applyAlignment="1" applyProtection="1">
      <alignment vertical="center"/>
      <protection locked="0"/>
    </xf>
    <xf numFmtId="0" fontId="44" fillId="0" borderId="22" xfId="47" applyFont="1" applyBorder="1" applyAlignment="1">
      <alignment horizontal="center" vertical="center"/>
    </xf>
    <xf numFmtId="0" fontId="44" fillId="0" borderId="24" xfId="47" applyFont="1" applyBorder="1" applyAlignment="1">
      <alignment horizontal="center" vertical="center"/>
    </xf>
    <xf numFmtId="0" fontId="46" fillId="25" borderId="50" xfId="0" applyFont="1" applyFill="1" applyBorder="1" applyAlignment="1">
      <alignment horizontal="center" vertical="center"/>
    </xf>
    <xf numFmtId="0" fontId="46" fillId="25" borderId="11" xfId="0" applyFont="1" applyFill="1" applyBorder="1" applyAlignment="1">
      <alignment horizontal="center" vertical="center"/>
    </xf>
    <xf numFmtId="0" fontId="46" fillId="25" borderId="13" xfId="0" applyFont="1" applyFill="1" applyBorder="1" applyAlignment="1">
      <alignment horizontal="center" vertical="center"/>
    </xf>
    <xf numFmtId="0" fontId="5" fillId="0" borderId="11" xfId="0" applyFont="1" applyBorder="1" applyAlignment="1">
      <alignment horizontal="center" vertical="center"/>
    </xf>
    <xf numFmtId="0" fontId="7" fillId="18" borderId="49" xfId="17" applyFont="1" applyFill="1" applyBorder="1" applyAlignment="1" applyProtection="1">
      <alignment horizontal="center" vertical="center"/>
      <protection locked="0"/>
    </xf>
    <xf numFmtId="0" fontId="7" fillId="18" borderId="44" xfId="17" applyFont="1" applyFill="1" applyBorder="1" applyAlignment="1" applyProtection="1">
      <alignment horizontal="center" vertical="center"/>
      <protection locked="0"/>
    </xf>
    <xf numFmtId="0" fontId="7" fillId="18" borderId="79" xfId="17" applyFont="1" applyFill="1" applyBorder="1" applyAlignment="1" applyProtection="1">
      <alignment horizontal="center" vertical="center"/>
      <protection locked="0"/>
    </xf>
    <xf numFmtId="0" fontId="7" fillId="24" borderId="22" xfId="0" applyFont="1" applyFill="1" applyBorder="1" applyAlignment="1">
      <alignment horizontal="center" vertical="center"/>
    </xf>
    <xf numFmtId="0" fontId="7" fillId="24" borderId="24" xfId="0" applyFont="1" applyFill="1" applyBorder="1" applyAlignment="1">
      <alignment horizontal="center" vertical="center"/>
    </xf>
    <xf numFmtId="0" fontId="20" fillId="0" borderId="37" xfId="47" quotePrefix="1" applyFont="1" applyBorder="1" applyAlignment="1">
      <alignment horizontal="center" vertical="center"/>
    </xf>
    <xf numFmtId="0" fontId="7" fillId="18" borderId="46" xfId="17" applyFont="1" applyFill="1" applyBorder="1" applyAlignment="1" applyProtection="1">
      <alignment vertical="center"/>
      <protection locked="0"/>
    </xf>
    <xf numFmtId="0" fontId="44" fillId="0" borderId="20" xfId="47" applyFont="1" applyBorder="1" applyAlignment="1">
      <alignment horizontal="center" vertical="center"/>
    </xf>
    <xf numFmtId="44" fontId="0" fillId="0" borderId="11" xfId="0" applyNumberFormat="1" applyBorder="1"/>
    <xf numFmtId="0" fontId="9" fillId="15" borderId="104" xfId="0" applyFont="1" applyFill="1" applyBorder="1" applyAlignment="1">
      <alignment horizontal="center" vertical="center" wrapText="1"/>
    </xf>
    <xf numFmtId="0" fontId="9" fillId="15" borderId="0" xfId="0" applyFont="1" applyFill="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0" fontId="11" fillId="0" borderId="34" xfId="0" applyFont="1" applyBorder="1" applyAlignment="1">
      <alignment horizontal="center"/>
    </xf>
    <xf numFmtId="0" fontId="9" fillId="0" borderId="18" xfId="47" applyFont="1" applyBorder="1" applyAlignment="1">
      <alignment horizontal="center" vertical="center" wrapText="1"/>
    </xf>
    <xf numFmtId="0" fontId="9" fillId="0" borderId="41" xfId="47" applyFont="1" applyBorder="1" applyAlignment="1">
      <alignment horizontal="center" vertical="center" wrapText="1"/>
    </xf>
    <xf numFmtId="0" fontId="9" fillId="28" borderId="46" xfId="0" applyFont="1" applyFill="1" applyBorder="1" applyAlignment="1">
      <alignment horizontal="left" vertical="center"/>
    </xf>
    <xf numFmtId="0" fontId="20" fillId="0" borderId="45" xfId="47" quotePrefix="1" applyFont="1" applyBorder="1" applyAlignment="1">
      <alignment horizontal="center" vertical="center"/>
    </xf>
    <xf numFmtId="0" fontId="46" fillId="25" borderId="46" xfId="0" applyFont="1" applyFill="1" applyBorder="1" applyAlignment="1">
      <alignment horizontal="center" vertical="center"/>
    </xf>
    <xf numFmtId="0" fontId="47" fillId="25" borderId="11" xfId="0" applyFont="1" applyFill="1" applyBorder="1" applyAlignment="1">
      <alignment horizontal="center" vertical="center"/>
    </xf>
    <xf numFmtId="0" fontId="7" fillId="18" borderId="48" xfId="17" applyFont="1" applyFill="1" applyBorder="1" applyAlignment="1" applyProtection="1">
      <alignment horizontal="center" vertical="center"/>
      <protection locked="0"/>
    </xf>
    <xf numFmtId="0" fontId="7" fillId="18" borderId="31" xfId="17" applyFont="1" applyFill="1" applyBorder="1" applyAlignment="1" applyProtection="1">
      <alignment horizontal="center" vertical="center"/>
      <protection locked="0"/>
    </xf>
    <xf numFmtId="0" fontId="23" fillId="0" borderId="0" xfId="47" applyFont="1" applyAlignment="1">
      <alignment horizontal="left" vertical="center"/>
    </xf>
    <xf numFmtId="182" fontId="0" fillId="0" borderId="11" xfId="0" applyNumberFormat="1" applyBorder="1" applyAlignment="1">
      <alignment horizontal="center" vertical="center"/>
    </xf>
    <xf numFmtId="182" fontId="0" fillId="0" borderId="11" xfId="0" applyNumberFormat="1" applyBorder="1" applyAlignment="1">
      <alignment horizontal="center"/>
    </xf>
    <xf numFmtId="0" fontId="17" fillId="29" borderId="11" xfId="0" applyFont="1" applyFill="1" applyBorder="1" applyAlignment="1">
      <alignment horizontal="center" vertical="center"/>
    </xf>
    <xf numFmtId="0" fontId="17" fillId="30" borderId="11" xfId="0" applyFont="1" applyFill="1" applyBorder="1" applyAlignment="1">
      <alignment horizontal="center" vertical="center"/>
    </xf>
    <xf numFmtId="0" fontId="17" fillId="31" borderId="11" xfId="0" applyFont="1" applyFill="1" applyBorder="1" applyAlignment="1">
      <alignment horizontal="center" vertical="center"/>
    </xf>
    <xf numFmtId="0" fontId="23" fillId="29" borderId="0" xfId="47" applyFont="1" applyFill="1" applyAlignment="1">
      <alignment horizontal="center" vertical="center"/>
    </xf>
    <xf numFmtId="0" fontId="23" fillId="30" borderId="0" xfId="47" applyFont="1" applyFill="1" applyAlignment="1">
      <alignment horizontal="center" vertical="center"/>
    </xf>
    <xf numFmtId="0" fontId="23" fillId="31" borderId="0" xfId="47" applyFont="1" applyFill="1" applyAlignment="1">
      <alignment horizontal="center" vertical="center"/>
    </xf>
    <xf numFmtId="165" fontId="0" fillId="0" borderId="11" xfId="69" applyFont="1" applyBorder="1"/>
    <xf numFmtId="0" fontId="17" fillId="22" borderId="11" xfId="0" applyFont="1" applyFill="1" applyBorder="1" applyAlignment="1">
      <alignment horizontal="center" vertical="center" wrapText="1"/>
    </xf>
    <xf numFmtId="0" fontId="7" fillId="0" borderId="50" xfId="17" applyFont="1" applyBorder="1" applyAlignment="1">
      <alignment horizontal="center" vertical="center"/>
    </xf>
    <xf numFmtId="0" fontId="7" fillId="0" borderId="46" xfId="17" applyFont="1" applyBorder="1" applyAlignment="1">
      <alignment horizontal="center" vertical="center"/>
    </xf>
    <xf numFmtId="0" fontId="7" fillId="0" borderId="41" xfId="17" applyFont="1" applyBorder="1" applyAlignment="1">
      <alignment horizontal="center" vertical="center"/>
    </xf>
    <xf numFmtId="167" fontId="44" fillId="0" borderId="47" xfId="47" applyNumberFormat="1" applyFont="1" applyBorder="1" applyAlignment="1">
      <alignment horizontal="center" vertical="center"/>
    </xf>
    <xf numFmtId="167" fontId="44" fillId="0" borderId="17" xfId="47" applyNumberFormat="1" applyFont="1" applyBorder="1" applyAlignment="1">
      <alignment horizontal="center" vertical="center"/>
    </xf>
    <xf numFmtId="167" fontId="44" fillId="0" borderId="18" xfId="47" applyNumberFormat="1" applyFont="1" applyBorder="1" applyAlignment="1">
      <alignment horizontal="center" vertical="center"/>
    </xf>
    <xf numFmtId="0" fontId="5" fillId="0" borderId="13" xfId="0" applyFont="1" applyBorder="1" applyAlignment="1">
      <alignment horizontal="center" vertical="center"/>
    </xf>
    <xf numFmtId="0" fontId="51" fillId="0" borderId="0" xfId="0" applyFont="1"/>
    <xf numFmtId="0" fontId="52" fillId="0" borderId="0" xfId="0" applyFont="1"/>
    <xf numFmtId="0" fontId="51" fillId="0" borderId="0" xfId="0" applyFont="1" applyAlignment="1">
      <alignment horizontal="center" vertical="center"/>
    </xf>
    <xf numFmtId="0" fontId="51" fillId="0" borderId="0" xfId="0" applyFont="1" applyAlignment="1">
      <alignment horizontal="right" vertical="center"/>
    </xf>
    <xf numFmtId="0" fontId="51" fillId="0" borderId="0" xfId="0" quotePrefix="1" applyFont="1" applyAlignment="1">
      <alignment horizontal="left" vertical="center"/>
    </xf>
    <xf numFmtId="1" fontId="9" fillId="0" borderId="0" xfId="0" applyNumberFormat="1" applyFont="1" applyAlignment="1">
      <alignment horizontal="center"/>
    </xf>
    <xf numFmtId="1" fontId="52" fillId="0" borderId="0" xfId="0" applyNumberFormat="1" applyFont="1"/>
    <xf numFmtId="1" fontId="9" fillId="0" borderId="0" xfId="0" applyNumberFormat="1" applyFont="1"/>
    <xf numFmtId="0" fontId="51" fillId="25" borderId="106" xfId="0" applyFont="1" applyFill="1" applyBorder="1" applyAlignment="1">
      <alignment horizontal="center" vertical="center" wrapText="1"/>
    </xf>
    <xf numFmtId="181" fontId="51" fillId="25" borderId="107" xfId="0" applyNumberFormat="1" applyFont="1" applyFill="1" applyBorder="1" applyAlignment="1">
      <alignment horizontal="center" vertical="center" wrapText="1"/>
    </xf>
    <xf numFmtId="2" fontId="51" fillId="25" borderId="107" xfId="0" applyNumberFormat="1" applyFont="1" applyFill="1" applyBorder="1" applyAlignment="1">
      <alignment horizontal="center" vertical="center" wrapText="1"/>
    </xf>
    <xf numFmtId="2" fontId="5" fillId="25" borderId="52" xfId="0" applyNumberFormat="1" applyFont="1" applyFill="1" applyBorder="1" applyAlignment="1">
      <alignment horizontal="center" vertical="center" wrapText="1"/>
    </xf>
    <xf numFmtId="0" fontId="45" fillId="0" borderId="11" xfId="0" applyFont="1" applyBorder="1" applyAlignment="1">
      <alignment horizontal="center" vertical="center"/>
    </xf>
    <xf numFmtId="1" fontId="9" fillId="25" borderId="23" xfId="0" applyNumberFormat="1" applyFont="1" applyFill="1" applyBorder="1" applyAlignment="1">
      <alignment horizontal="center"/>
    </xf>
    <xf numFmtId="1" fontId="9" fillId="25" borderId="0" xfId="0" applyNumberFormat="1" applyFont="1" applyFill="1" applyAlignment="1">
      <alignment horizontal="center"/>
    </xf>
    <xf numFmtId="0" fontId="46" fillId="25" borderId="0" xfId="0" applyFont="1" applyFill="1" applyAlignment="1">
      <alignment horizontal="center" vertical="center"/>
    </xf>
    <xf numFmtId="0" fontId="5" fillId="0" borderId="0" xfId="0" applyFont="1" applyAlignment="1">
      <alignment horizontal="center" vertical="center"/>
    </xf>
    <xf numFmtId="0" fontId="47" fillId="0" borderId="11" xfId="0" applyFont="1" applyBorder="1" applyAlignment="1">
      <alignment horizontal="center" vertical="center"/>
    </xf>
    <xf numFmtId="0" fontId="6" fillId="16" borderId="0" xfId="0" applyFont="1" applyFill="1" applyAlignment="1">
      <alignment horizontal="left" vertical="center"/>
    </xf>
    <xf numFmtId="0" fontId="6" fillId="0" borderId="0" xfId="0" applyFont="1" applyAlignment="1">
      <alignment horizontal="left" vertical="center"/>
    </xf>
    <xf numFmtId="0" fontId="53" fillId="16" borderId="0" xfId="0" applyFont="1" applyFill="1" applyAlignment="1">
      <alignment vertical="center"/>
    </xf>
    <xf numFmtId="0" fontId="13" fillId="16" borderId="0" xfId="0" applyFont="1" applyFill="1"/>
    <xf numFmtId="0" fontId="54" fillId="0" borderId="0" xfId="0" applyFont="1" applyAlignment="1">
      <alignment horizontal="left" vertical="center"/>
    </xf>
    <xf numFmtId="0" fontId="55" fillId="16" borderId="0" xfId="0" applyFont="1" applyFill="1" applyAlignment="1">
      <alignment vertical="center"/>
    </xf>
    <xf numFmtId="0" fontId="56" fillId="0" borderId="0" xfId="0" applyFont="1" applyAlignment="1">
      <alignment horizontal="left" vertical="center"/>
    </xf>
    <xf numFmtId="0" fontId="15" fillId="0" borderId="0" xfId="0" applyFont="1" applyAlignment="1">
      <alignment horizontal="left" vertical="center"/>
    </xf>
    <xf numFmtId="0" fontId="20" fillId="0" borderId="36" xfId="0" applyFont="1" applyBorder="1" applyAlignment="1">
      <alignment horizontal="center" vertical="center" wrapText="1"/>
    </xf>
    <xf numFmtId="0" fontId="20" fillId="0" borderId="10" xfId="0" applyFont="1" applyBorder="1" applyAlignment="1">
      <alignment horizontal="center" vertical="center" wrapText="1"/>
    </xf>
    <xf numFmtId="0" fontId="25" fillId="0" borderId="0" xfId="0" applyFont="1" applyAlignment="1">
      <alignment vertical="center" wrapText="1"/>
    </xf>
    <xf numFmtId="0" fontId="20" fillId="0" borderId="70" xfId="0" applyFont="1" applyBorder="1" applyAlignment="1">
      <alignment vertical="center"/>
    </xf>
    <xf numFmtId="0" fontId="20" fillId="0" borderId="21" xfId="0" applyFont="1" applyBorder="1" applyAlignment="1">
      <alignment vertical="center" wrapText="1"/>
    </xf>
    <xf numFmtId="0" fontId="12" fillId="0" borderId="104" xfId="0" applyFont="1" applyBorder="1" applyAlignment="1">
      <alignment vertical="center" wrapText="1"/>
    </xf>
    <xf numFmtId="0" fontId="12" fillId="0" borderId="7" xfId="0" applyFont="1" applyBorder="1" applyAlignment="1">
      <alignment vertical="center" wrapText="1"/>
    </xf>
    <xf numFmtId="0" fontId="12" fillId="0" borderId="104" xfId="0" applyFont="1" applyBorder="1"/>
    <xf numFmtId="0" fontId="5" fillId="16" borderId="35" xfId="0" applyFont="1" applyFill="1" applyBorder="1" applyAlignment="1">
      <alignment vertical="top" wrapText="1"/>
    </xf>
    <xf numFmtId="0" fontId="12" fillId="0" borderId="7" xfId="0" applyFont="1" applyBorder="1" applyAlignment="1">
      <alignment horizontal="left" vertical="top" wrapText="1" indent="3"/>
    </xf>
    <xf numFmtId="0" fontId="20" fillId="0" borderId="104" xfId="0" applyFont="1" applyBorder="1" applyAlignment="1">
      <alignment vertical="center" wrapText="1"/>
    </xf>
    <xf numFmtId="0" fontId="12" fillId="0" borderId="21" xfId="0" applyFont="1" applyBorder="1" applyAlignment="1">
      <alignment vertical="top" wrapText="1"/>
    </xf>
    <xf numFmtId="0" fontId="12" fillId="0" borderId="7" xfId="0" applyFont="1" applyBorder="1" applyAlignment="1">
      <alignment horizontal="left" vertical="center" wrapText="1" indent="3"/>
    </xf>
    <xf numFmtId="0" fontId="0" fillId="0" borderId="7" xfId="0" applyBorder="1" applyAlignment="1">
      <alignment vertical="top" wrapText="1"/>
    </xf>
    <xf numFmtId="0" fontId="12" fillId="0" borderId="21" xfId="0" applyFont="1" applyBorder="1" applyAlignment="1">
      <alignment vertical="center" wrapText="1"/>
    </xf>
    <xf numFmtId="0" fontId="0" fillId="0" borderId="21" xfId="0" applyBorder="1" applyAlignment="1">
      <alignment vertical="top" wrapText="1"/>
    </xf>
    <xf numFmtId="0" fontId="0" fillId="0" borderId="35" xfId="0" applyBorder="1" applyAlignment="1">
      <alignment vertical="top" wrapText="1"/>
    </xf>
    <xf numFmtId="0" fontId="12" fillId="0" borderId="0" xfId="0" applyFont="1" applyAlignment="1">
      <alignment vertical="center" wrapText="1"/>
    </xf>
    <xf numFmtId="0" fontId="20" fillId="0" borderId="36" xfId="51" applyFont="1" applyBorder="1" applyAlignment="1">
      <alignment horizontal="center" vertical="center" wrapText="1"/>
    </xf>
    <xf numFmtId="0" fontId="20" fillId="0" borderId="10" xfId="51" applyFont="1" applyBorder="1" applyAlignment="1">
      <alignment horizontal="center" vertical="center" wrapText="1"/>
    </xf>
    <xf numFmtId="0" fontId="12" fillId="0" borderId="104" xfId="51" applyFont="1" applyBorder="1" applyAlignment="1">
      <alignment vertical="center" wrapText="1"/>
    </xf>
    <xf numFmtId="0" fontId="12" fillId="0" borderId="21" xfId="51" applyFont="1" applyBorder="1" applyAlignment="1">
      <alignment vertical="center" wrapText="1"/>
    </xf>
    <xf numFmtId="0" fontId="12" fillId="0" borderId="7" xfId="51" applyFont="1" applyBorder="1" applyAlignment="1">
      <alignment vertical="center" wrapText="1"/>
    </xf>
    <xf numFmtId="0" fontId="5" fillId="0" borderId="104" xfId="51" applyBorder="1" applyAlignment="1">
      <alignment vertical="top" wrapText="1"/>
    </xf>
    <xf numFmtId="0" fontId="5" fillId="0" borderId="21" xfId="51" applyBorder="1" applyAlignment="1">
      <alignment vertical="top" wrapText="1"/>
    </xf>
    <xf numFmtId="0" fontId="5" fillId="0" borderId="35" xfId="51" applyBorder="1" applyAlignment="1">
      <alignment vertical="top" wrapText="1"/>
    </xf>
    <xf numFmtId="0" fontId="5" fillId="0" borderId="7" xfId="51" applyBorder="1" applyAlignment="1">
      <alignment vertical="top" wrapText="1"/>
    </xf>
    <xf numFmtId="0" fontId="47" fillId="0" borderId="11" xfId="0" applyFont="1" applyBorder="1"/>
    <xf numFmtId="0" fontId="9" fillId="15" borderId="0" xfId="49" applyFont="1" applyFill="1" applyAlignment="1" applyProtection="1">
      <alignment horizontal="left" vertical="center" wrapText="1"/>
      <protection locked="0"/>
    </xf>
    <xf numFmtId="165" fontId="5" fillId="18" borderId="11" xfId="69" applyFill="1" applyBorder="1" applyAlignment="1" applyProtection="1">
      <alignment vertical="center"/>
      <protection locked="0"/>
    </xf>
    <xf numFmtId="165" fontId="5" fillId="18" borderId="72" xfId="69" applyFill="1" applyBorder="1" applyAlignment="1" applyProtection="1">
      <alignment vertical="center"/>
      <protection locked="0"/>
    </xf>
    <xf numFmtId="165" fontId="5" fillId="18" borderId="75" xfId="69" applyFill="1" applyBorder="1" applyAlignment="1" applyProtection="1">
      <alignment vertical="center"/>
      <protection locked="0"/>
    </xf>
    <xf numFmtId="0" fontId="15" fillId="15" borderId="0" xfId="49" applyFont="1" applyFill="1" applyAlignment="1">
      <alignment horizontal="center" vertical="center" wrapText="1"/>
    </xf>
    <xf numFmtId="0" fontId="18" fillId="15" borderId="0" xfId="49" applyFont="1" applyFill="1" applyAlignment="1">
      <alignment horizontal="left" vertical="center" wrapText="1"/>
    </xf>
    <xf numFmtId="0" fontId="9" fillId="16" borderId="81" xfId="0" applyFont="1" applyFill="1" applyBorder="1" applyAlignment="1">
      <alignment horizontal="center"/>
    </xf>
    <xf numFmtId="0" fontId="9" fillId="16" borderId="82" xfId="0" applyFont="1" applyFill="1" applyBorder="1" applyAlignment="1">
      <alignment horizontal="center"/>
    </xf>
    <xf numFmtId="0" fontId="9" fillId="16" borderId="86" xfId="0" applyFont="1" applyFill="1" applyBorder="1" applyAlignment="1">
      <alignment horizontal="left" wrapText="1"/>
    </xf>
    <xf numFmtId="0" fontId="9" fillId="16" borderId="87" xfId="0" applyFont="1" applyFill="1" applyBorder="1" applyAlignment="1">
      <alignment horizontal="left" wrapText="1"/>
    </xf>
    <xf numFmtId="0" fontId="9" fillId="0" borderId="16" xfId="47" applyFont="1" applyBorder="1" applyAlignment="1">
      <alignment horizontal="center" vertical="center" wrapText="1"/>
    </xf>
    <xf numFmtId="0" fontId="9" fillId="0" borderId="31" xfId="47" applyFont="1" applyBorder="1" applyAlignment="1">
      <alignment horizontal="center" vertical="center" wrapText="1"/>
    </xf>
    <xf numFmtId="0" fontId="9" fillId="0" borderId="34" xfId="47" applyFont="1" applyBorder="1" applyAlignment="1">
      <alignment horizontal="center" vertical="center" wrapText="1"/>
    </xf>
    <xf numFmtId="0" fontId="9" fillId="0" borderId="53" xfId="47" applyFont="1" applyBorder="1" applyAlignment="1">
      <alignment horizontal="center" vertical="center" wrapText="1"/>
    </xf>
    <xf numFmtId="0" fontId="9" fillId="0" borderId="5" xfId="47" applyFont="1" applyBorder="1" applyAlignment="1">
      <alignment horizontal="center" vertical="center" wrapText="1"/>
    </xf>
    <xf numFmtId="0" fontId="9" fillId="0" borderId="17" xfId="47" quotePrefix="1" applyFont="1" applyBorder="1" applyAlignment="1">
      <alignment horizontal="center" vertical="center"/>
    </xf>
    <xf numFmtId="0" fontId="9" fillId="0" borderId="31" xfId="47" quotePrefix="1" applyFont="1" applyBorder="1" applyAlignment="1">
      <alignment horizontal="center" vertical="center"/>
    </xf>
    <xf numFmtId="0" fontId="9" fillId="0" borderId="11" xfId="47" quotePrefix="1" applyFont="1" applyBorder="1" applyAlignment="1">
      <alignment horizontal="center" vertical="center"/>
    </xf>
    <xf numFmtId="0" fontId="9" fillId="0" borderId="44" xfId="47" quotePrefix="1" applyFont="1" applyBorder="1" applyAlignment="1">
      <alignment horizontal="center" vertical="center"/>
    </xf>
    <xf numFmtId="0" fontId="9" fillId="0" borderId="105" xfId="47" applyFont="1" applyBorder="1" applyAlignment="1">
      <alignment horizontal="center" vertical="center" wrapText="1"/>
    </xf>
    <xf numFmtId="0" fontId="9" fillId="0" borderId="35" xfId="47" applyFont="1" applyBorder="1" applyAlignment="1">
      <alignment horizontal="center" vertical="center" wrapText="1"/>
    </xf>
    <xf numFmtId="0" fontId="9" fillId="0" borderId="14" xfId="47" applyFont="1" applyBorder="1" applyAlignment="1">
      <alignment horizontal="center" vertical="center" wrapText="1"/>
    </xf>
    <xf numFmtId="0" fontId="9" fillId="0" borderId="17" xfId="47" applyFont="1" applyBorder="1" applyAlignment="1">
      <alignment horizontal="center" vertical="center" wrapText="1"/>
    </xf>
    <xf numFmtId="0" fontId="9" fillId="0" borderId="100" xfId="47" applyFont="1" applyBorder="1" applyAlignment="1">
      <alignment horizontal="center" vertical="center" wrapText="1"/>
    </xf>
    <xf numFmtId="0" fontId="9" fillId="0" borderId="18" xfId="47" applyFont="1" applyBorder="1" applyAlignment="1">
      <alignment horizontal="center" vertical="center" wrapText="1"/>
    </xf>
    <xf numFmtId="0" fontId="9" fillId="0" borderId="45" xfId="47" applyFont="1" applyBorder="1" applyAlignment="1">
      <alignment horizontal="center" vertical="center" wrapText="1"/>
    </xf>
    <xf numFmtId="0" fontId="9" fillId="0" borderId="46" xfId="47" applyFont="1" applyBorder="1" applyAlignment="1">
      <alignment horizontal="center" vertical="center" wrapText="1"/>
    </xf>
    <xf numFmtId="0" fontId="9" fillId="0" borderId="80" xfId="47" applyFont="1" applyBorder="1" applyAlignment="1">
      <alignment horizontal="center" vertical="center" wrapText="1"/>
    </xf>
    <xf numFmtId="0" fontId="9" fillId="0" borderId="41" xfId="47" applyFont="1" applyBorder="1" applyAlignment="1">
      <alignment horizontal="center" vertical="center" wrapText="1"/>
    </xf>
    <xf numFmtId="0" fontId="9" fillId="0" borderId="78" xfId="47" applyFont="1" applyBorder="1" applyAlignment="1">
      <alignment horizontal="center" vertical="center" wrapText="1"/>
    </xf>
    <xf numFmtId="0" fontId="9" fillId="0" borderId="26" xfId="47" applyFont="1" applyBorder="1" applyAlignment="1">
      <alignment horizontal="center" vertical="center" wrapText="1"/>
    </xf>
    <xf numFmtId="0" fontId="9" fillId="0" borderId="51" xfId="47" applyFont="1" applyBorder="1" applyAlignment="1">
      <alignment horizontal="center" vertical="center" wrapText="1"/>
    </xf>
    <xf numFmtId="0" fontId="37" fillId="0" borderId="2" xfId="47" applyFont="1" applyBorder="1" applyAlignment="1">
      <alignment horizontal="center" vertical="center"/>
    </xf>
    <xf numFmtId="0" fontId="37" fillId="0" borderId="3" xfId="47" applyFont="1" applyBorder="1" applyAlignment="1">
      <alignment horizontal="center" vertical="center"/>
    </xf>
    <xf numFmtId="0" fontId="37" fillId="0" borderId="4" xfId="47" applyFont="1" applyBorder="1" applyAlignment="1">
      <alignment horizontal="center" vertical="center"/>
    </xf>
    <xf numFmtId="0" fontId="37" fillId="0" borderId="4" xfId="47" applyFont="1" applyBorder="1" applyAlignment="1">
      <alignment horizontal="center" vertical="center" wrapText="1"/>
    </xf>
    <xf numFmtId="0" fontId="37" fillId="0" borderId="21" xfId="47" applyFont="1" applyBorder="1" applyAlignment="1">
      <alignment horizontal="center" vertical="center" wrapText="1"/>
    </xf>
    <xf numFmtId="0" fontId="37" fillId="0" borderId="7" xfId="47" applyFont="1" applyBorder="1" applyAlignment="1">
      <alignment horizontal="center" vertical="center" wrapText="1"/>
    </xf>
    <xf numFmtId="0" fontId="9" fillId="0" borderId="104" xfId="47" applyFont="1" applyBorder="1" applyAlignment="1">
      <alignment horizontal="center" vertical="center" wrapText="1"/>
    </xf>
    <xf numFmtId="0" fontId="9" fillId="15" borderId="11" xfId="0" applyFont="1" applyFill="1" applyBorder="1" applyAlignment="1">
      <alignment horizontal="right" vertical="center"/>
    </xf>
    <xf numFmtId="0" fontId="6" fillId="0" borderId="0" xfId="0" applyFont="1" applyAlignment="1">
      <alignment horizontal="left" vertical="center"/>
    </xf>
    <xf numFmtId="0" fontId="37" fillId="0" borderId="70" xfId="47" applyFont="1" applyBorder="1" applyAlignment="1">
      <alignment horizontal="center" vertical="center" wrapText="1"/>
    </xf>
    <xf numFmtId="0" fontId="37" fillId="0" borderId="104" xfId="47" applyFont="1" applyBorder="1" applyAlignment="1">
      <alignment horizontal="center" vertical="center" wrapText="1"/>
    </xf>
    <xf numFmtId="0" fontId="37" fillId="0" borderId="35" xfId="47" applyFont="1" applyBorder="1" applyAlignment="1">
      <alignment horizontal="center" vertical="center" wrapText="1"/>
    </xf>
    <xf numFmtId="0" fontId="9" fillId="0" borderId="0" xfId="0" applyFont="1" applyAlignment="1">
      <alignment horizontal="left" vertical="center" wrapText="1"/>
    </xf>
    <xf numFmtId="0" fontId="9" fillId="15" borderId="11" xfId="0" applyFont="1" applyFill="1" applyBorder="1" applyAlignment="1">
      <alignment horizontal="left" vertical="center"/>
    </xf>
    <xf numFmtId="0" fontId="9" fillId="0" borderId="11" xfId="0" applyFont="1" applyBorder="1" applyAlignment="1">
      <alignment horizontal="center" vertical="center" wrapText="1"/>
    </xf>
    <xf numFmtId="0" fontId="9" fillId="0" borderId="11" xfId="0" applyFont="1" applyBorder="1" applyAlignment="1">
      <alignment horizontal="center"/>
    </xf>
    <xf numFmtId="0" fontId="10" fillId="0" borderId="46" xfId="0" applyFont="1" applyBorder="1" applyAlignment="1">
      <alignment horizontal="center" vertical="center"/>
    </xf>
    <xf numFmtId="0" fontId="10" fillId="0" borderId="30" xfId="0" applyFont="1" applyBorder="1" applyAlignment="1">
      <alignment horizontal="center" vertical="center"/>
    </xf>
    <xf numFmtId="0" fontId="10" fillId="0" borderId="44" xfId="0" applyFont="1" applyBorder="1" applyAlignment="1">
      <alignment horizontal="center" vertical="center"/>
    </xf>
    <xf numFmtId="0" fontId="8" fillId="15" borderId="0" xfId="0" applyFont="1" applyFill="1"/>
    <xf numFmtId="0" fontId="8" fillId="15" borderId="8" xfId="0" applyFont="1" applyFill="1" applyBorder="1" applyAlignment="1">
      <alignment horizontal="left" vertical="center"/>
    </xf>
    <xf numFmtId="0" fontId="8" fillId="15" borderId="9" xfId="0" applyFont="1" applyFill="1" applyBorder="1" applyAlignment="1">
      <alignment horizontal="left" vertical="center"/>
    </xf>
    <xf numFmtId="0" fontId="8" fillId="15" borderId="10" xfId="0" applyFont="1" applyFill="1" applyBorder="1" applyAlignment="1">
      <alignment horizontal="left" vertical="center"/>
    </xf>
    <xf numFmtId="0" fontId="9" fillId="0" borderId="8"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15" borderId="11" xfId="0" applyFont="1" applyFill="1" applyBorder="1" applyAlignment="1">
      <alignment horizontal="center" vertical="center" wrapText="1"/>
    </xf>
    <xf numFmtId="0" fontId="0" fillId="0" borderId="11" xfId="0" applyBorder="1" applyAlignment="1">
      <alignment horizontal="left"/>
    </xf>
    <xf numFmtId="0" fontId="9" fillId="15" borderId="1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6" fillId="15" borderId="0" xfId="0" applyFont="1" applyFill="1" applyAlignment="1">
      <alignment horizontal="left"/>
    </xf>
    <xf numFmtId="0" fontId="8" fillId="15" borderId="2" xfId="0" applyFont="1" applyFill="1" applyBorder="1" applyAlignment="1">
      <alignment horizontal="center"/>
    </xf>
    <xf numFmtId="0" fontId="8" fillId="15" borderId="3" xfId="0" applyFont="1" applyFill="1" applyBorder="1" applyAlignment="1">
      <alignment horizontal="center"/>
    </xf>
    <xf numFmtId="0" fontId="8" fillId="15" borderId="4" xfId="0" applyFont="1" applyFill="1" applyBorder="1" applyAlignment="1">
      <alignment horizontal="center"/>
    </xf>
    <xf numFmtId="0" fontId="8" fillId="15" borderId="5" xfId="0" applyFont="1" applyFill="1" applyBorder="1" applyAlignment="1">
      <alignment horizontal="center"/>
    </xf>
    <xf numFmtId="0" fontId="8" fillId="15" borderId="6" xfId="0" applyFont="1" applyFill="1" applyBorder="1" applyAlignment="1">
      <alignment horizontal="center"/>
    </xf>
    <xf numFmtId="0" fontId="8" fillId="15" borderId="7" xfId="0" applyFont="1" applyFill="1" applyBorder="1" applyAlignment="1">
      <alignment horizontal="center"/>
    </xf>
    <xf numFmtId="0" fontId="9" fillId="0" borderId="46" xfId="0" applyFont="1" applyBorder="1" applyAlignment="1">
      <alignment horizontal="left"/>
    </xf>
    <xf numFmtId="0" fontId="9" fillId="0" borderId="30" xfId="0" applyFont="1" applyBorder="1" applyAlignment="1">
      <alignment horizontal="left"/>
    </xf>
    <xf numFmtId="0" fontId="9" fillId="0" borderId="44" xfId="0" applyFont="1" applyBorder="1" applyAlignment="1">
      <alignment horizontal="left"/>
    </xf>
    <xf numFmtId="0" fontId="9" fillId="0" borderId="0" xfId="0" applyFont="1" applyAlignment="1">
      <alignment horizontal="left" vertical="top" wrapText="1"/>
    </xf>
    <xf numFmtId="0" fontId="9" fillId="15" borderId="24" xfId="0" applyFont="1" applyFill="1" applyBorder="1" applyAlignment="1">
      <alignment horizontal="left" vertical="center"/>
    </xf>
    <xf numFmtId="0" fontId="9" fillId="0" borderId="32" xfId="17" applyFont="1" applyBorder="1" applyAlignment="1">
      <alignment horizontal="left" vertical="center"/>
    </xf>
    <xf numFmtId="0" fontId="9" fillId="0" borderId="33" xfId="17" applyFont="1" applyBorder="1" applyAlignment="1">
      <alignment horizontal="left" vertical="center"/>
    </xf>
    <xf numFmtId="0" fontId="9" fillId="0" borderId="39" xfId="17" applyFont="1" applyBorder="1" applyAlignment="1">
      <alignment horizontal="left" vertical="center"/>
    </xf>
    <xf numFmtId="0" fontId="6" fillId="27" borderId="0" xfId="0" applyFont="1" applyFill="1" applyAlignment="1">
      <alignment horizontal="left"/>
    </xf>
    <xf numFmtId="0" fontId="9" fillId="15" borderId="37" xfId="0" applyFont="1" applyFill="1" applyBorder="1" applyAlignment="1">
      <alignment horizontal="left" vertical="center"/>
    </xf>
    <xf numFmtId="0" fontId="9" fillId="15" borderId="22" xfId="0" applyFont="1" applyFill="1" applyBorder="1" applyAlignment="1">
      <alignment horizontal="left" vertical="center"/>
    </xf>
    <xf numFmtId="0" fontId="9" fillId="15" borderId="20" xfId="0" applyFont="1" applyFill="1" applyBorder="1" applyAlignment="1">
      <alignment horizontal="center" vertical="center" wrapText="1"/>
    </xf>
    <xf numFmtId="0" fontId="9" fillId="15" borderId="22" xfId="0"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0" xfId="0" applyFont="1" applyFill="1" applyAlignment="1">
      <alignment horizontal="center"/>
    </xf>
    <xf numFmtId="0" fontId="9" fillId="15" borderId="21" xfId="0" applyFont="1" applyFill="1" applyBorder="1" applyAlignment="1">
      <alignment horizontal="center"/>
    </xf>
    <xf numFmtId="0" fontId="9" fillId="15" borderId="6" xfId="0" applyFont="1" applyFill="1" applyBorder="1" applyAlignment="1">
      <alignment horizontal="center"/>
    </xf>
    <xf numFmtId="0" fontId="9" fillId="15" borderId="7" xfId="0" applyFont="1" applyFill="1" applyBorder="1" applyAlignment="1">
      <alignment horizontal="center"/>
    </xf>
    <xf numFmtId="0" fontId="0" fillId="0" borderId="0" xfId="47" applyFont="1" applyAlignment="1">
      <alignment horizontal="left" wrapText="1"/>
    </xf>
    <xf numFmtId="0" fontId="6" fillId="0" borderId="40" xfId="13" applyFont="1" applyBorder="1" applyAlignment="1">
      <alignment horizontal="left"/>
    </xf>
    <xf numFmtId="0" fontId="9" fillId="0" borderId="8" xfId="17" applyFont="1" applyBorder="1" applyAlignment="1">
      <alignment horizontal="left" vertical="center"/>
    </xf>
    <xf numFmtId="0" fontId="9" fillId="0" borderId="10" xfId="17" applyFont="1" applyBorder="1" applyAlignment="1">
      <alignment horizontal="left" vertical="center"/>
    </xf>
    <xf numFmtId="0" fontId="9" fillId="15" borderId="8" xfId="13" applyFont="1" applyFill="1" applyBorder="1" applyAlignment="1">
      <alignment horizontal="center" vertical="center"/>
    </xf>
    <xf numFmtId="0" fontId="9" fillId="15" borderId="10" xfId="13" applyFont="1" applyFill="1" applyBorder="1" applyAlignment="1">
      <alignment horizontal="center" vertical="center"/>
    </xf>
    <xf numFmtId="0" fontId="9" fillId="0" borderId="9" xfId="17" applyFont="1" applyBorder="1" applyAlignment="1">
      <alignment horizontal="left" vertical="center"/>
    </xf>
    <xf numFmtId="0" fontId="9" fillId="0" borderId="8" xfId="13" applyFont="1" applyBorder="1" applyAlignment="1">
      <alignment horizontal="left"/>
    </xf>
    <xf numFmtId="0" fontId="9" fillId="0" borderId="9" xfId="13" applyFont="1" applyBorder="1" applyAlignment="1">
      <alignment horizontal="left"/>
    </xf>
    <xf numFmtId="0" fontId="9" fillId="0" borderId="10" xfId="13" applyFont="1" applyBorder="1" applyAlignment="1">
      <alignment horizontal="left"/>
    </xf>
    <xf numFmtId="0" fontId="9" fillId="0" borderId="0" xfId="13" applyFont="1" applyAlignment="1">
      <alignment horizontal="left" vertical="top" wrapText="1"/>
    </xf>
    <xf numFmtId="0" fontId="15" fillId="15" borderId="0" xfId="13" applyFont="1" applyFill="1" applyAlignment="1">
      <alignment horizontal="left"/>
    </xf>
    <xf numFmtId="0" fontId="9" fillId="15" borderId="8" xfId="13" applyFont="1" applyFill="1" applyBorder="1" applyAlignment="1">
      <alignment horizontal="center"/>
    </xf>
    <xf numFmtId="0" fontId="9" fillId="15" borderId="9" xfId="13" applyFont="1" applyFill="1" applyBorder="1" applyAlignment="1">
      <alignment horizontal="center"/>
    </xf>
    <xf numFmtId="0" fontId="9" fillId="15" borderId="10" xfId="13" applyFont="1" applyFill="1" applyBorder="1" applyAlignment="1">
      <alignment horizontal="center"/>
    </xf>
    <xf numFmtId="0" fontId="9" fillId="15" borderId="2" xfId="13" applyFont="1" applyFill="1" applyBorder="1" applyAlignment="1">
      <alignment horizontal="center" vertical="center"/>
    </xf>
    <xf numFmtId="0" fontId="9" fillId="15" borderId="3" xfId="13" applyFont="1" applyFill="1" applyBorder="1" applyAlignment="1">
      <alignment horizontal="center" vertical="center"/>
    </xf>
    <xf numFmtId="0" fontId="9" fillId="15" borderId="2" xfId="13" applyFont="1" applyFill="1" applyBorder="1" applyAlignment="1">
      <alignment horizontal="left" vertical="center"/>
    </xf>
    <xf numFmtId="0" fontId="9" fillId="15" borderId="3" xfId="13" applyFont="1" applyFill="1" applyBorder="1" applyAlignment="1">
      <alignment horizontal="left" vertical="center"/>
    </xf>
    <xf numFmtId="0" fontId="9" fillId="15" borderId="4" xfId="13" applyFont="1" applyFill="1" applyBorder="1" applyAlignment="1">
      <alignment horizontal="left" vertical="center"/>
    </xf>
    <xf numFmtId="0" fontId="14" fillId="0" borderId="2" xfId="13" applyFont="1" applyBorder="1" applyAlignment="1">
      <alignment horizontal="left" vertical="center" wrapText="1"/>
    </xf>
    <xf numFmtId="0" fontId="14" fillId="0" borderId="4" xfId="13" applyFont="1" applyBorder="1" applyAlignment="1">
      <alignment horizontal="left" vertical="center" wrapText="1"/>
    </xf>
    <xf numFmtId="0" fontId="9" fillId="0" borderId="46" xfId="47" quotePrefix="1" applyFont="1" applyBorder="1" applyAlignment="1">
      <alignment horizontal="center" vertical="center"/>
    </xf>
    <xf numFmtId="0" fontId="48" fillId="0" borderId="102" xfId="0" applyFont="1" applyBorder="1" applyAlignment="1">
      <alignment horizontal="center" vertical="center" textRotation="90"/>
    </xf>
    <xf numFmtId="0" fontId="48" fillId="0" borderId="103" xfId="0" applyFont="1" applyBorder="1" applyAlignment="1">
      <alignment horizontal="center" vertical="center" textRotation="90"/>
    </xf>
    <xf numFmtId="0" fontId="48" fillId="0" borderId="101" xfId="0" applyFont="1" applyBorder="1" applyAlignment="1">
      <alignment horizontal="center" vertical="center" textRotation="90"/>
    </xf>
    <xf numFmtId="0" fontId="37" fillId="0" borderId="0" xfId="47" applyFont="1" applyAlignment="1">
      <alignment horizontal="center" vertical="center" wrapText="1"/>
    </xf>
    <xf numFmtId="0" fontId="37" fillId="0" borderId="6" xfId="47" applyFont="1" applyBorder="1" applyAlignment="1">
      <alignment horizontal="center" vertical="center" wrapText="1"/>
    </xf>
    <xf numFmtId="0" fontId="6" fillId="0" borderId="8" xfId="17" quotePrefix="1" applyFont="1" applyBorder="1" applyAlignment="1">
      <alignment horizontal="center" vertical="center"/>
    </xf>
    <xf numFmtId="0" fontId="6" fillId="0" borderId="9" xfId="17" quotePrefix="1" applyFont="1" applyBorder="1" applyAlignment="1">
      <alignment horizontal="center" vertical="center"/>
    </xf>
    <xf numFmtId="0" fontId="6" fillId="0" borderId="10" xfId="17" quotePrefix="1" applyFont="1" applyBorder="1" applyAlignment="1">
      <alignment horizontal="center" vertical="center"/>
    </xf>
    <xf numFmtId="0" fontId="6" fillId="0" borderId="32" xfId="17" applyFont="1" applyBorder="1" applyAlignment="1">
      <alignment horizontal="center" vertical="center" wrapText="1"/>
    </xf>
    <xf numFmtId="0" fontId="6" fillId="0" borderId="33" xfId="17" applyFont="1" applyBorder="1" applyAlignment="1">
      <alignment horizontal="center" vertical="center" wrapText="1"/>
    </xf>
    <xf numFmtId="0" fontId="6" fillId="0" borderId="39" xfId="17" applyFont="1" applyBorder="1" applyAlignment="1">
      <alignment horizontal="center" vertical="center" wrapText="1"/>
    </xf>
    <xf numFmtId="0" fontId="6" fillId="0" borderId="8" xfId="17" applyFont="1" applyBorder="1" applyAlignment="1">
      <alignment horizontal="center" vertical="center"/>
    </xf>
    <xf numFmtId="0" fontId="6" fillId="0" borderId="9" xfId="17" applyFont="1" applyBorder="1" applyAlignment="1">
      <alignment horizontal="center" vertical="center"/>
    </xf>
    <xf numFmtId="0" fontId="6" fillId="0" borderId="42" xfId="17" applyFont="1" applyBorder="1" applyAlignment="1">
      <alignment horizontal="center" vertical="center"/>
    </xf>
    <xf numFmtId="0" fontId="6" fillId="0" borderId="52" xfId="17" applyFont="1" applyBorder="1" applyAlignment="1">
      <alignment horizontal="left" vertical="center"/>
    </xf>
    <xf numFmtId="0" fontId="6" fillId="0" borderId="9" xfId="17" applyFont="1" applyBorder="1" applyAlignment="1">
      <alignment horizontal="left" vertical="center"/>
    </xf>
    <xf numFmtId="0" fontId="6" fillId="0" borderId="10" xfId="17" applyFont="1" applyBorder="1" applyAlignment="1">
      <alignment horizontal="left" vertical="center"/>
    </xf>
    <xf numFmtId="0" fontId="6" fillId="0" borderId="52" xfId="17" applyFont="1" applyBorder="1" applyAlignment="1">
      <alignment horizontal="left" vertical="center" wrapText="1"/>
    </xf>
    <xf numFmtId="0" fontId="6" fillId="0" borderId="9" xfId="17" applyFont="1" applyBorder="1" applyAlignment="1">
      <alignment horizontal="left" vertical="center" wrapText="1"/>
    </xf>
    <xf numFmtId="0" fontId="6" fillId="0" borderId="10" xfId="17" applyFont="1" applyBorder="1" applyAlignment="1">
      <alignment horizontal="left" vertical="center" wrapText="1"/>
    </xf>
    <xf numFmtId="0" fontId="5" fillId="0" borderId="54" xfId="17" applyBorder="1" applyAlignment="1">
      <alignment horizontal="left" vertical="center" wrapText="1"/>
    </xf>
    <xf numFmtId="0" fontId="5" fillId="0" borderId="64" xfId="17" applyBorder="1" applyAlignment="1">
      <alignment horizontal="left" vertical="center" wrapText="1"/>
    </xf>
    <xf numFmtId="0" fontId="5" fillId="0" borderId="65" xfId="17" applyBorder="1" applyAlignment="1">
      <alignment horizontal="left" vertical="center" wrapText="1"/>
    </xf>
    <xf numFmtId="0" fontId="5" fillId="0" borderId="67" xfId="17" applyBorder="1" applyAlignment="1">
      <alignment horizontal="left" vertical="center" wrapText="1"/>
    </xf>
    <xf numFmtId="0" fontId="5" fillId="0" borderId="68" xfId="17" applyBorder="1" applyAlignment="1">
      <alignment horizontal="left" vertical="center" wrapText="1"/>
    </xf>
    <xf numFmtId="0" fontId="5" fillId="0" borderId="69" xfId="17" applyBorder="1" applyAlignment="1">
      <alignment horizontal="left" vertical="center" wrapText="1"/>
    </xf>
    <xf numFmtId="0" fontId="9" fillId="0" borderId="8" xfId="17" applyFont="1" applyBorder="1" applyAlignment="1">
      <alignment horizontal="center" vertical="center"/>
    </xf>
    <xf numFmtId="0" fontId="9" fillId="0" borderId="9" xfId="17" applyFont="1" applyBorder="1" applyAlignment="1">
      <alignment horizontal="center" vertical="center"/>
    </xf>
    <xf numFmtId="0" fontId="9" fillId="0" borderId="10" xfId="17" applyFont="1" applyBorder="1" applyAlignment="1">
      <alignment horizontal="center" vertical="center"/>
    </xf>
    <xf numFmtId="0" fontId="5" fillId="0" borderId="61" xfId="17" applyBorder="1" applyAlignment="1">
      <alignment horizontal="left" vertical="center" wrapText="1"/>
    </xf>
    <xf numFmtId="0" fontId="5" fillId="0" borderId="62" xfId="17" applyBorder="1" applyAlignment="1">
      <alignment horizontal="left" vertical="center" wrapText="1"/>
    </xf>
    <xf numFmtId="0" fontId="5" fillId="0" borderId="63" xfId="17" applyBorder="1" applyAlignment="1">
      <alignment horizontal="left" vertical="center" wrapText="1"/>
    </xf>
    <xf numFmtId="0" fontId="7" fillId="18" borderId="12" xfId="49" applyFont="1" applyFill="1" applyBorder="1" applyAlignment="1" applyProtection="1">
      <alignment horizontal="center" vertical="center" wrapText="1"/>
      <protection locked="0"/>
    </xf>
    <xf numFmtId="0" fontId="7" fillId="18" borderId="26" xfId="49" applyFont="1" applyFill="1" applyBorder="1" applyAlignment="1" applyProtection="1">
      <alignment horizontal="center" vertical="center" wrapText="1"/>
      <protection locked="0"/>
    </xf>
    <xf numFmtId="0" fontId="7" fillId="18" borderId="13" xfId="49" applyFont="1" applyFill="1" applyBorder="1" applyAlignment="1" applyProtection="1">
      <alignment horizontal="center" vertical="center" wrapText="1"/>
      <protection locked="0"/>
    </xf>
    <xf numFmtId="0" fontId="5" fillId="0" borderId="3" xfId="0" applyFont="1" applyBorder="1" applyAlignment="1">
      <alignment vertical="top" wrapText="1"/>
    </xf>
    <xf numFmtId="0" fontId="0" fillId="0" borderId="3" xfId="0" applyBorder="1" applyAlignment="1">
      <alignment vertical="top" wrapText="1"/>
    </xf>
    <xf numFmtId="0" fontId="5" fillId="0" borderId="0" xfId="0" applyFont="1"/>
    <xf numFmtId="0" fontId="12" fillId="0" borderId="70" xfId="0" applyFont="1" applyBorder="1" applyAlignment="1">
      <alignment vertical="top" wrapText="1"/>
    </xf>
    <xf numFmtId="0" fontId="12" fillId="0" borderId="104" xfId="0" applyFont="1" applyBorder="1" applyAlignment="1">
      <alignment vertical="top" wrapText="1"/>
    </xf>
    <xf numFmtId="0" fontId="12" fillId="0" borderId="23" xfId="0" applyFont="1" applyBorder="1" applyAlignment="1">
      <alignment vertical="top" wrapText="1"/>
    </xf>
    <xf numFmtId="0" fontId="12" fillId="0" borderId="5" xfId="0" applyFont="1" applyBorder="1" applyAlignment="1">
      <alignment vertical="top" wrapText="1"/>
    </xf>
    <xf numFmtId="0" fontId="12" fillId="0" borderId="70" xfId="0" applyFont="1" applyBorder="1" applyAlignment="1">
      <alignment vertical="center" wrapText="1"/>
    </xf>
    <xf numFmtId="0" fontId="5" fillId="0" borderId="104" xfId="0" applyFont="1" applyBorder="1" applyAlignment="1">
      <alignment vertical="center" wrapText="1"/>
    </xf>
    <xf numFmtId="0" fontId="25" fillId="0" borderId="23" xfId="0" applyFont="1" applyBorder="1" applyAlignment="1">
      <alignment vertical="center" wrapText="1"/>
    </xf>
    <xf numFmtId="0" fontId="25" fillId="0" borderId="0" xfId="0" applyFont="1" applyAlignment="1">
      <alignment vertical="center" wrapText="1"/>
    </xf>
    <xf numFmtId="0" fontId="5" fillId="0" borderId="104" xfId="0" applyFont="1" applyBorder="1" applyAlignment="1">
      <alignment wrapText="1"/>
    </xf>
    <xf numFmtId="0" fontId="5" fillId="0" borderId="35" xfId="0" applyFont="1" applyBorder="1" applyAlignment="1">
      <alignment wrapText="1"/>
    </xf>
    <xf numFmtId="0" fontId="12" fillId="0" borderId="104" xfId="0" applyFont="1" applyBorder="1" applyAlignment="1">
      <alignment horizontal="left" vertical="top" wrapText="1" indent="2"/>
    </xf>
    <xf numFmtId="0" fontId="0" fillId="0" borderId="104" xfId="0" applyBorder="1" applyAlignment="1">
      <alignment horizontal="left" vertical="top" wrapText="1" indent="2"/>
    </xf>
    <xf numFmtId="0" fontId="57" fillId="0" borderId="0" xfId="0" applyFont="1" applyAlignment="1">
      <alignment vertical="center" wrapText="1"/>
    </xf>
    <xf numFmtId="0" fontId="0" fillId="26" borderId="0" xfId="0" applyFill="1" applyAlignment="1">
      <alignment horizontal="left"/>
    </xf>
    <xf numFmtId="0" fontId="0" fillId="0" borderId="0" xfId="0" applyAlignment="1">
      <alignment horizontal="left"/>
    </xf>
    <xf numFmtId="0" fontId="9" fillId="0" borderId="0" xfId="0" applyFont="1" applyAlignment="1">
      <alignment horizontal="left" vertical="center"/>
    </xf>
    <xf numFmtId="1" fontId="14" fillId="0" borderId="11" xfId="0" applyNumberFormat="1" applyFont="1" applyBorder="1" applyAlignment="1">
      <alignment horizontal="center" vertical="center"/>
    </xf>
    <xf numFmtId="0" fontId="50" fillId="0" borderId="0" xfId="0" applyFont="1" applyAlignment="1">
      <alignment horizontal="left"/>
    </xf>
  </cellXfs>
  <cellStyles count="71">
    <cellStyle name="_Criteria" xfId="19" xr:uid="{00000000-0005-0000-0000-000000000000}"/>
    <cellStyle name="_Heading" xfId="20" xr:uid="{00000000-0005-0000-0000-000001000000}"/>
    <cellStyle name="_Sub-Heading" xfId="21" xr:uid="{00000000-0005-0000-0000-000002000000}"/>
    <cellStyle name="20% - Accent1 2" xfId="1" xr:uid="{00000000-0005-0000-0000-000003000000}"/>
    <cellStyle name="20% - Accent1 2 2" xfId="52" xr:uid="{00000000-0005-0000-0000-000004000000}"/>
    <cellStyle name="20% - Accent2 2" xfId="2" xr:uid="{00000000-0005-0000-0000-000005000000}"/>
    <cellStyle name="20% - Accent2 2 2" xfId="53" xr:uid="{00000000-0005-0000-0000-000006000000}"/>
    <cellStyle name="20% - Accent3 2" xfId="3" xr:uid="{00000000-0005-0000-0000-000007000000}"/>
    <cellStyle name="20% - Accent3 2 2" xfId="54" xr:uid="{00000000-0005-0000-0000-000008000000}"/>
    <cellStyle name="20% - Accent4 2" xfId="4" xr:uid="{00000000-0005-0000-0000-000009000000}"/>
    <cellStyle name="20% - Accent4 2 2" xfId="55" xr:uid="{00000000-0005-0000-0000-00000A000000}"/>
    <cellStyle name="20% - Accent5 2" xfId="5" xr:uid="{00000000-0005-0000-0000-00000B000000}"/>
    <cellStyle name="20% - Accent5 2 2" xfId="56" xr:uid="{00000000-0005-0000-0000-00000C000000}"/>
    <cellStyle name="20% - Accent6 2" xfId="6" xr:uid="{00000000-0005-0000-0000-00000D000000}"/>
    <cellStyle name="20% - Accent6 2 2" xfId="57" xr:uid="{00000000-0005-0000-0000-00000E000000}"/>
    <cellStyle name="40% - Accent1 2" xfId="7" xr:uid="{00000000-0005-0000-0000-00000F000000}"/>
    <cellStyle name="40% - Accent1 2 2" xfId="58" xr:uid="{00000000-0005-0000-0000-000010000000}"/>
    <cellStyle name="40% - Accent2 2" xfId="8" xr:uid="{00000000-0005-0000-0000-000011000000}"/>
    <cellStyle name="40% - Accent2 2 2" xfId="59" xr:uid="{00000000-0005-0000-0000-000012000000}"/>
    <cellStyle name="40% - Accent3 2" xfId="9" xr:uid="{00000000-0005-0000-0000-000013000000}"/>
    <cellStyle name="40% - Accent3 2 2" xfId="60" xr:uid="{00000000-0005-0000-0000-000014000000}"/>
    <cellStyle name="40% - Accent4 2" xfId="10" xr:uid="{00000000-0005-0000-0000-000015000000}"/>
    <cellStyle name="40% - Accent4 2 2" xfId="61" xr:uid="{00000000-0005-0000-0000-000016000000}"/>
    <cellStyle name="40% - Accent5 2" xfId="11" xr:uid="{00000000-0005-0000-0000-000017000000}"/>
    <cellStyle name="40% - Accent5 2 2" xfId="62" xr:uid="{00000000-0005-0000-0000-000018000000}"/>
    <cellStyle name="40% - Accent6 2" xfId="12" xr:uid="{00000000-0005-0000-0000-000019000000}"/>
    <cellStyle name="40% - Accent6 2 2" xfId="63" xr:uid="{00000000-0005-0000-0000-00001A000000}"/>
    <cellStyle name="args.style" xfId="22" xr:uid="{00000000-0005-0000-0000-00001B000000}"/>
    <cellStyle name="Comma" xfId="48" builtinId="3"/>
    <cellStyle name="Comma  - Style1" xfId="23" xr:uid="{00000000-0005-0000-0000-00001D000000}"/>
    <cellStyle name="Comma  - Style2" xfId="24" xr:uid="{00000000-0005-0000-0000-00001E000000}"/>
    <cellStyle name="Comma  - Style3" xfId="25" xr:uid="{00000000-0005-0000-0000-00001F000000}"/>
    <cellStyle name="Comma  - Style4" xfId="26" xr:uid="{00000000-0005-0000-0000-000020000000}"/>
    <cellStyle name="Comma  - Style5" xfId="27" xr:uid="{00000000-0005-0000-0000-000021000000}"/>
    <cellStyle name="Comma  - Style6" xfId="28" xr:uid="{00000000-0005-0000-0000-000022000000}"/>
    <cellStyle name="Comma  - Style7" xfId="29" xr:uid="{00000000-0005-0000-0000-000023000000}"/>
    <cellStyle name="Comma  - Style8" xfId="30" xr:uid="{00000000-0005-0000-0000-000024000000}"/>
    <cellStyle name="Currency" xfId="69" builtinId="4"/>
    <cellStyle name="Currency 2" xfId="15" xr:uid="{00000000-0005-0000-0000-000026000000}"/>
    <cellStyle name="Currency 3" xfId="16" xr:uid="{00000000-0005-0000-0000-000027000000}"/>
    <cellStyle name="Currency 3 2" xfId="66" xr:uid="{00000000-0005-0000-0000-000028000000}"/>
    <cellStyle name="Currency CAS_Scaffolding Enquiry KBG001 Amount to Approve gus" xfId="31" xr:uid="{00000000-0005-0000-0000-000029000000}"/>
    <cellStyle name="Header1" xfId="32" xr:uid="{00000000-0005-0000-0000-00002A000000}"/>
    <cellStyle name="Header2" xfId="33" xr:uid="{00000000-0005-0000-0000-00002B000000}"/>
    <cellStyle name="Hyperlink" xfId="18" builtinId="8"/>
    <cellStyle name="Hyperlink 2" xfId="50" xr:uid="{00000000-0005-0000-0000-00002D000000}"/>
    <cellStyle name="Input Cells" xfId="34" xr:uid="{00000000-0005-0000-0000-00002E000000}"/>
    <cellStyle name="new" xfId="35" xr:uid="{00000000-0005-0000-0000-00002F000000}"/>
    <cellStyle name="Normal" xfId="0" builtinId="0"/>
    <cellStyle name="Normal - Style1" xfId="36" xr:uid="{00000000-0005-0000-0000-000031000000}"/>
    <cellStyle name="Normal 14" xfId="70" xr:uid="{00000000-0005-0000-0000-000032000000}"/>
    <cellStyle name="Normal 2" xfId="17" xr:uid="{00000000-0005-0000-0000-000033000000}"/>
    <cellStyle name="Normal 2 2 2" xfId="51" xr:uid="{00000000-0005-0000-0000-000034000000}"/>
    <cellStyle name="Normal 3" xfId="47" xr:uid="{00000000-0005-0000-0000-000035000000}"/>
    <cellStyle name="Normal 3 2" xfId="67" xr:uid="{00000000-0005-0000-0000-000036000000}"/>
    <cellStyle name="Normal 4" xfId="13" xr:uid="{00000000-0005-0000-0000-000037000000}"/>
    <cellStyle name="Normal 4 2" xfId="64" xr:uid="{00000000-0005-0000-0000-000038000000}"/>
    <cellStyle name="Normal 5" xfId="49" xr:uid="{00000000-0005-0000-0000-000039000000}"/>
    <cellStyle name="Normal 5 2" xfId="68" xr:uid="{00000000-0005-0000-0000-00003A000000}"/>
    <cellStyle name="Normal CC" xfId="37" xr:uid="{00000000-0005-0000-0000-00003B000000}"/>
    <cellStyle name="Note 2" xfId="14" xr:uid="{00000000-0005-0000-0000-00003C000000}"/>
    <cellStyle name="Note 2 2" xfId="65" xr:uid="{00000000-0005-0000-0000-00003D000000}"/>
    <cellStyle name="per.style" xfId="38" xr:uid="{00000000-0005-0000-0000-00003E000000}"/>
    <cellStyle name="Percent 2" xfId="39" xr:uid="{00000000-0005-0000-0000-00003F000000}"/>
    <cellStyle name="Preisbb" xfId="40" xr:uid="{00000000-0005-0000-0000-000040000000}"/>
    <cellStyle name="PSChar" xfId="41" xr:uid="{00000000-0005-0000-0000-000041000000}"/>
    <cellStyle name="Standard_21186 AVF 05.01.04" xfId="42" xr:uid="{00000000-0005-0000-0000-000042000000}"/>
    <cellStyle name="Style 1" xfId="43" xr:uid="{00000000-0005-0000-0000-000043000000}"/>
    <cellStyle name="Undefiniert" xfId="44" xr:uid="{00000000-0005-0000-0000-000044000000}"/>
    <cellStyle name="Update" xfId="45" xr:uid="{00000000-0005-0000-0000-000045000000}"/>
    <cellStyle name="千位分隔_Sheet1" xfId="46" xr:uid="{00000000-0005-0000-0000-000046000000}"/>
  </cellStyles>
  <dxfs count="11">
    <dxf>
      <fill>
        <patternFill>
          <bgColor rgb="FFC4D79B"/>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59740</xdr:colOff>
      <xdr:row>0</xdr:row>
      <xdr:rowOff>167640</xdr:rowOff>
    </xdr:from>
    <xdr:to>
      <xdr:col>22</xdr:col>
      <xdr:colOff>313958</xdr:colOff>
      <xdr:row>22</xdr:row>
      <xdr:rowOff>91701</xdr:rowOff>
    </xdr:to>
    <xdr:pic>
      <xdr:nvPicPr>
        <xdr:cNvPr id="2" name="Picture 1">
          <a:extLst>
            <a:ext uri="{FF2B5EF4-FFF2-40B4-BE49-F238E27FC236}">
              <a16:creationId xmlns:a16="http://schemas.microsoft.com/office/drawing/2014/main" id="{F2A09DE6-65D1-C72E-3E2F-E2DC0F01DC24}"/>
            </a:ext>
          </a:extLst>
        </xdr:cNvPr>
        <xdr:cNvPicPr>
          <a:picLocks noChangeAspect="1"/>
        </xdr:cNvPicPr>
      </xdr:nvPicPr>
      <xdr:blipFill>
        <a:blip xmlns:r="http://schemas.openxmlformats.org/officeDocument/2006/relationships" r:embed="rId1"/>
        <a:stretch>
          <a:fillRect/>
        </a:stretch>
      </xdr:blipFill>
      <xdr:spPr>
        <a:xfrm>
          <a:off x="10887760" y="167640"/>
          <a:ext cx="3911818" cy="40845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275kV%20D_Strai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kom.sharepoint.com/Users/johnsa/Documents/2016/Transformers/Transformers_Pricing%20Schedule_CORP347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skom.sharepoint.com/Users/MurimwBC/Documents/PACKAGE%20REPORTS%202012/NOKUTHULA%20WORKWEAR%20REISSUE/Pricing%20Information_PPE%20Workwear_Reissue_080714.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jacobst\Documents\Data\JacobsT\Documents\Data\BOC\Major%20Services\2024%20-%202025\Dx%20National%20Contracts\Budget%20Letters\Budget%20Letters_Batteries_08-04-2025.xlsx" TargetMode="External"/><Relationship Id="rId1" Type="http://schemas.openxmlformats.org/officeDocument/2006/relationships/externalLinkPath" Target="https://eskom.sharepoint.com/Users/jacobst/Documents/Data/JacobsT/Documents/Data/BOC/Major%20Services/2024%20-%202025/Dx%20National%20Contracts/Budget%20Letters/Budget%20Letters_Batteries_08-0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Spacer%20Dampers_Zeb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Vibration%20Dampe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Option%20X3%20+%20X5%20-%20Foreign%20Exchange%20and%20CPA%20Inform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sharepoint.com/DOCUME~1/RENDAN~1.NEV/LOCALS~1/Temp/XPgrpwise/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Rigid%20Spacers_Ter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johnsa/AppData/Local/Microsoft/Windows/Temporary%20Internet%20Files/Content.Outlook/AU77511K/Consolidated_VLA_Forecasts%20FY2019-2023_Rev%201_12-03-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jacobst/AppData/Local/Microsoft/Windows/Temporary%20Internet%20Files/Content.Outlook/ODSZIRSQ/VLA%20Forecasts%202019-2023%20Consolidated_07-11-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kom.sharepoint.com/Users/jacobst/Documents/Data/ENCs/Strategic%20Sourcing/RFPs/LA%20Batteries/BGs%20and%20SAPs/FNB%20BGs/FNB%20BoM%20Static%20Power%20R4.04%2011-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 val="Option X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PS5 Schedule"/>
      <sheetName val="Act Sch-112"/>
      <sheetName val="Act Sch-113"/>
      <sheetName val="Act Sch-114"/>
      <sheetName val="Act Sch-115"/>
      <sheetName val="Act Sch-116"/>
      <sheetName val="Act Sch-117"/>
      <sheetName val="Act Sch-118"/>
      <sheetName val="Option X3"/>
      <sheetName val="Volumes"/>
    </sheetNames>
    <sheetDataSet>
      <sheetData sheetId="0"/>
      <sheetData sheetId="1">
        <row r="3">
          <cell r="C3" t="str">
            <v>ENQUIRY No</v>
          </cell>
        </row>
        <row r="4">
          <cell r="C4" t="str">
            <v>COMMODITY</v>
          </cell>
        </row>
        <row r="5">
          <cell r="C5" t="str">
            <v>SUPPLIER</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2.2.0 Cover Page"/>
      <sheetName val="C2.2.1 Preamble"/>
      <sheetName val="C2.2.2 Price list"/>
      <sheetName val="C2.2.3 Pricing Schedule-PS5 "/>
      <sheetName val="C2.2.4 Notes forCPA Information"/>
      <sheetName val="C2.2.5 Summary CPA"/>
      <sheetName val="C2.2.6 CPA Formulae Detail"/>
      <sheetName val="C2.2.7 Prescribed Indices"/>
    </sheetNames>
    <sheetDataSet>
      <sheetData sheetId="0" refreshError="1">
        <row r="12">
          <cell r="A12" t="str">
            <v>OFFER CATEGORY : E.g.  "MAIN", or "ALTERNATIVE 3", etc.</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tteries Budget Letters (2)"/>
      <sheetName val="Batteries Budget Letters"/>
      <sheetName val="Summary"/>
      <sheetName val="2.1Recloser for VRLA Total"/>
      <sheetName val="2.1 VRLA Recloser Total"/>
      <sheetName val="2.1 VRLA Recloser Total (2)"/>
      <sheetName val="Reclosers Forecasts"/>
      <sheetName val="NiCad Total (CPA)"/>
      <sheetName val="4.Lithium Ion Total"/>
      <sheetName val="Lithium Ion Forecasts"/>
      <sheetName val="3.NiCad Total"/>
      <sheetName val="NiCad Lists"/>
      <sheetName val="Nickel Cadmium Forecasts"/>
      <sheetName val="1.VLA Total"/>
      <sheetName val="Vented Lead Acid Forecasts"/>
      <sheetName val="2.VRLA Total"/>
      <sheetName val="Valve Reg Lead Acid Forecasts"/>
      <sheetName val="ET sites OU Matching"/>
      <sheetName val="NiCad Batteries"/>
      <sheetName val="VRLA Forecasts"/>
      <sheetName val="Switched Mode Charger Forecasts"/>
      <sheetName val="VLA Lists"/>
      <sheetName val="Price Lists"/>
      <sheetName val="VRLA Lists"/>
      <sheetName val="ET Chargers"/>
      <sheetName val="Dx Chargers"/>
      <sheetName val="Tx Chargers"/>
      <sheetName val="Charger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_Table"/>
      <sheetName val="Consolidated Forecasts"/>
      <sheetName val="Flat Plate Cells_Ref"/>
      <sheetName val="Lists"/>
      <sheetName val="Transport &amp; Off Loading"/>
      <sheetName val="List of Received Forecasts"/>
      <sheetName val="Cover Page"/>
      <sheetName val="Input_Output"/>
      <sheetName val="Loaded Items 13-12-2017"/>
      <sheetName val="Labour_Subs_Travel"/>
      <sheetName val="FlatData"/>
      <sheetName val="Planté Plate Cells_Ref"/>
      <sheetName val="PlantéData"/>
      <sheetName val="Tubular Cells_Ref"/>
      <sheetName val="TubularData"/>
      <sheetName val="21-08-2017 Items to Load"/>
      <sheetName val="Accessories_Prices"/>
      <sheetName val="DS_Reference sheet"/>
      <sheetName val="BoM"/>
      <sheetName val="Recombination Caps"/>
      <sheetName val="11-2017 CPA"/>
    </sheetNames>
    <sheetDataSet>
      <sheetData sheetId="0"/>
      <sheetData sheetId="1" refreshError="1"/>
      <sheetData sheetId="2"/>
      <sheetData sheetId="3"/>
      <sheetData sheetId="4" refreshError="1"/>
      <sheetData sheetId="5" refreshError="1"/>
      <sheetData sheetId="6" refreshError="1"/>
      <sheetData sheetId="7" refreshError="1"/>
      <sheetData sheetId="8"/>
      <sheetData sheetId="9"/>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ckel Cadmium Forecasts"/>
      <sheetName val="Consolidated VLA Forecasts"/>
      <sheetName val="VRLA Forecasts"/>
      <sheetName val="Switched Mode Charger Forecasts"/>
      <sheetName val="NiCad Lists"/>
      <sheetName val="VLA Lists"/>
      <sheetName val="VRLA Lists"/>
      <sheetName val="ET Chargers"/>
      <sheetName val="Dx Chargers"/>
      <sheetName val="Tx Chargers"/>
      <sheetName val="Charger Lists"/>
      <sheetName val="Sheet2"/>
      <sheetName val="LOU_Lephalale CPM"/>
      <sheetName val="Gx_Kusile PS"/>
      <sheetName val="KZNOU"/>
      <sheetName val="MOU"/>
      <sheetName val="ET_Mpumalanga"/>
      <sheetName val="Gx_Tutuka PS"/>
      <sheetName val="Dx_LOU"/>
      <sheetName val="Gx_Majuba PS"/>
      <sheetName val="Gx System Engineers"/>
      <sheetName val="ET_Limpopo"/>
      <sheetName val="Gx_Kriel PS"/>
      <sheetName val="Dx_WCOU"/>
      <sheetName val="Dx_ECOU 1"/>
      <sheetName val="Dx_ECOU 2"/>
      <sheetName val="Gx_Matla PS"/>
      <sheetName val="Gx_Arnot PS"/>
      <sheetName val="Peaking PS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Instructions"/>
      <sheetName val="Input"/>
      <sheetName val="Output"/>
      <sheetName val="Input+"/>
      <sheetName val="Output+"/>
      <sheetName val="Gx FNB ENC"/>
      <sheetName val="Dx FNB ENC"/>
      <sheetName val="SA Map"/>
      <sheetName val="Labour"/>
      <sheetName val="Travel Table"/>
      <sheetName val="Transport Table"/>
      <sheetName val="Lookup List"/>
      <sheetName val="Lists"/>
      <sheetName val="Battery Stands - Acc"/>
      <sheetName val="Dx FNB ENC (Old)"/>
      <sheetName val="Output Sheet - Check"/>
      <sheetName val="Cells Info"/>
      <sheetName val="Ordering Schedules - Part 1"/>
      <sheetName val="Ordering Schedules - Part 2"/>
      <sheetName val="SAP Counts"/>
      <sheetName val="SAPs &amp; BGs - Cells"/>
      <sheetName val="SAPs &amp; BGs - IR Connectors"/>
      <sheetName val="SAPs &amp; BGs - TDs"/>
      <sheetName val="SAPs &amp; BGs - Battery Stands"/>
      <sheetName val="Offered Cells"/>
      <sheetName val="Plante Dims"/>
      <sheetName val="Tubular Plate Dims"/>
      <sheetName val="Flat Plate Dims"/>
      <sheetName val="Coversheet"/>
      <sheetName val="Accessories"/>
      <sheetName val="Intercell Connectors"/>
      <sheetName val="Inter-row Connectors"/>
      <sheetName val="Terminating Devices"/>
      <sheetName val="Flat Plate - Battery Stands"/>
      <sheetName val="Tubular Plate - Battery Stands"/>
      <sheetName val="Plante Plate - Battery Stands"/>
      <sheetName val="Transport &amp; Off-loading"/>
      <sheetName val="Flat Plate - Labour"/>
      <sheetName val="Tubular Plate - Labour"/>
      <sheetName val="Plante Plate - Labour"/>
      <sheetName val="Flat Plate - Subs"/>
      <sheetName val="Tubular Plate - Subs"/>
      <sheetName val="Plante Plate - Subs"/>
      <sheetName val="Decom, Erect &amp; Com - Travel"/>
      <sheetName val="Maintenance"/>
      <sheetName val="Warrantees"/>
      <sheetName val="Training"/>
      <sheetName val="Seifsa "/>
      <sheetName val="Capabilities"/>
      <sheetName val="Sheet1"/>
      <sheetName val="Plante"/>
      <sheetName val="Flat 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persons/person.xml><?xml version="1.0" encoding="utf-8"?>
<personList xmlns="http://schemas.microsoft.com/office/spreadsheetml/2018/threadedcomments" xmlns:x="http://schemas.openxmlformats.org/spreadsheetml/2006/main">
  <person displayName="Thomas Jacobs" id="{3DE1E431-C50F-467F-9263-830AFA1B34D5}" userId="S::JacobsT@eskom.co.za::a9a4d993-e5e8-4498-8745-26deab50504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dT="2025-03-22T15:25:12.41" personId="{3DE1E431-C50F-467F-9263-830AFA1B34D5}" id="{35616976-119C-45ED-97C7-983393A52F97}">
    <text>LP + MP cells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zoomScale="90" zoomScaleNormal="90" workbookViewId="0">
      <selection activeCell="F7" sqref="F7"/>
    </sheetView>
  </sheetViews>
  <sheetFormatPr defaultRowHeight="14.5" x14ac:dyDescent="0.25"/>
  <cols>
    <col min="1" max="1" width="4.7265625" style="139" bestFit="1" customWidth="1"/>
    <col min="2" max="2" width="27.453125" style="141" customWidth="1"/>
    <col min="3" max="3" width="73" style="139" customWidth="1"/>
    <col min="4" max="255" width="9.26953125" style="139"/>
    <col min="256" max="256" width="4.7265625" style="139" bestFit="1" customWidth="1"/>
    <col min="257" max="257" width="30.453125" style="139" customWidth="1"/>
    <col min="258" max="258" width="73" style="139" customWidth="1"/>
    <col min="259" max="511" width="9.26953125" style="139"/>
    <col min="512" max="512" width="4.7265625" style="139" bestFit="1" customWidth="1"/>
    <col min="513" max="513" width="30.453125" style="139" customWidth="1"/>
    <col min="514" max="514" width="73" style="139" customWidth="1"/>
    <col min="515" max="767" width="9.26953125" style="139"/>
    <col min="768" max="768" width="4.7265625" style="139" bestFit="1" customWidth="1"/>
    <col min="769" max="769" width="30.453125" style="139" customWidth="1"/>
    <col min="770" max="770" width="73" style="139" customWidth="1"/>
    <col min="771" max="1023" width="9.26953125" style="139"/>
    <col min="1024" max="1024" width="4.7265625" style="139" bestFit="1" customWidth="1"/>
    <col min="1025" max="1025" width="30.453125" style="139" customWidth="1"/>
    <col min="1026" max="1026" width="73" style="139" customWidth="1"/>
    <col min="1027" max="1279" width="9.26953125" style="139"/>
    <col min="1280" max="1280" width="4.7265625" style="139" bestFit="1" customWidth="1"/>
    <col min="1281" max="1281" width="30.453125" style="139" customWidth="1"/>
    <col min="1282" max="1282" width="73" style="139" customWidth="1"/>
    <col min="1283" max="1535" width="9.26953125" style="139"/>
    <col min="1536" max="1536" width="4.7265625" style="139" bestFit="1" customWidth="1"/>
    <col min="1537" max="1537" width="30.453125" style="139" customWidth="1"/>
    <col min="1538" max="1538" width="73" style="139" customWidth="1"/>
    <col min="1539" max="1791" width="9.26953125" style="139"/>
    <col min="1792" max="1792" width="4.7265625" style="139" bestFit="1" customWidth="1"/>
    <col min="1793" max="1793" width="30.453125" style="139" customWidth="1"/>
    <col min="1794" max="1794" width="73" style="139" customWidth="1"/>
    <col min="1795" max="2047" width="9.26953125" style="139"/>
    <col min="2048" max="2048" width="4.7265625" style="139" bestFit="1" customWidth="1"/>
    <col min="2049" max="2049" width="30.453125" style="139" customWidth="1"/>
    <col min="2050" max="2050" width="73" style="139" customWidth="1"/>
    <col min="2051" max="2303" width="9.26953125" style="139"/>
    <col min="2304" max="2304" width="4.7265625" style="139" bestFit="1" customWidth="1"/>
    <col min="2305" max="2305" width="30.453125" style="139" customWidth="1"/>
    <col min="2306" max="2306" width="73" style="139" customWidth="1"/>
    <col min="2307" max="2559" width="9.26953125" style="139"/>
    <col min="2560" max="2560" width="4.7265625" style="139" bestFit="1" customWidth="1"/>
    <col min="2561" max="2561" width="30.453125" style="139" customWidth="1"/>
    <col min="2562" max="2562" width="73" style="139" customWidth="1"/>
    <col min="2563" max="2815" width="9.26953125" style="139"/>
    <col min="2816" max="2816" width="4.7265625" style="139" bestFit="1" customWidth="1"/>
    <col min="2817" max="2817" width="30.453125" style="139" customWidth="1"/>
    <col min="2818" max="2818" width="73" style="139" customWidth="1"/>
    <col min="2819" max="3071" width="9.26953125" style="139"/>
    <col min="3072" max="3072" width="4.7265625" style="139" bestFit="1" customWidth="1"/>
    <col min="3073" max="3073" width="30.453125" style="139" customWidth="1"/>
    <col min="3074" max="3074" width="73" style="139" customWidth="1"/>
    <col min="3075" max="3327" width="9.26953125" style="139"/>
    <col min="3328" max="3328" width="4.7265625" style="139" bestFit="1" customWidth="1"/>
    <col min="3329" max="3329" width="30.453125" style="139" customWidth="1"/>
    <col min="3330" max="3330" width="73" style="139" customWidth="1"/>
    <col min="3331" max="3583" width="9.26953125" style="139"/>
    <col min="3584" max="3584" width="4.7265625" style="139" bestFit="1" customWidth="1"/>
    <col min="3585" max="3585" width="30.453125" style="139" customWidth="1"/>
    <col min="3586" max="3586" width="73" style="139" customWidth="1"/>
    <col min="3587" max="3839" width="9.26953125" style="139"/>
    <col min="3840" max="3840" width="4.7265625" style="139" bestFit="1" customWidth="1"/>
    <col min="3841" max="3841" width="30.453125" style="139" customWidth="1"/>
    <col min="3842" max="3842" width="73" style="139" customWidth="1"/>
    <col min="3843" max="4095" width="9.26953125" style="139"/>
    <col min="4096" max="4096" width="4.7265625" style="139" bestFit="1" customWidth="1"/>
    <col min="4097" max="4097" width="30.453125" style="139" customWidth="1"/>
    <col min="4098" max="4098" width="73" style="139" customWidth="1"/>
    <col min="4099" max="4351" width="9.26953125" style="139"/>
    <col min="4352" max="4352" width="4.7265625" style="139" bestFit="1" customWidth="1"/>
    <col min="4353" max="4353" width="30.453125" style="139" customWidth="1"/>
    <col min="4354" max="4354" width="73" style="139" customWidth="1"/>
    <col min="4355" max="4607" width="9.26953125" style="139"/>
    <col min="4608" max="4608" width="4.7265625" style="139" bestFit="1" customWidth="1"/>
    <col min="4609" max="4609" width="30.453125" style="139" customWidth="1"/>
    <col min="4610" max="4610" width="73" style="139" customWidth="1"/>
    <col min="4611" max="4863" width="9.26953125" style="139"/>
    <col min="4864" max="4864" width="4.7265625" style="139" bestFit="1" customWidth="1"/>
    <col min="4865" max="4865" width="30.453125" style="139" customWidth="1"/>
    <col min="4866" max="4866" width="73" style="139" customWidth="1"/>
    <col min="4867" max="5119" width="9.26953125" style="139"/>
    <col min="5120" max="5120" width="4.7265625" style="139" bestFit="1" customWidth="1"/>
    <col min="5121" max="5121" width="30.453125" style="139" customWidth="1"/>
    <col min="5122" max="5122" width="73" style="139" customWidth="1"/>
    <col min="5123" max="5375" width="9.26953125" style="139"/>
    <col min="5376" max="5376" width="4.7265625" style="139" bestFit="1" customWidth="1"/>
    <col min="5377" max="5377" width="30.453125" style="139" customWidth="1"/>
    <col min="5378" max="5378" width="73" style="139" customWidth="1"/>
    <col min="5379" max="5631" width="9.26953125" style="139"/>
    <col min="5632" max="5632" width="4.7265625" style="139" bestFit="1" customWidth="1"/>
    <col min="5633" max="5633" width="30.453125" style="139" customWidth="1"/>
    <col min="5634" max="5634" width="73" style="139" customWidth="1"/>
    <col min="5635" max="5887" width="9.26953125" style="139"/>
    <col min="5888" max="5888" width="4.7265625" style="139" bestFit="1" customWidth="1"/>
    <col min="5889" max="5889" width="30.453125" style="139" customWidth="1"/>
    <col min="5890" max="5890" width="73" style="139" customWidth="1"/>
    <col min="5891" max="6143" width="9.26953125" style="139"/>
    <col min="6144" max="6144" width="4.7265625" style="139" bestFit="1" customWidth="1"/>
    <col min="6145" max="6145" width="30.453125" style="139" customWidth="1"/>
    <col min="6146" max="6146" width="73" style="139" customWidth="1"/>
    <col min="6147" max="6399" width="9.26953125" style="139"/>
    <col min="6400" max="6400" width="4.7265625" style="139" bestFit="1" customWidth="1"/>
    <col min="6401" max="6401" width="30.453125" style="139" customWidth="1"/>
    <col min="6402" max="6402" width="73" style="139" customWidth="1"/>
    <col min="6403" max="6655" width="9.26953125" style="139"/>
    <col min="6656" max="6656" width="4.7265625" style="139" bestFit="1" customWidth="1"/>
    <col min="6657" max="6657" width="30.453125" style="139" customWidth="1"/>
    <col min="6658" max="6658" width="73" style="139" customWidth="1"/>
    <col min="6659" max="6911" width="9.26953125" style="139"/>
    <col min="6912" max="6912" width="4.7265625" style="139" bestFit="1" customWidth="1"/>
    <col min="6913" max="6913" width="30.453125" style="139" customWidth="1"/>
    <col min="6914" max="6914" width="73" style="139" customWidth="1"/>
    <col min="6915" max="7167" width="9.26953125" style="139"/>
    <col min="7168" max="7168" width="4.7265625" style="139" bestFit="1" customWidth="1"/>
    <col min="7169" max="7169" width="30.453125" style="139" customWidth="1"/>
    <col min="7170" max="7170" width="73" style="139" customWidth="1"/>
    <col min="7171" max="7423" width="9.26953125" style="139"/>
    <col min="7424" max="7424" width="4.7265625" style="139" bestFit="1" customWidth="1"/>
    <col min="7425" max="7425" width="30.453125" style="139" customWidth="1"/>
    <col min="7426" max="7426" width="73" style="139" customWidth="1"/>
    <col min="7427" max="7679" width="9.26953125" style="139"/>
    <col min="7680" max="7680" width="4.7265625" style="139" bestFit="1" customWidth="1"/>
    <col min="7681" max="7681" width="30.453125" style="139" customWidth="1"/>
    <col min="7682" max="7682" width="73" style="139" customWidth="1"/>
    <col min="7683" max="7935" width="9.26953125" style="139"/>
    <col min="7936" max="7936" width="4.7265625" style="139" bestFit="1" customWidth="1"/>
    <col min="7937" max="7937" width="30.453125" style="139" customWidth="1"/>
    <col min="7938" max="7938" width="73" style="139" customWidth="1"/>
    <col min="7939" max="8191" width="9.26953125" style="139"/>
    <col min="8192" max="8192" width="4.7265625" style="139" bestFit="1" customWidth="1"/>
    <col min="8193" max="8193" width="30.453125" style="139" customWidth="1"/>
    <col min="8194" max="8194" width="73" style="139" customWidth="1"/>
    <col min="8195" max="8447" width="9.26953125" style="139"/>
    <col min="8448" max="8448" width="4.7265625" style="139" bestFit="1" customWidth="1"/>
    <col min="8449" max="8449" width="30.453125" style="139" customWidth="1"/>
    <col min="8450" max="8450" width="73" style="139" customWidth="1"/>
    <col min="8451" max="8703" width="9.26953125" style="139"/>
    <col min="8704" max="8704" width="4.7265625" style="139" bestFit="1" customWidth="1"/>
    <col min="8705" max="8705" width="30.453125" style="139" customWidth="1"/>
    <col min="8706" max="8706" width="73" style="139" customWidth="1"/>
    <col min="8707" max="8959" width="9.26953125" style="139"/>
    <col min="8960" max="8960" width="4.7265625" style="139" bestFit="1" customWidth="1"/>
    <col min="8961" max="8961" width="30.453125" style="139" customWidth="1"/>
    <col min="8962" max="8962" width="73" style="139" customWidth="1"/>
    <col min="8963" max="9215" width="9.26953125" style="139"/>
    <col min="9216" max="9216" width="4.7265625" style="139" bestFit="1" customWidth="1"/>
    <col min="9217" max="9217" width="30.453125" style="139" customWidth="1"/>
    <col min="9218" max="9218" width="73" style="139" customWidth="1"/>
    <col min="9219" max="9471" width="9.26953125" style="139"/>
    <col min="9472" max="9472" width="4.7265625" style="139" bestFit="1" customWidth="1"/>
    <col min="9473" max="9473" width="30.453125" style="139" customWidth="1"/>
    <col min="9474" max="9474" width="73" style="139" customWidth="1"/>
    <col min="9475" max="9727" width="9.26953125" style="139"/>
    <col min="9728" max="9728" width="4.7265625" style="139" bestFit="1" customWidth="1"/>
    <col min="9729" max="9729" width="30.453125" style="139" customWidth="1"/>
    <col min="9730" max="9730" width="73" style="139" customWidth="1"/>
    <col min="9731" max="9983" width="9.26953125" style="139"/>
    <col min="9984" max="9984" width="4.7265625" style="139" bestFit="1" customWidth="1"/>
    <col min="9985" max="9985" width="30.453125" style="139" customWidth="1"/>
    <col min="9986" max="9986" width="73" style="139" customWidth="1"/>
    <col min="9987" max="10239" width="9.26953125" style="139"/>
    <col min="10240" max="10240" width="4.7265625" style="139" bestFit="1" customWidth="1"/>
    <col min="10241" max="10241" width="30.453125" style="139" customWidth="1"/>
    <col min="10242" max="10242" width="73" style="139" customWidth="1"/>
    <col min="10243" max="10495" width="9.26953125" style="139"/>
    <col min="10496" max="10496" width="4.7265625" style="139" bestFit="1" customWidth="1"/>
    <col min="10497" max="10497" width="30.453125" style="139" customWidth="1"/>
    <col min="10498" max="10498" width="73" style="139" customWidth="1"/>
    <col min="10499" max="10751" width="9.26953125" style="139"/>
    <col min="10752" max="10752" width="4.7265625" style="139" bestFit="1" customWidth="1"/>
    <col min="10753" max="10753" width="30.453125" style="139" customWidth="1"/>
    <col min="10754" max="10754" width="73" style="139" customWidth="1"/>
    <col min="10755" max="11007" width="9.26953125" style="139"/>
    <col min="11008" max="11008" width="4.7265625" style="139" bestFit="1" customWidth="1"/>
    <col min="11009" max="11009" width="30.453125" style="139" customWidth="1"/>
    <col min="11010" max="11010" width="73" style="139" customWidth="1"/>
    <col min="11011" max="11263" width="9.26953125" style="139"/>
    <col min="11264" max="11264" width="4.7265625" style="139" bestFit="1" customWidth="1"/>
    <col min="11265" max="11265" width="30.453125" style="139" customWidth="1"/>
    <col min="11266" max="11266" width="73" style="139" customWidth="1"/>
    <col min="11267" max="11519" width="9.26953125" style="139"/>
    <col min="11520" max="11520" width="4.7265625" style="139" bestFit="1" customWidth="1"/>
    <col min="11521" max="11521" width="30.453125" style="139" customWidth="1"/>
    <col min="11522" max="11522" width="73" style="139" customWidth="1"/>
    <col min="11523" max="11775" width="9.26953125" style="139"/>
    <col min="11776" max="11776" width="4.7265625" style="139" bestFit="1" customWidth="1"/>
    <col min="11777" max="11777" width="30.453125" style="139" customWidth="1"/>
    <col min="11778" max="11778" width="73" style="139" customWidth="1"/>
    <col min="11779" max="12031" width="9.26953125" style="139"/>
    <col min="12032" max="12032" width="4.7265625" style="139" bestFit="1" customWidth="1"/>
    <col min="12033" max="12033" width="30.453125" style="139" customWidth="1"/>
    <col min="12034" max="12034" width="73" style="139" customWidth="1"/>
    <col min="12035" max="12287" width="9.26953125" style="139"/>
    <col min="12288" max="12288" width="4.7265625" style="139" bestFit="1" customWidth="1"/>
    <col min="12289" max="12289" width="30.453125" style="139" customWidth="1"/>
    <col min="12290" max="12290" width="73" style="139" customWidth="1"/>
    <col min="12291" max="12543" width="9.26953125" style="139"/>
    <col min="12544" max="12544" width="4.7265625" style="139" bestFit="1" customWidth="1"/>
    <col min="12545" max="12545" width="30.453125" style="139" customWidth="1"/>
    <col min="12546" max="12546" width="73" style="139" customWidth="1"/>
    <col min="12547" max="12799" width="9.26953125" style="139"/>
    <col min="12800" max="12800" width="4.7265625" style="139" bestFit="1" customWidth="1"/>
    <col min="12801" max="12801" width="30.453125" style="139" customWidth="1"/>
    <col min="12802" max="12802" width="73" style="139" customWidth="1"/>
    <col min="12803" max="13055" width="9.26953125" style="139"/>
    <col min="13056" max="13056" width="4.7265625" style="139" bestFit="1" customWidth="1"/>
    <col min="13057" max="13057" width="30.453125" style="139" customWidth="1"/>
    <col min="13058" max="13058" width="73" style="139" customWidth="1"/>
    <col min="13059" max="13311" width="9.26953125" style="139"/>
    <col min="13312" max="13312" width="4.7265625" style="139" bestFit="1" customWidth="1"/>
    <col min="13313" max="13313" width="30.453125" style="139" customWidth="1"/>
    <col min="13314" max="13314" width="73" style="139" customWidth="1"/>
    <col min="13315" max="13567" width="9.26953125" style="139"/>
    <col min="13568" max="13568" width="4.7265625" style="139" bestFit="1" customWidth="1"/>
    <col min="13569" max="13569" width="30.453125" style="139" customWidth="1"/>
    <col min="13570" max="13570" width="73" style="139" customWidth="1"/>
    <col min="13571" max="13823" width="9.26953125" style="139"/>
    <col min="13824" max="13824" width="4.7265625" style="139" bestFit="1" customWidth="1"/>
    <col min="13825" max="13825" width="30.453125" style="139" customWidth="1"/>
    <col min="13826" max="13826" width="73" style="139" customWidth="1"/>
    <col min="13827" max="14079" width="9.26953125" style="139"/>
    <col min="14080" max="14080" width="4.7265625" style="139" bestFit="1" customWidth="1"/>
    <col min="14081" max="14081" width="30.453125" style="139" customWidth="1"/>
    <col min="14082" max="14082" width="73" style="139" customWidth="1"/>
    <col min="14083" max="14335" width="9.26953125" style="139"/>
    <col min="14336" max="14336" width="4.7265625" style="139" bestFit="1" customWidth="1"/>
    <col min="14337" max="14337" width="30.453125" style="139" customWidth="1"/>
    <col min="14338" max="14338" width="73" style="139" customWidth="1"/>
    <col min="14339" max="14591" width="9.26953125" style="139"/>
    <col min="14592" max="14592" width="4.7265625" style="139" bestFit="1" customWidth="1"/>
    <col min="14593" max="14593" width="30.453125" style="139" customWidth="1"/>
    <col min="14594" max="14594" width="73" style="139" customWidth="1"/>
    <col min="14595" max="14847" width="9.26953125" style="139"/>
    <col min="14848" max="14848" width="4.7265625" style="139" bestFit="1" customWidth="1"/>
    <col min="14849" max="14849" width="30.453125" style="139" customWidth="1"/>
    <col min="14850" max="14850" width="73" style="139" customWidth="1"/>
    <col min="14851" max="15103" width="9.26953125" style="139"/>
    <col min="15104" max="15104" width="4.7265625" style="139" bestFit="1" customWidth="1"/>
    <col min="15105" max="15105" width="30.453125" style="139" customWidth="1"/>
    <col min="15106" max="15106" width="73" style="139" customWidth="1"/>
    <col min="15107" max="15359" width="9.26953125" style="139"/>
    <col min="15360" max="15360" width="4.7265625" style="139" bestFit="1" customWidth="1"/>
    <col min="15361" max="15361" width="30.453125" style="139" customWidth="1"/>
    <col min="15362" max="15362" width="73" style="139" customWidth="1"/>
    <col min="15363" max="15615" width="9.26953125" style="139"/>
    <col min="15616" max="15616" width="4.7265625" style="139" bestFit="1" customWidth="1"/>
    <col min="15617" max="15617" width="30.453125" style="139" customWidth="1"/>
    <col min="15618" max="15618" width="73" style="139" customWidth="1"/>
    <col min="15619" max="15871" width="9.26953125" style="139"/>
    <col min="15872" max="15872" width="4.7265625" style="139" bestFit="1" customWidth="1"/>
    <col min="15873" max="15873" width="30.453125" style="139" customWidth="1"/>
    <col min="15874" max="15874" width="73" style="139" customWidth="1"/>
    <col min="15875" max="16127" width="9.26953125" style="139"/>
    <col min="16128" max="16128" width="4.7265625" style="139" bestFit="1" customWidth="1"/>
    <col min="16129" max="16129" width="30.453125" style="139" customWidth="1"/>
    <col min="16130" max="16130" width="73" style="139" customWidth="1"/>
    <col min="16131" max="16384" width="9.26953125" style="139"/>
  </cols>
  <sheetData>
    <row r="1" spans="1:9" ht="18" x14ac:dyDescent="0.25">
      <c r="A1" s="351" t="s">
        <v>0</v>
      </c>
      <c r="B1" s="351"/>
      <c r="C1" s="351"/>
      <c r="D1" s="138"/>
      <c r="E1" s="138"/>
      <c r="F1" s="138"/>
      <c r="G1" s="138"/>
      <c r="H1" s="138"/>
    </row>
    <row r="3" spans="1:9" x14ac:dyDescent="0.25">
      <c r="B3" s="140" t="s">
        <v>1</v>
      </c>
      <c r="C3" s="347" t="s">
        <v>407</v>
      </c>
    </row>
    <row r="4" spans="1:9" x14ac:dyDescent="0.25">
      <c r="B4" s="140" t="s">
        <v>2</v>
      </c>
      <c r="C4" s="140" t="s">
        <v>3</v>
      </c>
    </row>
    <row r="5" spans="1:9" x14ac:dyDescent="0.25">
      <c r="B5" s="140" t="s">
        <v>4</v>
      </c>
      <c r="C5" s="208"/>
    </row>
    <row r="8" spans="1:9" x14ac:dyDescent="0.25">
      <c r="A8" s="352" t="s">
        <v>5</v>
      </c>
      <c r="B8" s="352"/>
      <c r="C8" s="352"/>
      <c r="D8" s="142"/>
      <c r="E8" s="142"/>
      <c r="F8" s="142"/>
      <c r="G8" s="142"/>
      <c r="H8" s="142"/>
      <c r="I8" s="142"/>
    </row>
    <row r="9" spans="1:9" x14ac:dyDescent="0.25">
      <c r="A9" s="352" t="s">
        <v>6</v>
      </c>
      <c r="B9" s="352"/>
      <c r="C9" s="352"/>
      <c r="D9" s="142"/>
      <c r="E9" s="142"/>
      <c r="F9" s="142"/>
      <c r="G9" s="142"/>
      <c r="H9" s="142"/>
      <c r="I9" s="142"/>
    </row>
    <row r="10" spans="1:9" x14ac:dyDescent="0.25">
      <c r="A10" s="143"/>
      <c r="B10" s="140" t="s">
        <v>7</v>
      </c>
      <c r="C10" s="140" t="s">
        <v>8</v>
      </c>
      <c r="D10" s="142"/>
      <c r="E10" s="142"/>
      <c r="F10" s="142"/>
      <c r="G10" s="142"/>
      <c r="H10" s="142"/>
      <c r="I10" s="142"/>
    </row>
    <row r="11" spans="1:9" ht="25" x14ac:dyDescent="0.25">
      <c r="A11" s="141">
        <v>1</v>
      </c>
      <c r="B11" s="209" t="s">
        <v>9</v>
      </c>
      <c r="C11" s="210" t="s">
        <v>10</v>
      </c>
      <c r="D11" s="142"/>
      <c r="E11" s="142"/>
      <c r="F11" s="142"/>
      <c r="G11" s="142"/>
      <c r="H11" s="142"/>
      <c r="I11" s="142"/>
    </row>
    <row r="12" spans="1:9" x14ac:dyDescent="0.25">
      <c r="A12" s="141">
        <v>2</v>
      </c>
      <c r="B12" s="211" t="s">
        <v>11</v>
      </c>
      <c r="C12" s="210" t="s">
        <v>12</v>
      </c>
      <c r="D12" s="142"/>
      <c r="E12" s="142"/>
      <c r="F12" s="142"/>
      <c r="G12" s="142"/>
      <c r="H12" s="142"/>
      <c r="I12" s="142"/>
    </row>
    <row r="13" spans="1:9" x14ac:dyDescent="0.25">
      <c r="A13" s="141">
        <v>4</v>
      </c>
      <c r="B13" s="211" t="s">
        <v>13</v>
      </c>
      <c r="C13" s="210" t="s">
        <v>14</v>
      </c>
      <c r="D13" s="142"/>
      <c r="E13" s="142"/>
      <c r="F13" s="142"/>
      <c r="G13" s="142"/>
      <c r="H13" s="142"/>
      <c r="I13" s="142"/>
    </row>
    <row r="14" spans="1:9" x14ac:dyDescent="0.25">
      <c r="A14" s="141">
        <v>5</v>
      </c>
      <c r="B14" s="211" t="s">
        <v>15</v>
      </c>
      <c r="C14" s="210" t="s">
        <v>16</v>
      </c>
      <c r="D14" s="142"/>
      <c r="E14" s="142"/>
      <c r="F14" s="142"/>
      <c r="G14" s="142"/>
      <c r="H14" s="142"/>
      <c r="I14" s="142"/>
    </row>
    <row r="15" spans="1:9" x14ac:dyDescent="0.25">
      <c r="A15" s="141">
        <v>6</v>
      </c>
      <c r="B15" s="211" t="s">
        <v>17</v>
      </c>
      <c r="C15" s="210" t="s">
        <v>18</v>
      </c>
      <c r="D15" s="142"/>
      <c r="E15" s="142"/>
      <c r="F15" s="142"/>
      <c r="G15" s="142"/>
      <c r="H15" s="142"/>
      <c r="I15" s="142"/>
    </row>
    <row r="16" spans="1:9" x14ac:dyDescent="0.25">
      <c r="A16" s="141">
        <v>7</v>
      </c>
      <c r="B16" s="212" t="s">
        <v>19</v>
      </c>
      <c r="C16" s="210" t="s">
        <v>20</v>
      </c>
    </row>
    <row r="17" spans="1:3" x14ac:dyDescent="0.25">
      <c r="A17" s="141">
        <v>8</v>
      </c>
      <c r="B17" s="213" t="s">
        <v>21</v>
      </c>
      <c r="C17" s="210" t="s">
        <v>22</v>
      </c>
    </row>
    <row r="18" spans="1:3" x14ac:dyDescent="0.25">
      <c r="A18" s="141">
        <v>9</v>
      </c>
      <c r="B18" s="212" t="s">
        <v>23</v>
      </c>
      <c r="C18" s="210" t="s">
        <v>24</v>
      </c>
    </row>
    <row r="19" spans="1:3" x14ac:dyDescent="0.25">
      <c r="A19" s="141">
        <v>11</v>
      </c>
      <c r="B19" s="212" t="s">
        <v>25</v>
      </c>
      <c r="C19" s="210" t="s">
        <v>26</v>
      </c>
    </row>
    <row r="20" spans="1:3" x14ac:dyDescent="0.25">
      <c r="A20" s="141">
        <v>12</v>
      </c>
      <c r="B20" s="212" t="s">
        <v>27</v>
      </c>
      <c r="C20" s="210" t="s">
        <v>28</v>
      </c>
    </row>
    <row r="21" spans="1:3" x14ac:dyDescent="0.25">
      <c r="A21" s="141">
        <v>13</v>
      </c>
      <c r="B21" s="212" t="s">
        <v>29</v>
      </c>
      <c r="C21" s="210" t="s">
        <v>30</v>
      </c>
    </row>
    <row r="22" spans="1:3" x14ac:dyDescent="0.25">
      <c r="A22" s="141">
        <v>15</v>
      </c>
      <c r="B22" s="214" t="s">
        <v>31</v>
      </c>
      <c r="C22" s="210" t="s">
        <v>32</v>
      </c>
    </row>
    <row r="23" spans="1:3" x14ac:dyDescent="0.25">
      <c r="B23" s="169"/>
    </row>
  </sheetData>
  <sheetProtection algorithmName="SHA-512" hashValue="wTQHCareb6OJAVwAxq0Y/JFgePtEaTBKNKwnXn9iEDyxxVn06kc08pF/vuvpD6ql3d9ex5zizrK91MFIqewcPg==" saltValue="w+cmiLKZS2RLzk7GTqwXbw==" spinCount="100000" sheet="1" objects="1" scenarios="1"/>
  <mergeCells count="3">
    <mergeCell ref="A1:C1"/>
    <mergeCell ref="A8:C8"/>
    <mergeCell ref="A9:C9"/>
  </mergeCells>
  <hyperlinks>
    <hyperlink ref="B11" location="'01-Instructions'!A1" display="01-Instructions" xr:uid="{00000000-0004-0000-0000-000000000000}"/>
    <hyperlink ref="B13" location="'03-Labour_Subs_Travel'!A1" display="03-Labour_Subs_Travel" xr:uid="{00000000-0004-0000-0000-000004000000}"/>
    <hyperlink ref="B14" location="'04-Transport &amp; Off Loading'!A1" display="04-Transport &amp; Off Loading" xr:uid="{00000000-0004-0000-0000-000005000000}"/>
    <hyperlink ref="B15" location="'05-Accessories'!A1" display="05-Accessories" xr:uid="{00000000-0004-0000-0000-000006000000}"/>
    <hyperlink ref="B16" location="'06-Training'!A1" display="06-Training" xr:uid="{00000000-0004-0000-0000-000007000000}"/>
    <hyperlink ref="B17" location="'07-Other Costs'!A1" display="07-Other Costs" xr:uid="{00000000-0004-0000-0000-000008000000}"/>
    <hyperlink ref="B19" location="'Option X3'!A1" display="Option X3" xr:uid="{00000000-0004-0000-0000-00000C000000}"/>
    <hyperlink ref="B20" location="'Option X1'!A1" display="Option X1" xr:uid="{00000000-0004-0000-0000-00000D000000}"/>
    <hyperlink ref="B22" location="Forecasts!A1" display="Forecasts Table" xr:uid="{00000000-0004-0000-0000-000011000000}"/>
    <hyperlink ref="B12" location="'02-Flat Plate, Gel'!A1" display="02-Flat Plate, Gel" xr:uid="{2E2386C8-9E48-4739-B938-E2114FB8397B}"/>
    <hyperlink ref="B18" location="'08-Flat Plate Gel Full Range'!A1" display="08-Flat Plate Gel Full Range" xr:uid="{34D6CC5A-E3A5-4DCD-B2FD-E750FCD90611}"/>
    <hyperlink ref="B21" location="'TOTAL PRICE_Flat Plate, Gel'!A1" display="TOTAL PRICE_Flat Plate, Gel" xr:uid="{7590BF75-BC9B-4C10-B80D-9365B40A1048}"/>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1"/>
  <sheetViews>
    <sheetView showGridLines="0" zoomScale="90" zoomScaleNormal="90" workbookViewId="0">
      <selection activeCell="E19" sqref="E19"/>
    </sheetView>
  </sheetViews>
  <sheetFormatPr defaultColWidth="9.26953125" defaultRowHeight="12.5" x14ac:dyDescent="0.25"/>
  <cols>
    <col min="1" max="2" width="9.26953125" style="97"/>
    <col min="3" max="3" width="24.453125" style="97" customWidth="1"/>
    <col min="4" max="4" width="10" style="97" customWidth="1"/>
    <col min="5" max="5" width="15.54296875" style="97" customWidth="1"/>
    <col min="6" max="6" width="15.26953125" style="97" customWidth="1"/>
    <col min="7" max="7" width="27" style="97" customWidth="1"/>
    <col min="8" max="16384" width="9.26953125" style="97"/>
  </cols>
  <sheetData>
    <row r="1" spans="2:7" ht="13" thickBot="1" x14ac:dyDescent="0.3"/>
    <row r="2" spans="2:7" ht="16" thickBot="1" x14ac:dyDescent="0.3">
      <c r="B2" s="471" t="str">
        <f>[10]Summary!C3</f>
        <v>ENQUIRY No</v>
      </c>
      <c r="C2" s="472"/>
      <c r="D2" s="473"/>
      <c r="E2" s="474" t="str">
        <f>'Cover Sheet'!C3</f>
        <v>E1270DXWC_</v>
      </c>
      <c r="F2" s="475"/>
      <c r="G2" s="476"/>
    </row>
    <row r="3" spans="2:7" ht="16" thickBot="1" x14ac:dyDescent="0.3">
      <c r="B3" s="471" t="str">
        <f>[10]Summary!C4</f>
        <v>COMMODITY</v>
      </c>
      <c r="C3" s="472"/>
      <c r="D3" s="473"/>
      <c r="E3" s="477" t="str">
        <f>'Cover Sheet'!C4</f>
        <v>FLAT PLATE, GEL, VALVE REGULATED LEAD ACID (VRLA) BATTERIES</v>
      </c>
      <c r="F3" s="478"/>
      <c r="G3" s="479"/>
    </row>
    <row r="4" spans="2:7" ht="16" thickBot="1" x14ac:dyDescent="0.3">
      <c r="B4" s="471" t="str">
        <f>[10]Summary!C5</f>
        <v>SUPPLIER</v>
      </c>
      <c r="C4" s="472"/>
      <c r="D4" s="472"/>
      <c r="E4" s="474" t="str">
        <f>IF('Cover Sheet'!C5="","",'Cover Sheet'!C5)</f>
        <v/>
      </c>
      <c r="F4" s="475"/>
      <c r="G4" s="476"/>
    </row>
    <row r="5" spans="2:7" ht="16" thickBot="1" x14ac:dyDescent="0.3">
      <c r="B5" s="465" t="s">
        <v>220</v>
      </c>
      <c r="C5" s="466"/>
      <c r="D5" s="466"/>
      <c r="E5" s="466"/>
      <c r="F5" s="466"/>
      <c r="G5" s="467"/>
    </row>
    <row r="6" spans="2:7" ht="39" x14ac:dyDescent="0.25">
      <c r="B6" s="26" t="s">
        <v>221</v>
      </c>
      <c r="C6" s="27" t="s">
        <v>222</v>
      </c>
      <c r="D6" s="28" t="s">
        <v>223</v>
      </c>
      <c r="E6" s="29" t="s">
        <v>224</v>
      </c>
      <c r="F6" s="28" t="s">
        <v>225</v>
      </c>
      <c r="G6" s="30" t="s">
        <v>226</v>
      </c>
    </row>
    <row r="7" spans="2:7" ht="15.5" x14ac:dyDescent="0.35">
      <c r="B7" s="31">
        <v>1</v>
      </c>
      <c r="C7" s="32" t="s">
        <v>227</v>
      </c>
      <c r="D7" s="33" t="s">
        <v>228</v>
      </c>
      <c r="E7" s="167"/>
      <c r="F7" s="34"/>
      <c r="G7" s="168"/>
    </row>
    <row r="8" spans="2:7" ht="15.5" x14ac:dyDescent="0.35">
      <c r="B8" s="35">
        <f t="shared" ref="B8:B17" si="0">B7+1</f>
        <v>2</v>
      </c>
      <c r="C8" s="36" t="s">
        <v>229</v>
      </c>
      <c r="D8" s="37" t="s">
        <v>230</v>
      </c>
      <c r="E8" s="167"/>
      <c r="F8" s="34"/>
      <c r="G8" s="38"/>
    </row>
    <row r="9" spans="2:7" ht="15.5" x14ac:dyDescent="0.35">
      <c r="B9" s="35">
        <f t="shared" si="0"/>
        <v>3</v>
      </c>
      <c r="C9" s="36" t="s">
        <v>231</v>
      </c>
      <c r="D9" s="37" t="s">
        <v>232</v>
      </c>
      <c r="E9" s="167"/>
      <c r="F9" s="34"/>
      <c r="G9" s="38"/>
    </row>
    <row r="10" spans="2:7" ht="15.5" x14ac:dyDescent="0.35">
      <c r="B10" s="35">
        <f t="shared" si="0"/>
        <v>4</v>
      </c>
      <c r="C10" s="36" t="s">
        <v>233</v>
      </c>
      <c r="D10" s="37" t="s">
        <v>234</v>
      </c>
      <c r="E10" s="167"/>
      <c r="F10" s="34"/>
      <c r="G10" s="38"/>
    </row>
    <row r="11" spans="2:7" ht="15.5" x14ac:dyDescent="0.35">
      <c r="B11" s="35">
        <f t="shared" si="0"/>
        <v>5</v>
      </c>
      <c r="C11" s="36" t="s">
        <v>235</v>
      </c>
      <c r="D11" s="37" t="s">
        <v>236</v>
      </c>
      <c r="E11" s="167"/>
      <c r="F11" s="34"/>
      <c r="G11" s="38"/>
    </row>
    <row r="12" spans="2:7" ht="15.5" x14ac:dyDescent="0.35">
      <c r="B12" s="35">
        <f t="shared" si="0"/>
        <v>6</v>
      </c>
      <c r="C12" s="36" t="s">
        <v>237</v>
      </c>
      <c r="D12" s="37" t="s">
        <v>238</v>
      </c>
      <c r="E12" s="167"/>
      <c r="F12" s="34"/>
      <c r="G12" s="38"/>
    </row>
    <row r="13" spans="2:7" ht="15.5" x14ac:dyDescent="0.35">
      <c r="B13" s="35">
        <f t="shared" si="0"/>
        <v>7</v>
      </c>
      <c r="C13" s="36" t="s">
        <v>239</v>
      </c>
      <c r="D13" s="37" t="s">
        <v>240</v>
      </c>
      <c r="E13" s="167"/>
      <c r="F13" s="34"/>
      <c r="G13" s="38"/>
    </row>
    <row r="14" spans="2:7" ht="15.5" x14ac:dyDescent="0.35">
      <c r="B14" s="35">
        <f t="shared" si="0"/>
        <v>8</v>
      </c>
      <c r="C14" s="36" t="s">
        <v>241</v>
      </c>
      <c r="D14" s="37" t="s">
        <v>242</v>
      </c>
      <c r="E14" s="167"/>
      <c r="F14" s="34"/>
      <c r="G14" s="38"/>
    </row>
    <row r="15" spans="2:7" ht="15.5" x14ac:dyDescent="0.35">
      <c r="B15" s="35">
        <f t="shared" si="0"/>
        <v>9</v>
      </c>
      <c r="C15" s="36" t="s">
        <v>243</v>
      </c>
      <c r="D15" s="37" t="s">
        <v>244</v>
      </c>
      <c r="E15" s="167"/>
      <c r="F15" s="34"/>
      <c r="G15" s="38"/>
    </row>
    <row r="16" spans="2:7" ht="15.5" x14ac:dyDescent="0.35">
      <c r="B16" s="35">
        <f t="shared" si="0"/>
        <v>10</v>
      </c>
      <c r="C16" s="36" t="s">
        <v>245</v>
      </c>
      <c r="D16" s="37" t="s">
        <v>246</v>
      </c>
      <c r="E16" s="167"/>
      <c r="F16" s="34"/>
      <c r="G16" s="38"/>
    </row>
    <row r="17" spans="2:7" ht="15.5" x14ac:dyDescent="0.35">
      <c r="B17" s="35">
        <f t="shared" si="0"/>
        <v>11</v>
      </c>
      <c r="C17" s="36" t="s">
        <v>247</v>
      </c>
      <c r="D17" s="37" t="s">
        <v>248</v>
      </c>
      <c r="E17" s="167"/>
      <c r="F17" s="34"/>
      <c r="G17" s="38"/>
    </row>
    <row r="18" spans="2:7" ht="15.5" x14ac:dyDescent="0.35">
      <c r="B18" s="35">
        <v>12</v>
      </c>
      <c r="C18" s="36" t="s">
        <v>249</v>
      </c>
      <c r="D18" s="37" t="s">
        <v>250</v>
      </c>
      <c r="E18" s="167"/>
      <c r="F18" s="34"/>
      <c r="G18" s="38"/>
    </row>
    <row r="19" spans="2:7" ht="15.5" x14ac:dyDescent="0.35">
      <c r="B19" s="35">
        <f>+B18+1</f>
        <v>13</v>
      </c>
      <c r="C19" s="36" t="s">
        <v>251</v>
      </c>
      <c r="D19" s="39" t="s">
        <v>74</v>
      </c>
      <c r="E19" s="167"/>
      <c r="F19" s="34"/>
      <c r="G19" s="38"/>
    </row>
    <row r="20" spans="2:7" ht="15.5" x14ac:dyDescent="0.35">
      <c r="B20" s="40">
        <v>14</v>
      </c>
      <c r="C20" s="41" t="s">
        <v>252</v>
      </c>
      <c r="D20" s="42" t="s">
        <v>253</v>
      </c>
      <c r="E20" s="43">
        <v>1</v>
      </c>
      <c r="F20" s="44"/>
      <c r="G20" s="45"/>
    </row>
    <row r="21" spans="2:7" ht="58.5" customHeight="1" thickBot="1" x14ac:dyDescent="0.3">
      <c r="B21" s="468" t="s">
        <v>254</v>
      </c>
      <c r="C21" s="469"/>
      <c r="D21" s="469"/>
      <c r="E21" s="469"/>
      <c r="F21" s="469"/>
      <c r="G21" s="470"/>
    </row>
  </sheetData>
  <sheetProtection algorithmName="SHA-512" hashValue="nEx8aguQ15hwTyGlO3HdJsDjudkdUSwkq7Tdi3tyOqQhoxoD/ipDTjIVyLno4/RYLdEVov3UwA1Q7omxIk8Kag==" saltValue="gOwI7GRSVjEn7zLuMD93xQ==" spinCount="100000" sheet="1" selectLockedCells="1"/>
  <mergeCells count="8">
    <mergeCell ref="B5:G5"/>
    <mergeCell ref="B21:G21"/>
    <mergeCell ref="B2:D2"/>
    <mergeCell ref="E2:G2"/>
    <mergeCell ref="B3:D3"/>
    <mergeCell ref="E3:G3"/>
    <mergeCell ref="B4:D4"/>
    <mergeCell ref="E4:G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W109"/>
  <sheetViews>
    <sheetView showGridLines="0" zoomScale="90" zoomScaleNormal="90" workbookViewId="0"/>
  </sheetViews>
  <sheetFormatPr defaultColWidth="9.26953125" defaultRowHeight="14.5" x14ac:dyDescent="0.35"/>
  <cols>
    <col min="1" max="1" width="4.7265625" style="148" customWidth="1"/>
    <col min="2" max="2" width="12.7265625" style="146" customWidth="1"/>
    <col min="3" max="3" width="28.453125" style="146" customWidth="1"/>
    <col min="4" max="4" width="6" style="146" customWidth="1"/>
    <col min="5" max="5" width="13.54296875" style="146" customWidth="1"/>
    <col min="6" max="6" width="29.453125" style="146" customWidth="1"/>
    <col min="7" max="7" width="27.54296875" style="146" customWidth="1"/>
    <col min="8" max="8" width="21.54296875" style="146" customWidth="1"/>
    <col min="9" max="9" width="23.26953125" style="146" bestFit="1" customWidth="1"/>
    <col min="10" max="10" width="19.7265625" style="146" bestFit="1" customWidth="1"/>
    <col min="11" max="11" width="10.26953125" style="146" customWidth="1"/>
    <col min="12" max="12" width="12.453125" style="146" customWidth="1"/>
    <col min="13" max="13" width="17.453125" style="146" customWidth="1"/>
    <col min="14" max="15" width="11.54296875" style="146" customWidth="1"/>
    <col min="16" max="187" width="9.26953125" style="146"/>
    <col min="188" max="188" width="28.453125" style="146" customWidth="1"/>
    <col min="189" max="189" width="6" style="146" customWidth="1"/>
    <col min="190" max="190" width="13.54296875" style="146" customWidth="1"/>
    <col min="191" max="191" width="15.7265625" style="146" customWidth="1"/>
    <col min="192" max="192" width="27.54296875" style="146" customWidth="1"/>
    <col min="193" max="193" width="21.54296875" style="146" customWidth="1"/>
    <col min="194" max="195" width="16" style="146" customWidth="1"/>
    <col min="196" max="196" width="10.26953125" style="146" customWidth="1"/>
    <col min="197" max="197" width="12.453125" style="146" customWidth="1"/>
    <col min="198" max="198" width="17.453125" style="146" customWidth="1"/>
    <col min="199" max="200" width="11.54296875" style="146" customWidth="1"/>
    <col min="201" max="202" width="10.453125" style="146" bestFit="1" customWidth="1"/>
    <col min="203" max="203" width="10.54296875" style="146" bestFit="1" customWidth="1"/>
    <col min="204" max="204" width="9.7265625" style="146" bestFit="1" customWidth="1"/>
    <col min="205" max="205" width="9.453125" style="146" bestFit="1" customWidth="1"/>
    <col min="206" max="207" width="10.453125" style="146" bestFit="1" customWidth="1"/>
    <col min="208" max="208" width="10" style="146" bestFit="1" customWidth="1"/>
    <col min="209" max="210" width="10.453125" style="146" bestFit="1" customWidth="1"/>
    <col min="211" max="211" width="9.453125" style="146" bestFit="1" customWidth="1"/>
    <col min="212" max="212" width="9.7265625" style="146" bestFit="1" customWidth="1"/>
    <col min="213" max="213" width="10" style="146" bestFit="1" customWidth="1"/>
    <col min="214" max="214" width="9.7265625" style="146" bestFit="1" customWidth="1"/>
    <col min="215" max="215" width="10.453125" style="146" bestFit="1" customWidth="1"/>
    <col min="216" max="217" width="9.453125" style="146" bestFit="1" customWidth="1"/>
    <col min="218" max="218" width="10" style="146" bestFit="1" customWidth="1"/>
    <col min="219" max="219" width="9.7265625" style="146" bestFit="1" customWidth="1"/>
    <col min="220" max="220" width="9.54296875" style="146" bestFit="1" customWidth="1"/>
    <col min="221" max="221" width="10" style="146" bestFit="1" customWidth="1"/>
    <col min="222" max="223" width="9.7265625" style="146" bestFit="1" customWidth="1"/>
    <col min="224" max="226" width="10.453125" style="146" bestFit="1" customWidth="1"/>
    <col min="227" max="227" width="10.54296875" style="146" bestFit="1" customWidth="1"/>
    <col min="228" max="228" width="9.7265625" style="146" bestFit="1" customWidth="1"/>
    <col min="229" max="229" width="9.453125" style="146" bestFit="1" customWidth="1"/>
    <col min="230" max="231" width="10.453125" style="146" bestFit="1" customWidth="1"/>
    <col min="232" max="232" width="10" style="146" bestFit="1" customWidth="1"/>
    <col min="233" max="234" width="10.453125" style="146" bestFit="1" customWidth="1"/>
    <col min="235" max="235" width="9.7265625" style="146" bestFit="1" customWidth="1"/>
    <col min="236" max="238" width="10.453125" style="146" bestFit="1" customWidth="1"/>
    <col min="239" max="239" width="10.54296875" style="146" bestFit="1" customWidth="1"/>
    <col min="240" max="240" width="9.7265625" style="146" bestFit="1" customWidth="1"/>
    <col min="241" max="241" width="9.453125" style="146" bestFit="1" customWidth="1"/>
    <col min="242" max="243" width="10.453125" style="146" bestFit="1" customWidth="1"/>
    <col min="244" max="244" width="10" style="146" bestFit="1" customWidth="1"/>
    <col min="245" max="246" width="10.453125" style="146" bestFit="1" customWidth="1"/>
    <col min="247" max="247" width="9.7265625" style="146" bestFit="1" customWidth="1"/>
    <col min="248" max="250" width="10.453125" style="146" bestFit="1" customWidth="1"/>
    <col min="251" max="251" width="10.54296875" style="146" bestFit="1" customWidth="1"/>
    <col min="252" max="252" width="9.7265625" style="146" bestFit="1" customWidth="1"/>
    <col min="253" max="253" width="9.453125" style="146" bestFit="1" customWidth="1"/>
    <col min="254" max="255" width="10.453125" style="146" bestFit="1" customWidth="1"/>
    <col min="256" max="256" width="10" style="146" bestFit="1" customWidth="1"/>
    <col min="257" max="257" width="10.453125" style="146" bestFit="1" customWidth="1"/>
    <col min="258" max="16384" width="9.26953125" style="148"/>
  </cols>
  <sheetData>
    <row r="1" spans="2:13" ht="11.25" customHeight="1" thickBot="1" x14ac:dyDescent="0.4"/>
    <row r="2" spans="2:13" ht="16" thickBot="1" x14ac:dyDescent="0.4">
      <c r="B2" s="471" t="s">
        <v>255</v>
      </c>
      <c r="C2" s="473"/>
      <c r="D2" s="474" t="str">
        <f>'Cover Sheet'!C3</f>
        <v>E1270DXWC_</v>
      </c>
      <c r="E2" s="475"/>
      <c r="F2" s="476"/>
      <c r="M2" s="147"/>
    </row>
    <row r="3" spans="2:13" ht="21" customHeight="1" thickBot="1" x14ac:dyDescent="0.4">
      <c r="B3" s="471" t="s">
        <v>125</v>
      </c>
      <c r="C3" s="473"/>
      <c r="D3" s="477" t="str">
        <f>'Cover Sheet'!C4</f>
        <v>FLAT PLATE, GEL, VALVE REGULATED LEAD ACID (VRLA) BATTERIES</v>
      </c>
      <c r="E3" s="478"/>
      <c r="F3" s="479"/>
      <c r="M3" s="149"/>
    </row>
    <row r="4" spans="2:13" ht="16" thickBot="1" x14ac:dyDescent="0.4">
      <c r="B4" s="471" t="s">
        <v>126</v>
      </c>
      <c r="C4" s="472"/>
      <c r="D4" s="474" t="str">
        <f>IF('Cover Sheet'!C5="","",'Cover Sheet'!C5)</f>
        <v/>
      </c>
      <c r="E4" s="475"/>
      <c r="F4" s="476"/>
      <c r="M4" s="149"/>
    </row>
    <row r="5" spans="2:13" ht="15" thickBot="1" x14ac:dyDescent="0.4">
      <c r="B5" s="486" t="s">
        <v>256</v>
      </c>
      <c r="C5" s="487"/>
      <c r="D5" s="487"/>
      <c r="E5" s="487"/>
      <c r="F5" s="488"/>
      <c r="M5" s="149"/>
    </row>
    <row r="6" spans="2:13" ht="15" thickBot="1" x14ac:dyDescent="0.4">
      <c r="B6" s="46" t="s">
        <v>221</v>
      </c>
      <c r="C6" s="47" t="s">
        <v>257</v>
      </c>
      <c r="D6" s="48"/>
      <c r="E6" s="48"/>
      <c r="F6" s="49"/>
      <c r="M6" s="149"/>
    </row>
    <row r="7" spans="2:13" ht="15" thickTop="1" x14ac:dyDescent="0.35">
      <c r="B7" s="50" t="s">
        <v>258</v>
      </c>
      <c r="C7" s="489" t="s">
        <v>259</v>
      </c>
      <c r="D7" s="490"/>
      <c r="E7" s="490"/>
      <c r="F7" s="491"/>
      <c r="M7" s="149"/>
    </row>
    <row r="8" spans="2:13" x14ac:dyDescent="0.35">
      <c r="B8" s="69" t="s">
        <v>260</v>
      </c>
      <c r="C8" s="480" t="str">
        <f>C21</f>
        <v>Description of formula 1</v>
      </c>
      <c r="D8" s="481"/>
      <c r="E8" s="481"/>
      <c r="F8" s="482"/>
      <c r="M8" s="149"/>
    </row>
    <row r="9" spans="2:13" x14ac:dyDescent="0.35">
      <c r="B9" s="69" t="s">
        <v>261</v>
      </c>
      <c r="C9" s="480" t="str">
        <f>C30</f>
        <v>Description of formula 2</v>
      </c>
      <c r="D9" s="481"/>
      <c r="E9" s="481"/>
      <c r="F9" s="482"/>
      <c r="M9" s="149"/>
    </row>
    <row r="10" spans="2:13" x14ac:dyDescent="0.35">
      <c r="B10" s="69" t="s">
        <v>262</v>
      </c>
      <c r="C10" s="480" t="str">
        <f>C39</f>
        <v>Description of formula 3</v>
      </c>
      <c r="D10" s="481"/>
      <c r="E10" s="481"/>
      <c r="F10" s="482"/>
      <c r="M10" s="149"/>
    </row>
    <row r="11" spans="2:13" x14ac:dyDescent="0.35">
      <c r="B11" s="69" t="s">
        <v>263</v>
      </c>
      <c r="C11" s="480" t="str">
        <f>C48</f>
        <v>Description of formula 4</v>
      </c>
      <c r="D11" s="481"/>
      <c r="E11" s="481"/>
      <c r="F11" s="482"/>
      <c r="M11" s="149"/>
    </row>
    <row r="12" spans="2:13" x14ac:dyDescent="0.35">
      <c r="B12" s="69" t="s">
        <v>264</v>
      </c>
      <c r="C12" s="480" t="str">
        <f>C57</f>
        <v>Description of formula 5</v>
      </c>
      <c r="D12" s="481"/>
      <c r="E12" s="481"/>
      <c r="F12" s="482"/>
      <c r="M12" s="149"/>
    </row>
    <row r="13" spans="2:13" x14ac:dyDescent="0.35">
      <c r="B13" s="69" t="s">
        <v>265</v>
      </c>
      <c r="C13" s="480" t="str">
        <f>C66</f>
        <v>Description of formula 6</v>
      </c>
      <c r="D13" s="481"/>
      <c r="E13" s="481"/>
      <c r="F13" s="482"/>
      <c r="M13" s="149"/>
    </row>
    <row r="14" spans="2:13" x14ac:dyDescent="0.35">
      <c r="B14" s="69" t="s">
        <v>266</v>
      </c>
      <c r="C14" s="480" t="str">
        <f>C75</f>
        <v>Description of formula 7</v>
      </c>
      <c r="D14" s="481"/>
      <c r="E14" s="481"/>
      <c r="F14" s="482"/>
      <c r="M14" s="149"/>
    </row>
    <row r="15" spans="2:13" x14ac:dyDescent="0.35">
      <c r="B15" s="69" t="s">
        <v>267</v>
      </c>
      <c r="C15" s="480" t="str">
        <f>C84</f>
        <v>Description of formula 8</v>
      </c>
      <c r="D15" s="481"/>
      <c r="E15" s="481"/>
      <c r="F15" s="482"/>
      <c r="M15" s="149"/>
    </row>
    <row r="16" spans="2:13" x14ac:dyDescent="0.35">
      <c r="B16" s="69" t="s">
        <v>268</v>
      </c>
      <c r="C16" s="480" t="str">
        <f>C93</f>
        <v>Description of formula 9</v>
      </c>
      <c r="D16" s="481"/>
      <c r="E16" s="481"/>
      <c r="F16" s="482"/>
      <c r="M16" s="149"/>
    </row>
    <row r="17" spans="2:15" ht="15" thickBot="1" x14ac:dyDescent="0.4">
      <c r="B17" s="75" t="s">
        <v>269</v>
      </c>
      <c r="C17" s="483" t="str">
        <f>C102</f>
        <v>Description of formula 10</v>
      </c>
      <c r="D17" s="484"/>
      <c r="E17" s="484"/>
      <c r="F17" s="485"/>
      <c r="M17" s="149"/>
    </row>
    <row r="18" spans="2:15" x14ac:dyDescent="0.35">
      <c r="B18" s="73"/>
      <c r="C18" s="74"/>
      <c r="D18" s="74"/>
      <c r="E18" s="74"/>
      <c r="F18" s="74"/>
      <c r="M18" s="149"/>
    </row>
    <row r="19" spans="2:15" x14ac:dyDescent="0.35">
      <c r="B19" s="145"/>
      <c r="D19" s="150"/>
      <c r="M19" s="149"/>
    </row>
    <row r="20" spans="2:15" ht="47" x14ac:dyDescent="0.35">
      <c r="B20" s="152" t="s">
        <v>270</v>
      </c>
      <c r="C20" s="152" t="s">
        <v>271</v>
      </c>
      <c r="D20" s="151" t="s">
        <v>272</v>
      </c>
      <c r="E20" s="152" t="s">
        <v>273</v>
      </c>
      <c r="F20" s="153" t="s">
        <v>274</v>
      </c>
      <c r="G20" s="154" t="s">
        <v>275</v>
      </c>
      <c r="H20" s="155" t="s">
        <v>276</v>
      </c>
      <c r="I20" s="154" t="s">
        <v>277</v>
      </c>
      <c r="J20" s="154" t="s">
        <v>278</v>
      </c>
      <c r="K20" s="154" t="s">
        <v>279</v>
      </c>
      <c r="L20" s="154" t="s">
        <v>280</v>
      </c>
      <c r="M20" s="154" t="s">
        <v>281</v>
      </c>
      <c r="N20" s="154" t="s">
        <v>282</v>
      </c>
      <c r="O20" s="154" t="s">
        <v>283</v>
      </c>
    </row>
    <row r="21" spans="2:15" x14ac:dyDescent="0.35">
      <c r="B21" s="156" t="s">
        <v>260</v>
      </c>
      <c r="C21" s="492" t="s">
        <v>284</v>
      </c>
      <c r="D21" s="157" t="s">
        <v>285</v>
      </c>
      <c r="E21" s="200"/>
      <c r="F21" s="201"/>
      <c r="G21" s="201" t="s">
        <v>286</v>
      </c>
      <c r="H21" s="201" t="s">
        <v>287</v>
      </c>
      <c r="I21" s="201" t="s">
        <v>288</v>
      </c>
      <c r="J21" s="201" t="s">
        <v>289</v>
      </c>
      <c r="K21" s="201" t="s">
        <v>290</v>
      </c>
      <c r="L21" s="201" t="s">
        <v>291</v>
      </c>
      <c r="M21" s="201" t="s">
        <v>292</v>
      </c>
      <c r="N21" s="201"/>
      <c r="O21" s="201" t="s">
        <v>293</v>
      </c>
    </row>
    <row r="22" spans="2:15" x14ac:dyDescent="0.35">
      <c r="B22" s="156" t="s">
        <v>260</v>
      </c>
      <c r="C22" s="493"/>
      <c r="D22" s="158" t="s">
        <v>294</v>
      </c>
      <c r="E22" s="202"/>
      <c r="F22" s="203"/>
      <c r="G22" s="203"/>
      <c r="H22" s="204"/>
      <c r="I22" s="204"/>
      <c r="J22" s="205"/>
      <c r="K22" s="202"/>
      <c r="L22" s="206"/>
      <c r="M22" s="206"/>
      <c r="N22" s="202"/>
      <c r="O22" s="202"/>
    </row>
    <row r="23" spans="2:15" x14ac:dyDescent="0.35">
      <c r="B23" s="156" t="s">
        <v>260</v>
      </c>
      <c r="C23" s="493"/>
      <c r="D23" s="158" t="s">
        <v>295</v>
      </c>
      <c r="E23" s="202"/>
      <c r="F23" s="203"/>
      <c r="G23" s="203"/>
      <c r="H23" s="204"/>
      <c r="I23" s="204"/>
      <c r="J23" s="205"/>
      <c r="K23" s="202"/>
      <c r="L23" s="206"/>
      <c r="M23" s="206"/>
      <c r="N23" s="202"/>
      <c r="O23" s="202"/>
    </row>
    <row r="24" spans="2:15" x14ac:dyDescent="0.35">
      <c r="B24" s="156" t="s">
        <v>260</v>
      </c>
      <c r="C24" s="493"/>
      <c r="D24" s="158" t="s">
        <v>296</v>
      </c>
      <c r="E24" s="202"/>
      <c r="F24" s="203"/>
      <c r="G24" s="203"/>
      <c r="H24" s="204"/>
      <c r="I24" s="204"/>
      <c r="J24" s="205"/>
      <c r="K24" s="202"/>
      <c r="L24" s="206"/>
      <c r="M24" s="206"/>
      <c r="N24" s="202"/>
      <c r="O24" s="202"/>
    </row>
    <row r="25" spans="2:15" x14ac:dyDescent="0.35">
      <c r="B25" s="156" t="s">
        <v>260</v>
      </c>
      <c r="C25" s="493"/>
      <c r="D25" s="158" t="s">
        <v>297</v>
      </c>
      <c r="E25" s="202"/>
      <c r="F25" s="203"/>
      <c r="G25" s="203"/>
      <c r="H25" s="204"/>
      <c r="I25" s="204"/>
      <c r="J25" s="205"/>
      <c r="K25" s="202"/>
      <c r="L25" s="206"/>
      <c r="M25" s="206"/>
      <c r="N25" s="202"/>
      <c r="O25" s="202"/>
    </row>
    <row r="26" spans="2:15" x14ac:dyDescent="0.35">
      <c r="B26" s="156" t="s">
        <v>260</v>
      </c>
      <c r="C26" s="493"/>
      <c r="D26" s="159" t="s">
        <v>298</v>
      </c>
      <c r="E26" s="160">
        <v>0.15</v>
      </c>
      <c r="F26" s="161" t="s">
        <v>299</v>
      </c>
      <c r="G26" s="162"/>
      <c r="H26" s="163"/>
    </row>
    <row r="27" spans="2:15" x14ac:dyDescent="0.35">
      <c r="B27" s="156" t="s">
        <v>260</v>
      </c>
      <c r="C27" s="494"/>
      <c r="D27" s="162"/>
      <c r="E27" s="160">
        <f>SUM(E21:E26)</f>
        <v>0.15</v>
      </c>
      <c r="F27" s="161" t="s">
        <v>300</v>
      </c>
      <c r="G27" s="164"/>
    </row>
    <row r="28" spans="2:15" x14ac:dyDescent="0.35">
      <c r="B28" s="165"/>
      <c r="C28" s="165"/>
      <c r="D28" s="165"/>
      <c r="E28" s="165"/>
      <c r="F28" s="165"/>
      <c r="G28" s="165"/>
      <c r="H28" s="165"/>
      <c r="I28" s="165"/>
      <c r="J28" s="165"/>
      <c r="K28" s="165"/>
      <c r="L28" s="165"/>
      <c r="M28" s="165"/>
      <c r="N28" s="165"/>
      <c r="O28" s="165"/>
    </row>
    <row r="29" spans="2:15" s="146" customFormat="1" ht="46" x14ac:dyDescent="0.25">
      <c r="B29" s="151" t="s">
        <v>270</v>
      </c>
      <c r="C29" s="151" t="s">
        <v>271</v>
      </c>
      <c r="D29" s="151" t="s">
        <v>272</v>
      </c>
      <c r="E29" s="152" t="s">
        <v>273</v>
      </c>
      <c r="F29" s="153" t="s">
        <v>274</v>
      </c>
      <c r="G29" s="154" t="s">
        <v>275</v>
      </c>
      <c r="H29" s="155" t="s">
        <v>301</v>
      </c>
      <c r="I29" s="155" t="s">
        <v>277</v>
      </c>
      <c r="J29" s="155" t="s">
        <v>278</v>
      </c>
      <c r="K29" s="155" t="s">
        <v>279</v>
      </c>
      <c r="L29" s="155" t="s">
        <v>280</v>
      </c>
      <c r="M29" s="155" t="s">
        <v>281</v>
      </c>
      <c r="N29" s="155" t="s">
        <v>282</v>
      </c>
      <c r="O29" s="153" t="s">
        <v>283</v>
      </c>
    </row>
    <row r="30" spans="2:15" s="146" customFormat="1" ht="14" x14ac:dyDescent="0.3">
      <c r="B30" s="156" t="s">
        <v>261</v>
      </c>
      <c r="C30" s="492" t="s">
        <v>302</v>
      </c>
      <c r="D30" s="157" t="s">
        <v>285</v>
      </c>
      <c r="E30" s="200"/>
      <c r="F30" s="201"/>
      <c r="G30" s="201" t="s">
        <v>286</v>
      </c>
      <c r="H30" s="201" t="s">
        <v>287</v>
      </c>
      <c r="I30" s="201" t="s">
        <v>288</v>
      </c>
      <c r="J30" s="201" t="s">
        <v>289</v>
      </c>
      <c r="K30" s="201" t="s">
        <v>290</v>
      </c>
      <c r="L30" s="201" t="s">
        <v>291</v>
      </c>
      <c r="M30" s="201" t="s">
        <v>292</v>
      </c>
      <c r="N30" s="201"/>
      <c r="O30" s="201" t="s">
        <v>293</v>
      </c>
    </row>
    <row r="31" spans="2:15" s="146" customFormat="1" ht="14" x14ac:dyDescent="0.3">
      <c r="B31" s="156" t="s">
        <v>261</v>
      </c>
      <c r="C31" s="493" t="str">
        <f t="shared" ref="C31:C36" si="0">C30</f>
        <v>Description of formula 2</v>
      </c>
      <c r="D31" s="159" t="s">
        <v>294</v>
      </c>
      <c r="E31" s="202"/>
      <c r="F31" s="203"/>
      <c r="G31" s="203"/>
      <c r="H31" s="204"/>
      <c r="I31" s="204"/>
      <c r="J31" s="205"/>
      <c r="K31" s="202"/>
      <c r="L31" s="206"/>
      <c r="M31" s="206"/>
      <c r="N31" s="202"/>
      <c r="O31" s="202"/>
    </row>
    <row r="32" spans="2:15" s="146" customFormat="1" ht="14" x14ac:dyDescent="0.3">
      <c r="B32" s="156" t="s">
        <v>261</v>
      </c>
      <c r="C32" s="493" t="str">
        <f t="shared" si="0"/>
        <v>Description of formula 2</v>
      </c>
      <c r="D32" s="159" t="s">
        <v>295</v>
      </c>
      <c r="E32" s="202"/>
      <c r="F32" s="203"/>
      <c r="G32" s="203"/>
      <c r="H32" s="204"/>
      <c r="I32" s="204"/>
      <c r="J32" s="205"/>
      <c r="K32" s="202"/>
      <c r="L32" s="206"/>
      <c r="M32" s="206"/>
      <c r="N32" s="202"/>
      <c r="O32" s="202"/>
    </row>
    <row r="33" spans="2:15" s="146" customFormat="1" ht="14" x14ac:dyDescent="0.3">
      <c r="B33" s="156" t="s">
        <v>261</v>
      </c>
      <c r="C33" s="493" t="str">
        <f t="shared" si="0"/>
        <v>Description of formula 2</v>
      </c>
      <c r="D33" s="159" t="s">
        <v>296</v>
      </c>
      <c r="E33" s="202"/>
      <c r="F33" s="203"/>
      <c r="G33" s="203"/>
      <c r="H33" s="204"/>
      <c r="I33" s="204"/>
      <c r="J33" s="205"/>
      <c r="K33" s="202"/>
      <c r="L33" s="206"/>
      <c r="M33" s="206"/>
      <c r="N33" s="202"/>
      <c r="O33" s="202"/>
    </row>
    <row r="34" spans="2:15" s="146" customFormat="1" ht="14" x14ac:dyDescent="0.3">
      <c r="B34" s="156" t="s">
        <v>261</v>
      </c>
      <c r="C34" s="493" t="str">
        <f t="shared" si="0"/>
        <v>Description of formula 2</v>
      </c>
      <c r="D34" s="159" t="s">
        <v>297</v>
      </c>
      <c r="E34" s="202"/>
      <c r="F34" s="203"/>
      <c r="G34" s="203"/>
      <c r="H34" s="204"/>
      <c r="I34" s="204"/>
      <c r="J34" s="205"/>
      <c r="K34" s="202"/>
      <c r="L34" s="206"/>
      <c r="M34" s="206"/>
      <c r="N34" s="202"/>
      <c r="O34" s="202"/>
    </row>
    <row r="35" spans="2:15" s="146" customFormat="1" ht="14" x14ac:dyDescent="0.3">
      <c r="B35" s="156" t="s">
        <v>261</v>
      </c>
      <c r="C35" s="493" t="str">
        <f t="shared" si="0"/>
        <v>Description of formula 2</v>
      </c>
      <c r="D35" s="159" t="s">
        <v>298</v>
      </c>
      <c r="E35" s="160">
        <v>0.15</v>
      </c>
      <c r="F35" s="161" t="s">
        <v>299</v>
      </c>
      <c r="G35" s="162"/>
      <c r="H35" s="164"/>
    </row>
    <row r="36" spans="2:15" s="146" customFormat="1" ht="14" x14ac:dyDescent="0.3">
      <c r="B36" s="156" t="s">
        <v>261</v>
      </c>
      <c r="C36" s="494" t="str">
        <f t="shared" si="0"/>
        <v>Description of formula 2</v>
      </c>
      <c r="D36" s="162"/>
      <c r="E36" s="160">
        <f>SUM(E30:E35)</f>
        <v>0.15</v>
      </c>
      <c r="F36" s="161" t="s">
        <v>300</v>
      </c>
      <c r="G36" s="164"/>
    </row>
    <row r="37" spans="2:15" s="146" customFormat="1" ht="12.5" x14ac:dyDescent="0.25">
      <c r="B37" s="165"/>
      <c r="C37" s="165"/>
      <c r="D37" s="165"/>
      <c r="E37" s="165"/>
      <c r="F37" s="165"/>
      <c r="G37" s="165"/>
      <c r="H37" s="165"/>
      <c r="I37" s="165"/>
      <c r="J37" s="165"/>
      <c r="K37" s="165"/>
      <c r="L37" s="165"/>
      <c r="M37" s="165"/>
      <c r="N37" s="165"/>
      <c r="O37" s="165"/>
    </row>
    <row r="38" spans="2:15" s="146" customFormat="1" ht="46" x14ac:dyDescent="0.25">
      <c r="B38" s="151" t="s">
        <v>270</v>
      </c>
      <c r="C38" s="151" t="s">
        <v>271</v>
      </c>
      <c r="D38" s="151" t="s">
        <v>272</v>
      </c>
      <c r="E38" s="152" t="s">
        <v>273</v>
      </c>
      <c r="F38" s="152" t="s">
        <v>274</v>
      </c>
      <c r="G38" s="152" t="s">
        <v>275</v>
      </c>
      <c r="H38" s="152" t="s">
        <v>301</v>
      </c>
      <c r="I38" s="152" t="s">
        <v>277</v>
      </c>
      <c r="J38" s="152" t="s">
        <v>278</v>
      </c>
      <c r="K38" s="152" t="s">
        <v>279</v>
      </c>
      <c r="L38" s="152" t="s">
        <v>280</v>
      </c>
      <c r="M38" s="152" t="s">
        <v>281</v>
      </c>
      <c r="N38" s="152" t="s">
        <v>282</v>
      </c>
      <c r="O38" s="152" t="s">
        <v>283</v>
      </c>
    </row>
    <row r="39" spans="2:15" s="146" customFormat="1" ht="14" x14ac:dyDescent="0.3">
      <c r="B39" s="156" t="s">
        <v>262</v>
      </c>
      <c r="C39" s="492" t="s">
        <v>303</v>
      </c>
      <c r="D39" s="157" t="s">
        <v>285</v>
      </c>
      <c r="E39" s="200"/>
      <c r="F39" s="201"/>
      <c r="G39" s="201" t="s">
        <v>286</v>
      </c>
      <c r="H39" s="201" t="s">
        <v>287</v>
      </c>
      <c r="I39" s="201" t="s">
        <v>288</v>
      </c>
      <c r="J39" s="201" t="s">
        <v>289</v>
      </c>
      <c r="K39" s="201" t="s">
        <v>290</v>
      </c>
      <c r="L39" s="201" t="s">
        <v>291</v>
      </c>
      <c r="M39" s="201" t="s">
        <v>292</v>
      </c>
      <c r="N39" s="201"/>
      <c r="O39" s="201" t="s">
        <v>293</v>
      </c>
    </row>
    <row r="40" spans="2:15" s="146" customFormat="1" ht="14" x14ac:dyDescent="0.3">
      <c r="B40" s="156" t="s">
        <v>262</v>
      </c>
      <c r="C40" s="493" t="str">
        <f t="shared" ref="C40:C45" si="1">C39</f>
        <v>Description of formula 3</v>
      </c>
      <c r="D40" s="159" t="s">
        <v>294</v>
      </c>
      <c r="E40" s="202"/>
      <c r="F40" s="203"/>
      <c r="G40" s="203"/>
      <c r="H40" s="204"/>
      <c r="I40" s="204"/>
      <c r="J40" s="205"/>
      <c r="K40" s="202"/>
      <c r="L40" s="206"/>
      <c r="M40" s="206"/>
      <c r="N40" s="202"/>
      <c r="O40" s="202"/>
    </row>
    <row r="41" spans="2:15" s="146" customFormat="1" ht="14" x14ac:dyDescent="0.3">
      <c r="B41" s="156" t="s">
        <v>262</v>
      </c>
      <c r="C41" s="493" t="str">
        <f t="shared" si="1"/>
        <v>Description of formula 3</v>
      </c>
      <c r="D41" s="159" t="s">
        <v>295</v>
      </c>
      <c r="E41" s="202"/>
      <c r="F41" s="203"/>
      <c r="G41" s="203"/>
      <c r="H41" s="204"/>
      <c r="I41" s="204"/>
      <c r="J41" s="205"/>
      <c r="K41" s="202"/>
      <c r="L41" s="206"/>
      <c r="M41" s="206"/>
      <c r="N41" s="202"/>
      <c r="O41" s="202"/>
    </row>
    <row r="42" spans="2:15" s="146" customFormat="1" ht="14" x14ac:dyDescent="0.3">
      <c r="B42" s="156" t="s">
        <v>262</v>
      </c>
      <c r="C42" s="493" t="str">
        <f t="shared" si="1"/>
        <v>Description of formula 3</v>
      </c>
      <c r="D42" s="159" t="s">
        <v>296</v>
      </c>
      <c r="E42" s="202"/>
      <c r="F42" s="203"/>
      <c r="G42" s="203"/>
      <c r="H42" s="204"/>
      <c r="I42" s="204"/>
      <c r="J42" s="205"/>
      <c r="K42" s="202"/>
      <c r="L42" s="206"/>
      <c r="M42" s="206"/>
      <c r="N42" s="202"/>
      <c r="O42" s="202"/>
    </row>
    <row r="43" spans="2:15" s="146" customFormat="1" ht="14" x14ac:dyDescent="0.3">
      <c r="B43" s="156" t="s">
        <v>262</v>
      </c>
      <c r="C43" s="493" t="str">
        <f t="shared" si="1"/>
        <v>Description of formula 3</v>
      </c>
      <c r="D43" s="159" t="s">
        <v>297</v>
      </c>
      <c r="E43" s="202"/>
      <c r="F43" s="203"/>
      <c r="G43" s="203"/>
      <c r="H43" s="204"/>
      <c r="I43" s="204"/>
      <c r="J43" s="205"/>
      <c r="K43" s="202"/>
      <c r="L43" s="206"/>
      <c r="M43" s="206"/>
      <c r="N43" s="202"/>
      <c r="O43" s="202"/>
    </row>
    <row r="44" spans="2:15" s="146" customFormat="1" ht="14" x14ac:dyDescent="0.3">
      <c r="B44" s="156" t="s">
        <v>262</v>
      </c>
      <c r="C44" s="493" t="str">
        <f t="shared" si="1"/>
        <v>Description of formula 3</v>
      </c>
      <c r="D44" s="159" t="s">
        <v>298</v>
      </c>
      <c r="E44" s="160">
        <v>0.15</v>
      </c>
      <c r="F44" s="161" t="s">
        <v>299</v>
      </c>
      <c r="G44" s="162"/>
      <c r="H44" s="164"/>
    </row>
    <row r="45" spans="2:15" s="146" customFormat="1" ht="14" x14ac:dyDescent="0.3">
      <c r="B45" s="156" t="s">
        <v>262</v>
      </c>
      <c r="C45" s="494" t="str">
        <f t="shared" si="1"/>
        <v>Description of formula 3</v>
      </c>
      <c r="D45" s="162"/>
      <c r="E45" s="160">
        <f>SUM(E39:E44)</f>
        <v>0.15</v>
      </c>
      <c r="F45" s="161" t="s">
        <v>300</v>
      </c>
      <c r="G45" s="164"/>
    </row>
    <row r="46" spans="2:15" s="146" customFormat="1" ht="12.5" x14ac:dyDescent="0.25">
      <c r="B46" s="165"/>
      <c r="C46" s="165"/>
      <c r="D46" s="165"/>
      <c r="E46" s="165"/>
      <c r="F46" s="165"/>
      <c r="G46" s="165"/>
      <c r="H46" s="165"/>
      <c r="I46" s="165"/>
      <c r="J46" s="165"/>
      <c r="K46" s="165"/>
      <c r="L46" s="165"/>
      <c r="M46" s="165"/>
      <c r="N46" s="165"/>
      <c r="O46" s="165"/>
    </row>
    <row r="47" spans="2:15" s="146" customFormat="1" ht="46" x14ac:dyDescent="0.25">
      <c r="B47" s="151" t="s">
        <v>270</v>
      </c>
      <c r="C47" s="151" t="s">
        <v>271</v>
      </c>
      <c r="D47" s="151" t="s">
        <v>272</v>
      </c>
      <c r="E47" s="152" t="s">
        <v>273</v>
      </c>
      <c r="F47" s="152" t="s">
        <v>274</v>
      </c>
      <c r="G47" s="152" t="s">
        <v>275</v>
      </c>
      <c r="H47" s="152" t="s">
        <v>301</v>
      </c>
      <c r="I47" s="152" t="s">
        <v>277</v>
      </c>
      <c r="J47" s="152" t="s">
        <v>278</v>
      </c>
      <c r="K47" s="152" t="s">
        <v>279</v>
      </c>
      <c r="L47" s="152" t="s">
        <v>280</v>
      </c>
      <c r="M47" s="152" t="s">
        <v>281</v>
      </c>
      <c r="N47" s="152" t="s">
        <v>282</v>
      </c>
      <c r="O47" s="152" t="s">
        <v>283</v>
      </c>
    </row>
    <row r="48" spans="2:15" s="146" customFormat="1" ht="14" x14ac:dyDescent="0.3">
      <c r="B48" s="156" t="s">
        <v>263</v>
      </c>
      <c r="C48" s="492" t="s">
        <v>304</v>
      </c>
      <c r="D48" s="157" t="s">
        <v>285</v>
      </c>
      <c r="E48" s="200"/>
      <c r="F48" s="201"/>
      <c r="G48" s="201" t="s">
        <v>286</v>
      </c>
      <c r="H48" s="201" t="s">
        <v>287</v>
      </c>
      <c r="I48" s="201" t="s">
        <v>288</v>
      </c>
      <c r="J48" s="201" t="s">
        <v>289</v>
      </c>
      <c r="K48" s="201" t="s">
        <v>290</v>
      </c>
      <c r="L48" s="201" t="s">
        <v>291</v>
      </c>
      <c r="M48" s="201" t="s">
        <v>292</v>
      </c>
      <c r="N48" s="201"/>
      <c r="O48" s="201" t="s">
        <v>293</v>
      </c>
    </row>
    <row r="49" spans="2:15" s="146" customFormat="1" ht="14" x14ac:dyDescent="0.3">
      <c r="B49" s="156" t="s">
        <v>263</v>
      </c>
      <c r="C49" s="493" t="str">
        <f t="shared" ref="C49:C54" si="2">C48</f>
        <v>Description of formula 4</v>
      </c>
      <c r="D49" s="159" t="s">
        <v>294</v>
      </c>
      <c r="E49" s="202"/>
      <c r="F49" s="203"/>
      <c r="G49" s="203"/>
      <c r="H49" s="204"/>
      <c r="I49" s="204"/>
      <c r="J49" s="205"/>
      <c r="K49" s="202"/>
      <c r="L49" s="206"/>
      <c r="M49" s="206"/>
      <c r="N49" s="202"/>
      <c r="O49" s="202"/>
    </row>
    <row r="50" spans="2:15" s="146" customFormat="1" ht="14" x14ac:dyDescent="0.3">
      <c r="B50" s="156" t="s">
        <v>263</v>
      </c>
      <c r="C50" s="493" t="str">
        <f t="shared" si="2"/>
        <v>Description of formula 4</v>
      </c>
      <c r="D50" s="159" t="s">
        <v>295</v>
      </c>
      <c r="E50" s="202"/>
      <c r="F50" s="203"/>
      <c r="G50" s="203"/>
      <c r="H50" s="204"/>
      <c r="I50" s="204"/>
      <c r="J50" s="205"/>
      <c r="K50" s="202"/>
      <c r="L50" s="206"/>
      <c r="M50" s="206"/>
      <c r="N50" s="202"/>
      <c r="O50" s="202"/>
    </row>
    <row r="51" spans="2:15" s="146" customFormat="1" ht="14" x14ac:dyDescent="0.3">
      <c r="B51" s="156" t="s">
        <v>263</v>
      </c>
      <c r="C51" s="493" t="str">
        <f t="shared" si="2"/>
        <v>Description of formula 4</v>
      </c>
      <c r="D51" s="159" t="s">
        <v>296</v>
      </c>
      <c r="E51" s="202"/>
      <c r="F51" s="203"/>
      <c r="G51" s="203"/>
      <c r="H51" s="204"/>
      <c r="I51" s="204"/>
      <c r="J51" s="205"/>
      <c r="K51" s="202"/>
      <c r="L51" s="206"/>
      <c r="M51" s="206"/>
      <c r="N51" s="202"/>
      <c r="O51" s="202"/>
    </row>
    <row r="52" spans="2:15" s="146" customFormat="1" ht="14" x14ac:dyDescent="0.3">
      <c r="B52" s="156" t="s">
        <v>263</v>
      </c>
      <c r="C52" s="493" t="str">
        <f t="shared" si="2"/>
        <v>Description of formula 4</v>
      </c>
      <c r="D52" s="159" t="s">
        <v>297</v>
      </c>
      <c r="E52" s="202"/>
      <c r="F52" s="203"/>
      <c r="G52" s="203"/>
      <c r="H52" s="204"/>
      <c r="I52" s="204"/>
      <c r="J52" s="205"/>
      <c r="K52" s="202"/>
      <c r="L52" s="206"/>
      <c r="M52" s="206"/>
      <c r="N52" s="202"/>
      <c r="O52" s="202"/>
    </row>
    <row r="53" spans="2:15" s="146" customFormat="1" ht="14" x14ac:dyDescent="0.3">
      <c r="B53" s="156" t="s">
        <v>263</v>
      </c>
      <c r="C53" s="493" t="str">
        <f t="shared" si="2"/>
        <v>Description of formula 4</v>
      </c>
      <c r="D53" s="159" t="s">
        <v>298</v>
      </c>
      <c r="E53" s="160">
        <v>0.15</v>
      </c>
      <c r="F53" s="161" t="s">
        <v>299</v>
      </c>
      <c r="G53" s="162"/>
      <c r="H53" s="164"/>
    </row>
    <row r="54" spans="2:15" s="146" customFormat="1" ht="14" x14ac:dyDescent="0.3">
      <c r="B54" s="156" t="s">
        <v>263</v>
      </c>
      <c r="C54" s="494" t="str">
        <f t="shared" si="2"/>
        <v>Description of formula 4</v>
      </c>
      <c r="D54" s="162"/>
      <c r="E54" s="160">
        <f>SUM(E48:E53)</f>
        <v>0.15</v>
      </c>
      <c r="F54" s="161" t="s">
        <v>300</v>
      </c>
      <c r="G54" s="164"/>
    </row>
    <row r="55" spans="2:15" s="146" customFormat="1" ht="12.5" x14ac:dyDescent="0.25">
      <c r="B55" s="165"/>
      <c r="C55" s="165"/>
      <c r="D55" s="165"/>
      <c r="E55" s="165"/>
      <c r="F55" s="165"/>
      <c r="G55" s="165"/>
      <c r="H55" s="165"/>
      <c r="I55" s="165"/>
      <c r="J55" s="165"/>
      <c r="K55" s="165"/>
      <c r="L55" s="165"/>
      <c r="M55" s="165"/>
      <c r="N55" s="165"/>
      <c r="O55" s="165"/>
    </row>
    <row r="56" spans="2:15" s="146" customFormat="1" ht="46" x14ac:dyDescent="0.25">
      <c r="B56" s="151" t="s">
        <v>270</v>
      </c>
      <c r="C56" s="151" t="s">
        <v>271</v>
      </c>
      <c r="D56" s="151" t="s">
        <v>272</v>
      </c>
      <c r="E56" s="152" t="s">
        <v>273</v>
      </c>
      <c r="F56" s="152" t="s">
        <v>274</v>
      </c>
      <c r="G56" s="152" t="s">
        <v>275</v>
      </c>
      <c r="H56" s="152" t="s">
        <v>301</v>
      </c>
      <c r="I56" s="152" t="s">
        <v>277</v>
      </c>
      <c r="J56" s="152" t="s">
        <v>278</v>
      </c>
      <c r="K56" s="152" t="s">
        <v>279</v>
      </c>
      <c r="L56" s="152" t="s">
        <v>280</v>
      </c>
      <c r="M56" s="152" t="s">
        <v>281</v>
      </c>
      <c r="N56" s="152" t="s">
        <v>282</v>
      </c>
      <c r="O56" s="152" t="s">
        <v>283</v>
      </c>
    </row>
    <row r="57" spans="2:15" s="146" customFormat="1" ht="14" x14ac:dyDescent="0.3">
      <c r="B57" s="156" t="s">
        <v>264</v>
      </c>
      <c r="C57" s="492" t="s">
        <v>305</v>
      </c>
      <c r="D57" s="157" t="s">
        <v>285</v>
      </c>
      <c r="E57" s="200"/>
      <c r="F57" s="201"/>
      <c r="G57" s="201" t="s">
        <v>286</v>
      </c>
      <c r="H57" s="201" t="s">
        <v>287</v>
      </c>
      <c r="I57" s="201" t="s">
        <v>288</v>
      </c>
      <c r="J57" s="201" t="s">
        <v>289</v>
      </c>
      <c r="K57" s="201" t="s">
        <v>290</v>
      </c>
      <c r="L57" s="201" t="s">
        <v>291</v>
      </c>
      <c r="M57" s="201" t="s">
        <v>292</v>
      </c>
      <c r="N57" s="201"/>
      <c r="O57" s="201" t="s">
        <v>293</v>
      </c>
    </row>
    <row r="58" spans="2:15" s="146" customFormat="1" ht="14" x14ac:dyDescent="0.3">
      <c r="B58" s="156" t="s">
        <v>264</v>
      </c>
      <c r="C58" s="493" t="str">
        <f t="shared" ref="C58:C63" si="3">C57</f>
        <v>Description of formula 5</v>
      </c>
      <c r="D58" s="159" t="s">
        <v>294</v>
      </c>
      <c r="E58" s="202"/>
      <c r="F58" s="203"/>
      <c r="G58" s="203"/>
      <c r="H58" s="204"/>
      <c r="I58" s="204"/>
      <c r="J58" s="205"/>
      <c r="K58" s="202"/>
      <c r="L58" s="206"/>
      <c r="M58" s="206"/>
      <c r="N58" s="202"/>
      <c r="O58" s="202"/>
    </row>
    <row r="59" spans="2:15" s="146" customFormat="1" ht="14" x14ac:dyDescent="0.3">
      <c r="B59" s="156" t="s">
        <v>264</v>
      </c>
      <c r="C59" s="493" t="str">
        <f t="shared" si="3"/>
        <v>Description of formula 5</v>
      </c>
      <c r="D59" s="159" t="s">
        <v>295</v>
      </c>
      <c r="E59" s="202"/>
      <c r="F59" s="203"/>
      <c r="G59" s="203"/>
      <c r="H59" s="204"/>
      <c r="I59" s="204"/>
      <c r="J59" s="205"/>
      <c r="K59" s="202"/>
      <c r="L59" s="206"/>
      <c r="M59" s="206"/>
      <c r="N59" s="202"/>
      <c r="O59" s="202"/>
    </row>
    <row r="60" spans="2:15" s="146" customFormat="1" ht="14" x14ac:dyDescent="0.3">
      <c r="B60" s="156" t="s">
        <v>264</v>
      </c>
      <c r="C60" s="493" t="str">
        <f t="shared" si="3"/>
        <v>Description of formula 5</v>
      </c>
      <c r="D60" s="159" t="s">
        <v>296</v>
      </c>
      <c r="E60" s="202"/>
      <c r="F60" s="203"/>
      <c r="G60" s="203"/>
      <c r="H60" s="204"/>
      <c r="I60" s="204"/>
      <c r="J60" s="205"/>
      <c r="K60" s="202"/>
      <c r="L60" s="206"/>
      <c r="M60" s="206"/>
      <c r="N60" s="202"/>
      <c r="O60" s="202"/>
    </row>
    <row r="61" spans="2:15" s="146" customFormat="1" ht="14" x14ac:dyDescent="0.3">
      <c r="B61" s="156" t="s">
        <v>264</v>
      </c>
      <c r="C61" s="493" t="str">
        <f t="shared" si="3"/>
        <v>Description of formula 5</v>
      </c>
      <c r="D61" s="159" t="s">
        <v>297</v>
      </c>
      <c r="E61" s="202"/>
      <c r="F61" s="203"/>
      <c r="G61" s="203"/>
      <c r="H61" s="204"/>
      <c r="I61" s="204"/>
      <c r="J61" s="205"/>
      <c r="K61" s="202"/>
      <c r="L61" s="206"/>
      <c r="M61" s="206"/>
      <c r="N61" s="202"/>
      <c r="O61" s="202"/>
    </row>
    <row r="62" spans="2:15" s="146" customFormat="1" ht="14" x14ac:dyDescent="0.3">
      <c r="B62" s="156" t="s">
        <v>264</v>
      </c>
      <c r="C62" s="493" t="str">
        <f t="shared" si="3"/>
        <v>Description of formula 5</v>
      </c>
      <c r="D62" s="159" t="s">
        <v>298</v>
      </c>
      <c r="E62" s="160">
        <v>0.15</v>
      </c>
      <c r="F62" s="161" t="s">
        <v>299</v>
      </c>
      <c r="G62" s="162"/>
      <c r="H62" s="164"/>
    </row>
    <row r="63" spans="2:15" s="146" customFormat="1" ht="14" x14ac:dyDescent="0.3">
      <c r="B63" s="156" t="s">
        <v>264</v>
      </c>
      <c r="C63" s="494" t="str">
        <f t="shared" si="3"/>
        <v>Description of formula 5</v>
      </c>
      <c r="D63" s="162"/>
      <c r="E63" s="160">
        <f>SUM(E57:E62)</f>
        <v>0.15</v>
      </c>
      <c r="F63" s="161" t="s">
        <v>300</v>
      </c>
      <c r="G63" s="164"/>
    </row>
    <row r="64" spans="2:15" s="146" customFormat="1" ht="12.5" x14ac:dyDescent="0.25">
      <c r="B64" s="165"/>
      <c r="C64" s="165"/>
      <c r="D64" s="165"/>
      <c r="E64" s="165"/>
      <c r="F64" s="165"/>
      <c r="G64" s="165"/>
      <c r="H64" s="165"/>
      <c r="I64" s="165"/>
      <c r="J64" s="165"/>
      <c r="K64" s="165"/>
      <c r="L64" s="165"/>
      <c r="M64" s="165"/>
      <c r="N64" s="165"/>
      <c r="O64" s="165"/>
    </row>
    <row r="65" spans="2:15" s="146" customFormat="1" ht="46" x14ac:dyDescent="0.25">
      <c r="B65" s="151" t="s">
        <v>270</v>
      </c>
      <c r="C65" s="151" t="s">
        <v>271</v>
      </c>
      <c r="D65" s="151" t="s">
        <v>272</v>
      </c>
      <c r="E65" s="152" t="s">
        <v>273</v>
      </c>
      <c r="F65" s="152" t="s">
        <v>274</v>
      </c>
      <c r="G65" s="152" t="s">
        <v>275</v>
      </c>
      <c r="H65" s="152" t="s">
        <v>301</v>
      </c>
      <c r="I65" s="152" t="s">
        <v>277</v>
      </c>
      <c r="J65" s="152" t="s">
        <v>278</v>
      </c>
      <c r="K65" s="152" t="s">
        <v>279</v>
      </c>
      <c r="L65" s="152" t="s">
        <v>280</v>
      </c>
      <c r="M65" s="152" t="s">
        <v>281</v>
      </c>
      <c r="N65" s="152" t="s">
        <v>282</v>
      </c>
      <c r="O65" s="152" t="s">
        <v>283</v>
      </c>
    </row>
    <row r="66" spans="2:15" s="146" customFormat="1" ht="14" x14ac:dyDescent="0.3">
      <c r="B66" s="156" t="s">
        <v>265</v>
      </c>
      <c r="C66" s="492" t="s">
        <v>306</v>
      </c>
      <c r="D66" s="157" t="s">
        <v>285</v>
      </c>
      <c r="E66" s="200"/>
      <c r="F66" s="201"/>
      <c r="G66" s="201" t="s">
        <v>286</v>
      </c>
      <c r="H66" s="201" t="s">
        <v>287</v>
      </c>
      <c r="I66" s="201" t="s">
        <v>288</v>
      </c>
      <c r="J66" s="201" t="s">
        <v>289</v>
      </c>
      <c r="K66" s="201" t="s">
        <v>290</v>
      </c>
      <c r="L66" s="201" t="s">
        <v>291</v>
      </c>
      <c r="M66" s="201" t="s">
        <v>292</v>
      </c>
      <c r="N66" s="201"/>
      <c r="O66" s="201" t="s">
        <v>293</v>
      </c>
    </row>
    <row r="67" spans="2:15" s="146" customFormat="1" ht="14" x14ac:dyDescent="0.3">
      <c r="B67" s="156" t="s">
        <v>265</v>
      </c>
      <c r="C67" s="493" t="str">
        <f t="shared" ref="C67:C72" si="4">C66</f>
        <v>Description of formula 6</v>
      </c>
      <c r="D67" s="159" t="s">
        <v>294</v>
      </c>
      <c r="E67" s="202"/>
      <c r="F67" s="203"/>
      <c r="G67" s="203"/>
      <c r="H67" s="204"/>
      <c r="I67" s="204"/>
      <c r="J67" s="205"/>
      <c r="K67" s="202"/>
      <c r="L67" s="206"/>
      <c r="M67" s="206"/>
      <c r="N67" s="202"/>
      <c r="O67" s="202"/>
    </row>
    <row r="68" spans="2:15" s="146" customFormat="1" ht="14" x14ac:dyDescent="0.3">
      <c r="B68" s="156" t="s">
        <v>265</v>
      </c>
      <c r="C68" s="493" t="str">
        <f t="shared" si="4"/>
        <v>Description of formula 6</v>
      </c>
      <c r="D68" s="159" t="s">
        <v>295</v>
      </c>
      <c r="E68" s="202"/>
      <c r="F68" s="203"/>
      <c r="G68" s="203"/>
      <c r="H68" s="204"/>
      <c r="I68" s="204"/>
      <c r="J68" s="205"/>
      <c r="K68" s="202"/>
      <c r="L68" s="206"/>
      <c r="M68" s="206"/>
      <c r="N68" s="202"/>
      <c r="O68" s="202"/>
    </row>
    <row r="69" spans="2:15" s="146" customFormat="1" ht="14" x14ac:dyDescent="0.3">
      <c r="B69" s="156" t="s">
        <v>265</v>
      </c>
      <c r="C69" s="493" t="str">
        <f t="shared" si="4"/>
        <v>Description of formula 6</v>
      </c>
      <c r="D69" s="159" t="s">
        <v>296</v>
      </c>
      <c r="E69" s="202"/>
      <c r="F69" s="203"/>
      <c r="G69" s="203"/>
      <c r="H69" s="204"/>
      <c r="I69" s="204"/>
      <c r="J69" s="205"/>
      <c r="K69" s="202"/>
      <c r="L69" s="206"/>
      <c r="M69" s="206"/>
      <c r="N69" s="202"/>
      <c r="O69" s="202"/>
    </row>
    <row r="70" spans="2:15" s="146" customFormat="1" ht="14" x14ac:dyDescent="0.3">
      <c r="B70" s="156" t="s">
        <v>265</v>
      </c>
      <c r="C70" s="493" t="str">
        <f t="shared" si="4"/>
        <v>Description of formula 6</v>
      </c>
      <c r="D70" s="159" t="s">
        <v>297</v>
      </c>
      <c r="E70" s="202"/>
      <c r="F70" s="203"/>
      <c r="G70" s="203"/>
      <c r="H70" s="204"/>
      <c r="I70" s="204"/>
      <c r="J70" s="205"/>
      <c r="K70" s="202"/>
      <c r="L70" s="206"/>
      <c r="M70" s="206"/>
      <c r="N70" s="202"/>
      <c r="O70" s="202"/>
    </row>
    <row r="71" spans="2:15" s="146" customFormat="1" ht="14" x14ac:dyDescent="0.3">
      <c r="B71" s="156" t="s">
        <v>265</v>
      </c>
      <c r="C71" s="493" t="str">
        <f t="shared" si="4"/>
        <v>Description of formula 6</v>
      </c>
      <c r="D71" s="159" t="s">
        <v>298</v>
      </c>
      <c r="E71" s="160">
        <v>0.15</v>
      </c>
      <c r="F71" s="161" t="s">
        <v>299</v>
      </c>
      <c r="G71" s="162"/>
      <c r="H71" s="164"/>
    </row>
    <row r="72" spans="2:15" s="146" customFormat="1" ht="14" x14ac:dyDescent="0.3">
      <c r="B72" s="156" t="s">
        <v>265</v>
      </c>
      <c r="C72" s="494" t="str">
        <f t="shared" si="4"/>
        <v>Description of formula 6</v>
      </c>
      <c r="D72" s="162"/>
      <c r="E72" s="160">
        <f>SUM(E66:E71)</f>
        <v>0.15</v>
      </c>
      <c r="F72" s="161" t="s">
        <v>300</v>
      </c>
      <c r="G72" s="164"/>
    </row>
    <row r="73" spans="2:15" x14ac:dyDescent="0.35">
      <c r="B73" s="165"/>
      <c r="C73" s="165"/>
      <c r="D73" s="165"/>
      <c r="E73" s="165"/>
      <c r="F73" s="165"/>
      <c r="G73" s="165"/>
      <c r="H73" s="165"/>
      <c r="I73" s="165"/>
      <c r="J73" s="165"/>
      <c r="K73" s="165"/>
      <c r="L73" s="165"/>
      <c r="M73" s="165"/>
      <c r="N73" s="165"/>
      <c r="O73" s="165"/>
    </row>
    <row r="74" spans="2:15" s="146" customFormat="1" ht="46" x14ac:dyDescent="0.25">
      <c r="B74" s="151" t="s">
        <v>270</v>
      </c>
      <c r="C74" s="151" t="s">
        <v>271</v>
      </c>
      <c r="D74" s="151" t="s">
        <v>272</v>
      </c>
      <c r="E74" s="152" t="s">
        <v>273</v>
      </c>
      <c r="F74" s="152" t="s">
        <v>274</v>
      </c>
      <c r="G74" s="152" t="s">
        <v>275</v>
      </c>
      <c r="H74" s="152" t="s">
        <v>301</v>
      </c>
      <c r="I74" s="152" t="s">
        <v>277</v>
      </c>
      <c r="J74" s="152" t="s">
        <v>278</v>
      </c>
      <c r="K74" s="152" t="s">
        <v>279</v>
      </c>
      <c r="L74" s="152" t="s">
        <v>280</v>
      </c>
      <c r="M74" s="152" t="s">
        <v>281</v>
      </c>
      <c r="N74" s="152" t="s">
        <v>282</v>
      </c>
      <c r="O74" s="152" t="s">
        <v>283</v>
      </c>
    </row>
    <row r="75" spans="2:15" s="146" customFormat="1" ht="14" x14ac:dyDescent="0.3">
      <c r="B75" s="156" t="s">
        <v>266</v>
      </c>
      <c r="C75" s="492" t="s">
        <v>307</v>
      </c>
      <c r="D75" s="157" t="s">
        <v>285</v>
      </c>
      <c r="E75" s="200"/>
      <c r="F75" s="201"/>
      <c r="G75" s="201" t="s">
        <v>286</v>
      </c>
      <c r="H75" s="201" t="s">
        <v>287</v>
      </c>
      <c r="I75" s="201" t="s">
        <v>288</v>
      </c>
      <c r="J75" s="201" t="s">
        <v>289</v>
      </c>
      <c r="K75" s="201" t="s">
        <v>290</v>
      </c>
      <c r="L75" s="201" t="s">
        <v>291</v>
      </c>
      <c r="M75" s="201" t="s">
        <v>292</v>
      </c>
      <c r="N75" s="201"/>
      <c r="O75" s="201" t="s">
        <v>293</v>
      </c>
    </row>
    <row r="76" spans="2:15" s="146" customFormat="1" ht="14" x14ac:dyDescent="0.3">
      <c r="B76" s="156" t="s">
        <v>266</v>
      </c>
      <c r="C76" s="493" t="str">
        <f t="shared" ref="C76:C81" si="5">C75</f>
        <v>Description of formula 7</v>
      </c>
      <c r="D76" s="159" t="s">
        <v>294</v>
      </c>
      <c r="E76" s="202"/>
      <c r="F76" s="203"/>
      <c r="G76" s="203"/>
      <c r="H76" s="204"/>
      <c r="I76" s="204"/>
      <c r="J76" s="205"/>
      <c r="K76" s="202"/>
      <c r="L76" s="206"/>
      <c r="M76" s="206"/>
      <c r="N76" s="202"/>
      <c r="O76" s="202"/>
    </row>
    <row r="77" spans="2:15" s="146" customFormat="1" ht="14" x14ac:dyDescent="0.3">
      <c r="B77" s="156" t="s">
        <v>266</v>
      </c>
      <c r="C77" s="493" t="str">
        <f t="shared" si="5"/>
        <v>Description of formula 7</v>
      </c>
      <c r="D77" s="159" t="s">
        <v>295</v>
      </c>
      <c r="E77" s="202"/>
      <c r="F77" s="203"/>
      <c r="G77" s="203"/>
      <c r="H77" s="204"/>
      <c r="I77" s="204"/>
      <c r="J77" s="205"/>
      <c r="K77" s="202"/>
      <c r="L77" s="206"/>
      <c r="M77" s="206"/>
      <c r="N77" s="202"/>
      <c r="O77" s="202"/>
    </row>
    <row r="78" spans="2:15" s="146" customFormat="1" ht="14" x14ac:dyDescent="0.3">
      <c r="B78" s="156" t="s">
        <v>266</v>
      </c>
      <c r="C78" s="493" t="str">
        <f t="shared" si="5"/>
        <v>Description of formula 7</v>
      </c>
      <c r="D78" s="159" t="s">
        <v>296</v>
      </c>
      <c r="E78" s="202"/>
      <c r="F78" s="203"/>
      <c r="G78" s="203"/>
      <c r="H78" s="204"/>
      <c r="I78" s="204"/>
      <c r="J78" s="205"/>
      <c r="K78" s="202"/>
      <c r="L78" s="206"/>
      <c r="M78" s="206"/>
      <c r="N78" s="202"/>
      <c r="O78" s="202"/>
    </row>
    <row r="79" spans="2:15" s="146" customFormat="1" ht="14" x14ac:dyDescent="0.3">
      <c r="B79" s="156" t="s">
        <v>266</v>
      </c>
      <c r="C79" s="493" t="str">
        <f t="shared" si="5"/>
        <v>Description of formula 7</v>
      </c>
      <c r="D79" s="159" t="s">
        <v>297</v>
      </c>
      <c r="E79" s="202"/>
      <c r="F79" s="203"/>
      <c r="G79" s="203"/>
      <c r="H79" s="204"/>
      <c r="I79" s="204"/>
      <c r="J79" s="205"/>
      <c r="K79" s="202"/>
      <c r="L79" s="206"/>
      <c r="M79" s="206"/>
      <c r="N79" s="202"/>
      <c r="O79" s="202"/>
    </row>
    <row r="80" spans="2:15" s="146" customFormat="1" ht="14" x14ac:dyDescent="0.3">
      <c r="B80" s="156" t="s">
        <v>266</v>
      </c>
      <c r="C80" s="493" t="str">
        <f t="shared" si="5"/>
        <v>Description of formula 7</v>
      </c>
      <c r="D80" s="159" t="s">
        <v>298</v>
      </c>
      <c r="E80" s="160">
        <v>0.15</v>
      </c>
      <c r="F80" s="161" t="s">
        <v>299</v>
      </c>
      <c r="G80" s="162"/>
      <c r="H80" s="164"/>
    </row>
    <row r="81" spans="2:15" s="146" customFormat="1" ht="14" x14ac:dyDescent="0.3">
      <c r="B81" s="156" t="s">
        <v>266</v>
      </c>
      <c r="C81" s="494" t="str">
        <f t="shared" si="5"/>
        <v>Description of formula 7</v>
      </c>
      <c r="D81" s="162"/>
      <c r="E81" s="160">
        <f>SUM(E75:E80)</f>
        <v>0.15</v>
      </c>
      <c r="F81" s="161" t="s">
        <v>300</v>
      </c>
      <c r="G81" s="164"/>
    </row>
    <row r="82" spans="2:15" s="146" customFormat="1" ht="12.5" x14ac:dyDescent="0.25">
      <c r="B82" s="165"/>
      <c r="C82" s="165"/>
      <c r="D82" s="165"/>
      <c r="E82" s="165"/>
      <c r="F82" s="165"/>
      <c r="G82" s="165"/>
      <c r="H82" s="165"/>
      <c r="I82" s="165"/>
      <c r="J82" s="165"/>
      <c r="K82" s="165"/>
      <c r="L82" s="165"/>
      <c r="M82" s="165"/>
      <c r="N82" s="165"/>
      <c r="O82" s="165"/>
    </row>
    <row r="83" spans="2:15" s="146" customFormat="1" ht="46" x14ac:dyDescent="0.25">
      <c r="B83" s="151" t="s">
        <v>270</v>
      </c>
      <c r="C83" s="151" t="s">
        <v>271</v>
      </c>
      <c r="D83" s="151" t="s">
        <v>272</v>
      </c>
      <c r="E83" s="152" t="s">
        <v>273</v>
      </c>
      <c r="F83" s="152" t="s">
        <v>274</v>
      </c>
      <c r="G83" s="152" t="s">
        <v>275</v>
      </c>
      <c r="H83" s="152" t="s">
        <v>301</v>
      </c>
      <c r="I83" s="152" t="s">
        <v>277</v>
      </c>
      <c r="J83" s="152" t="s">
        <v>278</v>
      </c>
      <c r="K83" s="152" t="s">
        <v>279</v>
      </c>
      <c r="L83" s="152" t="s">
        <v>280</v>
      </c>
      <c r="M83" s="152" t="s">
        <v>281</v>
      </c>
      <c r="N83" s="152" t="s">
        <v>282</v>
      </c>
      <c r="O83" s="152" t="s">
        <v>283</v>
      </c>
    </row>
    <row r="84" spans="2:15" s="146" customFormat="1" ht="14" x14ac:dyDescent="0.3">
      <c r="B84" s="156" t="s">
        <v>267</v>
      </c>
      <c r="C84" s="492" t="s">
        <v>308</v>
      </c>
      <c r="D84" s="157" t="s">
        <v>285</v>
      </c>
      <c r="E84" s="200"/>
      <c r="F84" s="201"/>
      <c r="G84" s="201" t="s">
        <v>286</v>
      </c>
      <c r="H84" s="201" t="s">
        <v>287</v>
      </c>
      <c r="I84" s="201" t="s">
        <v>288</v>
      </c>
      <c r="J84" s="201" t="s">
        <v>289</v>
      </c>
      <c r="K84" s="201" t="s">
        <v>290</v>
      </c>
      <c r="L84" s="201" t="s">
        <v>291</v>
      </c>
      <c r="M84" s="201" t="s">
        <v>292</v>
      </c>
      <c r="N84" s="201"/>
      <c r="O84" s="201" t="s">
        <v>293</v>
      </c>
    </row>
    <row r="85" spans="2:15" s="146" customFormat="1" ht="14" x14ac:dyDescent="0.3">
      <c r="B85" s="156" t="s">
        <v>267</v>
      </c>
      <c r="C85" s="493" t="str">
        <f t="shared" ref="C85:C90" si="6">C84</f>
        <v>Description of formula 8</v>
      </c>
      <c r="D85" s="159" t="s">
        <v>294</v>
      </c>
      <c r="E85" s="202"/>
      <c r="F85" s="203"/>
      <c r="G85" s="203"/>
      <c r="H85" s="204"/>
      <c r="I85" s="204"/>
      <c r="J85" s="205"/>
      <c r="K85" s="202"/>
      <c r="L85" s="206"/>
      <c r="M85" s="206"/>
      <c r="N85" s="202"/>
      <c r="O85" s="202"/>
    </row>
    <row r="86" spans="2:15" s="146" customFormat="1" ht="14" x14ac:dyDescent="0.3">
      <c r="B86" s="156" t="s">
        <v>267</v>
      </c>
      <c r="C86" s="493" t="str">
        <f t="shared" si="6"/>
        <v>Description of formula 8</v>
      </c>
      <c r="D86" s="159" t="s">
        <v>295</v>
      </c>
      <c r="E86" s="202"/>
      <c r="F86" s="203"/>
      <c r="G86" s="203"/>
      <c r="H86" s="204"/>
      <c r="I86" s="204"/>
      <c r="J86" s="205"/>
      <c r="K86" s="202"/>
      <c r="L86" s="206"/>
      <c r="M86" s="206"/>
      <c r="N86" s="202"/>
      <c r="O86" s="202"/>
    </row>
    <row r="87" spans="2:15" s="146" customFormat="1" ht="14" x14ac:dyDescent="0.3">
      <c r="B87" s="156" t="s">
        <v>267</v>
      </c>
      <c r="C87" s="493" t="str">
        <f t="shared" si="6"/>
        <v>Description of formula 8</v>
      </c>
      <c r="D87" s="159" t="s">
        <v>296</v>
      </c>
      <c r="E87" s="202"/>
      <c r="F87" s="203"/>
      <c r="G87" s="203"/>
      <c r="H87" s="204"/>
      <c r="I87" s="204"/>
      <c r="J87" s="205"/>
      <c r="K87" s="202"/>
      <c r="L87" s="206"/>
      <c r="M87" s="206"/>
      <c r="N87" s="202"/>
      <c r="O87" s="202"/>
    </row>
    <row r="88" spans="2:15" s="146" customFormat="1" ht="14" x14ac:dyDescent="0.3">
      <c r="B88" s="156" t="s">
        <v>267</v>
      </c>
      <c r="C88" s="493" t="str">
        <f t="shared" si="6"/>
        <v>Description of formula 8</v>
      </c>
      <c r="D88" s="159" t="s">
        <v>297</v>
      </c>
      <c r="E88" s="202"/>
      <c r="F88" s="203"/>
      <c r="G88" s="203"/>
      <c r="H88" s="204"/>
      <c r="I88" s="204"/>
      <c r="J88" s="205"/>
      <c r="K88" s="202"/>
      <c r="L88" s="206"/>
      <c r="M88" s="206"/>
      <c r="N88" s="202"/>
      <c r="O88" s="202"/>
    </row>
    <row r="89" spans="2:15" s="146" customFormat="1" ht="14" x14ac:dyDescent="0.3">
      <c r="B89" s="156" t="s">
        <v>267</v>
      </c>
      <c r="C89" s="493" t="str">
        <f t="shared" si="6"/>
        <v>Description of formula 8</v>
      </c>
      <c r="D89" s="159" t="s">
        <v>298</v>
      </c>
      <c r="E89" s="160">
        <v>0.15</v>
      </c>
      <c r="F89" s="161" t="s">
        <v>299</v>
      </c>
      <c r="G89" s="162"/>
      <c r="H89" s="164"/>
    </row>
    <row r="90" spans="2:15" s="146" customFormat="1" ht="14" x14ac:dyDescent="0.3">
      <c r="B90" s="156" t="s">
        <v>267</v>
      </c>
      <c r="C90" s="494" t="str">
        <f t="shared" si="6"/>
        <v>Description of formula 8</v>
      </c>
      <c r="D90" s="162"/>
      <c r="E90" s="160">
        <f>SUM(E84:E89)</f>
        <v>0.15</v>
      </c>
      <c r="F90" s="161" t="s">
        <v>300</v>
      </c>
      <c r="G90" s="164"/>
    </row>
    <row r="91" spans="2:15" s="146" customFormat="1" ht="12.5" x14ac:dyDescent="0.25">
      <c r="B91" s="165"/>
      <c r="C91" s="165"/>
      <c r="D91" s="165"/>
      <c r="E91" s="165"/>
      <c r="F91" s="165"/>
      <c r="G91" s="165"/>
      <c r="H91" s="165"/>
      <c r="I91" s="165"/>
      <c r="J91" s="165"/>
      <c r="K91" s="165"/>
      <c r="L91" s="165"/>
      <c r="M91" s="165"/>
      <c r="N91" s="165"/>
      <c r="O91" s="165"/>
    </row>
    <row r="92" spans="2:15" s="146" customFormat="1" ht="46" x14ac:dyDescent="0.25">
      <c r="B92" s="151" t="s">
        <v>270</v>
      </c>
      <c r="C92" s="151" t="s">
        <v>271</v>
      </c>
      <c r="D92" s="151" t="s">
        <v>272</v>
      </c>
      <c r="E92" s="152" t="s">
        <v>273</v>
      </c>
      <c r="F92" s="152" t="s">
        <v>274</v>
      </c>
      <c r="G92" s="152" t="s">
        <v>275</v>
      </c>
      <c r="H92" s="152" t="s">
        <v>301</v>
      </c>
      <c r="I92" s="152" t="s">
        <v>277</v>
      </c>
      <c r="J92" s="152" t="s">
        <v>278</v>
      </c>
      <c r="K92" s="152" t="s">
        <v>279</v>
      </c>
      <c r="L92" s="152" t="s">
        <v>280</v>
      </c>
      <c r="M92" s="152" t="s">
        <v>281</v>
      </c>
      <c r="N92" s="152" t="s">
        <v>282</v>
      </c>
      <c r="O92" s="152" t="s">
        <v>283</v>
      </c>
    </row>
    <row r="93" spans="2:15" s="146" customFormat="1" ht="14" x14ac:dyDescent="0.3">
      <c r="B93" s="156" t="s">
        <v>268</v>
      </c>
      <c r="C93" s="492" t="s">
        <v>309</v>
      </c>
      <c r="D93" s="157" t="s">
        <v>285</v>
      </c>
      <c r="E93" s="200"/>
      <c r="F93" s="201"/>
      <c r="G93" s="201" t="s">
        <v>286</v>
      </c>
      <c r="H93" s="201" t="s">
        <v>287</v>
      </c>
      <c r="I93" s="201" t="s">
        <v>288</v>
      </c>
      <c r="J93" s="201" t="s">
        <v>289</v>
      </c>
      <c r="K93" s="201" t="s">
        <v>290</v>
      </c>
      <c r="L93" s="201" t="s">
        <v>291</v>
      </c>
      <c r="M93" s="201" t="s">
        <v>292</v>
      </c>
      <c r="N93" s="201"/>
      <c r="O93" s="201" t="s">
        <v>293</v>
      </c>
    </row>
    <row r="94" spans="2:15" s="146" customFormat="1" ht="14" x14ac:dyDescent="0.3">
      <c r="B94" s="156" t="s">
        <v>268</v>
      </c>
      <c r="C94" s="493" t="str">
        <f t="shared" ref="C94:C99" si="7">C93</f>
        <v>Description of formula 9</v>
      </c>
      <c r="D94" s="159" t="s">
        <v>294</v>
      </c>
      <c r="E94" s="202"/>
      <c r="F94" s="203"/>
      <c r="G94" s="203"/>
      <c r="H94" s="204"/>
      <c r="I94" s="204"/>
      <c r="J94" s="205"/>
      <c r="K94" s="202"/>
      <c r="L94" s="206"/>
      <c r="M94" s="206"/>
      <c r="N94" s="202"/>
      <c r="O94" s="202"/>
    </row>
    <row r="95" spans="2:15" s="146" customFormat="1" ht="14" x14ac:dyDescent="0.3">
      <c r="B95" s="156" t="s">
        <v>268</v>
      </c>
      <c r="C95" s="493" t="str">
        <f t="shared" si="7"/>
        <v>Description of formula 9</v>
      </c>
      <c r="D95" s="159" t="s">
        <v>295</v>
      </c>
      <c r="E95" s="202"/>
      <c r="F95" s="203"/>
      <c r="G95" s="203"/>
      <c r="H95" s="204"/>
      <c r="I95" s="204"/>
      <c r="J95" s="205"/>
      <c r="K95" s="202"/>
      <c r="L95" s="206"/>
      <c r="M95" s="206"/>
      <c r="N95" s="202"/>
      <c r="O95" s="202"/>
    </row>
    <row r="96" spans="2:15" s="146" customFormat="1" ht="14" x14ac:dyDescent="0.3">
      <c r="B96" s="156" t="s">
        <v>268</v>
      </c>
      <c r="C96" s="493" t="str">
        <f t="shared" si="7"/>
        <v>Description of formula 9</v>
      </c>
      <c r="D96" s="159" t="s">
        <v>296</v>
      </c>
      <c r="E96" s="202"/>
      <c r="F96" s="203"/>
      <c r="G96" s="203"/>
      <c r="H96" s="204"/>
      <c r="I96" s="204"/>
      <c r="J96" s="205"/>
      <c r="K96" s="202"/>
      <c r="L96" s="206"/>
      <c r="M96" s="206"/>
      <c r="N96" s="202"/>
      <c r="O96" s="202"/>
    </row>
    <row r="97" spans="2:15" s="146" customFormat="1" ht="14" x14ac:dyDescent="0.3">
      <c r="B97" s="156" t="s">
        <v>268</v>
      </c>
      <c r="C97" s="493" t="str">
        <f t="shared" si="7"/>
        <v>Description of formula 9</v>
      </c>
      <c r="D97" s="159" t="s">
        <v>297</v>
      </c>
      <c r="E97" s="202"/>
      <c r="F97" s="203"/>
      <c r="G97" s="203"/>
      <c r="H97" s="204"/>
      <c r="I97" s="204"/>
      <c r="J97" s="205"/>
      <c r="K97" s="202"/>
      <c r="L97" s="206"/>
      <c r="M97" s="206"/>
      <c r="N97" s="202"/>
      <c r="O97" s="202"/>
    </row>
    <row r="98" spans="2:15" s="146" customFormat="1" ht="14" x14ac:dyDescent="0.3">
      <c r="B98" s="156" t="s">
        <v>268</v>
      </c>
      <c r="C98" s="493" t="str">
        <f t="shared" si="7"/>
        <v>Description of formula 9</v>
      </c>
      <c r="D98" s="159" t="s">
        <v>298</v>
      </c>
      <c r="E98" s="160">
        <v>0.15</v>
      </c>
      <c r="F98" s="161" t="s">
        <v>299</v>
      </c>
      <c r="G98" s="162"/>
      <c r="H98" s="164"/>
    </row>
    <row r="99" spans="2:15" s="146" customFormat="1" ht="14" x14ac:dyDescent="0.3">
      <c r="B99" s="156" t="s">
        <v>268</v>
      </c>
      <c r="C99" s="494" t="str">
        <f t="shared" si="7"/>
        <v>Description of formula 9</v>
      </c>
      <c r="D99" s="162"/>
      <c r="E99" s="160">
        <f>SUM(E93:E98)</f>
        <v>0.15</v>
      </c>
      <c r="F99" s="161" t="s">
        <v>300</v>
      </c>
      <c r="G99" s="164"/>
    </row>
    <row r="100" spans="2:15" s="146" customFormat="1" ht="12.5" x14ac:dyDescent="0.25">
      <c r="B100" s="165"/>
      <c r="C100" s="165"/>
      <c r="D100" s="165"/>
      <c r="E100" s="165"/>
      <c r="F100" s="165"/>
      <c r="G100" s="165"/>
      <c r="H100" s="165"/>
      <c r="I100" s="165"/>
      <c r="J100" s="165"/>
      <c r="K100" s="165"/>
      <c r="L100" s="165"/>
      <c r="M100" s="165"/>
      <c r="N100" s="165"/>
      <c r="O100" s="165"/>
    </row>
    <row r="101" spans="2:15" s="146" customFormat="1" ht="46" x14ac:dyDescent="0.25">
      <c r="B101" s="151" t="s">
        <v>270</v>
      </c>
      <c r="C101" s="151" t="s">
        <v>271</v>
      </c>
      <c r="D101" s="151" t="s">
        <v>272</v>
      </c>
      <c r="E101" s="152" t="s">
        <v>273</v>
      </c>
      <c r="F101" s="152" t="s">
        <v>274</v>
      </c>
      <c r="G101" s="152" t="s">
        <v>275</v>
      </c>
      <c r="H101" s="152" t="s">
        <v>301</v>
      </c>
      <c r="I101" s="152" t="s">
        <v>277</v>
      </c>
      <c r="J101" s="152" t="s">
        <v>278</v>
      </c>
      <c r="K101" s="152" t="s">
        <v>279</v>
      </c>
      <c r="L101" s="152" t="s">
        <v>280</v>
      </c>
      <c r="M101" s="152" t="s">
        <v>281</v>
      </c>
      <c r="N101" s="152" t="s">
        <v>282</v>
      </c>
      <c r="O101" s="152" t="s">
        <v>283</v>
      </c>
    </row>
    <row r="102" spans="2:15" s="146" customFormat="1" ht="14" x14ac:dyDescent="0.3">
      <c r="B102" s="156">
        <f>B93+1</f>
        <v>10</v>
      </c>
      <c r="C102" s="492" t="s">
        <v>310</v>
      </c>
      <c r="D102" s="157" t="s">
        <v>285</v>
      </c>
      <c r="E102" s="200"/>
      <c r="F102" s="201"/>
      <c r="G102" s="201" t="s">
        <v>286</v>
      </c>
      <c r="H102" s="201" t="s">
        <v>287</v>
      </c>
      <c r="I102" s="201" t="s">
        <v>288</v>
      </c>
      <c r="J102" s="201" t="s">
        <v>289</v>
      </c>
      <c r="K102" s="201" t="s">
        <v>290</v>
      </c>
      <c r="L102" s="201" t="s">
        <v>291</v>
      </c>
      <c r="M102" s="201" t="s">
        <v>292</v>
      </c>
      <c r="N102" s="201"/>
      <c r="O102" s="201" t="s">
        <v>293</v>
      </c>
    </row>
    <row r="103" spans="2:15" s="146" customFormat="1" ht="14" x14ac:dyDescent="0.3">
      <c r="B103" s="156">
        <f t="shared" ref="B103:C108" si="8">B102</f>
        <v>10</v>
      </c>
      <c r="C103" s="493" t="str">
        <f t="shared" si="8"/>
        <v>Description of formula 10</v>
      </c>
      <c r="D103" s="159" t="s">
        <v>294</v>
      </c>
      <c r="E103" s="202"/>
      <c r="F103" s="203"/>
      <c r="G103" s="203"/>
      <c r="H103" s="204"/>
      <c r="I103" s="204"/>
      <c r="J103" s="205"/>
      <c r="K103" s="202"/>
      <c r="L103" s="206"/>
      <c r="M103" s="206"/>
      <c r="N103" s="202"/>
      <c r="O103" s="202"/>
    </row>
    <row r="104" spans="2:15" s="146" customFormat="1" ht="14" x14ac:dyDescent="0.3">
      <c r="B104" s="156">
        <f t="shared" si="8"/>
        <v>10</v>
      </c>
      <c r="C104" s="493" t="str">
        <f t="shared" si="8"/>
        <v>Description of formula 10</v>
      </c>
      <c r="D104" s="159" t="s">
        <v>295</v>
      </c>
      <c r="E104" s="202"/>
      <c r="F104" s="203"/>
      <c r="G104" s="203"/>
      <c r="H104" s="204"/>
      <c r="I104" s="204"/>
      <c r="J104" s="205"/>
      <c r="K104" s="202"/>
      <c r="L104" s="206"/>
      <c r="M104" s="206"/>
      <c r="N104" s="202"/>
      <c r="O104" s="202"/>
    </row>
    <row r="105" spans="2:15" s="146" customFormat="1" ht="14" x14ac:dyDescent="0.3">
      <c r="B105" s="156">
        <f t="shared" si="8"/>
        <v>10</v>
      </c>
      <c r="C105" s="493" t="str">
        <f t="shared" si="8"/>
        <v>Description of formula 10</v>
      </c>
      <c r="D105" s="159" t="s">
        <v>296</v>
      </c>
      <c r="E105" s="202"/>
      <c r="F105" s="203"/>
      <c r="G105" s="203"/>
      <c r="H105" s="204"/>
      <c r="I105" s="204"/>
      <c r="J105" s="205"/>
      <c r="K105" s="202"/>
      <c r="L105" s="206"/>
      <c r="M105" s="206"/>
      <c r="N105" s="202"/>
      <c r="O105" s="202"/>
    </row>
    <row r="106" spans="2:15" s="146" customFormat="1" ht="14" x14ac:dyDescent="0.3">
      <c r="B106" s="156">
        <f t="shared" si="8"/>
        <v>10</v>
      </c>
      <c r="C106" s="493" t="str">
        <f t="shared" si="8"/>
        <v>Description of formula 10</v>
      </c>
      <c r="D106" s="159" t="s">
        <v>297</v>
      </c>
      <c r="E106" s="202"/>
      <c r="F106" s="203"/>
      <c r="G106" s="203"/>
      <c r="H106" s="204"/>
      <c r="I106" s="204"/>
      <c r="J106" s="205"/>
      <c r="K106" s="202"/>
      <c r="L106" s="206"/>
      <c r="M106" s="206"/>
      <c r="N106" s="202"/>
      <c r="O106" s="202"/>
    </row>
    <row r="107" spans="2:15" s="146" customFormat="1" ht="14" x14ac:dyDescent="0.3">
      <c r="B107" s="156">
        <f t="shared" si="8"/>
        <v>10</v>
      </c>
      <c r="C107" s="493" t="str">
        <f t="shared" si="8"/>
        <v>Description of formula 10</v>
      </c>
      <c r="D107" s="159" t="s">
        <v>298</v>
      </c>
      <c r="E107" s="160">
        <v>0.15</v>
      </c>
      <c r="F107" s="161" t="s">
        <v>299</v>
      </c>
      <c r="G107" s="162"/>
      <c r="H107" s="164"/>
    </row>
    <row r="108" spans="2:15" s="146" customFormat="1" ht="14" x14ac:dyDescent="0.3">
      <c r="B108" s="156">
        <f t="shared" si="8"/>
        <v>10</v>
      </c>
      <c r="C108" s="494" t="str">
        <f t="shared" si="8"/>
        <v>Description of formula 10</v>
      </c>
      <c r="D108" s="162"/>
      <c r="E108" s="160">
        <f>SUM(E102:E107)</f>
        <v>0.15</v>
      </c>
      <c r="F108" s="161" t="s">
        <v>300</v>
      </c>
      <c r="G108" s="164"/>
    </row>
    <row r="109" spans="2:15" s="146" customFormat="1" ht="12.5" x14ac:dyDescent="0.25">
      <c r="B109" s="165"/>
      <c r="C109" s="165"/>
      <c r="D109" s="165"/>
      <c r="E109" s="165"/>
      <c r="F109" s="165"/>
      <c r="G109" s="165"/>
      <c r="H109" s="165"/>
      <c r="I109" s="165"/>
      <c r="J109" s="165"/>
      <c r="K109" s="165"/>
      <c r="L109" s="165"/>
      <c r="M109" s="165"/>
      <c r="N109" s="165"/>
      <c r="O109" s="165"/>
    </row>
  </sheetData>
  <sheetProtection algorithmName="SHA-512" hashValue="lsunW0Sx1YcA3y9kYZYwlB5tq/6iQycb/5IgCb2lAPJrG3ha5akCWGo/W2PsgHSg3zLIPBwMu+gndLBrNnDFsA==" saltValue="9yKbJadMKOWFM0eBc7PhTw==" spinCount="100000" sheet="1" objects="1" scenarios="1"/>
  <mergeCells count="28">
    <mergeCell ref="C75:C81"/>
    <mergeCell ref="C84:C90"/>
    <mergeCell ref="C93:C99"/>
    <mergeCell ref="C102:C108"/>
    <mergeCell ref="C21:C27"/>
    <mergeCell ref="C30:C36"/>
    <mergeCell ref="C39:C45"/>
    <mergeCell ref="C48:C54"/>
    <mergeCell ref="C57:C63"/>
    <mergeCell ref="C66:C72"/>
    <mergeCell ref="C12:F12"/>
    <mergeCell ref="B5:F5"/>
    <mergeCell ref="B2:C2"/>
    <mergeCell ref="D2:F2"/>
    <mergeCell ref="B3:C3"/>
    <mergeCell ref="D3:F3"/>
    <mergeCell ref="B4:C4"/>
    <mergeCell ref="D4:F4"/>
    <mergeCell ref="C7:F7"/>
    <mergeCell ref="C8:F8"/>
    <mergeCell ref="C9:F9"/>
    <mergeCell ref="C10:F10"/>
    <mergeCell ref="C11:F11"/>
    <mergeCell ref="C13:F13"/>
    <mergeCell ref="C14:F14"/>
    <mergeCell ref="C15:F15"/>
    <mergeCell ref="C16:F16"/>
    <mergeCell ref="C17:F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4B42C-BF47-489E-9AAA-0F1C5E860466}">
  <dimension ref="A1:F33"/>
  <sheetViews>
    <sheetView topLeftCell="A17" workbookViewId="0">
      <selection activeCell="A16" sqref="A1:XFD1048576"/>
    </sheetView>
  </sheetViews>
  <sheetFormatPr defaultRowHeight="12.5" x14ac:dyDescent="0.25"/>
  <cols>
    <col min="1" max="1" width="31.7265625" customWidth="1"/>
    <col min="2" max="2" width="32.453125" customWidth="1"/>
    <col min="3" max="3" width="33.453125" customWidth="1"/>
    <col min="4" max="4" width="22.54296875" customWidth="1"/>
    <col min="5" max="5" width="36.54296875" customWidth="1"/>
  </cols>
  <sheetData>
    <row r="1" spans="1:6" ht="15.5" x14ac:dyDescent="0.35">
      <c r="A1" s="311" t="str">
        <f>'[11]C2.2.0 Cover Page'!A12</f>
        <v>OFFER CATEGORY : E.g.  "MAIN", or "ALTERNATIVE 3", etc.</v>
      </c>
      <c r="B1" s="4"/>
      <c r="C1" s="4"/>
      <c r="D1" s="4"/>
      <c r="E1" s="4"/>
    </row>
    <row r="2" spans="1:6" ht="15.5" x14ac:dyDescent="0.35">
      <c r="A2" s="4"/>
      <c r="B2" s="4"/>
      <c r="C2" s="4"/>
      <c r="D2" s="4"/>
      <c r="E2" s="4"/>
    </row>
    <row r="3" spans="1:6" ht="15.5" x14ac:dyDescent="0.35">
      <c r="A3" s="4"/>
      <c r="B3" s="4"/>
      <c r="C3" s="4"/>
      <c r="D3" s="4"/>
      <c r="E3" s="4"/>
    </row>
    <row r="4" spans="1:6" ht="15.5" x14ac:dyDescent="0.35">
      <c r="A4" s="312" t="s">
        <v>311</v>
      </c>
      <c r="B4" s="4"/>
      <c r="C4" s="313"/>
      <c r="D4" s="314"/>
      <c r="E4" s="314"/>
    </row>
    <row r="5" spans="1:6" ht="20" x14ac:dyDescent="0.25">
      <c r="A5" s="315" t="s">
        <v>312</v>
      </c>
      <c r="C5" s="316"/>
      <c r="D5" s="99"/>
      <c r="E5" s="99"/>
    </row>
    <row r="6" spans="1:6" ht="20" x14ac:dyDescent="0.25">
      <c r="A6" s="317" t="s">
        <v>313</v>
      </c>
      <c r="C6" s="316"/>
      <c r="D6" s="99"/>
      <c r="E6" s="99"/>
    </row>
    <row r="7" spans="1:6" ht="20" x14ac:dyDescent="0.25">
      <c r="A7" s="317" t="s">
        <v>314</v>
      </c>
      <c r="C7" s="316"/>
      <c r="D7" s="99"/>
      <c r="E7" s="99"/>
    </row>
    <row r="8" spans="1:6" ht="18" x14ac:dyDescent="0.25">
      <c r="A8" s="318" t="s">
        <v>315</v>
      </c>
      <c r="B8" t="s">
        <v>316</v>
      </c>
    </row>
    <row r="9" spans="1:6" ht="13" thickBot="1" x14ac:dyDescent="0.3"/>
    <row r="10" spans="1:6" ht="13.5" thickBot="1" x14ac:dyDescent="0.3">
      <c r="A10" s="319" t="s">
        <v>317</v>
      </c>
      <c r="B10" s="320" t="s">
        <v>318</v>
      </c>
      <c r="C10" s="320" t="s">
        <v>319</v>
      </c>
      <c r="D10" s="320" t="s">
        <v>320</v>
      </c>
      <c r="E10" s="320" t="s">
        <v>321</v>
      </c>
      <c r="F10" s="321"/>
    </row>
    <row r="11" spans="1:6" ht="13" x14ac:dyDescent="0.25">
      <c r="A11" s="322" t="s">
        <v>322</v>
      </c>
      <c r="B11" s="323" t="s">
        <v>323</v>
      </c>
      <c r="C11" s="323" t="s">
        <v>324</v>
      </c>
      <c r="D11" s="498" t="s">
        <v>325</v>
      </c>
      <c r="E11" s="502" t="s">
        <v>326</v>
      </c>
      <c r="F11" s="321"/>
    </row>
    <row r="12" spans="1:6" ht="70.5" thickBot="1" x14ac:dyDescent="0.3">
      <c r="A12" s="324" t="s">
        <v>327</v>
      </c>
      <c r="B12" s="325" t="s">
        <v>328</v>
      </c>
      <c r="C12" s="325" t="s">
        <v>329</v>
      </c>
      <c r="D12" s="499"/>
      <c r="E12" s="503"/>
      <c r="F12" s="321"/>
    </row>
    <row r="13" spans="1:6" ht="13" thickBot="1" x14ac:dyDescent="0.3">
      <c r="A13" s="326"/>
      <c r="B13" s="323" t="s">
        <v>330</v>
      </c>
      <c r="C13" s="323" t="s">
        <v>331</v>
      </c>
      <c r="D13" s="499"/>
      <c r="E13" s="503"/>
      <c r="F13" s="504"/>
    </row>
    <row r="14" spans="1:6" ht="13" thickBot="1" x14ac:dyDescent="0.3">
      <c r="A14" s="327"/>
      <c r="B14" s="328" t="s">
        <v>332</v>
      </c>
      <c r="C14" s="323"/>
      <c r="D14" s="500"/>
      <c r="E14" s="498" t="s">
        <v>333</v>
      </c>
      <c r="F14" s="505"/>
    </row>
    <row r="15" spans="1:6" x14ac:dyDescent="0.25">
      <c r="A15" s="329" t="s">
        <v>334</v>
      </c>
      <c r="B15" s="323" t="s">
        <v>335</v>
      </c>
      <c r="C15" s="330" t="s">
        <v>336</v>
      </c>
      <c r="D15" s="500"/>
      <c r="E15" s="506"/>
      <c r="F15" s="505"/>
    </row>
    <row r="16" spans="1:6" ht="13" thickBot="1" x14ac:dyDescent="0.3">
      <c r="A16" s="508" t="s">
        <v>337</v>
      </c>
      <c r="B16" s="331" t="s">
        <v>338</v>
      </c>
      <c r="C16" s="332"/>
      <c r="D16" s="500"/>
      <c r="E16" s="506"/>
      <c r="F16" s="505"/>
    </row>
    <row r="17" spans="1:6" x14ac:dyDescent="0.25">
      <c r="A17" s="509"/>
      <c r="B17" s="323" t="s">
        <v>339</v>
      </c>
      <c r="C17" s="323" t="s">
        <v>340</v>
      </c>
      <c r="D17" s="500"/>
      <c r="E17" s="506"/>
      <c r="F17" s="510"/>
    </row>
    <row r="18" spans="1:6" ht="13" thickBot="1" x14ac:dyDescent="0.3">
      <c r="A18" s="509"/>
      <c r="B18" s="331" t="s">
        <v>341</v>
      </c>
      <c r="C18" s="333" t="s">
        <v>342</v>
      </c>
      <c r="D18" s="500"/>
      <c r="E18" s="506"/>
      <c r="F18" s="510"/>
    </row>
    <row r="19" spans="1:6" x14ac:dyDescent="0.25">
      <c r="A19" s="509"/>
      <c r="B19" s="323" t="s">
        <v>343</v>
      </c>
      <c r="C19" s="334"/>
      <c r="D19" s="500"/>
      <c r="E19" s="506"/>
      <c r="F19" s="505"/>
    </row>
    <row r="20" spans="1:6" ht="20.5" thickBot="1" x14ac:dyDescent="0.3">
      <c r="A20" s="335"/>
      <c r="B20" s="328" t="s">
        <v>344</v>
      </c>
      <c r="C20" s="332"/>
      <c r="D20" s="501"/>
      <c r="E20" s="507"/>
      <c r="F20" s="505"/>
    </row>
    <row r="21" spans="1:6" ht="13" x14ac:dyDescent="0.25">
      <c r="A21" s="495" t="s">
        <v>345</v>
      </c>
      <c r="B21" s="496"/>
      <c r="C21" s="496"/>
      <c r="D21" s="496"/>
      <c r="E21" s="496"/>
      <c r="F21" s="321"/>
    </row>
    <row r="22" spans="1:6" x14ac:dyDescent="0.25">
      <c r="A22" s="497" t="s">
        <v>346</v>
      </c>
      <c r="B22" s="497"/>
      <c r="C22" s="497"/>
      <c r="D22" s="497"/>
      <c r="E22" s="497"/>
    </row>
    <row r="25" spans="1:6" x14ac:dyDescent="0.25">
      <c r="A25" s="336" t="s">
        <v>347</v>
      </c>
    </row>
    <row r="26" spans="1:6" ht="13" thickBot="1" x14ac:dyDescent="0.3"/>
    <row r="27" spans="1:6" ht="13" thickBot="1" x14ac:dyDescent="0.3">
      <c r="A27" s="337" t="s">
        <v>317</v>
      </c>
      <c r="B27" s="338" t="s">
        <v>318</v>
      </c>
      <c r="C27" s="338" t="s">
        <v>319</v>
      </c>
      <c r="D27" s="338" t="s">
        <v>320</v>
      </c>
      <c r="E27" s="338" t="s">
        <v>321</v>
      </c>
    </row>
    <row r="28" spans="1:6" x14ac:dyDescent="0.25">
      <c r="A28" s="339" t="s">
        <v>348</v>
      </c>
      <c r="B28" s="340" t="s">
        <v>349</v>
      </c>
      <c r="C28" s="340" t="s">
        <v>348</v>
      </c>
      <c r="D28" s="340" t="s">
        <v>348</v>
      </c>
      <c r="E28" s="340" t="s">
        <v>348</v>
      </c>
    </row>
    <row r="29" spans="1:6" ht="20.5" thickBot="1" x14ac:dyDescent="0.3">
      <c r="A29" s="339" t="s">
        <v>350</v>
      </c>
      <c r="B29" s="341" t="s">
        <v>351</v>
      </c>
      <c r="C29" s="341" t="s">
        <v>352</v>
      </c>
      <c r="D29" s="340" t="s">
        <v>353</v>
      </c>
      <c r="E29" s="340" t="s">
        <v>354</v>
      </c>
    </row>
    <row r="30" spans="1:6" ht="13" thickBot="1" x14ac:dyDescent="0.3">
      <c r="A30" s="342"/>
      <c r="B30" s="341" t="s">
        <v>355</v>
      </c>
      <c r="C30" s="340" t="s">
        <v>348</v>
      </c>
      <c r="D30" s="340"/>
      <c r="E30" s="340"/>
    </row>
    <row r="31" spans="1:6" ht="13" thickBot="1" x14ac:dyDescent="0.3">
      <c r="A31" s="342"/>
      <c r="B31" s="341" t="s">
        <v>356</v>
      </c>
      <c r="C31" s="341" t="s">
        <v>357</v>
      </c>
      <c r="D31" s="343"/>
      <c r="E31" s="340" t="s">
        <v>348</v>
      </c>
    </row>
    <row r="32" spans="1:6" ht="13" thickBot="1" x14ac:dyDescent="0.3">
      <c r="A32" s="342"/>
      <c r="B32" s="341" t="s">
        <v>358</v>
      </c>
      <c r="C32" s="340" t="s">
        <v>348</v>
      </c>
      <c r="D32" s="343"/>
      <c r="E32" s="340" t="s">
        <v>359</v>
      </c>
    </row>
    <row r="33" spans="1:5" ht="13" thickBot="1" x14ac:dyDescent="0.3">
      <c r="A33" s="344"/>
      <c r="B33" s="341" t="s">
        <v>360</v>
      </c>
      <c r="C33" s="341" t="s">
        <v>361</v>
      </c>
      <c r="D33" s="345"/>
      <c r="E33" s="345"/>
    </row>
  </sheetData>
  <mergeCells count="10">
    <mergeCell ref="A21:E21"/>
    <mergeCell ref="A22:E22"/>
    <mergeCell ref="D11:D20"/>
    <mergeCell ref="E11:E13"/>
    <mergeCell ref="F13:F14"/>
    <mergeCell ref="E14:E20"/>
    <mergeCell ref="F15:F16"/>
    <mergeCell ref="A16:A19"/>
    <mergeCell ref="F17:F18"/>
    <mergeCell ref="F19:F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35"/>
  <sheetViews>
    <sheetView showGridLines="0" zoomScale="90" zoomScaleNormal="90" workbookViewId="0">
      <pane xSplit="1" ySplit="9" topLeftCell="B10" activePane="bottomRight" state="frozen"/>
      <selection pane="topRight" activeCell="V3" sqref="V3"/>
      <selection pane="bottomLeft" activeCell="V3" sqref="V3"/>
      <selection pane="bottomRight" activeCell="F33" sqref="F33"/>
    </sheetView>
  </sheetViews>
  <sheetFormatPr defaultColWidth="57.453125" defaultRowHeight="12.5" x14ac:dyDescent="0.25"/>
  <cols>
    <col min="1" max="1" width="19.26953125" bestFit="1" customWidth="1"/>
    <col min="2" max="2" width="15.54296875" customWidth="1"/>
    <col min="3" max="3" width="15.7265625" style="91" bestFit="1" customWidth="1"/>
    <col min="4" max="5" width="19.54296875" bestFit="1" customWidth="1"/>
    <col min="6" max="6" width="30.453125" customWidth="1"/>
    <col min="7" max="7" width="22.26953125" customWidth="1"/>
    <col min="8" max="8" width="16.54296875" customWidth="1"/>
    <col min="9" max="11" width="20.453125" customWidth="1"/>
    <col min="12" max="12" width="20.453125" style="98" customWidth="1"/>
    <col min="13" max="13" width="15.7265625" style="98" bestFit="1" customWidth="1"/>
    <col min="14" max="14" width="20.453125" style="98" customWidth="1"/>
    <col min="15" max="15" width="15.7265625" style="98" bestFit="1" customWidth="1"/>
    <col min="16" max="16" width="14.7265625" style="98" bestFit="1" customWidth="1"/>
    <col min="17" max="17" width="32.453125" style="98" bestFit="1" customWidth="1"/>
    <col min="18" max="18" width="29.453125" style="98" bestFit="1" customWidth="1"/>
    <col min="19" max="19" width="13.453125" style="98" bestFit="1" customWidth="1"/>
    <col min="20" max="20" width="14.7265625" style="98" bestFit="1" customWidth="1"/>
    <col min="21" max="21" width="16.26953125" style="91" bestFit="1" customWidth="1"/>
    <col min="22" max="22" width="14.7265625" style="91" bestFit="1" customWidth="1"/>
    <col min="23" max="23" width="15.7265625" style="91" bestFit="1" customWidth="1"/>
    <col min="24" max="24" width="30.54296875" customWidth="1"/>
  </cols>
  <sheetData>
    <row r="1" spans="1:31" ht="13" x14ac:dyDescent="0.3">
      <c r="D1" s="91"/>
      <c r="F1" s="172" t="s">
        <v>144</v>
      </c>
      <c r="G1" s="81" t="s">
        <v>362</v>
      </c>
      <c r="J1" s="3" t="s">
        <v>119</v>
      </c>
      <c r="K1" t="s">
        <v>363</v>
      </c>
      <c r="L1"/>
      <c r="M1"/>
      <c r="N1"/>
      <c r="O1"/>
      <c r="P1"/>
      <c r="U1" s="98"/>
      <c r="V1" s="98"/>
      <c r="W1" s="98"/>
      <c r="X1" s="98"/>
      <c r="Y1" s="98"/>
      <c r="Z1" s="91"/>
      <c r="AA1" s="91"/>
      <c r="AB1" s="91"/>
      <c r="AD1" s="171"/>
      <c r="AE1" s="171"/>
    </row>
    <row r="2" spans="1:31" ht="13" x14ac:dyDescent="0.25">
      <c r="A2" s="195" t="s">
        <v>124</v>
      </c>
      <c r="B2" s="392" t="str">
        <f>'Cover Sheet'!C3</f>
        <v>E1270DXWC_</v>
      </c>
      <c r="C2" s="392"/>
      <c r="D2" s="392"/>
      <c r="E2" s="91"/>
      <c r="F2" s="269" t="s">
        <v>364</v>
      </c>
      <c r="G2" s="179">
        <f>SUM(C10:E26)</f>
        <v>0</v>
      </c>
      <c r="H2" s="81" t="s">
        <v>365</v>
      </c>
      <c r="I2" s="144"/>
      <c r="J2" s="144"/>
      <c r="K2" s="512" t="s">
        <v>366</v>
      </c>
      <c r="L2" s="512"/>
      <c r="M2" s="512"/>
      <c r="N2" s="512"/>
      <c r="O2" s="512"/>
      <c r="P2" s="512"/>
      <c r="U2" s="98"/>
      <c r="V2" s="98"/>
      <c r="X2" s="91"/>
      <c r="Y2" s="91"/>
      <c r="AA2" s="171"/>
      <c r="AB2" s="171"/>
    </row>
    <row r="3" spans="1:31" ht="13" x14ac:dyDescent="0.25">
      <c r="A3" s="195" t="s">
        <v>125</v>
      </c>
      <c r="B3" s="392" t="str">
        <f>'Cover Sheet'!C4</f>
        <v>FLAT PLATE, GEL, VALVE REGULATED LEAD ACID (VRLA) BATTERIES</v>
      </c>
      <c r="C3" s="392"/>
      <c r="D3" s="392"/>
      <c r="E3" s="91"/>
      <c r="F3" s="180" t="s">
        <v>367</v>
      </c>
      <c r="G3" s="179">
        <f>SUM(F10:L26)</f>
        <v>0</v>
      </c>
      <c r="H3" s="81" t="s">
        <v>368</v>
      </c>
      <c r="I3" s="144"/>
      <c r="J3" s="144"/>
      <c r="K3" t="s">
        <v>369</v>
      </c>
      <c r="L3"/>
      <c r="M3"/>
      <c r="N3" s="98">
        <v>500</v>
      </c>
      <c r="O3" s="98" t="s">
        <v>370</v>
      </c>
      <c r="P3"/>
      <c r="U3" s="98"/>
      <c r="V3" s="98"/>
      <c r="X3" s="91"/>
      <c r="Y3" s="91"/>
    </row>
    <row r="4" spans="1:31" ht="13" x14ac:dyDescent="0.25">
      <c r="A4" s="195" t="s">
        <v>126</v>
      </c>
      <c r="B4" s="392" t="str">
        <f>IF('Cover Sheet'!C5="","",'Cover Sheet'!C5)</f>
        <v/>
      </c>
      <c r="C4" s="392"/>
      <c r="D4" s="392"/>
      <c r="E4" s="91"/>
      <c r="F4" s="180" t="s">
        <v>371</v>
      </c>
      <c r="G4" s="179">
        <f>SUM(F10:K26)+SUM(N10:N26)</f>
        <v>0</v>
      </c>
      <c r="H4" s="81" t="s">
        <v>372</v>
      </c>
      <c r="I4" s="144"/>
      <c r="J4" s="144"/>
      <c r="K4" s="512"/>
      <c r="L4" s="512"/>
      <c r="M4" s="512"/>
      <c r="N4" s="512"/>
      <c r="O4" s="512"/>
      <c r="P4" s="512"/>
      <c r="U4" s="98"/>
      <c r="V4" s="98"/>
      <c r="X4" s="91"/>
      <c r="Y4" s="91"/>
    </row>
    <row r="5" spans="1:31" ht="13" x14ac:dyDescent="0.25">
      <c r="B5" s="136"/>
      <c r="C5" s="144"/>
      <c r="D5" s="136"/>
      <c r="E5" s="136"/>
      <c r="F5" s="136"/>
      <c r="G5" s="136"/>
      <c r="H5" s="128"/>
      <c r="I5" s="128"/>
      <c r="J5" s="128"/>
      <c r="K5" s="128"/>
    </row>
    <row r="6" spans="1:31" ht="13" x14ac:dyDescent="0.25">
      <c r="A6" s="513" t="s">
        <v>373</v>
      </c>
      <c r="B6" s="513"/>
      <c r="C6" s="513"/>
      <c r="D6" s="513"/>
    </row>
    <row r="7" spans="1:31" ht="12.75" hidden="1" customHeight="1" x14ac:dyDescent="0.25">
      <c r="D7" s="91" t="s">
        <v>374</v>
      </c>
      <c r="G7" s="98">
        <v>0</v>
      </c>
      <c r="H7" s="98">
        <f>G7+13</f>
        <v>13</v>
      </c>
      <c r="I7" s="98">
        <f t="shared" ref="I7:K7" si="0">H7+13</f>
        <v>26</v>
      </c>
      <c r="J7" s="98">
        <f t="shared" si="0"/>
        <v>39</v>
      </c>
      <c r="K7" s="98">
        <f t="shared" si="0"/>
        <v>52</v>
      </c>
    </row>
    <row r="8" spans="1:31" s="144" customFormat="1" ht="13" x14ac:dyDescent="0.25">
      <c r="A8" s="144" t="s">
        <v>362</v>
      </c>
      <c r="C8" s="144">
        <v>1</v>
      </c>
      <c r="D8" s="144">
        <v>2</v>
      </c>
      <c r="E8" s="144">
        <v>3</v>
      </c>
      <c r="F8" s="144">
        <v>4</v>
      </c>
      <c r="G8" s="144">
        <v>5</v>
      </c>
      <c r="H8" s="144">
        <v>6</v>
      </c>
      <c r="I8" s="144">
        <v>7</v>
      </c>
      <c r="J8" s="144">
        <v>8</v>
      </c>
      <c r="K8" s="144">
        <v>9</v>
      </c>
      <c r="L8" s="144">
        <v>10</v>
      </c>
      <c r="M8" s="144">
        <v>11</v>
      </c>
      <c r="N8" s="144">
        <v>12</v>
      </c>
      <c r="O8" s="144">
        <v>13</v>
      </c>
    </row>
    <row r="9" spans="1:31" s="98" customFormat="1" ht="65" x14ac:dyDescent="0.25">
      <c r="A9" s="285" t="s">
        <v>76</v>
      </c>
      <c r="B9" s="285" t="s">
        <v>375</v>
      </c>
      <c r="C9" s="278" t="s">
        <v>80</v>
      </c>
      <c r="D9" s="279" t="s">
        <v>376</v>
      </c>
      <c r="E9" s="280" t="s">
        <v>377</v>
      </c>
      <c r="F9" s="173" t="s">
        <v>378</v>
      </c>
      <c r="G9" s="173" t="s">
        <v>138</v>
      </c>
      <c r="H9" s="173" t="s">
        <v>379</v>
      </c>
      <c r="I9" s="173" t="s">
        <v>380</v>
      </c>
      <c r="J9" s="173" t="s">
        <v>320</v>
      </c>
      <c r="K9" s="173" t="s">
        <v>381</v>
      </c>
      <c r="L9" s="174" t="s">
        <v>382</v>
      </c>
      <c r="M9" s="174" t="s">
        <v>383</v>
      </c>
      <c r="N9" s="174" t="s">
        <v>384</v>
      </c>
      <c r="O9" s="174" t="s">
        <v>385</v>
      </c>
    </row>
    <row r="10" spans="1:31" x14ac:dyDescent="0.25">
      <c r="A10" s="93" t="str">
        <f>'02-Flat Plate, Gel'!B16</f>
        <v>12V/7.8Ah</v>
      </c>
      <c r="B10" s="93">
        <f>'02-Flat Plate, Gel'!C16</f>
        <v>0</v>
      </c>
      <c r="C10" s="276">
        <f t="shared" ref="C10:C26" si="1">VLOOKUP($A10,LP_Table,12,0)</f>
        <v>0</v>
      </c>
      <c r="D10" s="284">
        <f t="shared" ref="D10:D26" si="2">SUM(VLOOKUP($A10,LP_Table,23,0),VLOOKUP($A10,LP_Table,34,0),VLOOKUP($A10,LP_Table,45,0),VLOOKUP($A10,LP_Table,56,0))</f>
        <v>0</v>
      </c>
      <c r="E10" s="276">
        <f t="shared" ref="E10:E26" si="3">SUM(VLOOKUP($A10,LP_Table,67,0),VLOOKUP($A10,LP_Table,78,0),VLOOKUP($A10,LP_Table,89,0),VLOOKUP($A10,LP_Table,100,0))</f>
        <v>0</v>
      </c>
      <c r="F10" s="276">
        <f>IF($B10&lt;='03-Labour_Subs_Travel'!$C$20,('02-Flat Plate, Gel'!Q16*'03-Labour_Subs_Travel'!E42)+('02-Flat Plate, Gel'!$AB16*'03-Labour_Subs_Travel'!E$44)+('02-Flat Plate, Gel'!$AM16*'03-Labour_Subs_Travel'!E$46)+('02-Flat Plate, Gel'!$AX16*'03-Labour_Subs_Travel'!E$48),('02-Flat Plate, Gel'!Q16*'03-Labour_Subs_Travel'!E43)+('02-Flat Plate, Gel'!$AB16*'03-Labour_Subs_Travel'!E$45)+('02-Flat Plate, Gel'!$AM16*'03-Labour_Subs_Travel'!E$47)+('02-Flat Plate, Gel'!$AX16*'03-Labour_Subs_Travel'!E$49))</f>
        <v>0</v>
      </c>
      <c r="G10" s="276">
        <f>IF($B10&lt;='03-Labour_Subs_Travel'!$C$20,('02-Flat Plate, Gel'!Q16*'03-Labour_Subs_Travel'!F$42)+('02-Flat Plate, Gel'!$AB16*'03-Labour_Subs_Travel'!F$44)+('02-Flat Plate, Gel'!$AM16*'03-Labour_Subs_Travel'!F$46)+('02-Flat Plate, Gel'!$AX16*'03-Labour_Subs_Travel'!F$48),('02-Flat Plate, Gel'!Q16*'03-Labour_Subs_Travel'!F$43)+('02-Flat Plate, Gel'!$AB16*'03-Labour_Subs_Travel'!F$45)+('02-Flat Plate, Gel'!$AM16*'03-Labour_Subs_Travel'!F$47)+('02-Flat Plate, Gel'!$AX16*'03-Labour_Subs_Travel'!F$49))</f>
        <v>0</v>
      </c>
      <c r="H10" s="276">
        <f>IF($B10&lt;='03-Labour_Subs_Travel'!$C$20,('02-Flat Plate, Gel'!$Q16*'03-Labour_Subs_Travel'!G$42)+('02-Flat Plate, Gel'!$AB16*'03-Labour_Subs_Travel'!G$44)+('02-Flat Plate, Gel'!$AM16*'03-Labour_Subs_Travel'!G$46)+('02-Flat Plate, Gel'!$AX16*'03-Labour_Subs_Travel'!G$48),('02-Flat Plate, Gel'!$Q16*'03-Labour_Subs_Travel'!G$43)+('02-Flat Plate, Gel'!$AB16*'03-Labour_Subs_Travel'!G$45)+('02-Flat Plate, Gel'!$AM16*'03-Labour_Subs_Travel'!G$47)+('02-Flat Plate, Gel'!$AX16*'03-Labour_Subs_Travel'!G$49))</f>
        <v>0</v>
      </c>
      <c r="I10" s="276">
        <f>IF($B10&lt;='03-Labour_Subs_Travel'!$C$20,('02-Flat Plate, Gel'!$Q16*'03-Labour_Subs_Travel'!H$42)+('02-Flat Plate, Gel'!$AB16*'03-Labour_Subs_Travel'!H$44)+('02-Flat Plate, Gel'!$AM16*'03-Labour_Subs_Travel'!H$46)+('02-Flat Plate, Gel'!$AX16*'03-Labour_Subs_Travel'!H$48),('02-Flat Plate, Gel'!$Q16*'03-Labour_Subs_Travel'!H$43)+('02-Flat Plate, Gel'!$AB16*'03-Labour_Subs_Travel'!H$45)+('02-Flat Plate, Gel'!$AM16*'03-Labour_Subs_Travel'!H$47)+('02-Flat Plate, Gel'!$AX16*'03-Labour_Subs_Travel'!H$49))</f>
        <v>0</v>
      </c>
      <c r="J10" s="276">
        <f>('02-Flat Plate, Gel'!Q16*INDEX(TransportTable,MATCH(IF($N$3&lt;100,100,$N$3),Distance,1),MATCH(IF(Num_30*VLOOKUP($A10,LP_Table,4,0)&lt;1000,1000,Num_30*VLOOKUP($A10,LP_Table,4,0)),WeightRange,1)))+('02-Flat Plate, Gel'!AB16*INDEX(TransportTable,MATCH(IF($N$3&lt;100,100,$N$3),Distance,1),MATCH(IF(Num_48*VLOOKUP($A10,LP_Table,4,0)&lt;1000,1000,Num_48*VLOOKUP($A10,LP_Table,4,0)),WeightRange,1)))+('02-Flat Plate, Gel'!AM16*INDEX(TransportTable,MATCH(IF($N$3&lt;100,100,$N$3),Distance,1),MATCH(IF(Num_110*VLOOKUP($A10,LP_Table,4,0)&lt;1000,1000,Num_110*VLOOKUP($A10,LP_Table,4,0)),WeightRange,1)))+('02-Flat Plate, Gel'!AX16*INDEX(TransportTable,MATCH(IF($N$3&lt;100,100,$N$3),Distance,1),MATCH(IF(Num_220*VLOOKUP($A10,LP_Table,4,0)&lt;1000,1000,Num_220*VLOOKUP($A10,LP_Table,4,0)),WeightRange,1)))</f>
        <v>0</v>
      </c>
      <c r="K10" s="276">
        <f>2*$N$3*'03-Labour_Subs_Travel'!$C$35*('02-Flat Plate, Gel'!Q16+'02-Flat Plate, Gel'!AB16+'02-Flat Plate, Gel'!AM16+'02-Flat Plate, Gel'!AX16)</f>
        <v>0</v>
      </c>
      <c r="L10" s="277">
        <f>IF($B10&lt;='03-Labour_Subs_Travel'!$C$20,('02-Flat Plate, Gel'!Q16*'03-Labour_Subs_Travel'!$I$42)+('02-Flat Plate, Gel'!AB16*'03-Labour_Subs_Travel'!$I$44)+('02-Flat Plate, Gel'!AM16*'03-Labour_Subs_Travel'!$I$46)+('02-Flat Plate, Gel'!AX16*'03-Labour_Subs_Travel'!$I$48),('02-Flat Plate, Gel'!Q16*'03-Labour_Subs_Travel'!$I$43)+('02-Flat Plate, Gel'!AB16*'03-Labour_Subs_Travel'!$I$45)+('02-Flat Plate, Gel'!AM16*'03-Labour_Subs_Travel'!$I$47)+('02-Flat Plate, Gel'!AX16*'03-Labour_Subs_Travel'!$I$49))</f>
        <v>0</v>
      </c>
      <c r="M10" s="277">
        <f t="shared" ref="M10:M26" si="4">SUM(C10:L10)</f>
        <v>0</v>
      </c>
      <c r="N10" s="277">
        <f>IF($B10&lt;='03-Labour_Subs_Travel'!$C$20,('02-Flat Plate, Gel'!Q16*'03-Labour_Subs_Travel'!$J$42)+('02-Flat Plate, Gel'!AB16*'03-Labour_Subs_Travel'!$J$44)+('02-Flat Plate, Gel'!AM16*'03-Labour_Subs_Travel'!$J$46)+('02-Flat Plate, Gel'!AX16*'03-Labour_Subs_Travel'!$J$48),('02-Flat Plate, Gel'!Q16*'03-Labour_Subs_Travel'!$J$43)+('02-Flat Plate, Gel'!AB16*'03-Labour_Subs_Travel'!$J$45)+('02-Flat Plate, Gel'!AM16*'03-Labour_Subs_Travel'!$J$47)+('02-Flat Plate, Gel'!AX16*'03-Labour_Subs_Travel'!$J$49))</f>
        <v>0</v>
      </c>
      <c r="O10" s="277">
        <f t="shared" ref="O10:O26" si="5">SUM(C10:K10)+N10</f>
        <v>0</v>
      </c>
      <c r="Q10"/>
      <c r="R10"/>
      <c r="S10"/>
      <c r="T10"/>
      <c r="U10"/>
      <c r="V10"/>
      <c r="W10"/>
    </row>
    <row r="11" spans="1:31" x14ac:dyDescent="0.25">
      <c r="A11" s="93" t="str">
        <f>'02-Flat Plate, Gel'!B17</f>
        <v>24V/7.8Ah</v>
      </c>
      <c r="B11" s="93">
        <f>'02-Flat Plate, Gel'!C17</f>
        <v>0</v>
      </c>
      <c r="C11" s="276">
        <f t="shared" si="1"/>
        <v>0</v>
      </c>
      <c r="D11" s="284">
        <f t="shared" si="2"/>
        <v>0</v>
      </c>
      <c r="E11" s="276">
        <f t="shared" si="3"/>
        <v>0</v>
      </c>
      <c r="F11" s="276">
        <f>IF($B11&lt;='03-Labour_Subs_Travel'!$C$20,('02-Flat Plate, Gel'!Q17*'03-Labour_Subs_Travel'!E43)+('02-Flat Plate, Gel'!$AB17*'03-Labour_Subs_Travel'!E$44)+('02-Flat Plate, Gel'!$AM17*'03-Labour_Subs_Travel'!E$46)+('02-Flat Plate, Gel'!$AX17*'03-Labour_Subs_Travel'!E$48),('02-Flat Plate, Gel'!Q17*'03-Labour_Subs_Travel'!E44)+('02-Flat Plate, Gel'!$AB17*'03-Labour_Subs_Travel'!E$45)+('02-Flat Plate, Gel'!$AM17*'03-Labour_Subs_Travel'!E$47)+('02-Flat Plate, Gel'!$AX17*'03-Labour_Subs_Travel'!E$49))</f>
        <v>0</v>
      </c>
      <c r="G11" s="276">
        <f>IF($B11&lt;='03-Labour_Subs_Travel'!$C$20,('02-Flat Plate, Gel'!Q17*'03-Labour_Subs_Travel'!F$42)+('02-Flat Plate, Gel'!$AB17*'03-Labour_Subs_Travel'!F$44)+('02-Flat Plate, Gel'!$AM17*'03-Labour_Subs_Travel'!F$46)+('02-Flat Plate, Gel'!$AX17*'03-Labour_Subs_Travel'!F$48),('02-Flat Plate, Gel'!Q17*'03-Labour_Subs_Travel'!F$43)+('02-Flat Plate, Gel'!$AB17*'03-Labour_Subs_Travel'!F$45)+('02-Flat Plate, Gel'!$AM17*'03-Labour_Subs_Travel'!F$47)+('02-Flat Plate, Gel'!$AX17*'03-Labour_Subs_Travel'!F$49))</f>
        <v>0</v>
      </c>
      <c r="H11" s="276">
        <f>IF($B11&lt;='03-Labour_Subs_Travel'!$C$20,('02-Flat Plate, Gel'!$Q17*'03-Labour_Subs_Travel'!G$42)+('02-Flat Plate, Gel'!$AB17*'03-Labour_Subs_Travel'!G$44)+('02-Flat Plate, Gel'!$AM17*'03-Labour_Subs_Travel'!G$46)+('02-Flat Plate, Gel'!$AX17*'03-Labour_Subs_Travel'!G$48),('02-Flat Plate, Gel'!$Q17*'03-Labour_Subs_Travel'!G$43)+('02-Flat Plate, Gel'!$AB17*'03-Labour_Subs_Travel'!G$45)+('02-Flat Plate, Gel'!$AM17*'03-Labour_Subs_Travel'!G$47)+('02-Flat Plate, Gel'!$AX17*'03-Labour_Subs_Travel'!G$49))</f>
        <v>0</v>
      </c>
      <c r="I11" s="276">
        <f>IF($B11&lt;='03-Labour_Subs_Travel'!$C$20,('02-Flat Plate, Gel'!$Q17*'03-Labour_Subs_Travel'!H$42)+('02-Flat Plate, Gel'!$AB17*'03-Labour_Subs_Travel'!H$44)+('02-Flat Plate, Gel'!$AM17*'03-Labour_Subs_Travel'!H$46)+('02-Flat Plate, Gel'!$AX17*'03-Labour_Subs_Travel'!H$48),('02-Flat Plate, Gel'!$Q17*'03-Labour_Subs_Travel'!H$43)+('02-Flat Plate, Gel'!$AB17*'03-Labour_Subs_Travel'!H$45)+('02-Flat Plate, Gel'!$AM17*'03-Labour_Subs_Travel'!H$47)+('02-Flat Plate, Gel'!$AX17*'03-Labour_Subs_Travel'!H$49))</f>
        <v>0</v>
      </c>
      <c r="J11" s="276">
        <f>('02-Flat Plate, Gel'!Q17*INDEX(TransportTable,MATCH(IF($N$3&lt;100,100,$N$3),Distance,1),MATCH(IF(Num_30*VLOOKUP($A11,LP_Table,4,0)&lt;1000,1000,Num_48*VLOOKUP($A11,LP_Table,4,0)),WeightRange,1)))+('02-Flat Plate, Gel'!AB17*INDEX(TransportTable,MATCH(IF($N$3&lt;100,100,$N$3),Distance,1),MATCH(IF(Num_48*VLOOKUP($A11,LP_Table,4,0)&lt;1000,1000,Num_48*VLOOKUP($A11,LP_Table,4,0)),WeightRange,1)))+('02-Flat Plate, Gel'!AM17*INDEX(TransportTable,MATCH(IF($N$3&lt;100,100,$N$3),Distance,1),MATCH(IF(Num_110*VLOOKUP($A11,LP_Table,4,0)&lt;1000,1000,Num_110*VLOOKUP($A11,LP_Table,4,0)),WeightRange,1)))+('02-Flat Plate, Gel'!AX17*INDEX(TransportTable,MATCH(IF($N$3&lt;100,100,$N$3),Distance,1),MATCH(IF(Num_220*VLOOKUP($A11,LP_Table,4,0)&lt;1000,1000,Num_220*VLOOKUP($A11,LP_Table,4,0)),WeightRange,1)))</f>
        <v>0</v>
      </c>
      <c r="K11" s="276">
        <f>2*$N$3*'03-Labour_Subs_Travel'!$C$35*('02-Flat Plate, Gel'!Q17+'02-Flat Plate, Gel'!AB17+'02-Flat Plate, Gel'!AM17+'02-Flat Plate, Gel'!AX17)</f>
        <v>0</v>
      </c>
      <c r="L11" s="277">
        <f>IF($B11&lt;='03-Labour_Subs_Travel'!$C$20,('02-Flat Plate, Gel'!Q17*'03-Labour_Subs_Travel'!$I$42)+('02-Flat Plate, Gel'!AB17*'03-Labour_Subs_Travel'!$I$44)+('02-Flat Plate, Gel'!AM17*'03-Labour_Subs_Travel'!$I$46)+('02-Flat Plate, Gel'!AX17*'03-Labour_Subs_Travel'!$I$48),('02-Flat Plate, Gel'!Q17*'03-Labour_Subs_Travel'!$I$43)+('02-Flat Plate, Gel'!AB17*'03-Labour_Subs_Travel'!$I$45)+('02-Flat Plate, Gel'!AM17*'03-Labour_Subs_Travel'!$I$47)+('02-Flat Plate, Gel'!AX17*'03-Labour_Subs_Travel'!$I$49))</f>
        <v>0</v>
      </c>
      <c r="M11" s="277">
        <f t="shared" si="4"/>
        <v>0</v>
      </c>
      <c r="N11" s="277">
        <f>IF($B11&lt;='03-Labour_Subs_Travel'!$C$20,('02-Flat Plate, Gel'!AB17*'03-Labour_Subs_Travel'!$J$44)+('02-Flat Plate, Gel'!AM17*'03-Labour_Subs_Travel'!$J$46)+('02-Flat Plate, Gel'!AX17*'03-Labour_Subs_Travel'!$J$48),('02-Flat Plate, Gel'!AB17*'03-Labour_Subs_Travel'!$J$45)+('02-Flat Plate, Gel'!AM17*'03-Labour_Subs_Travel'!$J$47)+('02-Flat Plate, Gel'!AX17*'03-Labour_Subs_Travel'!$J$49))</f>
        <v>0</v>
      </c>
      <c r="O11" s="277">
        <f t="shared" si="5"/>
        <v>0</v>
      </c>
      <c r="Q11"/>
      <c r="R11"/>
      <c r="S11"/>
      <c r="T11"/>
      <c r="U11"/>
      <c r="V11"/>
      <c r="W11"/>
    </row>
    <row r="12" spans="1:31" x14ac:dyDescent="0.25">
      <c r="A12" s="93" t="str">
        <f>'02-Flat Plate, Gel'!B18</f>
        <v>12V/12Ah</v>
      </c>
      <c r="B12" s="93">
        <f>'02-Flat Plate, Gel'!C18</f>
        <v>0</v>
      </c>
      <c r="C12" s="276">
        <f t="shared" si="1"/>
        <v>0</v>
      </c>
      <c r="D12" s="284">
        <f t="shared" si="2"/>
        <v>0</v>
      </c>
      <c r="E12" s="276">
        <f t="shared" si="3"/>
        <v>0</v>
      </c>
      <c r="F12" s="276">
        <f>IF($B12&lt;='03-Labour_Subs_Travel'!$C$20,('02-Flat Plate, Gel'!Q18*'03-Labour_Subs_Travel'!E44)+('02-Flat Plate, Gel'!$AB18*'03-Labour_Subs_Travel'!E$44)+('02-Flat Plate, Gel'!$AM18*'03-Labour_Subs_Travel'!E$46)+('02-Flat Plate, Gel'!$AX18*'03-Labour_Subs_Travel'!E$48),('02-Flat Plate, Gel'!Q18*'03-Labour_Subs_Travel'!E45)+('02-Flat Plate, Gel'!$AB18*'03-Labour_Subs_Travel'!E$45)+('02-Flat Plate, Gel'!$AM18*'03-Labour_Subs_Travel'!E$47)+('02-Flat Plate, Gel'!$AX18*'03-Labour_Subs_Travel'!E$49))</f>
        <v>0</v>
      </c>
      <c r="G12" s="276">
        <f>IF($B12&lt;='03-Labour_Subs_Travel'!$C$20,('02-Flat Plate, Gel'!Q18*'03-Labour_Subs_Travel'!F$42)+('02-Flat Plate, Gel'!$AB18*'03-Labour_Subs_Travel'!F$44)+('02-Flat Plate, Gel'!$AM18*'03-Labour_Subs_Travel'!F$46)+('02-Flat Plate, Gel'!$AX18*'03-Labour_Subs_Travel'!F$48),('02-Flat Plate, Gel'!Q18*'03-Labour_Subs_Travel'!F$43)+('02-Flat Plate, Gel'!$AB18*'03-Labour_Subs_Travel'!F$45)+('02-Flat Plate, Gel'!$AM18*'03-Labour_Subs_Travel'!F$47)+('02-Flat Plate, Gel'!$AX18*'03-Labour_Subs_Travel'!F$49))</f>
        <v>0</v>
      </c>
      <c r="H12" s="276">
        <f>IF($B12&lt;='03-Labour_Subs_Travel'!$C$20,('02-Flat Plate, Gel'!$Q18*'03-Labour_Subs_Travel'!G$42)+('02-Flat Plate, Gel'!$AB18*'03-Labour_Subs_Travel'!G$44)+('02-Flat Plate, Gel'!$AM18*'03-Labour_Subs_Travel'!G$46)+('02-Flat Plate, Gel'!$AX18*'03-Labour_Subs_Travel'!G$48),('02-Flat Plate, Gel'!$Q18*'03-Labour_Subs_Travel'!G$43)+('02-Flat Plate, Gel'!$AB18*'03-Labour_Subs_Travel'!G$45)+('02-Flat Plate, Gel'!$AM18*'03-Labour_Subs_Travel'!G$47)+('02-Flat Plate, Gel'!$AX18*'03-Labour_Subs_Travel'!G$49))</f>
        <v>0</v>
      </c>
      <c r="I12" s="276">
        <f>IF($B12&lt;='03-Labour_Subs_Travel'!$C$20,('02-Flat Plate, Gel'!$Q18*'03-Labour_Subs_Travel'!H$42)+('02-Flat Plate, Gel'!$AB18*'03-Labour_Subs_Travel'!H$44)+('02-Flat Plate, Gel'!$AM18*'03-Labour_Subs_Travel'!H$46)+('02-Flat Plate, Gel'!$AX18*'03-Labour_Subs_Travel'!H$48),('02-Flat Plate, Gel'!$Q18*'03-Labour_Subs_Travel'!H$43)+('02-Flat Plate, Gel'!$AB18*'03-Labour_Subs_Travel'!H$45)+('02-Flat Plate, Gel'!$AM18*'03-Labour_Subs_Travel'!H$47)+('02-Flat Plate, Gel'!$AX18*'03-Labour_Subs_Travel'!H$49))</f>
        <v>0</v>
      </c>
      <c r="J12" s="276">
        <f>('02-Flat Plate, Gel'!Q18*INDEX(TransportTable,MATCH(IF($N$3&lt;100,100,$N$3),Distance,1),MATCH(IF(Num_30*VLOOKUP($A12,LP_Table,4,0)&lt;1000,1000,Num_48*VLOOKUP($A12,LP_Table,4,0)),WeightRange,1)))+('02-Flat Plate, Gel'!AB18*INDEX(TransportTable,MATCH(IF($N$3&lt;100,100,$N$3),Distance,1),MATCH(IF(Num_48*VLOOKUP($A12,LP_Table,4,0)&lt;1000,1000,Num_48*VLOOKUP($A12,LP_Table,4,0)),WeightRange,1)))+('02-Flat Plate, Gel'!AM18*INDEX(TransportTable,MATCH(IF($N$3&lt;100,100,$N$3),Distance,1),MATCH(IF(Num_110*VLOOKUP($A12,LP_Table,4,0)&lt;1000,1000,Num_110*VLOOKUP($A12,LP_Table,4,0)),WeightRange,1)))+('02-Flat Plate, Gel'!AX18*INDEX(TransportTable,MATCH(IF($N$3&lt;100,100,$N$3),Distance,1),MATCH(IF(Num_220*VLOOKUP($A12,LP_Table,4,0)&lt;1000,1000,Num_220*VLOOKUP($A12,LP_Table,4,0)),WeightRange,1)))</f>
        <v>0</v>
      </c>
      <c r="K12" s="276">
        <f>2*$N$3*'03-Labour_Subs_Travel'!$C$35*('02-Flat Plate, Gel'!Q18+'02-Flat Plate, Gel'!AB18+'02-Flat Plate, Gel'!AM18+'02-Flat Plate, Gel'!AX18)</f>
        <v>0</v>
      </c>
      <c r="L12" s="277">
        <f>IF($B12&lt;='03-Labour_Subs_Travel'!$C$20,('02-Flat Plate, Gel'!Q18*'03-Labour_Subs_Travel'!$I$42)+('02-Flat Plate, Gel'!AB18*'03-Labour_Subs_Travel'!$I$44)+('02-Flat Plate, Gel'!AM18*'03-Labour_Subs_Travel'!$I$46)+('02-Flat Plate, Gel'!AX18*'03-Labour_Subs_Travel'!$I$48),('02-Flat Plate, Gel'!Q18*'03-Labour_Subs_Travel'!$I$43)+('02-Flat Plate, Gel'!AB18*'03-Labour_Subs_Travel'!$I$45)+('02-Flat Plate, Gel'!AM18*'03-Labour_Subs_Travel'!$I$47)+('02-Flat Plate, Gel'!AX18*'03-Labour_Subs_Travel'!$I$49))</f>
        <v>0</v>
      </c>
      <c r="M12" s="277">
        <f t="shared" si="4"/>
        <v>0</v>
      </c>
      <c r="N12" s="277">
        <f>IF($B12&lt;='03-Labour_Subs_Travel'!$C$20,('02-Flat Plate, Gel'!AB18*'03-Labour_Subs_Travel'!$J$44)+('02-Flat Plate, Gel'!AM18*'03-Labour_Subs_Travel'!$J$46)+('02-Flat Plate, Gel'!AX18*'03-Labour_Subs_Travel'!$J$48),('02-Flat Plate, Gel'!AB18*'03-Labour_Subs_Travel'!$J$45)+('02-Flat Plate, Gel'!AM18*'03-Labour_Subs_Travel'!$J$47)+('02-Flat Plate, Gel'!AX18*'03-Labour_Subs_Travel'!$J$49))</f>
        <v>0</v>
      </c>
      <c r="O12" s="277">
        <f t="shared" si="5"/>
        <v>0</v>
      </c>
      <c r="Q12"/>
      <c r="R12"/>
      <c r="S12"/>
      <c r="T12"/>
      <c r="U12"/>
      <c r="V12"/>
      <c r="W12"/>
    </row>
    <row r="13" spans="1:31" x14ac:dyDescent="0.25">
      <c r="A13" s="93" t="str">
        <f>'02-Flat Plate, Gel'!B19</f>
        <v>24V/13.2Ah</v>
      </c>
      <c r="B13" s="93">
        <f>'02-Flat Plate, Gel'!C19</f>
        <v>0</v>
      </c>
      <c r="C13" s="276">
        <f t="shared" si="1"/>
        <v>0</v>
      </c>
      <c r="D13" s="284">
        <f t="shared" si="2"/>
        <v>0</v>
      </c>
      <c r="E13" s="276">
        <f t="shared" si="3"/>
        <v>0</v>
      </c>
      <c r="F13" s="276">
        <f>IF($B13&lt;='03-Labour_Subs_Travel'!$C$20,('02-Flat Plate, Gel'!Q19*'03-Labour_Subs_Travel'!E45)+('02-Flat Plate, Gel'!$AB19*'03-Labour_Subs_Travel'!E$44)+('02-Flat Plate, Gel'!$AM19*'03-Labour_Subs_Travel'!E$46)+('02-Flat Plate, Gel'!$AX19*'03-Labour_Subs_Travel'!E$48),('02-Flat Plate, Gel'!Q19*'03-Labour_Subs_Travel'!E46)+('02-Flat Plate, Gel'!$AB19*'03-Labour_Subs_Travel'!E$45)+('02-Flat Plate, Gel'!$AM19*'03-Labour_Subs_Travel'!E$47)+('02-Flat Plate, Gel'!$AX19*'03-Labour_Subs_Travel'!E$49))</f>
        <v>0</v>
      </c>
      <c r="G13" s="276">
        <f>IF($B13&lt;='03-Labour_Subs_Travel'!$C$20,('02-Flat Plate, Gel'!Q19*'03-Labour_Subs_Travel'!F$42)+('02-Flat Plate, Gel'!$AB19*'03-Labour_Subs_Travel'!F$44)+('02-Flat Plate, Gel'!$AM19*'03-Labour_Subs_Travel'!F$46)+('02-Flat Plate, Gel'!$AX19*'03-Labour_Subs_Travel'!F$48),('02-Flat Plate, Gel'!Q19*'03-Labour_Subs_Travel'!F$43)+('02-Flat Plate, Gel'!$AB19*'03-Labour_Subs_Travel'!F$45)+('02-Flat Plate, Gel'!$AM19*'03-Labour_Subs_Travel'!F$47)+('02-Flat Plate, Gel'!$AX19*'03-Labour_Subs_Travel'!F$49))</f>
        <v>0</v>
      </c>
      <c r="H13" s="276">
        <f>IF($B13&lt;='03-Labour_Subs_Travel'!$C$20,('02-Flat Plate, Gel'!$Q19*'03-Labour_Subs_Travel'!G$42)+('02-Flat Plate, Gel'!$AB19*'03-Labour_Subs_Travel'!G$44)+('02-Flat Plate, Gel'!$AM19*'03-Labour_Subs_Travel'!G$46)+('02-Flat Plate, Gel'!$AX19*'03-Labour_Subs_Travel'!G$48),('02-Flat Plate, Gel'!$Q19*'03-Labour_Subs_Travel'!G$43)+('02-Flat Plate, Gel'!$AB19*'03-Labour_Subs_Travel'!G$45)+('02-Flat Plate, Gel'!$AM19*'03-Labour_Subs_Travel'!G$47)+('02-Flat Plate, Gel'!$AX19*'03-Labour_Subs_Travel'!G$49))</f>
        <v>0</v>
      </c>
      <c r="I13" s="276">
        <f>IF($B13&lt;='03-Labour_Subs_Travel'!$C$20,('02-Flat Plate, Gel'!$Q19*'03-Labour_Subs_Travel'!H$42)+('02-Flat Plate, Gel'!$AB19*'03-Labour_Subs_Travel'!H$44)+('02-Flat Plate, Gel'!$AM19*'03-Labour_Subs_Travel'!H$46)+('02-Flat Plate, Gel'!$AX19*'03-Labour_Subs_Travel'!H$48),('02-Flat Plate, Gel'!$Q19*'03-Labour_Subs_Travel'!H$43)+('02-Flat Plate, Gel'!$AB19*'03-Labour_Subs_Travel'!H$45)+('02-Flat Plate, Gel'!$AM19*'03-Labour_Subs_Travel'!H$47)+('02-Flat Plate, Gel'!$AX19*'03-Labour_Subs_Travel'!H$49))</f>
        <v>0</v>
      </c>
      <c r="J13" s="276">
        <f>('02-Flat Plate, Gel'!Q19*INDEX(TransportTable,MATCH(IF($N$3&lt;100,100,$N$3),Distance,1),MATCH(IF(Num_30*VLOOKUP($A13,LP_Table,4,0)&lt;1000,1000,Num_48*VLOOKUP($A13,LP_Table,4,0)),WeightRange,1)))+('02-Flat Plate, Gel'!AB19*INDEX(TransportTable,MATCH(IF($N$3&lt;100,100,$N$3),Distance,1),MATCH(IF(Num_48*VLOOKUP($A13,LP_Table,4,0)&lt;1000,1000,Num_48*VLOOKUP($A13,LP_Table,4,0)),WeightRange,1)))+('02-Flat Plate, Gel'!AM19*INDEX(TransportTable,MATCH(IF($N$3&lt;100,100,$N$3),Distance,1),MATCH(IF(Num_110*VLOOKUP($A13,LP_Table,4,0)&lt;1000,1000,Num_110*VLOOKUP($A13,LP_Table,4,0)),WeightRange,1)))+('02-Flat Plate, Gel'!AX19*INDEX(TransportTable,MATCH(IF($N$3&lt;100,100,$N$3),Distance,1),MATCH(IF(Num_220*VLOOKUP($A13,LP_Table,4,0)&lt;1000,1000,Num_220*VLOOKUP($A13,LP_Table,4,0)),WeightRange,1)))</f>
        <v>0</v>
      </c>
      <c r="K13" s="276">
        <f>2*$N$3*'03-Labour_Subs_Travel'!$C$35*('02-Flat Plate, Gel'!Q19+'02-Flat Plate, Gel'!AB19+'02-Flat Plate, Gel'!AM19+'02-Flat Plate, Gel'!AX19)</f>
        <v>0</v>
      </c>
      <c r="L13" s="277">
        <f>IF($B13&lt;='03-Labour_Subs_Travel'!$C$20,('02-Flat Plate, Gel'!Q19*'03-Labour_Subs_Travel'!$I$42)+('02-Flat Plate, Gel'!AB19*'03-Labour_Subs_Travel'!$I$44)+('02-Flat Plate, Gel'!AM19*'03-Labour_Subs_Travel'!$I$46)+('02-Flat Plate, Gel'!AX19*'03-Labour_Subs_Travel'!$I$48),('02-Flat Plate, Gel'!Q19*'03-Labour_Subs_Travel'!$I$43)+('02-Flat Plate, Gel'!AB19*'03-Labour_Subs_Travel'!$I$45)+('02-Flat Plate, Gel'!AM19*'03-Labour_Subs_Travel'!$I$47)+('02-Flat Plate, Gel'!AX19*'03-Labour_Subs_Travel'!$I$49))</f>
        <v>0</v>
      </c>
      <c r="M13" s="277">
        <f t="shared" si="4"/>
        <v>0</v>
      </c>
      <c r="N13" s="277">
        <f>IF($B13&lt;='03-Labour_Subs_Travel'!$C$20,('02-Flat Plate, Gel'!AB19*'03-Labour_Subs_Travel'!$J$44)+('02-Flat Plate, Gel'!AM19*'03-Labour_Subs_Travel'!$J$46)+('02-Flat Plate, Gel'!AX19*'03-Labour_Subs_Travel'!$J$48),('02-Flat Plate, Gel'!AB19*'03-Labour_Subs_Travel'!$J$45)+('02-Flat Plate, Gel'!AM19*'03-Labour_Subs_Travel'!$J$47)+('02-Flat Plate, Gel'!AX19*'03-Labour_Subs_Travel'!$J$49))</f>
        <v>0</v>
      </c>
      <c r="O13" s="277">
        <f t="shared" si="5"/>
        <v>0</v>
      </c>
      <c r="Q13"/>
      <c r="R13"/>
      <c r="S13"/>
      <c r="T13"/>
      <c r="U13"/>
      <c r="V13"/>
      <c r="W13"/>
    </row>
    <row r="14" spans="1:31" x14ac:dyDescent="0.25">
      <c r="A14" s="93" t="str">
        <f>'02-Flat Plate, Gel'!B20</f>
        <v>12V/18Ah</v>
      </c>
      <c r="B14" s="93">
        <f>'02-Flat Plate, Gel'!C20</f>
        <v>0</v>
      </c>
      <c r="C14" s="276">
        <f t="shared" si="1"/>
        <v>0</v>
      </c>
      <c r="D14" s="284">
        <f t="shared" si="2"/>
        <v>0</v>
      </c>
      <c r="E14" s="276">
        <f t="shared" si="3"/>
        <v>0</v>
      </c>
      <c r="F14" s="276">
        <f>IF($B14&lt;='03-Labour_Subs_Travel'!$C$20,('02-Flat Plate, Gel'!Q20*'03-Labour_Subs_Travel'!E46)+('02-Flat Plate, Gel'!$AB20*'03-Labour_Subs_Travel'!E$44)+('02-Flat Plate, Gel'!$AM20*'03-Labour_Subs_Travel'!E$46)+('02-Flat Plate, Gel'!$AX20*'03-Labour_Subs_Travel'!E$48),('02-Flat Plate, Gel'!Q20*'03-Labour_Subs_Travel'!E47)+('02-Flat Plate, Gel'!$AB20*'03-Labour_Subs_Travel'!E$45)+('02-Flat Plate, Gel'!$AM20*'03-Labour_Subs_Travel'!E$47)+('02-Flat Plate, Gel'!$AX20*'03-Labour_Subs_Travel'!E$49))</f>
        <v>0</v>
      </c>
      <c r="G14" s="276">
        <f>IF($B14&lt;='03-Labour_Subs_Travel'!$C$20,('02-Flat Plate, Gel'!Q20*'03-Labour_Subs_Travel'!F$42)+('02-Flat Plate, Gel'!$AB20*'03-Labour_Subs_Travel'!F$44)+('02-Flat Plate, Gel'!$AM20*'03-Labour_Subs_Travel'!F$46)+('02-Flat Plate, Gel'!$AX20*'03-Labour_Subs_Travel'!F$48),('02-Flat Plate, Gel'!Q20*'03-Labour_Subs_Travel'!F$43)+('02-Flat Plate, Gel'!$AB20*'03-Labour_Subs_Travel'!F$45)+('02-Flat Plate, Gel'!$AM20*'03-Labour_Subs_Travel'!F$47)+('02-Flat Plate, Gel'!$AX20*'03-Labour_Subs_Travel'!F$49))</f>
        <v>0</v>
      </c>
      <c r="H14" s="276">
        <f>IF($B14&lt;='03-Labour_Subs_Travel'!$C$20,('02-Flat Plate, Gel'!$Q20*'03-Labour_Subs_Travel'!G$42)+('02-Flat Plate, Gel'!$AB20*'03-Labour_Subs_Travel'!G$44)+('02-Flat Plate, Gel'!$AM20*'03-Labour_Subs_Travel'!G$46)+('02-Flat Plate, Gel'!$AX20*'03-Labour_Subs_Travel'!G$48),('02-Flat Plate, Gel'!$Q20*'03-Labour_Subs_Travel'!G$43)+('02-Flat Plate, Gel'!$AB20*'03-Labour_Subs_Travel'!G$45)+('02-Flat Plate, Gel'!$AM20*'03-Labour_Subs_Travel'!G$47)+('02-Flat Plate, Gel'!$AX20*'03-Labour_Subs_Travel'!G$49))</f>
        <v>0</v>
      </c>
      <c r="I14" s="276">
        <f>IF($B14&lt;='03-Labour_Subs_Travel'!$C$20,('02-Flat Plate, Gel'!$Q20*'03-Labour_Subs_Travel'!H$42)+('02-Flat Plate, Gel'!$AB20*'03-Labour_Subs_Travel'!H$44)+('02-Flat Plate, Gel'!$AM20*'03-Labour_Subs_Travel'!H$46)+('02-Flat Plate, Gel'!$AX20*'03-Labour_Subs_Travel'!H$48),('02-Flat Plate, Gel'!$Q20*'03-Labour_Subs_Travel'!H$43)+('02-Flat Plate, Gel'!$AB20*'03-Labour_Subs_Travel'!H$45)+('02-Flat Plate, Gel'!$AM20*'03-Labour_Subs_Travel'!H$47)+('02-Flat Plate, Gel'!$AX20*'03-Labour_Subs_Travel'!H$49))</f>
        <v>0</v>
      </c>
      <c r="J14" s="276">
        <f>('02-Flat Plate, Gel'!Q20*INDEX(TransportTable,MATCH(IF($N$3&lt;100,100,$N$3),Distance,1),MATCH(IF(Num_30*VLOOKUP($A14,LP_Table,4,0)&lt;1000,1000,Num_48*VLOOKUP($A14,LP_Table,4,0)),WeightRange,1)))+('02-Flat Plate, Gel'!AB20*INDEX(TransportTable,MATCH(IF($N$3&lt;100,100,$N$3),Distance,1),MATCH(IF(Num_48*VLOOKUP($A14,LP_Table,4,0)&lt;1000,1000,Num_48*VLOOKUP($A14,LP_Table,4,0)),WeightRange,1)))+('02-Flat Plate, Gel'!AM20*INDEX(TransportTable,MATCH(IF($N$3&lt;100,100,$N$3),Distance,1),MATCH(IF(Num_110*VLOOKUP($A14,LP_Table,4,0)&lt;1000,1000,Num_110*VLOOKUP($A14,LP_Table,4,0)),WeightRange,1)))+('02-Flat Plate, Gel'!AX20*INDEX(TransportTable,MATCH(IF($N$3&lt;100,100,$N$3),Distance,1),MATCH(IF(Num_220*VLOOKUP($A14,LP_Table,4,0)&lt;1000,1000,Num_220*VLOOKUP($A14,LP_Table,4,0)),WeightRange,1)))</f>
        <v>0</v>
      </c>
      <c r="K14" s="276">
        <f>2*$N$3*'03-Labour_Subs_Travel'!$C$35*('02-Flat Plate, Gel'!Q20+'02-Flat Plate, Gel'!AB20+'02-Flat Plate, Gel'!AM20+'02-Flat Plate, Gel'!AX20)</f>
        <v>0</v>
      </c>
      <c r="L14" s="277">
        <f>IF($B14&lt;='03-Labour_Subs_Travel'!$C$20,('02-Flat Plate, Gel'!Q20*'03-Labour_Subs_Travel'!$I$42)+('02-Flat Plate, Gel'!AB20*'03-Labour_Subs_Travel'!$I$44)+('02-Flat Plate, Gel'!AM20*'03-Labour_Subs_Travel'!$I$46)+('02-Flat Plate, Gel'!AX20*'03-Labour_Subs_Travel'!$I$48),('02-Flat Plate, Gel'!Q20*'03-Labour_Subs_Travel'!$I$43)+('02-Flat Plate, Gel'!AB20*'03-Labour_Subs_Travel'!$I$45)+('02-Flat Plate, Gel'!AM20*'03-Labour_Subs_Travel'!$I$47)+('02-Flat Plate, Gel'!AX20*'03-Labour_Subs_Travel'!$I$49))</f>
        <v>0</v>
      </c>
      <c r="M14" s="277">
        <f t="shared" si="4"/>
        <v>0</v>
      </c>
      <c r="N14" s="277">
        <f>IF($B14&lt;='03-Labour_Subs_Travel'!$C$20,('02-Flat Plate, Gel'!AB20*'03-Labour_Subs_Travel'!$J$44)+('02-Flat Plate, Gel'!AM20*'03-Labour_Subs_Travel'!$J$46)+('02-Flat Plate, Gel'!AX20*'03-Labour_Subs_Travel'!$J$48),('02-Flat Plate, Gel'!AB20*'03-Labour_Subs_Travel'!$J$45)+('02-Flat Plate, Gel'!AM20*'03-Labour_Subs_Travel'!$J$47)+('02-Flat Plate, Gel'!AX20*'03-Labour_Subs_Travel'!$J$49))</f>
        <v>0</v>
      </c>
      <c r="O14" s="277">
        <f t="shared" si="5"/>
        <v>0</v>
      </c>
      <c r="Q14"/>
      <c r="R14"/>
      <c r="S14"/>
      <c r="T14"/>
      <c r="U14"/>
      <c r="V14"/>
      <c r="W14"/>
    </row>
    <row r="15" spans="1:31" x14ac:dyDescent="0.25">
      <c r="A15" s="93" t="str">
        <f>'02-Flat Plate, Gel'!B21</f>
        <v>24V/18Ah</v>
      </c>
      <c r="B15" s="93">
        <f>'02-Flat Plate, Gel'!C21</f>
        <v>0</v>
      </c>
      <c r="C15" s="276">
        <f t="shared" si="1"/>
        <v>0</v>
      </c>
      <c r="D15" s="284">
        <f t="shared" si="2"/>
        <v>0</v>
      </c>
      <c r="E15" s="276">
        <f t="shared" si="3"/>
        <v>0</v>
      </c>
      <c r="F15" s="276">
        <f>IF($B15&lt;='03-Labour_Subs_Travel'!$C$20,('02-Flat Plate, Gel'!Q21*'03-Labour_Subs_Travel'!E47)+('02-Flat Plate, Gel'!$AB21*'03-Labour_Subs_Travel'!E$44)+('02-Flat Plate, Gel'!$AM21*'03-Labour_Subs_Travel'!E$46)+('02-Flat Plate, Gel'!$AX21*'03-Labour_Subs_Travel'!E$48),('02-Flat Plate, Gel'!Q21*'03-Labour_Subs_Travel'!E48)+('02-Flat Plate, Gel'!$AB21*'03-Labour_Subs_Travel'!E$45)+('02-Flat Plate, Gel'!$AM21*'03-Labour_Subs_Travel'!E$47)+('02-Flat Plate, Gel'!$AX21*'03-Labour_Subs_Travel'!E$49))</f>
        <v>0</v>
      </c>
      <c r="G15" s="276">
        <f>IF($B15&lt;='03-Labour_Subs_Travel'!$C$20,('02-Flat Plate, Gel'!Q21*'03-Labour_Subs_Travel'!F$42)+('02-Flat Plate, Gel'!$AB21*'03-Labour_Subs_Travel'!F$44)+('02-Flat Plate, Gel'!$AM21*'03-Labour_Subs_Travel'!F$46)+('02-Flat Plate, Gel'!$AX21*'03-Labour_Subs_Travel'!F$48),('02-Flat Plate, Gel'!Q21*'03-Labour_Subs_Travel'!F$43)+('02-Flat Plate, Gel'!$AB21*'03-Labour_Subs_Travel'!F$45)+('02-Flat Plate, Gel'!$AM21*'03-Labour_Subs_Travel'!F$47)+('02-Flat Plate, Gel'!$AX21*'03-Labour_Subs_Travel'!F$49))</f>
        <v>0</v>
      </c>
      <c r="H15" s="276">
        <f>IF($B15&lt;='03-Labour_Subs_Travel'!$C$20,('02-Flat Plate, Gel'!$Q21*'03-Labour_Subs_Travel'!G$42)+('02-Flat Plate, Gel'!$AB21*'03-Labour_Subs_Travel'!G$44)+('02-Flat Plate, Gel'!$AM21*'03-Labour_Subs_Travel'!G$46)+('02-Flat Plate, Gel'!$AX21*'03-Labour_Subs_Travel'!G$48),('02-Flat Plate, Gel'!$Q21*'03-Labour_Subs_Travel'!G$43)+('02-Flat Plate, Gel'!$AB21*'03-Labour_Subs_Travel'!G$45)+('02-Flat Plate, Gel'!$AM21*'03-Labour_Subs_Travel'!G$47)+('02-Flat Plate, Gel'!$AX21*'03-Labour_Subs_Travel'!G$49))</f>
        <v>0</v>
      </c>
      <c r="I15" s="276">
        <f>IF($B15&lt;='03-Labour_Subs_Travel'!$C$20,('02-Flat Plate, Gel'!$Q21*'03-Labour_Subs_Travel'!H$42)+('02-Flat Plate, Gel'!$AB21*'03-Labour_Subs_Travel'!H$44)+('02-Flat Plate, Gel'!$AM21*'03-Labour_Subs_Travel'!H$46)+('02-Flat Plate, Gel'!$AX21*'03-Labour_Subs_Travel'!H$48),('02-Flat Plate, Gel'!$Q21*'03-Labour_Subs_Travel'!H$43)+('02-Flat Plate, Gel'!$AB21*'03-Labour_Subs_Travel'!H$45)+('02-Flat Plate, Gel'!$AM21*'03-Labour_Subs_Travel'!H$47)+('02-Flat Plate, Gel'!$AX21*'03-Labour_Subs_Travel'!H$49))</f>
        <v>0</v>
      </c>
      <c r="J15" s="276">
        <f>('02-Flat Plate, Gel'!Q21*INDEX(TransportTable,MATCH(IF($N$3&lt;100,100,$N$3),Distance,1),MATCH(IF(Num_30*VLOOKUP($A15,LP_Table,4,0)&lt;1000,1000,Num_48*VLOOKUP($A15,LP_Table,4,0)),WeightRange,1)))+('02-Flat Plate, Gel'!AB21*INDEX(TransportTable,MATCH(IF($N$3&lt;100,100,$N$3),Distance,1),MATCH(IF(Num_48*VLOOKUP($A15,LP_Table,4,0)&lt;1000,1000,Num_48*VLOOKUP($A15,LP_Table,4,0)),WeightRange,1)))+('02-Flat Plate, Gel'!AM21*INDEX(TransportTable,MATCH(IF($N$3&lt;100,100,$N$3),Distance,1),MATCH(IF(Num_110*VLOOKUP($A15,LP_Table,4,0)&lt;1000,1000,Num_110*VLOOKUP($A15,LP_Table,4,0)),WeightRange,1)))+('02-Flat Plate, Gel'!AX21*INDEX(TransportTable,MATCH(IF($N$3&lt;100,100,$N$3),Distance,1),MATCH(IF(Num_220*VLOOKUP($A15,LP_Table,4,0)&lt;1000,1000,Num_220*VLOOKUP($A15,LP_Table,4,0)),WeightRange,1)))</f>
        <v>0</v>
      </c>
      <c r="K15" s="276">
        <f>2*$N$3*'03-Labour_Subs_Travel'!$C$35*('02-Flat Plate, Gel'!Q21+'02-Flat Plate, Gel'!AB21+'02-Flat Plate, Gel'!AM21+'02-Flat Plate, Gel'!AX21)</f>
        <v>0</v>
      </c>
      <c r="L15" s="277">
        <f>IF($B15&lt;='03-Labour_Subs_Travel'!$C$20,('02-Flat Plate, Gel'!Q21*'03-Labour_Subs_Travel'!$I$42)+('02-Flat Plate, Gel'!AB21*'03-Labour_Subs_Travel'!$I$44)+('02-Flat Plate, Gel'!AM21*'03-Labour_Subs_Travel'!$I$46)+('02-Flat Plate, Gel'!AX21*'03-Labour_Subs_Travel'!$I$48),('02-Flat Plate, Gel'!Q21*'03-Labour_Subs_Travel'!$I$43)+('02-Flat Plate, Gel'!AB21*'03-Labour_Subs_Travel'!$I$45)+('02-Flat Plate, Gel'!AM21*'03-Labour_Subs_Travel'!$I$47)+('02-Flat Plate, Gel'!AX21*'03-Labour_Subs_Travel'!$I$49))</f>
        <v>0</v>
      </c>
      <c r="M15" s="277">
        <f t="shared" si="4"/>
        <v>0</v>
      </c>
      <c r="N15" s="277">
        <f>IF($B15&lt;='03-Labour_Subs_Travel'!$C$20,('02-Flat Plate, Gel'!AB21*'03-Labour_Subs_Travel'!$J$44)+('02-Flat Plate, Gel'!AM21*'03-Labour_Subs_Travel'!$J$46)+('02-Flat Plate, Gel'!AX21*'03-Labour_Subs_Travel'!$J$48),('02-Flat Plate, Gel'!AB21*'03-Labour_Subs_Travel'!$J$45)+('02-Flat Plate, Gel'!AM21*'03-Labour_Subs_Travel'!$J$47)+('02-Flat Plate, Gel'!AX21*'03-Labour_Subs_Travel'!$J$49))</f>
        <v>0</v>
      </c>
      <c r="O15" s="277">
        <f t="shared" si="5"/>
        <v>0</v>
      </c>
      <c r="Q15"/>
      <c r="R15"/>
      <c r="S15"/>
      <c r="T15"/>
      <c r="U15"/>
      <c r="V15"/>
      <c r="W15"/>
    </row>
    <row r="16" spans="1:31" x14ac:dyDescent="0.25">
      <c r="A16" s="93" t="str">
        <f>'02-Flat Plate, Gel'!B22</f>
        <v>12V/26Ah</v>
      </c>
      <c r="B16" s="93">
        <f>'02-Flat Plate, Gel'!C22</f>
        <v>0</v>
      </c>
      <c r="C16" s="276">
        <f t="shared" si="1"/>
        <v>0</v>
      </c>
      <c r="D16" s="284">
        <f t="shared" si="2"/>
        <v>0</v>
      </c>
      <c r="E16" s="276">
        <f t="shared" si="3"/>
        <v>0</v>
      </c>
      <c r="F16" s="276">
        <f>IF($B16&lt;='03-Labour_Subs_Travel'!$C$20,('02-Flat Plate, Gel'!Q22*'03-Labour_Subs_Travel'!E48)+('02-Flat Plate, Gel'!$AB22*'03-Labour_Subs_Travel'!E$44)+('02-Flat Plate, Gel'!$AM22*'03-Labour_Subs_Travel'!E$46)+('02-Flat Plate, Gel'!$AX22*'03-Labour_Subs_Travel'!E$48),('02-Flat Plate, Gel'!Q22*'03-Labour_Subs_Travel'!E49)+('02-Flat Plate, Gel'!$AB22*'03-Labour_Subs_Travel'!E$45)+('02-Flat Plate, Gel'!$AM22*'03-Labour_Subs_Travel'!E$47)+('02-Flat Plate, Gel'!$AX22*'03-Labour_Subs_Travel'!E$49))</f>
        <v>0</v>
      </c>
      <c r="G16" s="276">
        <f>IF($B16&lt;='03-Labour_Subs_Travel'!$C$20,('02-Flat Plate, Gel'!Q22*'03-Labour_Subs_Travel'!F$42)+('02-Flat Plate, Gel'!$AB22*'03-Labour_Subs_Travel'!F$44)+('02-Flat Plate, Gel'!$AM22*'03-Labour_Subs_Travel'!F$46)+('02-Flat Plate, Gel'!$AX22*'03-Labour_Subs_Travel'!F$48),('02-Flat Plate, Gel'!Q22*'03-Labour_Subs_Travel'!F$43)+('02-Flat Plate, Gel'!$AB22*'03-Labour_Subs_Travel'!F$45)+('02-Flat Plate, Gel'!$AM22*'03-Labour_Subs_Travel'!F$47)+('02-Flat Plate, Gel'!$AX22*'03-Labour_Subs_Travel'!F$49))</f>
        <v>0</v>
      </c>
      <c r="H16" s="276">
        <f>IF($B16&lt;='03-Labour_Subs_Travel'!$C$20,('02-Flat Plate, Gel'!$Q22*'03-Labour_Subs_Travel'!G$42)+('02-Flat Plate, Gel'!$AB22*'03-Labour_Subs_Travel'!G$44)+('02-Flat Plate, Gel'!$AM22*'03-Labour_Subs_Travel'!G$46)+('02-Flat Plate, Gel'!$AX22*'03-Labour_Subs_Travel'!G$48),('02-Flat Plate, Gel'!$Q22*'03-Labour_Subs_Travel'!G$43)+('02-Flat Plate, Gel'!$AB22*'03-Labour_Subs_Travel'!G$45)+('02-Flat Plate, Gel'!$AM22*'03-Labour_Subs_Travel'!G$47)+('02-Flat Plate, Gel'!$AX22*'03-Labour_Subs_Travel'!G$49))</f>
        <v>0</v>
      </c>
      <c r="I16" s="276">
        <f>IF($B16&lt;='03-Labour_Subs_Travel'!$C$20,('02-Flat Plate, Gel'!$Q22*'03-Labour_Subs_Travel'!H$42)+('02-Flat Plate, Gel'!$AB22*'03-Labour_Subs_Travel'!H$44)+('02-Flat Plate, Gel'!$AM22*'03-Labour_Subs_Travel'!H$46)+('02-Flat Plate, Gel'!$AX22*'03-Labour_Subs_Travel'!H$48),('02-Flat Plate, Gel'!$Q22*'03-Labour_Subs_Travel'!H$43)+('02-Flat Plate, Gel'!$AB22*'03-Labour_Subs_Travel'!H$45)+('02-Flat Plate, Gel'!$AM22*'03-Labour_Subs_Travel'!H$47)+('02-Flat Plate, Gel'!$AX22*'03-Labour_Subs_Travel'!H$49))</f>
        <v>0</v>
      </c>
      <c r="J16" s="276">
        <f>('02-Flat Plate, Gel'!Q22*INDEX(TransportTable,MATCH(IF($N$3&lt;100,100,$N$3),Distance,1),MATCH(IF(Num_30*VLOOKUP($A16,LP_Table,4,0)&lt;1000,1000,Num_48*VLOOKUP($A16,LP_Table,4,0)),WeightRange,1)))+('02-Flat Plate, Gel'!AB22*INDEX(TransportTable,MATCH(IF($N$3&lt;100,100,$N$3),Distance,1),MATCH(IF(Num_48*VLOOKUP($A16,LP_Table,4,0)&lt;1000,1000,Num_48*VLOOKUP($A16,LP_Table,4,0)),WeightRange,1)))+('02-Flat Plate, Gel'!AM22*INDEX(TransportTable,MATCH(IF($N$3&lt;100,100,$N$3),Distance,1),MATCH(IF(Num_110*VLOOKUP($A16,LP_Table,4,0)&lt;1000,1000,Num_110*VLOOKUP($A16,LP_Table,4,0)),WeightRange,1)))+('02-Flat Plate, Gel'!AX22*INDEX(TransportTable,MATCH(IF($N$3&lt;100,100,$N$3),Distance,1),MATCH(IF(Num_220*VLOOKUP($A16,LP_Table,4,0)&lt;1000,1000,Num_220*VLOOKUP($A16,LP_Table,4,0)),WeightRange,1)))</f>
        <v>0</v>
      </c>
      <c r="K16" s="276">
        <f>2*$N$3*'03-Labour_Subs_Travel'!$C$35*('02-Flat Plate, Gel'!Q22+'02-Flat Plate, Gel'!AB22+'02-Flat Plate, Gel'!AM22+'02-Flat Plate, Gel'!AX22)</f>
        <v>0</v>
      </c>
      <c r="L16" s="277">
        <f>IF($B16&lt;='03-Labour_Subs_Travel'!$C$20,('02-Flat Plate, Gel'!Q22*'03-Labour_Subs_Travel'!$I$42)+('02-Flat Plate, Gel'!AB22*'03-Labour_Subs_Travel'!$I$44)+('02-Flat Plate, Gel'!AM22*'03-Labour_Subs_Travel'!$I$46)+('02-Flat Plate, Gel'!AX22*'03-Labour_Subs_Travel'!$I$48),('02-Flat Plate, Gel'!Q22*'03-Labour_Subs_Travel'!$I$43)+('02-Flat Plate, Gel'!AB22*'03-Labour_Subs_Travel'!$I$45)+('02-Flat Plate, Gel'!AM22*'03-Labour_Subs_Travel'!$I$47)+('02-Flat Plate, Gel'!AX22*'03-Labour_Subs_Travel'!$I$49))</f>
        <v>0</v>
      </c>
      <c r="M16" s="277">
        <f t="shared" si="4"/>
        <v>0</v>
      </c>
      <c r="N16" s="277">
        <f>IF($B16&lt;='03-Labour_Subs_Travel'!$C$20,('02-Flat Plate, Gel'!AB22*'03-Labour_Subs_Travel'!$J$44)+('02-Flat Plate, Gel'!AM22*'03-Labour_Subs_Travel'!$J$46)+('02-Flat Plate, Gel'!AX22*'03-Labour_Subs_Travel'!$J$48),('02-Flat Plate, Gel'!AB22*'03-Labour_Subs_Travel'!$J$45)+('02-Flat Plate, Gel'!AM22*'03-Labour_Subs_Travel'!$J$47)+('02-Flat Plate, Gel'!AX22*'03-Labour_Subs_Travel'!$J$49))</f>
        <v>0</v>
      </c>
      <c r="O16" s="277">
        <f t="shared" si="5"/>
        <v>0</v>
      </c>
      <c r="Q16"/>
      <c r="R16"/>
      <c r="S16"/>
      <c r="T16"/>
      <c r="U16"/>
      <c r="V16"/>
      <c r="W16"/>
    </row>
    <row r="17" spans="1:23" x14ac:dyDescent="0.25">
      <c r="A17" s="93">
        <f>'02-Flat Plate, Gel'!B23</f>
        <v>50</v>
      </c>
      <c r="B17" s="93">
        <f>'02-Flat Plate, Gel'!C23</f>
        <v>0</v>
      </c>
      <c r="C17" s="276">
        <f t="shared" si="1"/>
        <v>0</v>
      </c>
      <c r="D17" s="284">
        <f t="shared" si="2"/>
        <v>0</v>
      </c>
      <c r="E17" s="276">
        <f t="shared" si="3"/>
        <v>0</v>
      </c>
      <c r="F17" s="276">
        <f>IF($B17&lt;='03-Labour_Subs_Travel'!$C$20,('02-Flat Plate, Gel'!Q23*'03-Labour_Subs_Travel'!E49)+('02-Flat Plate, Gel'!$AB23*'03-Labour_Subs_Travel'!E$44)+('02-Flat Plate, Gel'!$AM23*'03-Labour_Subs_Travel'!E$46)+('02-Flat Plate, Gel'!$AX23*'03-Labour_Subs_Travel'!E$48),('02-Flat Plate, Gel'!Q23*'03-Labour_Subs_Travel'!E50)+('02-Flat Plate, Gel'!$AB23*'03-Labour_Subs_Travel'!E$45)+('02-Flat Plate, Gel'!$AM23*'03-Labour_Subs_Travel'!E$47)+('02-Flat Plate, Gel'!$AX23*'03-Labour_Subs_Travel'!E$49))</f>
        <v>0</v>
      </c>
      <c r="G17" s="276">
        <f>IF($B17&lt;='03-Labour_Subs_Travel'!$C$20,('02-Flat Plate, Gel'!Q23*'03-Labour_Subs_Travel'!F$42)+('02-Flat Plate, Gel'!$AB23*'03-Labour_Subs_Travel'!F$44)+('02-Flat Plate, Gel'!$AM23*'03-Labour_Subs_Travel'!F$46)+('02-Flat Plate, Gel'!$AX23*'03-Labour_Subs_Travel'!F$48),('02-Flat Plate, Gel'!Q23*'03-Labour_Subs_Travel'!F$43)+('02-Flat Plate, Gel'!$AB23*'03-Labour_Subs_Travel'!F$45)+('02-Flat Plate, Gel'!$AM23*'03-Labour_Subs_Travel'!F$47)+('02-Flat Plate, Gel'!$AX23*'03-Labour_Subs_Travel'!F$49))</f>
        <v>0</v>
      </c>
      <c r="H17" s="276">
        <f>IF($B17&lt;='03-Labour_Subs_Travel'!$C$20,('02-Flat Plate, Gel'!$Q23*'03-Labour_Subs_Travel'!G$42)+('02-Flat Plate, Gel'!$AB23*'03-Labour_Subs_Travel'!G$44)+('02-Flat Plate, Gel'!$AM23*'03-Labour_Subs_Travel'!G$46)+('02-Flat Plate, Gel'!$AX23*'03-Labour_Subs_Travel'!G$48),('02-Flat Plate, Gel'!$Q23*'03-Labour_Subs_Travel'!G$43)+('02-Flat Plate, Gel'!$AB23*'03-Labour_Subs_Travel'!G$45)+('02-Flat Plate, Gel'!$AM23*'03-Labour_Subs_Travel'!G$47)+('02-Flat Plate, Gel'!$AX23*'03-Labour_Subs_Travel'!G$49))</f>
        <v>0</v>
      </c>
      <c r="I17" s="276">
        <f>IF($B17&lt;='03-Labour_Subs_Travel'!$C$20,('02-Flat Plate, Gel'!$Q23*'03-Labour_Subs_Travel'!H$42)+('02-Flat Plate, Gel'!$AB23*'03-Labour_Subs_Travel'!H$44)+('02-Flat Plate, Gel'!$AM23*'03-Labour_Subs_Travel'!H$46)+('02-Flat Plate, Gel'!$AX23*'03-Labour_Subs_Travel'!H$48),('02-Flat Plate, Gel'!$Q23*'03-Labour_Subs_Travel'!H$43)+('02-Flat Plate, Gel'!$AB23*'03-Labour_Subs_Travel'!H$45)+('02-Flat Plate, Gel'!$AM23*'03-Labour_Subs_Travel'!H$47)+('02-Flat Plate, Gel'!$AX23*'03-Labour_Subs_Travel'!H$49))</f>
        <v>0</v>
      </c>
      <c r="J17" s="276">
        <f>('02-Flat Plate, Gel'!Q23*INDEX(TransportTable,MATCH(IF($N$3&lt;100,100,$N$3),Distance,1),MATCH(IF(Num_30*VLOOKUP($A17,LP_Table,4,0)&lt;1000,1000,Num_48*VLOOKUP($A17,LP_Table,4,0)),WeightRange,1)))+('02-Flat Plate, Gel'!AB23*INDEX(TransportTable,MATCH(IF($N$3&lt;100,100,$N$3),Distance,1),MATCH(IF(Num_48*VLOOKUP($A17,LP_Table,4,0)&lt;1000,1000,Num_48*VLOOKUP($A17,LP_Table,4,0)),WeightRange,1)))+('02-Flat Plate, Gel'!AM23*INDEX(TransportTable,MATCH(IF($N$3&lt;100,100,$N$3),Distance,1),MATCH(IF(Num_110*VLOOKUP($A17,LP_Table,4,0)&lt;1000,1000,Num_110*VLOOKUP($A17,LP_Table,4,0)),WeightRange,1)))+('02-Flat Plate, Gel'!AX23*INDEX(TransportTable,MATCH(IF($N$3&lt;100,100,$N$3),Distance,1),MATCH(IF(Num_220*VLOOKUP($A17,LP_Table,4,0)&lt;1000,1000,Num_220*VLOOKUP($A17,LP_Table,4,0)),WeightRange,1)))</f>
        <v>0</v>
      </c>
      <c r="K17" s="276">
        <f>2*$N$3*'03-Labour_Subs_Travel'!$C$35*('02-Flat Plate, Gel'!Q23+'02-Flat Plate, Gel'!AB23+'02-Flat Plate, Gel'!AM23+'02-Flat Plate, Gel'!AX23)</f>
        <v>0</v>
      </c>
      <c r="L17" s="277">
        <f>IF($B17&lt;='03-Labour_Subs_Travel'!$C$20,('02-Flat Plate, Gel'!Q23*'03-Labour_Subs_Travel'!$I$42)+('02-Flat Plate, Gel'!AB23*'03-Labour_Subs_Travel'!$I$44)+('02-Flat Plate, Gel'!AM23*'03-Labour_Subs_Travel'!$I$46)+('02-Flat Plate, Gel'!AX23*'03-Labour_Subs_Travel'!$I$48),('02-Flat Plate, Gel'!Q23*'03-Labour_Subs_Travel'!$I$43)+('02-Flat Plate, Gel'!AB23*'03-Labour_Subs_Travel'!$I$45)+('02-Flat Plate, Gel'!AM23*'03-Labour_Subs_Travel'!$I$47)+('02-Flat Plate, Gel'!AX23*'03-Labour_Subs_Travel'!$I$49))</f>
        <v>0</v>
      </c>
      <c r="M17" s="277">
        <f t="shared" si="4"/>
        <v>0</v>
      </c>
      <c r="N17" s="277">
        <f>IF($B17&lt;='03-Labour_Subs_Travel'!$C$20,('02-Flat Plate, Gel'!AB23*'03-Labour_Subs_Travel'!$J$44)+('02-Flat Plate, Gel'!AM23*'03-Labour_Subs_Travel'!$J$46)+('02-Flat Plate, Gel'!AX23*'03-Labour_Subs_Travel'!$J$48),('02-Flat Plate, Gel'!AB23*'03-Labour_Subs_Travel'!$J$45)+('02-Flat Plate, Gel'!AM23*'03-Labour_Subs_Travel'!$J$47)+('02-Flat Plate, Gel'!AX23*'03-Labour_Subs_Travel'!$J$49))</f>
        <v>0</v>
      </c>
      <c r="O17" s="277">
        <f t="shared" si="5"/>
        <v>0</v>
      </c>
      <c r="Q17"/>
      <c r="R17"/>
      <c r="S17"/>
      <c r="T17"/>
      <c r="U17"/>
      <c r="V17"/>
      <c r="W17"/>
    </row>
    <row r="18" spans="1:23" x14ac:dyDescent="0.25">
      <c r="A18" s="93">
        <f>'02-Flat Plate, Gel'!B24</f>
        <v>100</v>
      </c>
      <c r="B18" s="93">
        <f>'02-Flat Plate, Gel'!C24</f>
        <v>0</v>
      </c>
      <c r="C18" s="276">
        <f t="shared" si="1"/>
        <v>0</v>
      </c>
      <c r="D18" s="284">
        <f t="shared" si="2"/>
        <v>0</v>
      </c>
      <c r="E18" s="276">
        <f t="shared" si="3"/>
        <v>0</v>
      </c>
      <c r="F18" s="276">
        <f>IF($B18&lt;='03-Labour_Subs_Travel'!$C$20,('02-Flat Plate, Gel'!Q24*'03-Labour_Subs_Travel'!E50)+('02-Flat Plate, Gel'!$AB24*'03-Labour_Subs_Travel'!E$44)+('02-Flat Plate, Gel'!$AM24*'03-Labour_Subs_Travel'!E$46)+('02-Flat Plate, Gel'!$AX24*'03-Labour_Subs_Travel'!E$48),('02-Flat Plate, Gel'!Q24*'03-Labour_Subs_Travel'!E51)+('02-Flat Plate, Gel'!$AB24*'03-Labour_Subs_Travel'!E$45)+('02-Flat Plate, Gel'!$AM24*'03-Labour_Subs_Travel'!E$47)+('02-Flat Plate, Gel'!$AX24*'03-Labour_Subs_Travel'!E$49))</f>
        <v>0</v>
      </c>
      <c r="G18" s="276">
        <f>IF($B18&lt;='03-Labour_Subs_Travel'!$C$20,('02-Flat Plate, Gel'!Q24*'03-Labour_Subs_Travel'!F$42)+('02-Flat Plate, Gel'!$AB24*'03-Labour_Subs_Travel'!F$44)+('02-Flat Plate, Gel'!$AM24*'03-Labour_Subs_Travel'!F$46)+('02-Flat Plate, Gel'!$AX24*'03-Labour_Subs_Travel'!F$48),('02-Flat Plate, Gel'!Q24*'03-Labour_Subs_Travel'!F$43)+('02-Flat Plate, Gel'!$AB24*'03-Labour_Subs_Travel'!F$45)+('02-Flat Plate, Gel'!$AM24*'03-Labour_Subs_Travel'!F$47)+('02-Flat Plate, Gel'!$AX24*'03-Labour_Subs_Travel'!F$49))</f>
        <v>0</v>
      </c>
      <c r="H18" s="276">
        <f>IF($B18&lt;='03-Labour_Subs_Travel'!$C$20,('02-Flat Plate, Gel'!$Q24*'03-Labour_Subs_Travel'!G$42)+('02-Flat Plate, Gel'!$AB24*'03-Labour_Subs_Travel'!G$44)+('02-Flat Plate, Gel'!$AM24*'03-Labour_Subs_Travel'!G$46)+('02-Flat Plate, Gel'!$AX24*'03-Labour_Subs_Travel'!G$48),('02-Flat Plate, Gel'!$Q24*'03-Labour_Subs_Travel'!G$43)+('02-Flat Plate, Gel'!$AB24*'03-Labour_Subs_Travel'!G$45)+('02-Flat Plate, Gel'!$AM24*'03-Labour_Subs_Travel'!G$47)+('02-Flat Plate, Gel'!$AX24*'03-Labour_Subs_Travel'!G$49))</f>
        <v>0</v>
      </c>
      <c r="I18" s="276">
        <f>IF($B18&lt;='03-Labour_Subs_Travel'!$C$20,('02-Flat Plate, Gel'!$Q24*'03-Labour_Subs_Travel'!H$42)+('02-Flat Plate, Gel'!$AB24*'03-Labour_Subs_Travel'!H$44)+('02-Flat Plate, Gel'!$AM24*'03-Labour_Subs_Travel'!H$46)+('02-Flat Plate, Gel'!$AX24*'03-Labour_Subs_Travel'!H$48),('02-Flat Plate, Gel'!$Q24*'03-Labour_Subs_Travel'!H$43)+('02-Flat Plate, Gel'!$AB24*'03-Labour_Subs_Travel'!H$45)+('02-Flat Plate, Gel'!$AM24*'03-Labour_Subs_Travel'!H$47)+('02-Flat Plate, Gel'!$AX24*'03-Labour_Subs_Travel'!H$49))</f>
        <v>0</v>
      </c>
      <c r="J18" s="276">
        <f>('02-Flat Plate, Gel'!Q24*INDEX(TransportTable,MATCH(IF($N$3&lt;100,100,$N$3),Distance,1),MATCH(IF(Num_30*VLOOKUP($A18,LP_Table,4,0)&lt;1000,1000,Num_48*VLOOKUP($A18,LP_Table,4,0)),WeightRange,1)))+('02-Flat Plate, Gel'!AB24*INDEX(TransportTable,MATCH(IF($N$3&lt;100,100,$N$3),Distance,1),MATCH(IF(Num_48*VLOOKUP($A18,LP_Table,4,0)&lt;1000,1000,Num_48*VLOOKUP($A18,LP_Table,4,0)),WeightRange,1)))+('02-Flat Plate, Gel'!AM24*INDEX(TransportTable,MATCH(IF($N$3&lt;100,100,$N$3),Distance,1),MATCH(IF(Num_110*VLOOKUP($A18,LP_Table,4,0)&lt;1000,1000,Num_110*VLOOKUP($A18,LP_Table,4,0)),WeightRange,1)))+('02-Flat Plate, Gel'!AX24*INDEX(TransportTable,MATCH(IF($N$3&lt;100,100,$N$3),Distance,1),MATCH(IF(Num_220*VLOOKUP($A18,LP_Table,4,0)&lt;1000,1000,Num_220*VLOOKUP($A18,LP_Table,4,0)),WeightRange,1)))</f>
        <v>0</v>
      </c>
      <c r="K18" s="276">
        <f>2*$N$3*'03-Labour_Subs_Travel'!$C$35*('02-Flat Plate, Gel'!Q24+'02-Flat Plate, Gel'!AB24+'02-Flat Plate, Gel'!AM24+'02-Flat Plate, Gel'!AX24)</f>
        <v>0</v>
      </c>
      <c r="L18" s="277">
        <f>IF($B18&lt;='03-Labour_Subs_Travel'!$C$20,('02-Flat Plate, Gel'!Q24*'03-Labour_Subs_Travel'!$I$42)+('02-Flat Plate, Gel'!AB24*'03-Labour_Subs_Travel'!$I$44)+('02-Flat Plate, Gel'!AM24*'03-Labour_Subs_Travel'!$I$46)+('02-Flat Plate, Gel'!AX24*'03-Labour_Subs_Travel'!$I$48),('02-Flat Plate, Gel'!Q24*'03-Labour_Subs_Travel'!$I$43)+('02-Flat Plate, Gel'!AB24*'03-Labour_Subs_Travel'!$I$45)+('02-Flat Plate, Gel'!AM24*'03-Labour_Subs_Travel'!$I$47)+('02-Flat Plate, Gel'!AX24*'03-Labour_Subs_Travel'!$I$49))</f>
        <v>0</v>
      </c>
      <c r="M18" s="277">
        <f t="shared" si="4"/>
        <v>0</v>
      </c>
      <c r="N18" s="277">
        <f>IF($B18&lt;='03-Labour_Subs_Travel'!$C$20,('02-Flat Plate, Gel'!AB24*'03-Labour_Subs_Travel'!$J$44)+('02-Flat Plate, Gel'!AM24*'03-Labour_Subs_Travel'!$J$46)+('02-Flat Plate, Gel'!AX24*'03-Labour_Subs_Travel'!$J$48),('02-Flat Plate, Gel'!AB24*'03-Labour_Subs_Travel'!$J$45)+('02-Flat Plate, Gel'!AM24*'03-Labour_Subs_Travel'!$J$47)+('02-Flat Plate, Gel'!AX24*'03-Labour_Subs_Travel'!$J$49))</f>
        <v>0</v>
      </c>
      <c r="O18" s="277">
        <f t="shared" si="5"/>
        <v>0</v>
      </c>
      <c r="Q18"/>
      <c r="R18"/>
      <c r="S18"/>
      <c r="T18"/>
      <c r="U18"/>
      <c r="V18"/>
      <c r="W18"/>
    </row>
    <row r="19" spans="1:23" x14ac:dyDescent="0.25">
      <c r="A19" s="93">
        <f>'02-Flat Plate, Gel'!B25</f>
        <v>150</v>
      </c>
      <c r="B19" s="93">
        <f>'02-Flat Plate, Gel'!C25</f>
        <v>0</v>
      </c>
      <c r="C19" s="276">
        <f t="shared" si="1"/>
        <v>0</v>
      </c>
      <c r="D19" s="284">
        <f t="shared" si="2"/>
        <v>0</v>
      </c>
      <c r="E19" s="276">
        <f t="shared" si="3"/>
        <v>0</v>
      </c>
      <c r="F19" s="276">
        <f>IF($B19&lt;='03-Labour_Subs_Travel'!$C$20,('02-Flat Plate, Gel'!Q25*'03-Labour_Subs_Travel'!E51)+('02-Flat Plate, Gel'!$AB25*'03-Labour_Subs_Travel'!E$44)+('02-Flat Plate, Gel'!$AM25*'03-Labour_Subs_Travel'!E$46)+('02-Flat Plate, Gel'!$AX25*'03-Labour_Subs_Travel'!E$48),('02-Flat Plate, Gel'!Q25*'03-Labour_Subs_Travel'!E52)+('02-Flat Plate, Gel'!$AB25*'03-Labour_Subs_Travel'!E$45)+('02-Flat Plate, Gel'!$AM25*'03-Labour_Subs_Travel'!E$47)+('02-Flat Plate, Gel'!$AX25*'03-Labour_Subs_Travel'!E$49))</f>
        <v>0</v>
      </c>
      <c r="G19" s="276">
        <f>IF($B19&lt;='03-Labour_Subs_Travel'!$C$20,('02-Flat Plate, Gel'!Q25*'03-Labour_Subs_Travel'!F$42)+('02-Flat Plate, Gel'!$AB25*'03-Labour_Subs_Travel'!F$44)+('02-Flat Plate, Gel'!$AM25*'03-Labour_Subs_Travel'!F$46)+('02-Flat Plate, Gel'!$AX25*'03-Labour_Subs_Travel'!F$48),('02-Flat Plate, Gel'!Q25*'03-Labour_Subs_Travel'!F$43)+('02-Flat Plate, Gel'!$AB25*'03-Labour_Subs_Travel'!F$45)+('02-Flat Plate, Gel'!$AM25*'03-Labour_Subs_Travel'!F$47)+('02-Flat Plate, Gel'!$AX25*'03-Labour_Subs_Travel'!F$49))</f>
        <v>0</v>
      </c>
      <c r="H19" s="276">
        <f>IF($B19&lt;='03-Labour_Subs_Travel'!$C$20,('02-Flat Plate, Gel'!$Q25*'03-Labour_Subs_Travel'!G$42)+('02-Flat Plate, Gel'!$AB25*'03-Labour_Subs_Travel'!G$44)+('02-Flat Plate, Gel'!$AM25*'03-Labour_Subs_Travel'!G$46)+('02-Flat Plate, Gel'!$AX25*'03-Labour_Subs_Travel'!G$48),('02-Flat Plate, Gel'!$Q25*'03-Labour_Subs_Travel'!G$43)+('02-Flat Plate, Gel'!$AB25*'03-Labour_Subs_Travel'!G$45)+('02-Flat Plate, Gel'!$AM25*'03-Labour_Subs_Travel'!G$47)+('02-Flat Plate, Gel'!$AX25*'03-Labour_Subs_Travel'!G$49))</f>
        <v>0</v>
      </c>
      <c r="I19" s="276">
        <f>IF($B19&lt;='03-Labour_Subs_Travel'!$C$20,('02-Flat Plate, Gel'!$Q25*'03-Labour_Subs_Travel'!H$42)+('02-Flat Plate, Gel'!$AB25*'03-Labour_Subs_Travel'!H$44)+('02-Flat Plate, Gel'!$AM25*'03-Labour_Subs_Travel'!H$46)+('02-Flat Plate, Gel'!$AX25*'03-Labour_Subs_Travel'!H$48),('02-Flat Plate, Gel'!$Q25*'03-Labour_Subs_Travel'!H$43)+('02-Flat Plate, Gel'!$AB25*'03-Labour_Subs_Travel'!H$45)+('02-Flat Plate, Gel'!$AM25*'03-Labour_Subs_Travel'!H$47)+('02-Flat Plate, Gel'!$AX25*'03-Labour_Subs_Travel'!H$49))</f>
        <v>0</v>
      </c>
      <c r="J19" s="276">
        <f>('02-Flat Plate, Gel'!Q25*INDEX(TransportTable,MATCH(IF($N$3&lt;100,100,$N$3),Distance,1),MATCH(IF(Num_30*VLOOKUP($A19,LP_Table,4,0)&lt;1000,1000,Num_48*VLOOKUP($A19,LP_Table,4,0)),WeightRange,1)))+('02-Flat Plate, Gel'!AB25*INDEX(TransportTable,MATCH(IF($N$3&lt;100,100,$N$3),Distance,1),MATCH(IF(Num_48*VLOOKUP($A19,LP_Table,4,0)&lt;1000,1000,Num_48*VLOOKUP($A19,LP_Table,4,0)),WeightRange,1)))+('02-Flat Plate, Gel'!AM25*INDEX(TransportTable,MATCH(IF($N$3&lt;100,100,$N$3),Distance,1),MATCH(IF(Num_110*VLOOKUP($A19,LP_Table,4,0)&lt;1000,1000,Num_110*VLOOKUP($A19,LP_Table,4,0)),WeightRange,1)))+('02-Flat Plate, Gel'!AX25*INDEX(TransportTable,MATCH(IF($N$3&lt;100,100,$N$3),Distance,1),MATCH(IF(Num_220*VLOOKUP($A19,LP_Table,4,0)&lt;1000,1000,Num_220*VLOOKUP($A19,LP_Table,4,0)),WeightRange,1)))</f>
        <v>0</v>
      </c>
      <c r="K19" s="276">
        <f>2*$N$3*'03-Labour_Subs_Travel'!$C$35*('02-Flat Plate, Gel'!Q25+'02-Flat Plate, Gel'!AB25+'02-Flat Plate, Gel'!AM25+'02-Flat Plate, Gel'!AX25)</f>
        <v>0</v>
      </c>
      <c r="L19" s="277">
        <f>IF($B19&lt;='03-Labour_Subs_Travel'!$C$20,('02-Flat Plate, Gel'!Q25*'03-Labour_Subs_Travel'!$I$42)+('02-Flat Plate, Gel'!AB25*'03-Labour_Subs_Travel'!$I$44)+('02-Flat Plate, Gel'!AM25*'03-Labour_Subs_Travel'!$I$46)+('02-Flat Plate, Gel'!AX25*'03-Labour_Subs_Travel'!$I$48),('02-Flat Plate, Gel'!Q25*'03-Labour_Subs_Travel'!$I$43)+('02-Flat Plate, Gel'!AB25*'03-Labour_Subs_Travel'!$I$45)+('02-Flat Plate, Gel'!AM25*'03-Labour_Subs_Travel'!$I$47)+('02-Flat Plate, Gel'!AX25*'03-Labour_Subs_Travel'!$I$49))</f>
        <v>0</v>
      </c>
      <c r="M19" s="277">
        <f t="shared" si="4"/>
        <v>0</v>
      </c>
      <c r="N19" s="277">
        <f>IF($B19&lt;='03-Labour_Subs_Travel'!$C$20,('02-Flat Plate, Gel'!AB25*'03-Labour_Subs_Travel'!$J$44)+('02-Flat Plate, Gel'!AM25*'03-Labour_Subs_Travel'!$J$46)+('02-Flat Plate, Gel'!AX25*'03-Labour_Subs_Travel'!$J$48),('02-Flat Plate, Gel'!AB25*'03-Labour_Subs_Travel'!$J$45)+('02-Flat Plate, Gel'!AM25*'03-Labour_Subs_Travel'!$J$47)+('02-Flat Plate, Gel'!AX25*'03-Labour_Subs_Travel'!$J$49))</f>
        <v>0</v>
      </c>
      <c r="O19" s="277">
        <f t="shared" si="5"/>
        <v>0</v>
      </c>
      <c r="Q19"/>
      <c r="R19"/>
      <c r="S19"/>
      <c r="T19"/>
      <c r="U19"/>
      <c r="V19"/>
      <c r="W19"/>
    </row>
    <row r="20" spans="1:23" x14ac:dyDescent="0.25">
      <c r="A20" s="93">
        <f>'02-Flat Plate, Gel'!B26</f>
        <v>200</v>
      </c>
      <c r="B20" s="93">
        <f>'02-Flat Plate, Gel'!C26</f>
        <v>0</v>
      </c>
      <c r="C20" s="276">
        <f t="shared" si="1"/>
        <v>0</v>
      </c>
      <c r="D20" s="284">
        <f t="shared" si="2"/>
        <v>0</v>
      </c>
      <c r="E20" s="276">
        <f t="shared" si="3"/>
        <v>0</v>
      </c>
      <c r="F20" s="276">
        <f>IF($B20&lt;='03-Labour_Subs_Travel'!$C$20,('02-Flat Plate, Gel'!Q26*'03-Labour_Subs_Travel'!E52)+('02-Flat Plate, Gel'!$AB26*'03-Labour_Subs_Travel'!E$44)+('02-Flat Plate, Gel'!$AM26*'03-Labour_Subs_Travel'!E$46)+('02-Flat Plate, Gel'!$AX26*'03-Labour_Subs_Travel'!E$48),('02-Flat Plate, Gel'!Q26*'03-Labour_Subs_Travel'!E53)+('02-Flat Plate, Gel'!$AB26*'03-Labour_Subs_Travel'!E$45)+('02-Flat Plate, Gel'!$AM26*'03-Labour_Subs_Travel'!E$47)+('02-Flat Plate, Gel'!$AX26*'03-Labour_Subs_Travel'!E$49))</f>
        <v>0</v>
      </c>
      <c r="G20" s="276">
        <f>IF($B20&lt;='03-Labour_Subs_Travel'!$C$20,('02-Flat Plate, Gel'!Q26*'03-Labour_Subs_Travel'!F$42)+('02-Flat Plate, Gel'!$AB26*'03-Labour_Subs_Travel'!F$44)+('02-Flat Plate, Gel'!$AM26*'03-Labour_Subs_Travel'!F$46)+('02-Flat Plate, Gel'!$AX26*'03-Labour_Subs_Travel'!F$48),('02-Flat Plate, Gel'!Q26*'03-Labour_Subs_Travel'!F$43)+('02-Flat Plate, Gel'!$AB26*'03-Labour_Subs_Travel'!F$45)+('02-Flat Plate, Gel'!$AM26*'03-Labour_Subs_Travel'!F$47)+('02-Flat Plate, Gel'!$AX26*'03-Labour_Subs_Travel'!F$49))</f>
        <v>0</v>
      </c>
      <c r="H20" s="276">
        <f>IF($B20&lt;='03-Labour_Subs_Travel'!$C$20,('02-Flat Plate, Gel'!$Q26*'03-Labour_Subs_Travel'!G$42)+('02-Flat Plate, Gel'!$AB26*'03-Labour_Subs_Travel'!G$44)+('02-Flat Plate, Gel'!$AM26*'03-Labour_Subs_Travel'!G$46)+('02-Flat Plate, Gel'!$AX26*'03-Labour_Subs_Travel'!G$48),('02-Flat Plate, Gel'!$Q26*'03-Labour_Subs_Travel'!G$43)+('02-Flat Plate, Gel'!$AB26*'03-Labour_Subs_Travel'!G$45)+('02-Flat Plate, Gel'!$AM26*'03-Labour_Subs_Travel'!G$47)+('02-Flat Plate, Gel'!$AX26*'03-Labour_Subs_Travel'!G$49))</f>
        <v>0</v>
      </c>
      <c r="I20" s="276">
        <f>IF($B20&lt;='03-Labour_Subs_Travel'!$C$20,('02-Flat Plate, Gel'!$Q26*'03-Labour_Subs_Travel'!H$42)+('02-Flat Plate, Gel'!$AB26*'03-Labour_Subs_Travel'!H$44)+('02-Flat Plate, Gel'!$AM26*'03-Labour_Subs_Travel'!H$46)+('02-Flat Plate, Gel'!$AX26*'03-Labour_Subs_Travel'!H$48),('02-Flat Plate, Gel'!$Q26*'03-Labour_Subs_Travel'!H$43)+('02-Flat Plate, Gel'!$AB26*'03-Labour_Subs_Travel'!H$45)+('02-Flat Plate, Gel'!$AM26*'03-Labour_Subs_Travel'!H$47)+('02-Flat Plate, Gel'!$AX26*'03-Labour_Subs_Travel'!H$49))</f>
        <v>0</v>
      </c>
      <c r="J20" s="276">
        <f>('02-Flat Plate, Gel'!Q26*INDEX(TransportTable,MATCH(IF($N$3&lt;100,100,$N$3),Distance,1),MATCH(IF(Num_30*VLOOKUP($A20,LP_Table,4,0)&lt;1000,1000,Num_48*VLOOKUP($A20,LP_Table,4,0)),WeightRange,1)))+('02-Flat Plate, Gel'!AB26*INDEX(TransportTable,MATCH(IF($N$3&lt;100,100,$N$3),Distance,1),MATCH(IF(Num_48*VLOOKUP($A20,LP_Table,4,0)&lt;1000,1000,Num_48*VLOOKUP($A20,LP_Table,4,0)),WeightRange,1)))+('02-Flat Plate, Gel'!AM26*INDEX(TransportTable,MATCH(IF($N$3&lt;100,100,$N$3),Distance,1),MATCH(IF(Num_110*VLOOKUP($A20,LP_Table,4,0)&lt;1000,1000,Num_110*VLOOKUP($A20,LP_Table,4,0)),WeightRange,1)))+('02-Flat Plate, Gel'!AX26*INDEX(TransportTable,MATCH(IF($N$3&lt;100,100,$N$3),Distance,1),MATCH(IF(Num_220*VLOOKUP($A20,LP_Table,4,0)&lt;1000,1000,Num_220*VLOOKUP($A20,LP_Table,4,0)),WeightRange,1)))</f>
        <v>0</v>
      </c>
      <c r="K20" s="276">
        <f>2*$N$3*'03-Labour_Subs_Travel'!$C$35*('02-Flat Plate, Gel'!Q26+'02-Flat Plate, Gel'!AB26+'02-Flat Plate, Gel'!AM26+'02-Flat Plate, Gel'!AX26)</f>
        <v>0</v>
      </c>
      <c r="L20" s="277">
        <f>IF($B20&lt;='03-Labour_Subs_Travel'!$C$20,('02-Flat Plate, Gel'!Q26*'03-Labour_Subs_Travel'!$I$42)+('02-Flat Plate, Gel'!AB26*'03-Labour_Subs_Travel'!$I$44)+('02-Flat Plate, Gel'!AM26*'03-Labour_Subs_Travel'!$I$46)+('02-Flat Plate, Gel'!AX26*'03-Labour_Subs_Travel'!$I$48),('02-Flat Plate, Gel'!Q26*'03-Labour_Subs_Travel'!$I$43)+('02-Flat Plate, Gel'!AB26*'03-Labour_Subs_Travel'!$I$45)+('02-Flat Plate, Gel'!AM26*'03-Labour_Subs_Travel'!$I$47)+('02-Flat Plate, Gel'!AX26*'03-Labour_Subs_Travel'!$I$49))</f>
        <v>0</v>
      </c>
      <c r="M20" s="277">
        <f t="shared" si="4"/>
        <v>0</v>
      </c>
      <c r="N20" s="277">
        <f>IF($B20&lt;='03-Labour_Subs_Travel'!$C$20,('02-Flat Plate, Gel'!AB26*'03-Labour_Subs_Travel'!$J$44)+('02-Flat Plate, Gel'!AM26*'03-Labour_Subs_Travel'!$J$46)+('02-Flat Plate, Gel'!AX26*'03-Labour_Subs_Travel'!$J$48),('02-Flat Plate, Gel'!AB26*'03-Labour_Subs_Travel'!$J$45)+('02-Flat Plate, Gel'!AM26*'03-Labour_Subs_Travel'!$J$47)+('02-Flat Plate, Gel'!AX26*'03-Labour_Subs_Travel'!$J$49))</f>
        <v>0</v>
      </c>
      <c r="O20" s="277">
        <f t="shared" si="5"/>
        <v>0</v>
      </c>
      <c r="Q20"/>
      <c r="R20"/>
      <c r="S20"/>
      <c r="T20"/>
      <c r="U20"/>
      <c r="V20"/>
      <c r="W20"/>
    </row>
    <row r="21" spans="1:23" x14ac:dyDescent="0.25">
      <c r="A21" s="93">
        <f>'02-Flat Plate, Gel'!B27</f>
        <v>250</v>
      </c>
      <c r="B21" s="93">
        <f>'02-Flat Plate, Gel'!C27</f>
        <v>0</v>
      </c>
      <c r="C21" s="276">
        <f t="shared" si="1"/>
        <v>0</v>
      </c>
      <c r="D21" s="284">
        <f t="shared" si="2"/>
        <v>0</v>
      </c>
      <c r="E21" s="276">
        <f t="shared" si="3"/>
        <v>0</v>
      </c>
      <c r="F21" s="276">
        <f>IF($B21&lt;='03-Labour_Subs_Travel'!$C$20,('02-Flat Plate, Gel'!Q27*'03-Labour_Subs_Travel'!E53)+('02-Flat Plate, Gel'!$AB27*'03-Labour_Subs_Travel'!E$44)+('02-Flat Plate, Gel'!$AM27*'03-Labour_Subs_Travel'!E$46)+('02-Flat Plate, Gel'!$AX27*'03-Labour_Subs_Travel'!E$48),('02-Flat Plate, Gel'!Q27*'03-Labour_Subs_Travel'!E54)+('02-Flat Plate, Gel'!$AB27*'03-Labour_Subs_Travel'!E$45)+('02-Flat Plate, Gel'!$AM27*'03-Labour_Subs_Travel'!E$47)+('02-Flat Plate, Gel'!$AX27*'03-Labour_Subs_Travel'!E$49))</f>
        <v>0</v>
      </c>
      <c r="G21" s="276">
        <f>IF($B21&lt;='03-Labour_Subs_Travel'!$C$20,('02-Flat Plate, Gel'!Q27*'03-Labour_Subs_Travel'!F$42)+('02-Flat Plate, Gel'!$AB27*'03-Labour_Subs_Travel'!F$44)+('02-Flat Plate, Gel'!$AM27*'03-Labour_Subs_Travel'!F$46)+('02-Flat Plate, Gel'!$AX27*'03-Labour_Subs_Travel'!F$48),('02-Flat Plate, Gel'!Q27*'03-Labour_Subs_Travel'!F$43)+('02-Flat Plate, Gel'!$AB27*'03-Labour_Subs_Travel'!F$45)+('02-Flat Plate, Gel'!$AM27*'03-Labour_Subs_Travel'!F$47)+('02-Flat Plate, Gel'!$AX27*'03-Labour_Subs_Travel'!F$49))</f>
        <v>0</v>
      </c>
      <c r="H21" s="276">
        <f>IF($B21&lt;='03-Labour_Subs_Travel'!$C$20,('02-Flat Plate, Gel'!$Q27*'03-Labour_Subs_Travel'!G$42)+('02-Flat Plate, Gel'!$AB27*'03-Labour_Subs_Travel'!G$44)+('02-Flat Plate, Gel'!$AM27*'03-Labour_Subs_Travel'!G$46)+('02-Flat Plate, Gel'!$AX27*'03-Labour_Subs_Travel'!G$48),('02-Flat Plate, Gel'!$Q27*'03-Labour_Subs_Travel'!G$43)+('02-Flat Plate, Gel'!$AB27*'03-Labour_Subs_Travel'!G$45)+('02-Flat Plate, Gel'!$AM27*'03-Labour_Subs_Travel'!G$47)+('02-Flat Plate, Gel'!$AX27*'03-Labour_Subs_Travel'!G$49))</f>
        <v>0</v>
      </c>
      <c r="I21" s="276">
        <f>IF($B21&lt;='03-Labour_Subs_Travel'!$C$20,('02-Flat Plate, Gel'!$Q27*'03-Labour_Subs_Travel'!H$42)+('02-Flat Plate, Gel'!$AB27*'03-Labour_Subs_Travel'!H$44)+('02-Flat Plate, Gel'!$AM27*'03-Labour_Subs_Travel'!H$46)+('02-Flat Plate, Gel'!$AX27*'03-Labour_Subs_Travel'!H$48),('02-Flat Plate, Gel'!$Q27*'03-Labour_Subs_Travel'!H$43)+('02-Flat Plate, Gel'!$AB27*'03-Labour_Subs_Travel'!H$45)+('02-Flat Plate, Gel'!$AM27*'03-Labour_Subs_Travel'!H$47)+('02-Flat Plate, Gel'!$AX27*'03-Labour_Subs_Travel'!H$49))</f>
        <v>0</v>
      </c>
      <c r="J21" s="276">
        <f>('02-Flat Plate, Gel'!Q27*INDEX(TransportTable,MATCH(IF($N$3&lt;100,100,$N$3),Distance,1),MATCH(IF(Num_30*VLOOKUP($A21,LP_Table,4,0)&lt;1000,1000,Num_48*VLOOKUP($A21,LP_Table,4,0)),WeightRange,1)))+('02-Flat Plate, Gel'!AB27*INDEX(TransportTable,MATCH(IF($N$3&lt;100,100,$N$3),Distance,1),MATCH(IF(Num_48*VLOOKUP($A21,LP_Table,4,0)&lt;1000,1000,Num_48*VLOOKUP($A21,LP_Table,4,0)),WeightRange,1)))+('02-Flat Plate, Gel'!AM27*INDEX(TransportTable,MATCH(IF($N$3&lt;100,100,$N$3),Distance,1),MATCH(IF(Num_110*VLOOKUP($A21,LP_Table,4,0)&lt;1000,1000,Num_110*VLOOKUP($A21,LP_Table,4,0)),WeightRange,1)))+('02-Flat Plate, Gel'!AX27*INDEX(TransportTable,MATCH(IF($N$3&lt;100,100,$N$3),Distance,1),MATCH(IF(Num_220*VLOOKUP($A21,LP_Table,4,0)&lt;1000,1000,Num_220*VLOOKUP($A21,LP_Table,4,0)),WeightRange,1)))</f>
        <v>0</v>
      </c>
      <c r="K21" s="276">
        <f>2*$N$3*'03-Labour_Subs_Travel'!$C$35*('02-Flat Plate, Gel'!Q27+'02-Flat Plate, Gel'!AB27+'02-Flat Plate, Gel'!AM27+'02-Flat Plate, Gel'!AX27)</f>
        <v>0</v>
      </c>
      <c r="L21" s="277">
        <f>IF($B21&lt;='03-Labour_Subs_Travel'!$C$20,('02-Flat Plate, Gel'!Q27*'03-Labour_Subs_Travel'!$I$42)+('02-Flat Plate, Gel'!AB27*'03-Labour_Subs_Travel'!$I$44)+('02-Flat Plate, Gel'!AM27*'03-Labour_Subs_Travel'!$I$46)+('02-Flat Plate, Gel'!AX27*'03-Labour_Subs_Travel'!$I$48),('02-Flat Plate, Gel'!Q27*'03-Labour_Subs_Travel'!$I$43)+('02-Flat Plate, Gel'!AB27*'03-Labour_Subs_Travel'!$I$45)+('02-Flat Plate, Gel'!AM27*'03-Labour_Subs_Travel'!$I$47)+('02-Flat Plate, Gel'!AX27*'03-Labour_Subs_Travel'!$I$49))</f>
        <v>0</v>
      </c>
      <c r="M21" s="277">
        <f t="shared" si="4"/>
        <v>0</v>
      </c>
      <c r="N21" s="277">
        <f>IF($B21&lt;='03-Labour_Subs_Travel'!$C$20,('02-Flat Plate, Gel'!AB27*'03-Labour_Subs_Travel'!$J$44)+('02-Flat Plate, Gel'!AM27*'03-Labour_Subs_Travel'!$J$46)+('02-Flat Plate, Gel'!AX27*'03-Labour_Subs_Travel'!$J$48),('02-Flat Plate, Gel'!AB27*'03-Labour_Subs_Travel'!$J$45)+('02-Flat Plate, Gel'!AM27*'03-Labour_Subs_Travel'!$J$47)+('02-Flat Plate, Gel'!AX27*'03-Labour_Subs_Travel'!$J$49))</f>
        <v>0</v>
      </c>
      <c r="O21" s="277">
        <f t="shared" si="5"/>
        <v>0</v>
      </c>
      <c r="Q21"/>
      <c r="R21"/>
      <c r="S21"/>
      <c r="T21"/>
      <c r="U21"/>
      <c r="V21"/>
      <c r="W21"/>
    </row>
    <row r="22" spans="1:23" x14ac:dyDescent="0.25">
      <c r="A22" s="93">
        <f>'02-Flat Plate, Gel'!B28</f>
        <v>300</v>
      </c>
      <c r="B22" s="93">
        <f>'02-Flat Plate, Gel'!C28</f>
        <v>0</v>
      </c>
      <c r="C22" s="276">
        <f t="shared" si="1"/>
        <v>0</v>
      </c>
      <c r="D22" s="284">
        <f t="shared" si="2"/>
        <v>0</v>
      </c>
      <c r="E22" s="276">
        <f t="shared" si="3"/>
        <v>0</v>
      </c>
      <c r="F22" s="276">
        <f>IF($B22&lt;='03-Labour_Subs_Travel'!$C$20,('02-Flat Plate, Gel'!Q28*'03-Labour_Subs_Travel'!E54)+('02-Flat Plate, Gel'!$AB28*'03-Labour_Subs_Travel'!E$44)+('02-Flat Plate, Gel'!$AM28*'03-Labour_Subs_Travel'!E$46)+('02-Flat Plate, Gel'!$AX28*'03-Labour_Subs_Travel'!E$48),('02-Flat Plate, Gel'!Q28*'03-Labour_Subs_Travel'!E55)+('02-Flat Plate, Gel'!$AB28*'03-Labour_Subs_Travel'!E$45)+('02-Flat Plate, Gel'!$AM28*'03-Labour_Subs_Travel'!E$47)+('02-Flat Plate, Gel'!$AX28*'03-Labour_Subs_Travel'!E$49))</f>
        <v>0</v>
      </c>
      <c r="G22" s="276">
        <f>IF($B22&lt;='03-Labour_Subs_Travel'!$C$20,('02-Flat Plate, Gel'!Q28*'03-Labour_Subs_Travel'!F$42)+('02-Flat Plate, Gel'!$AB28*'03-Labour_Subs_Travel'!F$44)+('02-Flat Plate, Gel'!$AM28*'03-Labour_Subs_Travel'!F$46)+('02-Flat Plate, Gel'!$AX28*'03-Labour_Subs_Travel'!F$48),('02-Flat Plate, Gel'!Q28*'03-Labour_Subs_Travel'!F$43)+('02-Flat Plate, Gel'!$AB28*'03-Labour_Subs_Travel'!F$45)+('02-Flat Plate, Gel'!$AM28*'03-Labour_Subs_Travel'!F$47)+('02-Flat Plate, Gel'!$AX28*'03-Labour_Subs_Travel'!F$49))</f>
        <v>0</v>
      </c>
      <c r="H22" s="276">
        <f>IF($B22&lt;='03-Labour_Subs_Travel'!$C$20,('02-Flat Plate, Gel'!$Q28*'03-Labour_Subs_Travel'!G$42)+('02-Flat Plate, Gel'!$AB28*'03-Labour_Subs_Travel'!G$44)+('02-Flat Plate, Gel'!$AM28*'03-Labour_Subs_Travel'!G$46)+('02-Flat Plate, Gel'!$AX28*'03-Labour_Subs_Travel'!G$48),('02-Flat Plate, Gel'!$Q28*'03-Labour_Subs_Travel'!G$43)+('02-Flat Plate, Gel'!$AB28*'03-Labour_Subs_Travel'!G$45)+('02-Flat Plate, Gel'!$AM28*'03-Labour_Subs_Travel'!G$47)+('02-Flat Plate, Gel'!$AX28*'03-Labour_Subs_Travel'!G$49))</f>
        <v>0</v>
      </c>
      <c r="I22" s="276">
        <f>IF($B22&lt;='03-Labour_Subs_Travel'!$C$20,('02-Flat Plate, Gel'!$Q28*'03-Labour_Subs_Travel'!H$42)+('02-Flat Plate, Gel'!$AB28*'03-Labour_Subs_Travel'!H$44)+('02-Flat Plate, Gel'!$AM28*'03-Labour_Subs_Travel'!H$46)+('02-Flat Plate, Gel'!$AX28*'03-Labour_Subs_Travel'!H$48),('02-Flat Plate, Gel'!$Q28*'03-Labour_Subs_Travel'!H$43)+('02-Flat Plate, Gel'!$AB28*'03-Labour_Subs_Travel'!H$45)+('02-Flat Plate, Gel'!$AM28*'03-Labour_Subs_Travel'!H$47)+('02-Flat Plate, Gel'!$AX28*'03-Labour_Subs_Travel'!H$49))</f>
        <v>0</v>
      </c>
      <c r="J22" s="276">
        <f>('02-Flat Plate, Gel'!Q28*INDEX(TransportTable,MATCH(IF($N$3&lt;100,100,$N$3),Distance,1),MATCH(IF(Num_30*VLOOKUP($A22,LP_Table,4,0)&lt;1000,1000,Num_48*VLOOKUP($A22,LP_Table,4,0)),WeightRange,1)))+('02-Flat Plate, Gel'!AB28*INDEX(TransportTable,MATCH(IF($N$3&lt;100,100,$N$3),Distance,1),MATCH(IF(Num_48*VLOOKUP($A22,LP_Table,4,0)&lt;1000,1000,Num_48*VLOOKUP($A22,LP_Table,4,0)),WeightRange,1)))+('02-Flat Plate, Gel'!AM28*INDEX(TransportTable,MATCH(IF($N$3&lt;100,100,$N$3),Distance,1),MATCH(IF(Num_110*VLOOKUP($A22,LP_Table,4,0)&lt;1000,1000,Num_110*VLOOKUP($A22,LP_Table,4,0)),WeightRange,1)))+('02-Flat Plate, Gel'!AX28*INDEX(TransportTable,MATCH(IF($N$3&lt;100,100,$N$3),Distance,1),MATCH(IF(Num_220*VLOOKUP($A22,LP_Table,4,0)&lt;1000,1000,Num_220*VLOOKUP($A22,LP_Table,4,0)),WeightRange,1)))</f>
        <v>0</v>
      </c>
      <c r="K22" s="276">
        <f>2*$N$3*'03-Labour_Subs_Travel'!$C$35*('02-Flat Plate, Gel'!Q28+'02-Flat Plate, Gel'!AB28+'02-Flat Plate, Gel'!AM28+'02-Flat Plate, Gel'!AX28)</f>
        <v>0</v>
      </c>
      <c r="L22" s="277">
        <f>IF($B22&lt;='03-Labour_Subs_Travel'!$C$20,('02-Flat Plate, Gel'!Q28*'03-Labour_Subs_Travel'!$I$42)+('02-Flat Plate, Gel'!AB28*'03-Labour_Subs_Travel'!$I$44)+('02-Flat Plate, Gel'!AM28*'03-Labour_Subs_Travel'!$I$46)+('02-Flat Plate, Gel'!AX28*'03-Labour_Subs_Travel'!$I$48),('02-Flat Plate, Gel'!Q28*'03-Labour_Subs_Travel'!$I$43)+('02-Flat Plate, Gel'!AB28*'03-Labour_Subs_Travel'!$I$45)+('02-Flat Plate, Gel'!AM28*'03-Labour_Subs_Travel'!$I$47)+('02-Flat Plate, Gel'!AX28*'03-Labour_Subs_Travel'!$I$49))</f>
        <v>0</v>
      </c>
      <c r="M22" s="277">
        <f t="shared" si="4"/>
        <v>0</v>
      </c>
      <c r="N22" s="277">
        <f>IF($B22&lt;='03-Labour_Subs_Travel'!$C$20,('02-Flat Plate, Gel'!AB28*'03-Labour_Subs_Travel'!$J$44)+('02-Flat Plate, Gel'!AM28*'03-Labour_Subs_Travel'!$J$46)+('02-Flat Plate, Gel'!AX28*'03-Labour_Subs_Travel'!$J$48),('02-Flat Plate, Gel'!AB28*'03-Labour_Subs_Travel'!$J$45)+('02-Flat Plate, Gel'!AM28*'03-Labour_Subs_Travel'!$J$47)+('02-Flat Plate, Gel'!AX28*'03-Labour_Subs_Travel'!$J$49))</f>
        <v>0</v>
      </c>
      <c r="O22" s="277">
        <f t="shared" si="5"/>
        <v>0</v>
      </c>
      <c r="Q22"/>
      <c r="R22"/>
      <c r="S22"/>
      <c r="T22"/>
      <c r="U22"/>
      <c r="V22"/>
      <c r="W22"/>
    </row>
    <row r="23" spans="1:23" x14ac:dyDescent="0.25">
      <c r="A23" s="93">
        <f>'02-Flat Plate, Gel'!B29</f>
        <v>350</v>
      </c>
      <c r="B23" s="93">
        <f>'02-Flat Plate, Gel'!C29</f>
        <v>0</v>
      </c>
      <c r="C23" s="276">
        <f t="shared" si="1"/>
        <v>0</v>
      </c>
      <c r="D23" s="284">
        <f t="shared" si="2"/>
        <v>0</v>
      </c>
      <c r="E23" s="276">
        <f t="shared" si="3"/>
        <v>0</v>
      </c>
      <c r="F23" s="276">
        <f>IF($B23&lt;='03-Labour_Subs_Travel'!$C$20,('02-Flat Plate, Gel'!Q29*'03-Labour_Subs_Travel'!E55)+('02-Flat Plate, Gel'!$AB29*'03-Labour_Subs_Travel'!E$44)+('02-Flat Plate, Gel'!$AM29*'03-Labour_Subs_Travel'!E$46)+('02-Flat Plate, Gel'!$AX29*'03-Labour_Subs_Travel'!E$48),('02-Flat Plate, Gel'!Q29*'03-Labour_Subs_Travel'!E56)+('02-Flat Plate, Gel'!$AB29*'03-Labour_Subs_Travel'!E$45)+('02-Flat Plate, Gel'!$AM29*'03-Labour_Subs_Travel'!E$47)+('02-Flat Plate, Gel'!$AX29*'03-Labour_Subs_Travel'!E$49))</f>
        <v>0</v>
      </c>
      <c r="G23" s="276">
        <f>IF($B23&lt;='03-Labour_Subs_Travel'!$C$20,('02-Flat Plate, Gel'!Q29*'03-Labour_Subs_Travel'!F$42)+('02-Flat Plate, Gel'!$AB29*'03-Labour_Subs_Travel'!F$44)+('02-Flat Plate, Gel'!$AM29*'03-Labour_Subs_Travel'!F$46)+('02-Flat Plate, Gel'!$AX29*'03-Labour_Subs_Travel'!F$48),('02-Flat Plate, Gel'!Q29*'03-Labour_Subs_Travel'!F$43)+('02-Flat Plate, Gel'!$AB29*'03-Labour_Subs_Travel'!F$45)+('02-Flat Plate, Gel'!$AM29*'03-Labour_Subs_Travel'!F$47)+('02-Flat Plate, Gel'!$AX29*'03-Labour_Subs_Travel'!F$49))</f>
        <v>0</v>
      </c>
      <c r="H23" s="276">
        <f>IF($B23&lt;='03-Labour_Subs_Travel'!$C$20,('02-Flat Plate, Gel'!$Q29*'03-Labour_Subs_Travel'!G$42)+('02-Flat Plate, Gel'!$AB29*'03-Labour_Subs_Travel'!G$44)+('02-Flat Plate, Gel'!$AM29*'03-Labour_Subs_Travel'!G$46)+('02-Flat Plate, Gel'!$AX29*'03-Labour_Subs_Travel'!G$48),('02-Flat Plate, Gel'!$Q29*'03-Labour_Subs_Travel'!G$43)+('02-Flat Plate, Gel'!$AB29*'03-Labour_Subs_Travel'!G$45)+('02-Flat Plate, Gel'!$AM29*'03-Labour_Subs_Travel'!G$47)+('02-Flat Plate, Gel'!$AX29*'03-Labour_Subs_Travel'!G$49))</f>
        <v>0</v>
      </c>
      <c r="I23" s="276">
        <f>IF($B23&lt;='03-Labour_Subs_Travel'!$C$20,('02-Flat Plate, Gel'!$Q29*'03-Labour_Subs_Travel'!H$42)+('02-Flat Plate, Gel'!$AB29*'03-Labour_Subs_Travel'!H$44)+('02-Flat Plate, Gel'!$AM29*'03-Labour_Subs_Travel'!H$46)+('02-Flat Plate, Gel'!$AX29*'03-Labour_Subs_Travel'!H$48),('02-Flat Plate, Gel'!$Q29*'03-Labour_Subs_Travel'!H$43)+('02-Flat Plate, Gel'!$AB29*'03-Labour_Subs_Travel'!H$45)+('02-Flat Plate, Gel'!$AM29*'03-Labour_Subs_Travel'!H$47)+('02-Flat Plate, Gel'!$AX29*'03-Labour_Subs_Travel'!H$49))</f>
        <v>0</v>
      </c>
      <c r="J23" s="276">
        <f>('02-Flat Plate, Gel'!Q29*INDEX(TransportTable,MATCH(IF($N$3&lt;100,100,$N$3),Distance,1),MATCH(IF(Num_30*VLOOKUP($A23,LP_Table,4,0)&lt;1000,1000,Num_48*VLOOKUP($A23,LP_Table,4,0)),WeightRange,1)))+('02-Flat Plate, Gel'!AB29*INDEX(TransportTable,MATCH(IF($N$3&lt;100,100,$N$3),Distance,1),MATCH(IF(Num_48*VLOOKUP($A23,LP_Table,4,0)&lt;1000,1000,Num_48*VLOOKUP($A23,LP_Table,4,0)),WeightRange,1)))+('02-Flat Plate, Gel'!AM29*INDEX(TransportTable,MATCH(IF($N$3&lt;100,100,$N$3),Distance,1),MATCH(IF(Num_110*VLOOKUP($A23,LP_Table,4,0)&lt;1000,1000,Num_110*VLOOKUP($A23,LP_Table,4,0)),WeightRange,1)))+('02-Flat Plate, Gel'!AX29*INDEX(TransportTable,MATCH(IF($N$3&lt;100,100,$N$3),Distance,1),MATCH(IF(Num_220*VLOOKUP($A23,LP_Table,4,0)&lt;1000,1000,Num_220*VLOOKUP($A23,LP_Table,4,0)),WeightRange,1)))</f>
        <v>0</v>
      </c>
      <c r="K23" s="276">
        <f>2*$N$3*'03-Labour_Subs_Travel'!$C$35*('02-Flat Plate, Gel'!Q29+'02-Flat Plate, Gel'!AB29+'02-Flat Plate, Gel'!AM29+'02-Flat Plate, Gel'!AX29)</f>
        <v>0</v>
      </c>
      <c r="L23" s="277">
        <f>IF($B23&lt;='03-Labour_Subs_Travel'!$C$20,('02-Flat Plate, Gel'!Q29*'03-Labour_Subs_Travel'!$I$42)+('02-Flat Plate, Gel'!AB29*'03-Labour_Subs_Travel'!$I$44)+('02-Flat Plate, Gel'!AM29*'03-Labour_Subs_Travel'!$I$46)+('02-Flat Plate, Gel'!AX29*'03-Labour_Subs_Travel'!$I$48),('02-Flat Plate, Gel'!Q29*'03-Labour_Subs_Travel'!$I$43)+('02-Flat Plate, Gel'!AB29*'03-Labour_Subs_Travel'!$I$45)+('02-Flat Plate, Gel'!AM29*'03-Labour_Subs_Travel'!$I$47)+('02-Flat Plate, Gel'!AX29*'03-Labour_Subs_Travel'!$I$49))</f>
        <v>0</v>
      </c>
      <c r="M23" s="277">
        <f t="shared" si="4"/>
        <v>0</v>
      </c>
      <c r="N23" s="277">
        <f>IF($B23&lt;='03-Labour_Subs_Travel'!$C$20,('02-Flat Plate, Gel'!AB29*'03-Labour_Subs_Travel'!$J$44)+('02-Flat Plate, Gel'!AM29*'03-Labour_Subs_Travel'!$J$46)+('02-Flat Plate, Gel'!AX29*'03-Labour_Subs_Travel'!$J$48),('02-Flat Plate, Gel'!AB29*'03-Labour_Subs_Travel'!$J$45)+('02-Flat Plate, Gel'!AM29*'03-Labour_Subs_Travel'!$J$47)+('02-Flat Plate, Gel'!AX29*'03-Labour_Subs_Travel'!$J$49))</f>
        <v>0</v>
      </c>
      <c r="O23" s="277">
        <f t="shared" si="5"/>
        <v>0</v>
      </c>
      <c r="Q23"/>
      <c r="R23"/>
      <c r="S23"/>
      <c r="T23"/>
      <c r="U23"/>
      <c r="V23"/>
      <c r="W23"/>
    </row>
    <row r="24" spans="1:23" x14ac:dyDescent="0.25">
      <c r="A24" s="93">
        <f>'02-Flat Plate, Gel'!B30</f>
        <v>400</v>
      </c>
      <c r="B24" s="93">
        <f>'02-Flat Plate, Gel'!C30</f>
        <v>0</v>
      </c>
      <c r="C24" s="276">
        <f t="shared" si="1"/>
        <v>0</v>
      </c>
      <c r="D24" s="284">
        <f t="shared" si="2"/>
        <v>0</v>
      </c>
      <c r="E24" s="276">
        <f t="shared" si="3"/>
        <v>0</v>
      </c>
      <c r="F24" s="276">
        <f>IF($B24&lt;='03-Labour_Subs_Travel'!$C$20,('02-Flat Plate, Gel'!Q30*'03-Labour_Subs_Travel'!E56)+('02-Flat Plate, Gel'!$AB30*'03-Labour_Subs_Travel'!E$44)+('02-Flat Plate, Gel'!$AM30*'03-Labour_Subs_Travel'!E$46)+('02-Flat Plate, Gel'!$AX30*'03-Labour_Subs_Travel'!E$48),('02-Flat Plate, Gel'!Q30*'03-Labour_Subs_Travel'!E57)+('02-Flat Plate, Gel'!$AB30*'03-Labour_Subs_Travel'!E$45)+('02-Flat Plate, Gel'!$AM30*'03-Labour_Subs_Travel'!E$47)+('02-Flat Plate, Gel'!$AX30*'03-Labour_Subs_Travel'!E$49))</f>
        <v>0</v>
      </c>
      <c r="G24" s="276">
        <f>IF($B24&lt;='03-Labour_Subs_Travel'!$C$20,('02-Flat Plate, Gel'!Q30*'03-Labour_Subs_Travel'!F$42)+('02-Flat Plate, Gel'!$AB30*'03-Labour_Subs_Travel'!F$44)+('02-Flat Plate, Gel'!$AM30*'03-Labour_Subs_Travel'!F$46)+('02-Flat Plate, Gel'!$AX30*'03-Labour_Subs_Travel'!F$48),('02-Flat Plate, Gel'!Q30*'03-Labour_Subs_Travel'!F$43)+('02-Flat Plate, Gel'!$AB30*'03-Labour_Subs_Travel'!F$45)+('02-Flat Plate, Gel'!$AM30*'03-Labour_Subs_Travel'!F$47)+('02-Flat Plate, Gel'!$AX30*'03-Labour_Subs_Travel'!F$49))</f>
        <v>0</v>
      </c>
      <c r="H24" s="276">
        <f>IF($B24&lt;='03-Labour_Subs_Travel'!$C$20,('02-Flat Plate, Gel'!$Q30*'03-Labour_Subs_Travel'!G$42)+('02-Flat Plate, Gel'!$AB30*'03-Labour_Subs_Travel'!G$44)+('02-Flat Plate, Gel'!$AM30*'03-Labour_Subs_Travel'!G$46)+('02-Flat Plate, Gel'!$AX30*'03-Labour_Subs_Travel'!G$48),('02-Flat Plate, Gel'!$Q30*'03-Labour_Subs_Travel'!G$43)+('02-Flat Plate, Gel'!$AB30*'03-Labour_Subs_Travel'!G$45)+('02-Flat Plate, Gel'!$AM30*'03-Labour_Subs_Travel'!G$47)+('02-Flat Plate, Gel'!$AX30*'03-Labour_Subs_Travel'!G$49))</f>
        <v>0</v>
      </c>
      <c r="I24" s="276">
        <f>IF($B24&lt;='03-Labour_Subs_Travel'!$C$20,('02-Flat Plate, Gel'!$Q30*'03-Labour_Subs_Travel'!H$42)+('02-Flat Plate, Gel'!$AB30*'03-Labour_Subs_Travel'!H$44)+('02-Flat Plate, Gel'!$AM30*'03-Labour_Subs_Travel'!H$46)+('02-Flat Plate, Gel'!$AX30*'03-Labour_Subs_Travel'!H$48),('02-Flat Plate, Gel'!$Q30*'03-Labour_Subs_Travel'!H$43)+('02-Flat Plate, Gel'!$AB30*'03-Labour_Subs_Travel'!H$45)+('02-Flat Plate, Gel'!$AM30*'03-Labour_Subs_Travel'!H$47)+('02-Flat Plate, Gel'!$AX30*'03-Labour_Subs_Travel'!H$49))</f>
        <v>0</v>
      </c>
      <c r="J24" s="276">
        <f>('02-Flat Plate, Gel'!Q30*INDEX(TransportTable,MATCH(IF($N$3&lt;100,100,$N$3),Distance,1),MATCH(IF(Num_30*VLOOKUP($A24,LP_Table,4,0)&lt;1000,1000,Num_48*VLOOKUP($A24,LP_Table,4,0)),WeightRange,1)))+('02-Flat Plate, Gel'!AB30*INDEX(TransportTable,MATCH(IF($N$3&lt;100,100,$N$3),Distance,1),MATCH(IF(Num_48*VLOOKUP($A24,LP_Table,4,0)&lt;1000,1000,Num_48*VLOOKUP($A24,LP_Table,4,0)),WeightRange,1)))+('02-Flat Plate, Gel'!AM30*INDEX(TransportTable,MATCH(IF($N$3&lt;100,100,$N$3),Distance,1),MATCH(IF(Num_110*VLOOKUP($A24,LP_Table,4,0)&lt;1000,1000,Num_110*VLOOKUP($A24,LP_Table,4,0)),WeightRange,1)))+('02-Flat Plate, Gel'!AX30*INDEX(TransportTable,MATCH(IF($N$3&lt;100,100,$N$3),Distance,1),MATCH(IF(Num_220*VLOOKUP($A24,LP_Table,4,0)&lt;1000,1000,Num_220*VLOOKUP($A24,LP_Table,4,0)),WeightRange,1)))</f>
        <v>0</v>
      </c>
      <c r="K24" s="276">
        <f>2*$N$3*'03-Labour_Subs_Travel'!$C$35*('02-Flat Plate, Gel'!Q30+'02-Flat Plate, Gel'!AB30+'02-Flat Plate, Gel'!AM30+'02-Flat Plate, Gel'!AX30)</f>
        <v>0</v>
      </c>
      <c r="L24" s="277">
        <f>IF($B24&lt;='03-Labour_Subs_Travel'!$C$20,('02-Flat Plate, Gel'!Q30*'03-Labour_Subs_Travel'!$I$42)+('02-Flat Plate, Gel'!AB30*'03-Labour_Subs_Travel'!$I$44)+('02-Flat Plate, Gel'!AM30*'03-Labour_Subs_Travel'!$I$46)+('02-Flat Plate, Gel'!AX30*'03-Labour_Subs_Travel'!$I$48),('02-Flat Plate, Gel'!Q30*'03-Labour_Subs_Travel'!$I$43)+('02-Flat Plate, Gel'!AB30*'03-Labour_Subs_Travel'!$I$45)+('02-Flat Plate, Gel'!AM30*'03-Labour_Subs_Travel'!$I$47)+('02-Flat Plate, Gel'!AX30*'03-Labour_Subs_Travel'!$I$49))</f>
        <v>0</v>
      </c>
      <c r="M24" s="277">
        <f t="shared" si="4"/>
        <v>0</v>
      </c>
      <c r="N24" s="277">
        <f>IF($B24&lt;='03-Labour_Subs_Travel'!$C$20,('02-Flat Plate, Gel'!AB30*'03-Labour_Subs_Travel'!$J$44)+('02-Flat Plate, Gel'!AM30*'03-Labour_Subs_Travel'!$J$46)+('02-Flat Plate, Gel'!AX30*'03-Labour_Subs_Travel'!$J$48),('02-Flat Plate, Gel'!AB30*'03-Labour_Subs_Travel'!$J$45)+('02-Flat Plate, Gel'!AM30*'03-Labour_Subs_Travel'!$J$47)+('02-Flat Plate, Gel'!AX30*'03-Labour_Subs_Travel'!$J$49))</f>
        <v>0</v>
      </c>
      <c r="O24" s="277">
        <f t="shared" si="5"/>
        <v>0</v>
      </c>
      <c r="Q24"/>
      <c r="R24"/>
      <c r="S24"/>
      <c r="T24"/>
      <c r="U24"/>
      <c r="V24"/>
      <c r="W24"/>
    </row>
    <row r="25" spans="1:23" x14ac:dyDescent="0.25">
      <c r="A25" s="93">
        <f>'02-Flat Plate, Gel'!B31</f>
        <v>450</v>
      </c>
      <c r="B25" s="93">
        <f>'02-Flat Plate, Gel'!C31</f>
        <v>0</v>
      </c>
      <c r="C25" s="276">
        <f t="shared" si="1"/>
        <v>0</v>
      </c>
      <c r="D25" s="284">
        <f t="shared" si="2"/>
        <v>0</v>
      </c>
      <c r="E25" s="276">
        <f t="shared" si="3"/>
        <v>0</v>
      </c>
      <c r="F25" s="276">
        <f>IF($B25&lt;='03-Labour_Subs_Travel'!$C$20,('02-Flat Plate, Gel'!Q31*'03-Labour_Subs_Travel'!E57)+('02-Flat Plate, Gel'!$AB31*'03-Labour_Subs_Travel'!E$44)+('02-Flat Plate, Gel'!$AM31*'03-Labour_Subs_Travel'!E$46)+('02-Flat Plate, Gel'!$AX31*'03-Labour_Subs_Travel'!E$48),('02-Flat Plate, Gel'!Q31*'03-Labour_Subs_Travel'!E58)+('02-Flat Plate, Gel'!$AB31*'03-Labour_Subs_Travel'!E$45)+('02-Flat Plate, Gel'!$AM31*'03-Labour_Subs_Travel'!E$47)+('02-Flat Plate, Gel'!$AX31*'03-Labour_Subs_Travel'!E$49))</f>
        <v>0</v>
      </c>
      <c r="G25" s="276">
        <f>IF($B25&lt;='03-Labour_Subs_Travel'!$C$20,('02-Flat Plate, Gel'!Q31*'03-Labour_Subs_Travel'!F$42)+('02-Flat Plate, Gel'!$AB31*'03-Labour_Subs_Travel'!F$44)+('02-Flat Plate, Gel'!$AM31*'03-Labour_Subs_Travel'!F$46)+('02-Flat Plate, Gel'!$AX31*'03-Labour_Subs_Travel'!F$48),('02-Flat Plate, Gel'!Q31*'03-Labour_Subs_Travel'!F$43)+('02-Flat Plate, Gel'!$AB31*'03-Labour_Subs_Travel'!F$45)+('02-Flat Plate, Gel'!$AM31*'03-Labour_Subs_Travel'!F$47)+('02-Flat Plate, Gel'!$AX31*'03-Labour_Subs_Travel'!F$49))</f>
        <v>0</v>
      </c>
      <c r="H25" s="276">
        <f>IF($B25&lt;='03-Labour_Subs_Travel'!$C$20,('02-Flat Plate, Gel'!$Q31*'03-Labour_Subs_Travel'!G$42)+('02-Flat Plate, Gel'!$AB31*'03-Labour_Subs_Travel'!G$44)+('02-Flat Plate, Gel'!$AM31*'03-Labour_Subs_Travel'!G$46)+('02-Flat Plate, Gel'!$AX31*'03-Labour_Subs_Travel'!G$48),('02-Flat Plate, Gel'!$Q31*'03-Labour_Subs_Travel'!G$43)+('02-Flat Plate, Gel'!$AB31*'03-Labour_Subs_Travel'!G$45)+('02-Flat Plate, Gel'!$AM31*'03-Labour_Subs_Travel'!G$47)+('02-Flat Plate, Gel'!$AX31*'03-Labour_Subs_Travel'!G$49))</f>
        <v>0</v>
      </c>
      <c r="I25" s="276">
        <f>IF($B25&lt;='03-Labour_Subs_Travel'!$C$20,('02-Flat Plate, Gel'!$Q31*'03-Labour_Subs_Travel'!H$42)+('02-Flat Plate, Gel'!$AB31*'03-Labour_Subs_Travel'!H$44)+('02-Flat Plate, Gel'!$AM31*'03-Labour_Subs_Travel'!H$46)+('02-Flat Plate, Gel'!$AX31*'03-Labour_Subs_Travel'!H$48),('02-Flat Plate, Gel'!$Q31*'03-Labour_Subs_Travel'!H$43)+('02-Flat Plate, Gel'!$AB31*'03-Labour_Subs_Travel'!H$45)+('02-Flat Plate, Gel'!$AM31*'03-Labour_Subs_Travel'!H$47)+('02-Flat Plate, Gel'!$AX31*'03-Labour_Subs_Travel'!H$49))</f>
        <v>0</v>
      </c>
      <c r="J25" s="276">
        <f>('02-Flat Plate, Gel'!Q31*INDEX(TransportTable,MATCH(IF($N$3&lt;100,100,$N$3),Distance,1),MATCH(IF(Num_30*VLOOKUP($A25,LP_Table,4,0)&lt;1000,1000,Num_48*VLOOKUP($A25,LP_Table,4,0)),WeightRange,1)))+('02-Flat Plate, Gel'!AB31*INDEX(TransportTable,MATCH(IF($N$3&lt;100,100,$N$3),Distance,1),MATCH(IF(Num_48*VLOOKUP($A25,LP_Table,4,0)&lt;1000,1000,Num_48*VLOOKUP($A25,LP_Table,4,0)),WeightRange,1)))+('02-Flat Plate, Gel'!AM31*INDEX(TransportTable,MATCH(IF($N$3&lt;100,100,$N$3),Distance,1),MATCH(IF(Num_110*VLOOKUP($A25,LP_Table,4,0)&lt;1000,1000,Num_110*VLOOKUP($A25,LP_Table,4,0)),WeightRange,1)))+('02-Flat Plate, Gel'!AX31*INDEX(TransportTable,MATCH(IF($N$3&lt;100,100,$N$3),Distance,1),MATCH(IF(Num_220*VLOOKUP($A25,LP_Table,4,0)&lt;1000,1000,Num_220*VLOOKUP($A25,LP_Table,4,0)),WeightRange,1)))</f>
        <v>0</v>
      </c>
      <c r="K25" s="276">
        <f>2*$N$3*'03-Labour_Subs_Travel'!$C$35*('02-Flat Plate, Gel'!Q31+'02-Flat Plate, Gel'!AB31+'02-Flat Plate, Gel'!AM31+'02-Flat Plate, Gel'!AX31)</f>
        <v>0</v>
      </c>
      <c r="L25" s="277">
        <f>IF($B25&lt;='03-Labour_Subs_Travel'!$C$20,('02-Flat Plate, Gel'!Q31*'03-Labour_Subs_Travel'!$I$42)+('02-Flat Plate, Gel'!AB31*'03-Labour_Subs_Travel'!$I$44)+('02-Flat Plate, Gel'!AM31*'03-Labour_Subs_Travel'!$I$46)+('02-Flat Plate, Gel'!AX31*'03-Labour_Subs_Travel'!$I$48),('02-Flat Plate, Gel'!Q31*'03-Labour_Subs_Travel'!$I$43)+('02-Flat Plate, Gel'!AB31*'03-Labour_Subs_Travel'!$I$45)+('02-Flat Plate, Gel'!AM31*'03-Labour_Subs_Travel'!$I$47)+('02-Flat Plate, Gel'!AX31*'03-Labour_Subs_Travel'!$I$49))</f>
        <v>0</v>
      </c>
      <c r="M25" s="277">
        <f t="shared" si="4"/>
        <v>0</v>
      </c>
      <c r="N25" s="277">
        <f>IF($B25&lt;='03-Labour_Subs_Travel'!$C$20,('02-Flat Plate, Gel'!AB31*'03-Labour_Subs_Travel'!$J$44)+('02-Flat Plate, Gel'!AM31*'03-Labour_Subs_Travel'!$J$46)+('02-Flat Plate, Gel'!AX31*'03-Labour_Subs_Travel'!$J$48),('02-Flat Plate, Gel'!AB31*'03-Labour_Subs_Travel'!$J$45)+('02-Flat Plate, Gel'!AM31*'03-Labour_Subs_Travel'!$J$47)+('02-Flat Plate, Gel'!AX31*'03-Labour_Subs_Travel'!$J$49))</f>
        <v>0</v>
      </c>
      <c r="O25" s="277">
        <f t="shared" si="5"/>
        <v>0</v>
      </c>
      <c r="Q25"/>
      <c r="R25"/>
      <c r="S25"/>
      <c r="T25"/>
      <c r="U25"/>
      <c r="V25"/>
      <c r="W25"/>
    </row>
    <row r="26" spans="1:23" x14ac:dyDescent="0.25">
      <c r="A26" s="93">
        <f>'02-Flat Plate, Gel'!B32</f>
        <v>500</v>
      </c>
      <c r="B26" s="93">
        <f>'02-Flat Plate, Gel'!C32</f>
        <v>0</v>
      </c>
      <c r="C26" s="276">
        <f t="shared" si="1"/>
        <v>0</v>
      </c>
      <c r="D26" s="284">
        <f t="shared" si="2"/>
        <v>0</v>
      </c>
      <c r="E26" s="276">
        <f t="shared" si="3"/>
        <v>0</v>
      </c>
      <c r="F26" s="276">
        <f>IF($B26&lt;='03-Labour_Subs_Travel'!$C$20,('02-Flat Plate, Gel'!Q32*'03-Labour_Subs_Travel'!E58)+('02-Flat Plate, Gel'!$AB32*'03-Labour_Subs_Travel'!E$44)+('02-Flat Plate, Gel'!$AM32*'03-Labour_Subs_Travel'!E$46)+('02-Flat Plate, Gel'!$AX32*'03-Labour_Subs_Travel'!E$48),('02-Flat Plate, Gel'!Q32*'03-Labour_Subs_Travel'!E59)+('02-Flat Plate, Gel'!$AB32*'03-Labour_Subs_Travel'!E$45)+('02-Flat Plate, Gel'!$AM32*'03-Labour_Subs_Travel'!E$47)+('02-Flat Plate, Gel'!$AX32*'03-Labour_Subs_Travel'!E$49))</f>
        <v>0</v>
      </c>
      <c r="G26" s="276">
        <f>IF($B26&lt;='03-Labour_Subs_Travel'!$C$20,('02-Flat Plate, Gel'!Q32*'03-Labour_Subs_Travel'!F$42)+('02-Flat Plate, Gel'!$AB32*'03-Labour_Subs_Travel'!F$44)+('02-Flat Plate, Gel'!$AM32*'03-Labour_Subs_Travel'!F$46)+('02-Flat Plate, Gel'!$AX32*'03-Labour_Subs_Travel'!F$48),('02-Flat Plate, Gel'!Q32*'03-Labour_Subs_Travel'!F$43)+('02-Flat Plate, Gel'!$AB32*'03-Labour_Subs_Travel'!F$45)+('02-Flat Plate, Gel'!$AM32*'03-Labour_Subs_Travel'!F$47)+('02-Flat Plate, Gel'!$AX32*'03-Labour_Subs_Travel'!F$49))</f>
        <v>0</v>
      </c>
      <c r="H26" s="276">
        <f>IF($B26&lt;='03-Labour_Subs_Travel'!$C$20,('02-Flat Plate, Gel'!$Q32*'03-Labour_Subs_Travel'!G$42)+('02-Flat Plate, Gel'!$AB32*'03-Labour_Subs_Travel'!G$44)+('02-Flat Plate, Gel'!$AM32*'03-Labour_Subs_Travel'!G$46)+('02-Flat Plate, Gel'!$AX32*'03-Labour_Subs_Travel'!G$48),('02-Flat Plate, Gel'!$Q32*'03-Labour_Subs_Travel'!G$43)+('02-Flat Plate, Gel'!$AB32*'03-Labour_Subs_Travel'!G$45)+('02-Flat Plate, Gel'!$AM32*'03-Labour_Subs_Travel'!G$47)+('02-Flat Plate, Gel'!$AX32*'03-Labour_Subs_Travel'!G$49))</f>
        <v>0</v>
      </c>
      <c r="I26" s="276">
        <f>IF($B26&lt;='03-Labour_Subs_Travel'!$C$20,('02-Flat Plate, Gel'!$Q32*'03-Labour_Subs_Travel'!H$42)+('02-Flat Plate, Gel'!$AB32*'03-Labour_Subs_Travel'!H$44)+('02-Flat Plate, Gel'!$AM32*'03-Labour_Subs_Travel'!H$46)+('02-Flat Plate, Gel'!$AX32*'03-Labour_Subs_Travel'!H$48),('02-Flat Plate, Gel'!$Q32*'03-Labour_Subs_Travel'!H$43)+('02-Flat Plate, Gel'!$AB32*'03-Labour_Subs_Travel'!H$45)+('02-Flat Plate, Gel'!$AM32*'03-Labour_Subs_Travel'!H$47)+('02-Flat Plate, Gel'!$AX32*'03-Labour_Subs_Travel'!H$49))</f>
        <v>0</v>
      </c>
      <c r="J26" s="276">
        <f>('02-Flat Plate, Gel'!Q32*INDEX(TransportTable,MATCH(IF($N$3&lt;100,100,$N$3),Distance,1),MATCH(IF(Num_30*VLOOKUP($A26,LP_Table,4,0)&lt;1000,1000,Num_48*VLOOKUP($A26,LP_Table,4,0)),WeightRange,1)))+('02-Flat Plate, Gel'!AB32*INDEX(TransportTable,MATCH(IF($N$3&lt;100,100,$N$3),Distance,1),MATCH(IF(Num_48*VLOOKUP($A26,LP_Table,4,0)&lt;1000,1000,Num_48*VLOOKUP($A26,LP_Table,4,0)),WeightRange,1)))+('02-Flat Plate, Gel'!AM32*INDEX(TransportTable,MATCH(IF($N$3&lt;100,100,$N$3),Distance,1),MATCH(IF(Num_110*VLOOKUP($A26,LP_Table,4,0)&lt;1000,1000,Num_110*VLOOKUP($A26,LP_Table,4,0)),WeightRange,1)))+('02-Flat Plate, Gel'!AX32*INDEX(TransportTable,MATCH(IF($N$3&lt;100,100,$N$3),Distance,1),MATCH(IF(Num_220*VLOOKUP($A26,LP_Table,4,0)&lt;1000,1000,Num_220*VLOOKUP($A26,LP_Table,4,0)),WeightRange,1)))</f>
        <v>0</v>
      </c>
      <c r="K26" s="276">
        <f>2*$N$3*'03-Labour_Subs_Travel'!$C$35*('02-Flat Plate, Gel'!Q32+'02-Flat Plate, Gel'!AB32+'02-Flat Plate, Gel'!AM32+'02-Flat Plate, Gel'!AX32)</f>
        <v>0</v>
      </c>
      <c r="L26" s="277">
        <f>IF($B26&lt;='03-Labour_Subs_Travel'!$C$20,('02-Flat Plate, Gel'!Q32*'03-Labour_Subs_Travel'!$I$42)+('02-Flat Plate, Gel'!AB32*'03-Labour_Subs_Travel'!$I$44)+('02-Flat Plate, Gel'!AM32*'03-Labour_Subs_Travel'!$I$46)+('02-Flat Plate, Gel'!AX32*'03-Labour_Subs_Travel'!$I$48),('02-Flat Plate, Gel'!Q32*'03-Labour_Subs_Travel'!$I$43)+('02-Flat Plate, Gel'!AB32*'03-Labour_Subs_Travel'!$I$45)+('02-Flat Plate, Gel'!AM32*'03-Labour_Subs_Travel'!$I$47)+('02-Flat Plate, Gel'!AX32*'03-Labour_Subs_Travel'!$I$49))</f>
        <v>0</v>
      </c>
      <c r="M26" s="277">
        <f t="shared" si="4"/>
        <v>0</v>
      </c>
      <c r="N26" s="277">
        <f>IF($B26&lt;='03-Labour_Subs_Travel'!$C$20,('02-Flat Plate, Gel'!AB32*'03-Labour_Subs_Travel'!$J$44)+('02-Flat Plate, Gel'!AM32*'03-Labour_Subs_Travel'!$J$46)+('02-Flat Plate, Gel'!AX32*'03-Labour_Subs_Travel'!$J$48),('02-Flat Plate, Gel'!AB32*'03-Labour_Subs_Travel'!$J$45)+('02-Flat Plate, Gel'!AM32*'03-Labour_Subs_Travel'!$J$47)+('02-Flat Plate, Gel'!AX32*'03-Labour_Subs_Travel'!$J$49))</f>
        <v>0</v>
      </c>
      <c r="O26" s="277">
        <f t="shared" si="5"/>
        <v>0</v>
      </c>
      <c r="Q26"/>
      <c r="R26"/>
      <c r="S26"/>
      <c r="T26"/>
      <c r="U26"/>
      <c r="V26"/>
      <c r="W26"/>
    </row>
    <row r="27" spans="1:23" ht="13" x14ac:dyDescent="0.25">
      <c r="C27" s="178">
        <f t="shared" ref="C27:O27" si="6">SUM(C10:C26)</f>
        <v>0</v>
      </c>
      <c r="D27" s="178">
        <f t="shared" si="6"/>
        <v>0</v>
      </c>
      <c r="E27" s="178">
        <f t="shared" si="6"/>
        <v>0</v>
      </c>
      <c r="F27" s="178">
        <f t="shared" si="6"/>
        <v>0</v>
      </c>
      <c r="G27" s="178">
        <f t="shared" si="6"/>
        <v>0</v>
      </c>
      <c r="H27" s="178">
        <f t="shared" si="6"/>
        <v>0</v>
      </c>
      <c r="I27" s="178">
        <f t="shared" si="6"/>
        <v>0</v>
      </c>
      <c r="J27" s="178">
        <f t="shared" si="6"/>
        <v>0</v>
      </c>
      <c r="K27" s="178">
        <f t="shared" si="6"/>
        <v>0</v>
      </c>
      <c r="L27" s="178">
        <f t="shared" si="6"/>
        <v>0</v>
      </c>
      <c r="M27" s="178">
        <f t="shared" si="6"/>
        <v>0</v>
      </c>
      <c r="N27" s="178">
        <f t="shared" si="6"/>
        <v>0</v>
      </c>
      <c r="O27" s="178">
        <f t="shared" si="6"/>
        <v>0</v>
      </c>
      <c r="P27"/>
      <c r="Q27"/>
      <c r="R27"/>
      <c r="S27"/>
      <c r="T27"/>
      <c r="U27"/>
      <c r="V27"/>
      <c r="W27"/>
    </row>
    <row r="28" spans="1:23" x14ac:dyDescent="0.25">
      <c r="K28" s="98"/>
      <c r="T28" s="91"/>
      <c r="W28"/>
    </row>
    <row r="29" spans="1:23" x14ac:dyDescent="0.25">
      <c r="K29" s="98"/>
      <c r="T29" s="91"/>
      <c r="W29"/>
    </row>
    <row r="30" spans="1:23" x14ac:dyDescent="0.25">
      <c r="B30" t="s">
        <v>386</v>
      </c>
      <c r="K30" s="98"/>
      <c r="T30" s="91"/>
      <c r="W30"/>
    </row>
    <row r="31" spans="1:23" x14ac:dyDescent="0.25">
      <c r="B31" s="511" t="s">
        <v>387</v>
      </c>
      <c r="C31" s="511"/>
      <c r="D31" s="511"/>
      <c r="E31" s="511"/>
      <c r="F31" s="511"/>
      <c r="G31" s="511"/>
      <c r="K31" s="98"/>
      <c r="T31" s="91"/>
      <c r="W31"/>
    </row>
    <row r="32" spans="1:23" x14ac:dyDescent="0.25">
      <c r="K32" s="98"/>
      <c r="T32" s="91"/>
      <c r="W32"/>
    </row>
    <row r="33" spans="11:23" x14ac:dyDescent="0.25">
      <c r="K33" s="98"/>
      <c r="T33" s="91"/>
      <c r="W33"/>
    </row>
    <row r="34" spans="11:23" x14ac:dyDescent="0.25">
      <c r="K34" s="98"/>
      <c r="T34" s="91"/>
      <c r="W34"/>
    </row>
    <row r="35" spans="11:23" x14ac:dyDescent="0.25">
      <c r="K35" s="98"/>
      <c r="T35" s="91"/>
      <c r="W35"/>
    </row>
  </sheetData>
  <sheetProtection algorithmName="SHA-512" hashValue="MMvtAGGsiTLn/MND/4fNFk2LOHYt72d2xooD1apkgNTSyyEebiOeX6yPoJNmrRffhL3V/It7l88jNnE05YpBOg==" saltValue="0NTo604fnpuYF/+2bMqYcg==" spinCount="100000" sheet="1" objects="1" scenarios="1"/>
  <mergeCells count="7">
    <mergeCell ref="B31:G31"/>
    <mergeCell ref="K2:P2"/>
    <mergeCell ref="K4:P4"/>
    <mergeCell ref="A6:D6"/>
    <mergeCell ref="B3:D3"/>
    <mergeCell ref="B2:D2"/>
    <mergeCell ref="B4:D4"/>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7D20-C481-4237-B826-7C7CE5636AD3}">
  <dimension ref="A1:P23"/>
  <sheetViews>
    <sheetView workbookViewId="0">
      <selection activeCell="N26" sqref="N26"/>
    </sheetView>
  </sheetViews>
  <sheetFormatPr defaultRowHeight="12.5" x14ac:dyDescent="0.25"/>
  <cols>
    <col min="1" max="1" width="7.54296875" bestFit="1" customWidth="1"/>
    <col min="2" max="2" width="56.54296875" bestFit="1" customWidth="1"/>
    <col min="3" max="3" width="6.26953125" bestFit="1" customWidth="1"/>
    <col min="4" max="4" width="7.453125" bestFit="1" customWidth="1"/>
    <col min="5" max="5" width="6.26953125" bestFit="1" customWidth="1"/>
    <col min="6" max="6" width="6" bestFit="1" customWidth="1"/>
    <col min="7" max="7" width="4.7265625" bestFit="1" customWidth="1"/>
    <col min="8" max="8" width="7.26953125" bestFit="1" customWidth="1"/>
    <col min="9" max="9" width="4.54296875" bestFit="1" customWidth="1"/>
    <col min="10" max="10" width="5.453125" bestFit="1" customWidth="1"/>
    <col min="11" max="11" width="6.26953125" bestFit="1" customWidth="1"/>
    <col min="12" max="12" width="6.7265625" bestFit="1" customWidth="1"/>
    <col min="13" max="13" width="6.54296875" bestFit="1" customWidth="1"/>
    <col min="14" max="16" width="8.7265625" style="98"/>
  </cols>
  <sheetData>
    <row r="1" spans="1:16" ht="18.5" x14ac:dyDescent="0.45">
      <c r="A1" s="515" t="s">
        <v>388</v>
      </c>
      <c r="B1" s="515"/>
      <c r="C1" s="294"/>
      <c r="D1" s="293"/>
      <c r="E1" s="295" t="s">
        <v>389</v>
      </c>
      <c r="F1" s="296" t="s">
        <v>390</v>
      </c>
      <c r="G1" s="295">
        <v>12</v>
      </c>
      <c r="H1" s="297" t="s">
        <v>391</v>
      </c>
      <c r="I1" s="295"/>
      <c r="J1" s="295"/>
      <c r="K1" s="295"/>
      <c r="L1" s="295"/>
      <c r="M1" s="295"/>
    </row>
    <row r="2" spans="1:16" ht="15" thickBot="1" x14ac:dyDescent="0.4">
      <c r="A2" s="298"/>
      <c r="B2" s="293"/>
      <c r="C2" s="299"/>
      <c r="D2" s="300"/>
      <c r="E2" s="514" t="s">
        <v>392</v>
      </c>
      <c r="F2" s="514"/>
      <c r="G2" s="514"/>
      <c r="H2" s="514"/>
      <c r="I2" s="514"/>
      <c r="J2" s="514"/>
      <c r="K2" s="514"/>
      <c r="L2" s="514"/>
      <c r="M2" s="514"/>
    </row>
    <row r="3" spans="1:16" ht="44" thickBot="1" x14ac:dyDescent="0.3">
      <c r="A3" s="301" t="s">
        <v>393</v>
      </c>
      <c r="B3" s="302" t="s">
        <v>134</v>
      </c>
      <c r="C3" s="303" t="s">
        <v>394</v>
      </c>
      <c r="D3" s="304" t="s">
        <v>189</v>
      </c>
      <c r="E3" s="305" t="s">
        <v>395</v>
      </c>
      <c r="F3" s="305" t="s">
        <v>396</v>
      </c>
      <c r="G3" s="305" t="s">
        <v>397</v>
      </c>
      <c r="H3" s="305" t="s">
        <v>398</v>
      </c>
      <c r="I3" s="305" t="s">
        <v>399</v>
      </c>
      <c r="J3" s="305" t="s">
        <v>400</v>
      </c>
      <c r="K3" s="305" t="s">
        <v>401</v>
      </c>
      <c r="L3" s="305" t="s">
        <v>402</v>
      </c>
      <c r="M3" s="305" t="s">
        <v>403</v>
      </c>
      <c r="N3" s="305" t="s">
        <v>404</v>
      </c>
      <c r="O3" s="305" t="s">
        <v>405</v>
      </c>
      <c r="P3" s="305" t="s">
        <v>406</v>
      </c>
    </row>
    <row r="4" spans="1:16" ht="13" x14ac:dyDescent="0.3">
      <c r="A4" s="306">
        <f>'[12]1.VLA Total'!A4</f>
        <v>1</v>
      </c>
      <c r="B4" s="251" t="str">
        <f>"2V, Flat Plate, Valve Regulated, Lead Acid, Gel Cell, C10 = "&amp;C4&amp;"Ah"</f>
        <v>2V, Flat Plate, Valve Regulated, Lead Acid, Gel Cell, C10 = 50Ah</v>
      </c>
      <c r="C4" s="292">
        <v>50</v>
      </c>
      <c r="D4" s="249"/>
      <c r="E4" s="250">
        <v>0</v>
      </c>
      <c r="F4" s="250">
        <v>0</v>
      </c>
      <c r="G4" s="250">
        <v>0</v>
      </c>
      <c r="H4" s="250">
        <v>600</v>
      </c>
      <c r="I4" s="250">
        <v>0</v>
      </c>
      <c r="J4" s="250">
        <v>0</v>
      </c>
      <c r="K4" s="250">
        <v>0</v>
      </c>
      <c r="L4" s="250">
        <v>0</v>
      </c>
      <c r="M4" s="250">
        <v>0</v>
      </c>
      <c r="N4" s="93">
        <f>SUM(E4:M4)/24</f>
        <v>25</v>
      </c>
      <c r="O4" s="93"/>
      <c r="P4" s="93"/>
    </row>
    <row r="5" spans="1:16" ht="13" x14ac:dyDescent="0.3">
      <c r="A5" s="306">
        <f>'[12]1.VLA Total'!A5</f>
        <v>2</v>
      </c>
      <c r="B5" s="251" t="str">
        <f t="shared" ref="B5:B13" si="0">"2V, Flat Plate, Valve Regulated, Lead Acid, Gel Cell, C10 = "&amp;C5&amp;"Ah"</f>
        <v>2V, Flat Plate, Valve Regulated, Lead Acid, Gel Cell, C10 = 100Ah</v>
      </c>
      <c r="C5" s="252">
        <v>100</v>
      </c>
      <c r="D5" s="271"/>
      <c r="E5" s="250">
        <v>0</v>
      </c>
      <c r="F5" s="250">
        <v>0</v>
      </c>
      <c r="G5" s="250">
        <v>0</v>
      </c>
      <c r="H5" s="272">
        <f>2100-1587</f>
        <v>513</v>
      </c>
      <c r="I5" s="250">
        <v>0</v>
      </c>
      <c r="J5" s="250">
        <v>0</v>
      </c>
      <c r="K5" s="250">
        <v>0</v>
      </c>
      <c r="L5" s="250">
        <v>0</v>
      </c>
      <c r="M5" s="250">
        <v>0</v>
      </c>
      <c r="N5" s="93"/>
      <c r="O5" s="93">
        <f>H5/60</f>
        <v>8.5500000000000007</v>
      </c>
      <c r="P5" s="93"/>
    </row>
    <row r="6" spans="1:16" ht="13" x14ac:dyDescent="0.3">
      <c r="A6" s="306">
        <f>'[12]1.VLA Total'!A6</f>
        <v>3</v>
      </c>
      <c r="B6" s="251" t="str">
        <f t="shared" si="0"/>
        <v>2V, Flat Plate, Valve Regulated, Lead Acid, Gel Cell, C10 = 150Ah</v>
      </c>
      <c r="C6" s="252">
        <v>150</v>
      </c>
      <c r="D6" s="271"/>
      <c r="E6" s="250">
        <v>448</v>
      </c>
      <c r="F6" s="250">
        <v>0</v>
      </c>
      <c r="G6" s="250">
        <v>0</v>
      </c>
      <c r="H6" s="272">
        <f>2100-1587</f>
        <v>513</v>
      </c>
      <c r="I6" s="250">
        <v>0</v>
      </c>
      <c r="J6" s="250">
        <v>0</v>
      </c>
      <c r="K6" s="250">
        <v>0</v>
      </c>
      <c r="L6" s="250">
        <v>0</v>
      </c>
      <c r="M6" s="250">
        <v>0</v>
      </c>
      <c r="N6" s="93">
        <f>E6/28</f>
        <v>16</v>
      </c>
      <c r="O6" s="93">
        <f>H6/60</f>
        <v>8.5500000000000007</v>
      </c>
      <c r="P6" s="93"/>
    </row>
    <row r="7" spans="1:16" ht="13" x14ac:dyDescent="0.3">
      <c r="A7" s="306">
        <f>'[12]1.VLA Total'!A7</f>
        <v>4</v>
      </c>
      <c r="B7" s="251" t="str">
        <f t="shared" si="0"/>
        <v>2V, Flat Plate, Valve Regulated, Lead Acid, Gel Cell, C10 = 200Ah</v>
      </c>
      <c r="C7" s="252">
        <v>200</v>
      </c>
      <c r="D7" s="271"/>
      <c r="E7" s="250">
        <v>0</v>
      </c>
      <c r="F7" s="250">
        <v>0</v>
      </c>
      <c r="G7" s="250">
        <v>0</v>
      </c>
      <c r="H7" s="250">
        <v>0</v>
      </c>
      <c r="I7" s="250">
        <v>0</v>
      </c>
      <c r="J7" s="250">
        <v>0</v>
      </c>
      <c r="K7" s="250">
        <v>12</v>
      </c>
      <c r="L7" s="250">
        <v>0</v>
      </c>
      <c r="M7" s="250">
        <v>0</v>
      </c>
      <c r="N7" s="93">
        <v>3</v>
      </c>
      <c r="O7" s="93"/>
      <c r="P7" s="93"/>
    </row>
    <row r="8" spans="1:16" ht="13" x14ac:dyDescent="0.3">
      <c r="A8" s="306">
        <f>'[12]1.VLA Total'!A8</f>
        <v>5</v>
      </c>
      <c r="B8" s="251" t="str">
        <f t="shared" si="0"/>
        <v>2V, Flat Plate, Valve Regulated, Lead Acid, Gel Cell, C10 = 250Ah</v>
      </c>
      <c r="C8" s="252">
        <v>250</v>
      </c>
      <c r="D8" s="271"/>
      <c r="E8" s="272">
        <v>24</v>
      </c>
      <c r="F8" s="250">
        <v>0</v>
      </c>
      <c r="G8" s="250">
        <v>0</v>
      </c>
      <c r="H8" s="250">
        <v>0</v>
      </c>
      <c r="I8" s="250">
        <v>0</v>
      </c>
      <c r="J8" s="250">
        <v>0</v>
      </c>
      <c r="K8" s="250">
        <v>0</v>
      </c>
      <c r="L8" s="250">
        <v>0</v>
      </c>
      <c r="M8" s="250">
        <v>0</v>
      </c>
      <c r="N8" s="310">
        <v>1</v>
      </c>
      <c r="O8" s="93"/>
      <c r="P8" s="93"/>
    </row>
    <row r="9" spans="1:16" ht="13" x14ac:dyDescent="0.3">
      <c r="A9" s="306">
        <f>'[12]1.VLA Total'!A9</f>
        <v>6</v>
      </c>
      <c r="B9" s="251" t="str">
        <f t="shared" si="0"/>
        <v>2V, Flat Plate, Valve Regulated, Lead Acid, Gel Cell, C10 = 300Ah</v>
      </c>
      <c r="C9" s="252">
        <v>300</v>
      </c>
      <c r="D9" s="271"/>
      <c r="E9" s="250">
        <v>510</v>
      </c>
      <c r="F9" s="250">
        <v>0</v>
      </c>
      <c r="G9" s="250">
        <v>0</v>
      </c>
      <c r="H9" s="250">
        <v>0</v>
      </c>
      <c r="I9" s="250">
        <v>150</v>
      </c>
      <c r="J9" s="250">
        <v>0</v>
      </c>
      <c r="K9" s="250">
        <v>0</v>
      </c>
      <c r="L9" s="250">
        <v>630</v>
      </c>
      <c r="M9" s="250">
        <v>0</v>
      </c>
      <c r="N9" s="93">
        <f>SUM(E14:M14)/25</f>
        <v>262</v>
      </c>
      <c r="O9" s="93"/>
      <c r="P9" s="93"/>
    </row>
    <row r="10" spans="1:16" ht="13" x14ac:dyDescent="0.3">
      <c r="A10" s="306">
        <f>'[12]1.VLA Total'!A10</f>
        <v>7</v>
      </c>
      <c r="B10" s="251" t="str">
        <f t="shared" si="0"/>
        <v>2V, Flat Plate, Valve Regulated, Lead Acid, Gel Cell, C10 = 350Ah</v>
      </c>
      <c r="C10" s="252">
        <v>350</v>
      </c>
      <c r="D10" s="271"/>
      <c r="E10" s="272">
        <v>24</v>
      </c>
      <c r="F10" s="250">
        <v>0</v>
      </c>
      <c r="G10" s="250">
        <v>0</v>
      </c>
      <c r="H10" s="250">
        <v>0</v>
      </c>
      <c r="I10" s="250">
        <v>0</v>
      </c>
      <c r="J10" s="250">
        <v>0</v>
      </c>
      <c r="K10" s="250">
        <v>0</v>
      </c>
      <c r="L10" s="250">
        <v>0</v>
      </c>
      <c r="M10" s="250">
        <v>0</v>
      </c>
      <c r="N10" s="310">
        <v>1</v>
      </c>
      <c r="O10" s="93"/>
      <c r="P10" s="93"/>
    </row>
    <row r="11" spans="1:16" ht="13" x14ac:dyDescent="0.3">
      <c r="A11" s="306">
        <f>'[12]1.VLA Total'!A11</f>
        <v>8</v>
      </c>
      <c r="B11" s="251" t="str">
        <f t="shared" si="0"/>
        <v>2V, Flat Plate, Valve Regulated, Lead Acid, Gel Cell, C10 = 400Ah</v>
      </c>
      <c r="C11" s="252">
        <v>400</v>
      </c>
      <c r="D11" s="271"/>
      <c r="E11" s="272">
        <v>24</v>
      </c>
      <c r="F11" s="250">
        <v>0</v>
      </c>
      <c r="G11" s="250">
        <v>0</v>
      </c>
      <c r="H11" s="250">
        <v>0</v>
      </c>
      <c r="I11" s="250">
        <v>0</v>
      </c>
      <c r="J11" s="250">
        <v>0</v>
      </c>
      <c r="K11" s="250">
        <v>0</v>
      </c>
      <c r="L11" s="250">
        <v>0</v>
      </c>
      <c r="M11" s="250">
        <v>0</v>
      </c>
      <c r="N11" s="310">
        <v>1</v>
      </c>
      <c r="O11" s="93"/>
      <c r="P11" s="93"/>
    </row>
    <row r="12" spans="1:16" ht="13" x14ac:dyDescent="0.3">
      <c r="A12" s="306">
        <f>'[12]1.VLA Total'!A12</f>
        <v>9</v>
      </c>
      <c r="B12" s="251" t="str">
        <f t="shared" si="0"/>
        <v>2V, Flat Plate, Valve Regulated, Lead Acid, Gel Cell, C10 = 450Ah</v>
      </c>
      <c r="C12" s="252">
        <v>450</v>
      </c>
      <c r="D12" s="271"/>
      <c r="E12" s="272">
        <v>24</v>
      </c>
      <c r="F12" s="250">
        <v>0</v>
      </c>
      <c r="G12" s="250">
        <v>0</v>
      </c>
      <c r="H12" s="250">
        <v>0</v>
      </c>
      <c r="I12" s="250">
        <v>0</v>
      </c>
      <c r="J12" s="250">
        <v>0</v>
      </c>
      <c r="K12" s="250">
        <v>0</v>
      </c>
      <c r="L12" s="250">
        <v>0</v>
      </c>
      <c r="M12" s="250">
        <v>0</v>
      </c>
      <c r="N12" s="310">
        <v>1</v>
      </c>
      <c r="O12" s="93"/>
      <c r="P12" s="93"/>
    </row>
    <row r="13" spans="1:16" ht="13" x14ac:dyDescent="0.3">
      <c r="A13" s="306">
        <f>'[12]1.VLA Total'!A13</f>
        <v>10</v>
      </c>
      <c r="B13" s="251" t="str">
        <f t="shared" si="0"/>
        <v>2V, Flat Plate, Valve Regulated, Lead Acid, Gel Cell, C10 = 500Ah</v>
      </c>
      <c r="C13" s="252">
        <v>500</v>
      </c>
      <c r="D13" s="271"/>
      <c r="E13" s="272">
        <v>24</v>
      </c>
      <c r="F13" s="250">
        <v>0</v>
      </c>
      <c r="G13" s="250">
        <v>0</v>
      </c>
      <c r="H13" s="250">
        <v>0</v>
      </c>
      <c r="I13" s="250">
        <v>0</v>
      </c>
      <c r="J13" s="250">
        <v>0</v>
      </c>
      <c r="K13" s="250">
        <v>0</v>
      </c>
      <c r="L13" s="250">
        <v>0</v>
      </c>
      <c r="M13" s="250">
        <v>0</v>
      </c>
      <c r="N13" s="310">
        <v>1</v>
      </c>
      <c r="O13" s="93"/>
      <c r="P13" s="93"/>
    </row>
    <row r="14" spans="1:16" ht="13" x14ac:dyDescent="0.3">
      <c r="A14" s="307"/>
      <c r="B14" s="308"/>
      <c r="C14" s="309"/>
      <c r="D14" s="308"/>
      <c r="E14" s="250">
        <v>958</v>
      </c>
      <c r="F14" s="250">
        <v>0</v>
      </c>
      <c r="G14" s="250">
        <v>0</v>
      </c>
      <c r="H14" s="250">
        <v>4800</v>
      </c>
      <c r="I14" s="250">
        <v>150</v>
      </c>
      <c r="J14" s="250">
        <v>0</v>
      </c>
      <c r="K14" s="250">
        <v>12</v>
      </c>
      <c r="L14" s="250">
        <v>630</v>
      </c>
      <c r="M14" s="250">
        <v>0</v>
      </c>
    </row>
    <row r="16" spans="1:16" x14ac:dyDescent="0.25">
      <c r="B16" s="252" t="s">
        <v>112</v>
      </c>
      <c r="C16" s="218">
        <v>2760</v>
      </c>
    </row>
    <row r="17" spans="2:3" x14ac:dyDescent="0.25">
      <c r="B17" s="252" t="s">
        <v>113</v>
      </c>
      <c r="C17" s="218">
        <v>11928</v>
      </c>
    </row>
    <row r="18" spans="2:3" x14ac:dyDescent="0.25">
      <c r="B18" s="252" t="s">
        <v>114</v>
      </c>
      <c r="C18" s="218">
        <v>1920</v>
      </c>
    </row>
    <row r="19" spans="2:3" x14ac:dyDescent="0.25">
      <c r="B19" s="252" t="s">
        <v>115</v>
      </c>
      <c r="C19" s="218">
        <v>3725</v>
      </c>
    </row>
    <row r="20" spans="2:3" x14ac:dyDescent="0.25">
      <c r="B20" s="252" t="s">
        <v>116</v>
      </c>
      <c r="C20" s="218">
        <v>3532</v>
      </c>
    </row>
    <row r="21" spans="2:3" x14ac:dyDescent="0.25">
      <c r="B21" s="252" t="s">
        <v>117</v>
      </c>
      <c r="C21" s="346">
        <f>1284+54</f>
        <v>1338</v>
      </c>
    </row>
    <row r="22" spans="2:3" x14ac:dyDescent="0.25">
      <c r="B22" s="252" t="s">
        <v>118</v>
      </c>
      <c r="C22" s="218">
        <v>2072</v>
      </c>
    </row>
    <row r="23" spans="2:3" x14ac:dyDescent="0.25">
      <c r="C23">
        <f>SUM(C16:C22)</f>
        <v>27275</v>
      </c>
    </row>
  </sheetData>
  <sheetProtection algorithmName="SHA-512" hashValue="Ip4/QjA9gH1+EtXY0L6XXu81W/WtD5Y2D+J4N7CRv6Udp1OZC2m6Mk9TEZAXXEsfJrKZTsnDW5JIy9hBSbW8Dw==" saltValue="HiTXynmbNKoX8izr3eY3xQ==" spinCount="100000" sheet="1" objects="1" scenarios="1"/>
  <mergeCells count="2">
    <mergeCell ref="E2:M2"/>
    <mergeCell ref="A1:B1"/>
  </mergeCells>
  <conditionalFormatting sqref="E4:M14">
    <cfRule type="cellIs" dxfId="0"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41"/>
  <sheetViews>
    <sheetView zoomScale="90" zoomScaleNormal="90" workbookViewId="0"/>
  </sheetViews>
  <sheetFormatPr defaultColWidth="9.26953125" defaultRowHeight="12.5" x14ac:dyDescent="0.25"/>
  <cols>
    <col min="1" max="2" width="3" style="99" customWidth="1"/>
    <col min="3" max="3" width="145.54296875" style="100" customWidth="1"/>
    <col min="4" max="4" width="2.453125" style="99" customWidth="1"/>
    <col min="5" max="16384" width="9.26953125" style="99"/>
  </cols>
  <sheetData>
    <row r="2" spans="2:4" ht="13" thickBot="1" x14ac:dyDescent="0.3"/>
    <row r="3" spans="2:4" ht="13.5" thickTop="1" x14ac:dyDescent="0.3">
      <c r="B3" s="353" t="s">
        <v>33</v>
      </c>
      <c r="C3" s="354"/>
      <c r="D3" s="101"/>
    </row>
    <row r="4" spans="2:4" x14ac:dyDescent="0.25">
      <c r="B4" s="102"/>
      <c r="C4" s="103"/>
      <c r="D4" s="104"/>
    </row>
    <row r="5" spans="2:4" ht="25.5" customHeight="1" thickBot="1" x14ac:dyDescent="0.35">
      <c r="B5" s="355" t="s">
        <v>34</v>
      </c>
      <c r="C5" s="356"/>
      <c r="D5" s="105"/>
    </row>
    <row r="6" spans="2:4" ht="12" customHeight="1" thickTop="1" x14ac:dyDescent="0.3">
      <c r="B6" s="106"/>
      <c r="C6" s="107"/>
      <c r="D6" s="101"/>
    </row>
    <row r="7" spans="2:4" ht="13" x14ac:dyDescent="0.25">
      <c r="B7" s="108"/>
      <c r="C7" s="109" t="s">
        <v>35</v>
      </c>
      <c r="D7" s="104"/>
    </row>
    <row r="8" spans="2:4" x14ac:dyDescent="0.25">
      <c r="B8" s="108">
        <v>1</v>
      </c>
      <c r="C8" s="110" t="s">
        <v>36</v>
      </c>
      <c r="D8" s="104"/>
    </row>
    <row r="9" spans="2:4" x14ac:dyDescent="0.25">
      <c r="B9" s="108"/>
      <c r="C9" s="129" t="s">
        <v>37</v>
      </c>
      <c r="D9" s="104"/>
    </row>
    <row r="10" spans="2:4" x14ac:dyDescent="0.25">
      <c r="B10" s="108"/>
      <c r="C10" s="110" t="s">
        <v>38</v>
      </c>
      <c r="D10" s="104"/>
    </row>
    <row r="11" spans="2:4" x14ac:dyDescent="0.25">
      <c r="B11" s="108"/>
      <c r="C11" s="129" t="s">
        <v>39</v>
      </c>
      <c r="D11" s="104"/>
    </row>
    <row r="12" spans="2:4" x14ac:dyDescent="0.25">
      <c r="B12" s="108"/>
      <c r="C12" s="110"/>
      <c r="D12" s="104"/>
    </row>
    <row r="13" spans="2:4" ht="13" x14ac:dyDescent="0.25">
      <c r="B13" s="108"/>
      <c r="C13" s="109" t="s">
        <v>40</v>
      </c>
      <c r="D13" s="104"/>
    </row>
    <row r="14" spans="2:4" s="113" customFormat="1" ht="13" x14ac:dyDescent="0.3">
      <c r="B14" s="111"/>
      <c r="C14" s="109" t="s">
        <v>41</v>
      </c>
      <c r="D14" s="112"/>
    </row>
    <row r="15" spans="2:4" ht="25.5" customHeight="1" x14ac:dyDescent="0.25">
      <c r="B15" s="114">
        <v>2</v>
      </c>
      <c r="C15" s="198" t="s">
        <v>42</v>
      </c>
      <c r="D15" s="115"/>
    </row>
    <row r="16" spans="2:4" ht="25.5" customHeight="1" x14ac:dyDescent="0.25">
      <c r="B16" s="114">
        <v>3</v>
      </c>
      <c r="C16" s="116" t="s">
        <v>43</v>
      </c>
      <c r="D16" s="117"/>
    </row>
    <row r="17" spans="2:4" ht="34.5" customHeight="1" x14ac:dyDescent="0.25">
      <c r="B17" s="114">
        <v>4</v>
      </c>
      <c r="C17" s="116" t="s">
        <v>44</v>
      </c>
      <c r="D17" s="117"/>
    </row>
    <row r="18" spans="2:4" ht="65.25" customHeight="1" x14ac:dyDescent="0.25">
      <c r="B18" s="114">
        <v>5</v>
      </c>
      <c r="C18" s="116" t="s">
        <v>45</v>
      </c>
      <c r="D18" s="117"/>
    </row>
    <row r="19" spans="2:4" ht="25.5" customHeight="1" thickBot="1" x14ac:dyDescent="0.3">
      <c r="B19" s="118">
        <v>6</v>
      </c>
      <c r="C19" s="119" t="s">
        <v>46</v>
      </c>
      <c r="D19" s="120"/>
    </row>
    <row r="20" spans="2:4" ht="6.75" customHeight="1" thickTop="1" x14ac:dyDescent="0.25">
      <c r="B20" s="121"/>
      <c r="C20" s="122"/>
      <c r="D20" s="104"/>
    </row>
    <row r="21" spans="2:4" ht="13" x14ac:dyDescent="0.25">
      <c r="B21" s="108"/>
      <c r="C21" s="109" t="s">
        <v>47</v>
      </c>
      <c r="D21" s="104"/>
    </row>
    <row r="22" spans="2:4" ht="7.5" customHeight="1" x14ac:dyDescent="0.25">
      <c r="B22" s="123"/>
      <c r="C22" s="124"/>
      <c r="D22" s="125"/>
    </row>
    <row r="23" spans="2:4" ht="25.5" customHeight="1" x14ac:dyDescent="0.25">
      <c r="B23" s="126" t="s">
        <v>48</v>
      </c>
      <c r="C23" s="137" t="s">
        <v>49</v>
      </c>
      <c r="D23" s="117"/>
    </row>
    <row r="24" spans="2:4" ht="25.5" customHeight="1" x14ac:dyDescent="0.25">
      <c r="B24" s="126"/>
      <c r="C24" s="137" t="s">
        <v>50</v>
      </c>
      <c r="D24" s="117"/>
    </row>
    <row r="25" spans="2:4" ht="25.5" customHeight="1" x14ac:dyDescent="0.25">
      <c r="B25" s="114"/>
      <c r="C25" s="116" t="s">
        <v>51</v>
      </c>
      <c r="D25" s="117"/>
    </row>
    <row r="26" spans="2:4" ht="25.5" customHeight="1" x14ac:dyDescent="0.25">
      <c r="B26" s="114" t="s">
        <v>52</v>
      </c>
      <c r="C26" s="116" t="s">
        <v>53</v>
      </c>
      <c r="D26" s="117"/>
    </row>
    <row r="27" spans="2:4" ht="25.5" customHeight="1" x14ac:dyDescent="0.25">
      <c r="B27" s="114"/>
      <c r="C27" s="137" t="s">
        <v>54</v>
      </c>
      <c r="D27" s="117"/>
    </row>
    <row r="28" spans="2:4" ht="39.75" customHeight="1" x14ac:dyDescent="0.25">
      <c r="B28" s="114"/>
      <c r="C28" s="137" t="s">
        <v>55</v>
      </c>
      <c r="D28" s="117"/>
    </row>
    <row r="29" spans="2:4" ht="25.5" customHeight="1" x14ac:dyDescent="0.25">
      <c r="B29" s="114" t="s">
        <v>56</v>
      </c>
      <c r="C29" s="127" t="s">
        <v>57</v>
      </c>
      <c r="D29" s="117"/>
    </row>
    <row r="30" spans="2:4" ht="25.5" customHeight="1" x14ac:dyDescent="0.25">
      <c r="B30" s="114"/>
      <c r="C30" s="116" t="s">
        <v>58</v>
      </c>
      <c r="D30" s="117"/>
    </row>
    <row r="31" spans="2:4" ht="37.5" x14ac:dyDescent="0.25">
      <c r="B31" s="114"/>
      <c r="C31" s="137" t="s">
        <v>59</v>
      </c>
      <c r="D31" s="117"/>
    </row>
    <row r="32" spans="2:4" ht="25.5" customHeight="1" x14ac:dyDescent="0.25">
      <c r="B32" s="114" t="s">
        <v>60</v>
      </c>
      <c r="C32" s="127" t="s">
        <v>61</v>
      </c>
      <c r="D32" s="117"/>
    </row>
    <row r="33" spans="2:4" ht="45.75" customHeight="1" x14ac:dyDescent="0.25">
      <c r="B33" s="114"/>
      <c r="C33" s="137" t="s">
        <v>62</v>
      </c>
      <c r="D33" s="117"/>
    </row>
    <row r="34" spans="2:4" ht="41.25" customHeight="1" x14ac:dyDescent="0.25">
      <c r="B34" s="114"/>
      <c r="C34" s="116" t="s">
        <v>63</v>
      </c>
      <c r="D34" s="117"/>
    </row>
    <row r="35" spans="2:4" ht="38.25" customHeight="1" x14ac:dyDescent="0.25">
      <c r="B35" s="114"/>
      <c r="C35" s="116" t="s">
        <v>64</v>
      </c>
      <c r="D35" s="117"/>
    </row>
    <row r="36" spans="2:4" ht="66" customHeight="1" x14ac:dyDescent="0.25">
      <c r="B36" s="114"/>
      <c r="C36" s="116" t="s">
        <v>65</v>
      </c>
      <c r="D36" s="117"/>
    </row>
    <row r="37" spans="2:4" ht="33.75" customHeight="1" x14ac:dyDescent="0.25">
      <c r="B37" s="114"/>
      <c r="C37" s="116" t="s">
        <v>66</v>
      </c>
      <c r="D37" s="117"/>
    </row>
    <row r="38" spans="2:4" ht="25.5" customHeight="1" x14ac:dyDescent="0.25">
      <c r="B38" s="114" t="s">
        <v>67</v>
      </c>
      <c r="C38" s="127" t="s">
        <v>68</v>
      </c>
      <c r="D38" s="117"/>
    </row>
    <row r="39" spans="2:4" ht="25.5" customHeight="1" x14ac:dyDescent="0.25">
      <c r="B39" s="114"/>
      <c r="C39" s="137" t="s">
        <v>69</v>
      </c>
      <c r="D39" s="117"/>
    </row>
    <row r="40" spans="2:4" ht="15.75" customHeight="1" thickBot="1" x14ac:dyDescent="0.3">
      <c r="B40" s="118"/>
      <c r="C40" s="119"/>
      <c r="D40" s="120"/>
    </row>
    <row r="41" spans="2:4" ht="13" thickTop="1" x14ac:dyDescent="0.25"/>
  </sheetData>
  <sheetProtection algorithmName="SHA-512" hashValue="YaBuAxJBtdSWp9048mt/P51PdBjQ3HOkgRvSyJEvK6xcvx83trjcN12C2HWOZ6P/Kqb70d0pwdb5xKtJMico0w==" saltValue="0DUqj+wFj/sRZRGdBVWiSA==" spinCount="100000" sheet="1" objects="1" scenarios="1"/>
  <mergeCells count="2">
    <mergeCell ref="B3:C3"/>
    <mergeCell ref="B5:C5"/>
  </mergeCells>
  <pageMargins left="0.70866141732283472" right="0.70866141732283472" top="0.74803149606299213" bottom="0.74803149606299213" header="0.31496062992125984" footer="0.31496062992125984"/>
  <pageSetup scale="6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35"/>
  <sheetViews>
    <sheetView showGridLines="0" zoomScale="80" zoomScaleNormal="80" workbookViewId="0">
      <pane xSplit="4" ySplit="15" topLeftCell="E16" activePane="bottomRight" state="frozen"/>
      <selection pane="topRight" activeCell="D1" sqref="D1"/>
      <selection pane="bottomLeft" activeCell="A16" sqref="A16"/>
      <selection pane="bottomRight" activeCell="P22" sqref="P22"/>
    </sheetView>
  </sheetViews>
  <sheetFormatPr defaultRowHeight="14" x14ac:dyDescent="0.25"/>
  <cols>
    <col min="1" max="1" width="5.453125" style="170" bestFit="1" customWidth="1"/>
    <col min="2" max="2" width="21.54296875" style="182" customWidth="1"/>
    <col min="3" max="3" width="9.453125" style="182" customWidth="1"/>
    <col min="4" max="4" width="11.54296875" style="182" customWidth="1"/>
    <col min="5" max="5" width="15.54296875" style="182" customWidth="1"/>
    <col min="6" max="7" width="11.54296875" style="182" customWidth="1"/>
    <col min="8" max="8" width="14.453125" style="182" customWidth="1"/>
    <col min="9" max="9" width="11.54296875" style="182" customWidth="1"/>
    <col min="10" max="10" width="5.26953125" style="182" bestFit="1" customWidth="1"/>
    <col min="11" max="12" width="17.453125" style="182" customWidth="1"/>
    <col min="13" max="13" width="16.453125" style="182" bestFit="1" customWidth="1"/>
    <col min="14" max="15" width="16.453125" style="182" customWidth="1"/>
    <col min="16" max="16" width="12.7265625" style="182" customWidth="1"/>
    <col min="17" max="17" width="11" style="182" customWidth="1"/>
    <col min="18" max="18" width="9.7265625" style="182" bestFit="1" customWidth="1"/>
    <col min="19" max="19" width="14.453125" style="182" bestFit="1" customWidth="1"/>
    <col min="20" max="20" width="10.26953125" style="182" bestFit="1" customWidth="1"/>
    <col min="21" max="21" width="5" style="182" bestFit="1" customWidth="1"/>
    <col min="22" max="22" width="16.54296875" style="182" bestFit="1" customWidth="1"/>
    <col min="23" max="23" width="14.453125" style="182" bestFit="1" customWidth="1"/>
    <col min="24" max="24" width="16.453125" style="182" bestFit="1" customWidth="1"/>
    <col min="25" max="25" width="12" style="182" bestFit="1" customWidth="1"/>
    <col min="26" max="26" width="15.7265625" style="182" bestFit="1" customWidth="1"/>
    <col min="27" max="27" width="13.7265625" style="182" bestFit="1" customWidth="1"/>
    <col min="28" max="28" width="11" style="182" customWidth="1"/>
    <col min="29" max="29" width="9.7265625" style="182" bestFit="1" customWidth="1"/>
    <col min="30" max="30" width="14.453125" style="182" bestFit="1" customWidth="1"/>
    <col min="31" max="31" width="10.26953125" style="182" bestFit="1" customWidth="1"/>
    <col min="32" max="32" width="5" style="182" bestFit="1" customWidth="1"/>
    <col min="33" max="33" width="16.54296875" style="182" bestFit="1" customWidth="1"/>
    <col min="34" max="34" width="14.453125" style="182" bestFit="1" customWidth="1"/>
    <col min="35" max="35" width="16.453125" style="182" bestFit="1" customWidth="1"/>
    <col min="36" max="36" width="12" style="182" bestFit="1" customWidth="1"/>
    <col min="37" max="37" width="15.7265625" style="182" bestFit="1" customWidth="1"/>
    <col min="38" max="38" width="13.7265625" style="182" bestFit="1" customWidth="1"/>
    <col min="39" max="39" width="15" style="182" bestFit="1" customWidth="1"/>
    <col min="40" max="40" width="9.7265625" style="182" bestFit="1" customWidth="1"/>
    <col min="41" max="41" width="14.453125" style="182" bestFit="1" customWidth="1"/>
    <col min="42" max="42" width="10.26953125" style="182" bestFit="1" customWidth="1"/>
    <col min="43" max="43" width="5" style="182" bestFit="1" customWidth="1"/>
    <col min="44" max="44" width="14.453125" style="182" bestFit="1" customWidth="1"/>
    <col min="45" max="45" width="16.54296875" style="182" bestFit="1" customWidth="1"/>
    <col min="46" max="46" width="16.453125" style="182" bestFit="1" customWidth="1"/>
    <col min="47" max="47" width="12" style="182" bestFit="1" customWidth="1"/>
    <col min="48" max="48" width="15.7265625" style="182" bestFit="1" customWidth="1"/>
    <col min="49" max="49" width="13.7265625" style="182" bestFit="1" customWidth="1"/>
    <col min="50" max="50" width="15" style="182" bestFit="1" customWidth="1"/>
    <col min="51" max="51" width="9.7265625" style="182" bestFit="1" customWidth="1"/>
    <col min="52" max="52" width="14.453125" style="182" bestFit="1" customWidth="1"/>
    <col min="53" max="53" width="10.26953125" style="182" bestFit="1" customWidth="1"/>
    <col min="54" max="54" width="5" style="182" bestFit="1" customWidth="1"/>
    <col min="55" max="55" width="14.453125" style="182" bestFit="1" customWidth="1"/>
    <col min="56" max="56" width="16.54296875" style="182" bestFit="1" customWidth="1"/>
    <col min="57" max="57" width="16.453125" style="182" bestFit="1" customWidth="1"/>
    <col min="58" max="58" width="12" style="182" bestFit="1" customWidth="1"/>
    <col min="59" max="59" width="15.7265625" style="182" bestFit="1" customWidth="1"/>
    <col min="60" max="60" width="13.7265625" style="182" bestFit="1" customWidth="1"/>
    <col min="61" max="61" width="15" style="182" bestFit="1" customWidth="1"/>
    <col min="62" max="62" width="9.7265625" style="182" bestFit="1" customWidth="1"/>
    <col min="63" max="63" width="14.453125" style="182" bestFit="1" customWidth="1"/>
    <col min="64" max="64" width="10.26953125" style="182" bestFit="1" customWidth="1"/>
    <col min="65" max="65" width="5" style="182" bestFit="1" customWidth="1"/>
    <col min="66" max="67" width="14.453125" style="182" bestFit="1" customWidth="1"/>
    <col min="68" max="68" width="16.453125" style="182" bestFit="1" customWidth="1"/>
    <col min="69" max="69" width="12" style="182" bestFit="1" customWidth="1"/>
    <col min="70" max="70" width="15.7265625" style="182" bestFit="1" customWidth="1"/>
    <col min="71" max="71" width="13.7265625" style="182" bestFit="1" customWidth="1"/>
    <col min="72" max="72" width="15" style="182" bestFit="1" customWidth="1"/>
    <col min="73" max="73" width="9.7265625" style="182" bestFit="1" customWidth="1"/>
    <col min="74" max="74" width="14.453125" style="182" bestFit="1" customWidth="1"/>
    <col min="75" max="75" width="10.26953125" style="182" bestFit="1" customWidth="1"/>
    <col min="76" max="76" width="5" style="182" bestFit="1" customWidth="1"/>
    <col min="77" max="78" width="14.453125" style="182" bestFit="1" customWidth="1"/>
    <col min="79" max="79" width="16.453125" style="182" bestFit="1" customWidth="1"/>
    <col min="80" max="80" width="12" style="182" bestFit="1" customWidth="1"/>
    <col min="81" max="81" width="15.7265625" style="182" bestFit="1" customWidth="1"/>
    <col min="82" max="82" width="13.7265625" style="182" bestFit="1" customWidth="1"/>
    <col min="83" max="83" width="15" style="182" bestFit="1" customWidth="1"/>
    <col min="84" max="84" width="9.7265625" style="182" bestFit="1" customWidth="1"/>
    <col min="85" max="85" width="14.453125" style="182" bestFit="1" customWidth="1"/>
    <col min="86" max="86" width="10.26953125" style="182" bestFit="1" customWidth="1"/>
    <col min="87" max="87" width="5" style="182" bestFit="1" customWidth="1"/>
    <col min="88" max="89" width="14.453125" style="182" bestFit="1" customWidth="1"/>
    <col min="90" max="90" width="16.453125" style="182" bestFit="1" customWidth="1"/>
    <col min="91" max="91" width="12" style="182" bestFit="1" customWidth="1"/>
    <col min="92" max="92" width="15.7265625" style="182" bestFit="1" customWidth="1"/>
    <col min="93" max="93" width="13.7265625" style="182" bestFit="1" customWidth="1"/>
    <col min="94" max="94" width="15" style="182" bestFit="1" customWidth="1"/>
    <col min="95" max="95" width="9.7265625" style="182" bestFit="1" customWidth="1"/>
    <col min="96" max="96" width="14.453125" style="182" bestFit="1" customWidth="1"/>
    <col min="97" max="97" width="10.26953125" style="182" bestFit="1" customWidth="1"/>
    <col min="98" max="98" width="5" style="182" bestFit="1" customWidth="1"/>
    <col min="99" max="100" width="14.453125" style="182" bestFit="1" customWidth="1"/>
    <col min="101" max="101" width="16.453125" style="182" bestFit="1" customWidth="1"/>
    <col min="102" max="102" width="12" style="182" bestFit="1" customWidth="1"/>
    <col min="103" max="103" width="15.7265625" style="182" bestFit="1" customWidth="1"/>
    <col min="104" max="104" width="13.7265625" style="182" bestFit="1" customWidth="1"/>
    <col min="105" max="105" width="22" style="182" bestFit="1" customWidth="1"/>
    <col min="106" max="147" width="9.26953125" style="182"/>
    <col min="148" max="149" width="16.26953125" style="182" customWidth="1"/>
    <col min="150" max="150" width="15" style="182" customWidth="1"/>
    <col min="151" max="154" width="11.54296875" style="182" customWidth="1"/>
    <col min="155" max="162" width="11.7265625" style="182" customWidth="1"/>
    <col min="163" max="163" width="12.7265625" style="182" bestFit="1" customWidth="1"/>
    <col min="164" max="164" width="16.26953125" style="182" customWidth="1"/>
    <col min="165" max="165" width="13.26953125" style="182" bestFit="1" customWidth="1"/>
    <col min="166" max="166" width="10.54296875" style="182" bestFit="1" customWidth="1"/>
    <col min="167" max="168" width="9.26953125" style="182" bestFit="1" customWidth="1"/>
    <col min="169" max="169" width="4.7265625" style="182" bestFit="1" customWidth="1"/>
    <col min="170" max="170" width="10.26953125" style="182" bestFit="1" customWidth="1"/>
    <col min="171" max="171" width="11.54296875" style="182" bestFit="1" customWidth="1"/>
    <col min="172" max="172" width="10.7265625" style="182" bestFit="1" customWidth="1"/>
    <col min="173" max="177" width="11.7265625" style="182" customWidth="1"/>
    <col min="178" max="178" width="12.7265625" style="182" bestFit="1" customWidth="1"/>
    <col min="179" max="179" width="16.26953125" style="182" customWidth="1"/>
    <col min="180" max="180" width="14.54296875" style="182" customWidth="1"/>
    <col min="181" max="181" width="12.453125" style="182" bestFit="1" customWidth="1"/>
    <col min="182" max="184" width="12.453125" style="182" customWidth="1"/>
    <col min="185" max="192" width="11.7265625" style="182" customWidth="1"/>
    <col min="193" max="193" width="12.7265625" style="182" bestFit="1" customWidth="1"/>
    <col min="194" max="194" width="11" style="182" bestFit="1" customWidth="1"/>
    <col min="195" max="195" width="13.453125" style="182" bestFit="1" customWidth="1"/>
    <col min="196" max="196" width="12" style="182" bestFit="1" customWidth="1"/>
    <col min="197" max="403" width="9.26953125" style="182"/>
    <col min="404" max="405" width="16.26953125" style="182" customWidth="1"/>
    <col min="406" max="406" width="15" style="182" customWidth="1"/>
    <col min="407" max="410" width="11.54296875" style="182" customWidth="1"/>
    <col min="411" max="418" width="11.7265625" style="182" customWidth="1"/>
    <col min="419" max="419" width="12.7265625" style="182" bestFit="1" customWidth="1"/>
    <col min="420" max="420" width="16.26953125" style="182" customWidth="1"/>
    <col min="421" max="421" width="13.26953125" style="182" bestFit="1" customWidth="1"/>
    <col min="422" max="422" width="10.54296875" style="182" bestFit="1" customWidth="1"/>
    <col min="423" max="424" width="9.26953125" style="182" bestFit="1" customWidth="1"/>
    <col min="425" max="425" width="4.7265625" style="182" bestFit="1" customWidth="1"/>
    <col min="426" max="426" width="10.26953125" style="182" bestFit="1" customWidth="1"/>
    <col min="427" max="427" width="11.54296875" style="182" bestFit="1" customWidth="1"/>
    <col min="428" max="428" width="10.7265625" style="182" bestFit="1" customWidth="1"/>
    <col min="429" max="433" width="11.7265625" style="182" customWidth="1"/>
    <col min="434" max="434" width="12.7265625" style="182" bestFit="1" customWidth="1"/>
    <col min="435" max="435" width="16.26953125" style="182" customWidth="1"/>
    <col min="436" max="436" width="14.54296875" style="182" customWidth="1"/>
    <col min="437" max="437" width="12.453125" style="182" bestFit="1" customWidth="1"/>
    <col min="438" max="440" width="12.453125" style="182" customWidth="1"/>
    <col min="441" max="448" width="11.7265625" style="182" customWidth="1"/>
    <col min="449" max="449" width="12.7265625" style="182" bestFit="1" customWidth="1"/>
    <col min="450" max="450" width="11" style="182" bestFit="1" customWidth="1"/>
    <col min="451" max="451" width="13.453125" style="182" bestFit="1" customWidth="1"/>
    <col min="452" max="452" width="12" style="182" bestFit="1" customWidth="1"/>
    <col min="453" max="659" width="9.26953125" style="182"/>
    <col min="660" max="661" width="16.26953125" style="182" customWidth="1"/>
    <col min="662" max="662" width="15" style="182" customWidth="1"/>
    <col min="663" max="666" width="11.54296875" style="182" customWidth="1"/>
    <col min="667" max="674" width="11.7265625" style="182" customWidth="1"/>
    <col min="675" max="675" width="12.7265625" style="182" bestFit="1" customWidth="1"/>
    <col min="676" max="676" width="16.26953125" style="182" customWidth="1"/>
    <col min="677" max="677" width="13.26953125" style="182" bestFit="1" customWidth="1"/>
    <col min="678" max="678" width="10.54296875" style="182" bestFit="1" customWidth="1"/>
    <col min="679" max="680" width="9.26953125" style="182" bestFit="1" customWidth="1"/>
    <col min="681" max="681" width="4.7265625" style="182" bestFit="1" customWidth="1"/>
    <col min="682" max="682" width="10.26953125" style="182" bestFit="1" customWidth="1"/>
    <col min="683" max="683" width="11.54296875" style="182" bestFit="1" customWidth="1"/>
    <col min="684" max="684" width="10.7265625" style="182" bestFit="1" customWidth="1"/>
    <col min="685" max="689" width="11.7265625" style="182" customWidth="1"/>
    <col min="690" max="690" width="12.7265625" style="182" bestFit="1" customWidth="1"/>
    <col min="691" max="691" width="16.26953125" style="182" customWidth="1"/>
    <col min="692" max="692" width="14.54296875" style="182" customWidth="1"/>
    <col min="693" max="693" width="12.453125" style="182" bestFit="1" customWidth="1"/>
    <col min="694" max="696" width="12.453125" style="182" customWidth="1"/>
    <col min="697" max="704" width="11.7265625" style="182" customWidth="1"/>
    <col min="705" max="705" width="12.7265625" style="182" bestFit="1" customWidth="1"/>
    <col min="706" max="706" width="11" style="182" bestFit="1" customWidth="1"/>
    <col min="707" max="707" width="13.453125" style="182" bestFit="1" customWidth="1"/>
    <col min="708" max="708" width="12" style="182" bestFit="1" customWidth="1"/>
    <col min="709" max="915" width="9.26953125" style="182"/>
    <col min="916" max="917" width="16.26953125" style="182" customWidth="1"/>
    <col min="918" max="918" width="15" style="182" customWidth="1"/>
    <col min="919" max="922" width="11.54296875" style="182" customWidth="1"/>
    <col min="923" max="930" width="11.7265625" style="182" customWidth="1"/>
    <col min="931" max="931" width="12.7265625" style="182" bestFit="1" customWidth="1"/>
    <col min="932" max="932" width="16.26953125" style="182" customWidth="1"/>
    <col min="933" max="933" width="13.26953125" style="182" bestFit="1" customWidth="1"/>
    <col min="934" max="934" width="10.54296875" style="182" bestFit="1" customWidth="1"/>
    <col min="935" max="936" width="9.26953125" style="182" bestFit="1" customWidth="1"/>
    <col min="937" max="937" width="4.7265625" style="182" bestFit="1" customWidth="1"/>
    <col min="938" max="938" width="10.26953125" style="182" bestFit="1" customWidth="1"/>
    <col min="939" max="939" width="11.54296875" style="182" bestFit="1" customWidth="1"/>
    <col min="940" max="940" width="10.7265625" style="182" bestFit="1" customWidth="1"/>
    <col min="941" max="945" width="11.7265625" style="182" customWidth="1"/>
    <col min="946" max="946" width="12.7265625" style="182" bestFit="1" customWidth="1"/>
    <col min="947" max="947" width="16.26953125" style="182" customWidth="1"/>
    <col min="948" max="948" width="14.54296875" style="182" customWidth="1"/>
    <col min="949" max="949" width="12.453125" style="182" bestFit="1" customWidth="1"/>
    <col min="950" max="952" width="12.453125" style="182" customWidth="1"/>
    <col min="953" max="960" width="11.7265625" style="182" customWidth="1"/>
    <col min="961" max="961" width="12.7265625" style="182" bestFit="1" customWidth="1"/>
    <col min="962" max="962" width="11" style="182" bestFit="1" customWidth="1"/>
    <col min="963" max="963" width="13.453125" style="182" bestFit="1" customWidth="1"/>
    <col min="964" max="964" width="12" style="182" bestFit="1" customWidth="1"/>
    <col min="965" max="1171" width="9.26953125" style="182"/>
    <col min="1172" max="1173" width="16.26953125" style="182" customWidth="1"/>
    <col min="1174" max="1174" width="15" style="182" customWidth="1"/>
    <col min="1175" max="1178" width="11.54296875" style="182" customWidth="1"/>
    <col min="1179" max="1186" width="11.7265625" style="182" customWidth="1"/>
    <col min="1187" max="1187" width="12.7265625" style="182" bestFit="1" customWidth="1"/>
    <col min="1188" max="1188" width="16.26953125" style="182" customWidth="1"/>
    <col min="1189" max="1189" width="13.26953125" style="182" bestFit="1" customWidth="1"/>
    <col min="1190" max="1190" width="10.54296875" style="182" bestFit="1" customWidth="1"/>
    <col min="1191" max="1192" width="9.26953125" style="182" bestFit="1" customWidth="1"/>
    <col min="1193" max="1193" width="4.7265625" style="182" bestFit="1" customWidth="1"/>
    <col min="1194" max="1194" width="10.26953125" style="182" bestFit="1" customWidth="1"/>
    <col min="1195" max="1195" width="11.54296875" style="182" bestFit="1" customWidth="1"/>
    <col min="1196" max="1196" width="10.7265625" style="182" bestFit="1" customWidth="1"/>
    <col min="1197" max="1201" width="11.7265625" style="182" customWidth="1"/>
    <col min="1202" max="1202" width="12.7265625" style="182" bestFit="1" customWidth="1"/>
    <col min="1203" max="1203" width="16.26953125" style="182" customWidth="1"/>
    <col min="1204" max="1204" width="14.54296875" style="182" customWidth="1"/>
    <col min="1205" max="1205" width="12.453125" style="182" bestFit="1" customWidth="1"/>
    <col min="1206" max="1208" width="12.453125" style="182" customWidth="1"/>
    <col min="1209" max="1216" width="11.7265625" style="182" customWidth="1"/>
    <col min="1217" max="1217" width="12.7265625" style="182" bestFit="1" customWidth="1"/>
    <col min="1218" max="1218" width="11" style="182" bestFit="1" customWidth="1"/>
    <col min="1219" max="1219" width="13.453125" style="182" bestFit="1" customWidth="1"/>
    <col min="1220" max="1220" width="12" style="182" bestFit="1" customWidth="1"/>
    <col min="1221" max="1427" width="9.26953125" style="182"/>
    <col min="1428" max="1429" width="16.26953125" style="182" customWidth="1"/>
    <col min="1430" max="1430" width="15" style="182" customWidth="1"/>
    <col min="1431" max="1434" width="11.54296875" style="182" customWidth="1"/>
    <col min="1435" max="1442" width="11.7265625" style="182" customWidth="1"/>
    <col min="1443" max="1443" width="12.7265625" style="182" bestFit="1" customWidth="1"/>
    <col min="1444" max="1444" width="16.26953125" style="182" customWidth="1"/>
    <col min="1445" max="1445" width="13.26953125" style="182" bestFit="1" customWidth="1"/>
    <col min="1446" max="1446" width="10.54296875" style="182" bestFit="1" customWidth="1"/>
    <col min="1447" max="1448" width="9.26953125" style="182" bestFit="1" customWidth="1"/>
    <col min="1449" max="1449" width="4.7265625" style="182" bestFit="1" customWidth="1"/>
    <col min="1450" max="1450" width="10.26953125" style="182" bestFit="1" customWidth="1"/>
    <col min="1451" max="1451" width="11.54296875" style="182" bestFit="1" customWidth="1"/>
    <col min="1452" max="1452" width="10.7265625" style="182" bestFit="1" customWidth="1"/>
    <col min="1453" max="1457" width="11.7265625" style="182" customWidth="1"/>
    <col min="1458" max="1458" width="12.7265625" style="182" bestFit="1" customWidth="1"/>
    <col min="1459" max="1459" width="16.26953125" style="182" customWidth="1"/>
    <col min="1460" max="1460" width="14.54296875" style="182" customWidth="1"/>
    <col min="1461" max="1461" width="12.453125" style="182" bestFit="1" customWidth="1"/>
    <col min="1462" max="1464" width="12.453125" style="182" customWidth="1"/>
    <col min="1465" max="1472" width="11.7265625" style="182" customWidth="1"/>
    <col min="1473" max="1473" width="12.7265625" style="182" bestFit="1" customWidth="1"/>
    <col min="1474" max="1474" width="11" style="182" bestFit="1" customWidth="1"/>
    <col min="1475" max="1475" width="13.453125" style="182" bestFit="1" customWidth="1"/>
    <col min="1476" max="1476" width="12" style="182" bestFit="1" customWidth="1"/>
    <col min="1477" max="1683" width="9.26953125" style="182"/>
    <col min="1684" max="1685" width="16.26953125" style="182" customWidth="1"/>
    <col min="1686" max="1686" width="15" style="182" customWidth="1"/>
    <col min="1687" max="1690" width="11.54296875" style="182" customWidth="1"/>
    <col min="1691" max="1698" width="11.7265625" style="182" customWidth="1"/>
    <col min="1699" max="1699" width="12.7265625" style="182" bestFit="1" customWidth="1"/>
    <col min="1700" max="1700" width="16.26953125" style="182" customWidth="1"/>
    <col min="1701" max="1701" width="13.26953125" style="182" bestFit="1" customWidth="1"/>
    <col min="1702" max="1702" width="10.54296875" style="182" bestFit="1" customWidth="1"/>
    <col min="1703" max="1704" width="9.26953125" style="182" bestFit="1" customWidth="1"/>
    <col min="1705" max="1705" width="4.7265625" style="182" bestFit="1" customWidth="1"/>
    <col min="1706" max="1706" width="10.26953125" style="182" bestFit="1" customWidth="1"/>
    <col min="1707" max="1707" width="11.54296875" style="182" bestFit="1" customWidth="1"/>
    <col min="1708" max="1708" width="10.7265625" style="182" bestFit="1" customWidth="1"/>
    <col min="1709" max="1713" width="11.7265625" style="182" customWidth="1"/>
    <col min="1714" max="1714" width="12.7265625" style="182" bestFit="1" customWidth="1"/>
    <col min="1715" max="1715" width="16.26953125" style="182" customWidth="1"/>
    <col min="1716" max="1716" width="14.54296875" style="182" customWidth="1"/>
    <col min="1717" max="1717" width="12.453125" style="182" bestFit="1" customWidth="1"/>
    <col min="1718" max="1720" width="12.453125" style="182" customWidth="1"/>
    <col min="1721" max="1728" width="11.7265625" style="182" customWidth="1"/>
    <col min="1729" max="1729" width="12.7265625" style="182" bestFit="1" customWidth="1"/>
    <col min="1730" max="1730" width="11" style="182" bestFit="1" customWidth="1"/>
    <col min="1731" max="1731" width="13.453125" style="182" bestFit="1" customWidth="1"/>
    <col min="1732" max="1732" width="12" style="182" bestFit="1" customWidth="1"/>
    <col min="1733" max="1939" width="9.26953125" style="182"/>
    <col min="1940" max="1941" width="16.26953125" style="182" customWidth="1"/>
    <col min="1942" max="1942" width="15" style="182" customWidth="1"/>
    <col min="1943" max="1946" width="11.54296875" style="182" customWidth="1"/>
    <col min="1947" max="1954" width="11.7265625" style="182" customWidth="1"/>
    <col min="1955" max="1955" width="12.7265625" style="182" bestFit="1" customWidth="1"/>
    <col min="1956" max="1956" width="16.26953125" style="182" customWidth="1"/>
    <col min="1957" max="1957" width="13.26953125" style="182" bestFit="1" customWidth="1"/>
    <col min="1958" max="1958" width="10.54296875" style="182" bestFit="1" customWidth="1"/>
    <col min="1959" max="1960" width="9.26953125" style="182" bestFit="1" customWidth="1"/>
    <col min="1961" max="1961" width="4.7265625" style="182" bestFit="1" customWidth="1"/>
    <col min="1962" max="1962" width="10.26953125" style="182" bestFit="1" customWidth="1"/>
    <col min="1963" max="1963" width="11.54296875" style="182" bestFit="1" customWidth="1"/>
    <col min="1964" max="1964" width="10.7265625" style="182" bestFit="1" customWidth="1"/>
    <col min="1965" max="1969" width="11.7265625" style="182" customWidth="1"/>
    <col min="1970" max="1970" width="12.7265625" style="182" bestFit="1" customWidth="1"/>
    <col min="1971" max="1971" width="16.26953125" style="182" customWidth="1"/>
    <col min="1972" max="1972" width="14.54296875" style="182" customWidth="1"/>
    <col min="1973" max="1973" width="12.453125" style="182" bestFit="1" customWidth="1"/>
    <col min="1974" max="1976" width="12.453125" style="182" customWidth="1"/>
    <col min="1977" max="1984" width="11.7265625" style="182" customWidth="1"/>
    <col min="1985" max="1985" width="12.7265625" style="182" bestFit="1" customWidth="1"/>
    <col min="1986" max="1986" width="11" style="182" bestFit="1" customWidth="1"/>
    <col min="1987" max="1987" width="13.453125" style="182" bestFit="1" customWidth="1"/>
    <col min="1988" max="1988" width="12" style="182" bestFit="1" customWidth="1"/>
    <col min="1989" max="2195" width="9.26953125" style="182"/>
    <col min="2196" max="2197" width="16.26953125" style="182" customWidth="1"/>
    <col min="2198" max="2198" width="15" style="182" customWidth="1"/>
    <col min="2199" max="2202" width="11.54296875" style="182" customWidth="1"/>
    <col min="2203" max="2210" width="11.7265625" style="182" customWidth="1"/>
    <col min="2211" max="2211" width="12.7265625" style="182" bestFit="1" customWidth="1"/>
    <col min="2212" max="2212" width="16.26953125" style="182" customWidth="1"/>
    <col min="2213" max="2213" width="13.26953125" style="182" bestFit="1" customWidth="1"/>
    <col min="2214" max="2214" width="10.54296875" style="182" bestFit="1" customWidth="1"/>
    <col min="2215" max="2216" width="9.26953125" style="182" bestFit="1" customWidth="1"/>
    <col min="2217" max="2217" width="4.7265625" style="182" bestFit="1" customWidth="1"/>
    <col min="2218" max="2218" width="10.26953125" style="182" bestFit="1" customWidth="1"/>
    <col min="2219" max="2219" width="11.54296875" style="182" bestFit="1" customWidth="1"/>
    <col min="2220" max="2220" width="10.7265625" style="182" bestFit="1" customWidth="1"/>
    <col min="2221" max="2225" width="11.7265625" style="182" customWidth="1"/>
    <col min="2226" max="2226" width="12.7265625" style="182" bestFit="1" customWidth="1"/>
    <col min="2227" max="2227" width="16.26953125" style="182" customWidth="1"/>
    <col min="2228" max="2228" width="14.54296875" style="182" customWidth="1"/>
    <col min="2229" max="2229" width="12.453125" style="182" bestFit="1" customWidth="1"/>
    <col min="2230" max="2232" width="12.453125" style="182" customWidth="1"/>
    <col min="2233" max="2240" width="11.7265625" style="182" customWidth="1"/>
    <col min="2241" max="2241" width="12.7265625" style="182" bestFit="1" customWidth="1"/>
    <col min="2242" max="2242" width="11" style="182" bestFit="1" customWidth="1"/>
    <col min="2243" max="2243" width="13.453125" style="182" bestFit="1" customWidth="1"/>
    <col min="2244" max="2244" width="12" style="182" bestFit="1" customWidth="1"/>
    <col min="2245" max="2451" width="9.26953125" style="182"/>
    <col min="2452" max="2453" width="16.26953125" style="182" customWidth="1"/>
    <col min="2454" max="2454" width="15" style="182" customWidth="1"/>
    <col min="2455" max="2458" width="11.54296875" style="182" customWidth="1"/>
    <col min="2459" max="2466" width="11.7265625" style="182" customWidth="1"/>
    <col min="2467" max="2467" width="12.7265625" style="182" bestFit="1" customWidth="1"/>
    <col min="2468" max="2468" width="16.26953125" style="182" customWidth="1"/>
    <col min="2469" max="2469" width="13.26953125" style="182" bestFit="1" customWidth="1"/>
    <col min="2470" max="2470" width="10.54296875" style="182" bestFit="1" customWidth="1"/>
    <col min="2471" max="2472" width="9.26953125" style="182" bestFit="1" customWidth="1"/>
    <col min="2473" max="2473" width="4.7265625" style="182" bestFit="1" customWidth="1"/>
    <col min="2474" max="2474" width="10.26953125" style="182" bestFit="1" customWidth="1"/>
    <col min="2475" max="2475" width="11.54296875" style="182" bestFit="1" customWidth="1"/>
    <col min="2476" max="2476" width="10.7265625" style="182" bestFit="1" customWidth="1"/>
    <col min="2477" max="2481" width="11.7265625" style="182" customWidth="1"/>
    <col min="2482" max="2482" width="12.7265625" style="182" bestFit="1" customWidth="1"/>
    <col min="2483" max="2483" width="16.26953125" style="182" customWidth="1"/>
    <col min="2484" max="2484" width="14.54296875" style="182" customWidth="1"/>
    <col min="2485" max="2485" width="12.453125" style="182" bestFit="1" customWidth="1"/>
    <col min="2486" max="2488" width="12.453125" style="182" customWidth="1"/>
    <col min="2489" max="2496" width="11.7265625" style="182" customWidth="1"/>
    <col min="2497" max="2497" width="12.7265625" style="182" bestFit="1" customWidth="1"/>
    <col min="2498" max="2498" width="11" style="182" bestFit="1" customWidth="1"/>
    <col min="2499" max="2499" width="13.453125" style="182" bestFit="1" customWidth="1"/>
    <col min="2500" max="2500" width="12" style="182" bestFit="1" customWidth="1"/>
    <col min="2501" max="2707" width="9.26953125" style="182"/>
    <col min="2708" max="2709" width="16.26953125" style="182" customWidth="1"/>
    <col min="2710" max="2710" width="15" style="182" customWidth="1"/>
    <col min="2711" max="2714" width="11.54296875" style="182" customWidth="1"/>
    <col min="2715" max="2722" width="11.7265625" style="182" customWidth="1"/>
    <col min="2723" max="2723" width="12.7265625" style="182" bestFit="1" customWidth="1"/>
    <col min="2724" max="2724" width="16.26953125" style="182" customWidth="1"/>
    <col min="2725" max="2725" width="13.26953125" style="182" bestFit="1" customWidth="1"/>
    <col min="2726" max="2726" width="10.54296875" style="182" bestFit="1" customWidth="1"/>
    <col min="2727" max="2728" width="9.26953125" style="182" bestFit="1" customWidth="1"/>
    <col min="2729" max="2729" width="4.7265625" style="182" bestFit="1" customWidth="1"/>
    <col min="2730" max="2730" width="10.26953125" style="182" bestFit="1" customWidth="1"/>
    <col min="2731" max="2731" width="11.54296875" style="182" bestFit="1" customWidth="1"/>
    <col min="2732" max="2732" width="10.7265625" style="182" bestFit="1" customWidth="1"/>
    <col min="2733" max="2737" width="11.7265625" style="182" customWidth="1"/>
    <col min="2738" max="2738" width="12.7265625" style="182" bestFit="1" customWidth="1"/>
    <col min="2739" max="2739" width="16.26953125" style="182" customWidth="1"/>
    <col min="2740" max="2740" width="14.54296875" style="182" customWidth="1"/>
    <col min="2741" max="2741" width="12.453125" style="182" bestFit="1" customWidth="1"/>
    <col min="2742" max="2744" width="12.453125" style="182" customWidth="1"/>
    <col min="2745" max="2752" width="11.7265625" style="182" customWidth="1"/>
    <col min="2753" max="2753" width="12.7265625" style="182" bestFit="1" customWidth="1"/>
    <col min="2754" max="2754" width="11" style="182" bestFit="1" customWidth="1"/>
    <col min="2755" max="2755" width="13.453125" style="182" bestFit="1" customWidth="1"/>
    <col min="2756" max="2756" width="12" style="182" bestFit="1" customWidth="1"/>
    <col min="2757" max="2963" width="9.26953125" style="182"/>
    <col min="2964" max="2965" width="16.26953125" style="182" customWidth="1"/>
    <col min="2966" max="2966" width="15" style="182" customWidth="1"/>
    <col min="2967" max="2970" width="11.54296875" style="182" customWidth="1"/>
    <col min="2971" max="2978" width="11.7265625" style="182" customWidth="1"/>
    <col min="2979" max="2979" width="12.7265625" style="182" bestFit="1" customWidth="1"/>
    <col min="2980" max="2980" width="16.26953125" style="182" customWidth="1"/>
    <col min="2981" max="2981" width="13.26953125" style="182" bestFit="1" customWidth="1"/>
    <col min="2982" max="2982" width="10.54296875" style="182" bestFit="1" customWidth="1"/>
    <col min="2983" max="2984" width="9.26953125" style="182" bestFit="1" customWidth="1"/>
    <col min="2985" max="2985" width="4.7265625" style="182" bestFit="1" customWidth="1"/>
    <col min="2986" max="2986" width="10.26953125" style="182" bestFit="1" customWidth="1"/>
    <col min="2987" max="2987" width="11.54296875" style="182" bestFit="1" customWidth="1"/>
    <col min="2988" max="2988" width="10.7265625" style="182" bestFit="1" customWidth="1"/>
    <col min="2989" max="2993" width="11.7265625" style="182" customWidth="1"/>
    <col min="2994" max="2994" width="12.7265625" style="182" bestFit="1" customWidth="1"/>
    <col min="2995" max="2995" width="16.26953125" style="182" customWidth="1"/>
    <col min="2996" max="2996" width="14.54296875" style="182" customWidth="1"/>
    <col min="2997" max="2997" width="12.453125" style="182" bestFit="1" customWidth="1"/>
    <col min="2998" max="3000" width="12.453125" style="182" customWidth="1"/>
    <col min="3001" max="3008" width="11.7265625" style="182" customWidth="1"/>
    <col min="3009" max="3009" width="12.7265625" style="182" bestFit="1" customWidth="1"/>
    <col min="3010" max="3010" width="11" style="182" bestFit="1" customWidth="1"/>
    <col min="3011" max="3011" width="13.453125" style="182" bestFit="1" customWidth="1"/>
    <col min="3012" max="3012" width="12" style="182" bestFit="1" customWidth="1"/>
    <col min="3013" max="3219" width="9.26953125" style="182"/>
    <col min="3220" max="3221" width="16.26953125" style="182" customWidth="1"/>
    <col min="3222" max="3222" width="15" style="182" customWidth="1"/>
    <col min="3223" max="3226" width="11.54296875" style="182" customWidth="1"/>
    <col min="3227" max="3234" width="11.7265625" style="182" customWidth="1"/>
    <col min="3235" max="3235" width="12.7265625" style="182" bestFit="1" customWidth="1"/>
    <col min="3236" max="3236" width="16.26953125" style="182" customWidth="1"/>
    <col min="3237" max="3237" width="13.26953125" style="182" bestFit="1" customWidth="1"/>
    <col min="3238" max="3238" width="10.54296875" style="182" bestFit="1" customWidth="1"/>
    <col min="3239" max="3240" width="9.26953125" style="182" bestFit="1" customWidth="1"/>
    <col min="3241" max="3241" width="4.7265625" style="182" bestFit="1" customWidth="1"/>
    <col min="3242" max="3242" width="10.26953125" style="182" bestFit="1" customWidth="1"/>
    <col min="3243" max="3243" width="11.54296875" style="182" bestFit="1" customWidth="1"/>
    <col min="3244" max="3244" width="10.7265625" style="182" bestFit="1" customWidth="1"/>
    <col min="3245" max="3249" width="11.7265625" style="182" customWidth="1"/>
    <col min="3250" max="3250" width="12.7265625" style="182" bestFit="1" customWidth="1"/>
    <col min="3251" max="3251" width="16.26953125" style="182" customWidth="1"/>
    <col min="3252" max="3252" width="14.54296875" style="182" customWidth="1"/>
    <col min="3253" max="3253" width="12.453125" style="182" bestFit="1" customWidth="1"/>
    <col min="3254" max="3256" width="12.453125" style="182" customWidth="1"/>
    <col min="3257" max="3264" width="11.7265625" style="182" customWidth="1"/>
    <col min="3265" max="3265" width="12.7265625" style="182" bestFit="1" customWidth="1"/>
    <col min="3266" max="3266" width="11" style="182" bestFit="1" customWidth="1"/>
    <col min="3267" max="3267" width="13.453125" style="182" bestFit="1" customWidth="1"/>
    <col min="3268" max="3268" width="12" style="182" bestFit="1" customWidth="1"/>
    <col min="3269" max="3475" width="9.26953125" style="182"/>
    <col min="3476" max="3477" width="16.26953125" style="182" customWidth="1"/>
    <col min="3478" max="3478" width="15" style="182" customWidth="1"/>
    <col min="3479" max="3482" width="11.54296875" style="182" customWidth="1"/>
    <col min="3483" max="3490" width="11.7265625" style="182" customWidth="1"/>
    <col min="3491" max="3491" width="12.7265625" style="182" bestFit="1" customWidth="1"/>
    <col min="3492" max="3492" width="16.26953125" style="182" customWidth="1"/>
    <col min="3493" max="3493" width="13.26953125" style="182" bestFit="1" customWidth="1"/>
    <col min="3494" max="3494" width="10.54296875" style="182" bestFit="1" customWidth="1"/>
    <col min="3495" max="3496" width="9.26953125" style="182" bestFit="1" customWidth="1"/>
    <col min="3497" max="3497" width="4.7265625" style="182" bestFit="1" customWidth="1"/>
    <col min="3498" max="3498" width="10.26953125" style="182" bestFit="1" customWidth="1"/>
    <col min="3499" max="3499" width="11.54296875" style="182" bestFit="1" customWidth="1"/>
    <col min="3500" max="3500" width="10.7265625" style="182" bestFit="1" customWidth="1"/>
    <col min="3501" max="3505" width="11.7265625" style="182" customWidth="1"/>
    <col min="3506" max="3506" width="12.7265625" style="182" bestFit="1" customWidth="1"/>
    <col min="3507" max="3507" width="16.26953125" style="182" customWidth="1"/>
    <col min="3508" max="3508" width="14.54296875" style="182" customWidth="1"/>
    <col min="3509" max="3509" width="12.453125" style="182" bestFit="1" customWidth="1"/>
    <col min="3510" max="3512" width="12.453125" style="182" customWidth="1"/>
    <col min="3513" max="3520" width="11.7265625" style="182" customWidth="1"/>
    <col min="3521" max="3521" width="12.7265625" style="182" bestFit="1" customWidth="1"/>
    <col min="3522" max="3522" width="11" style="182" bestFit="1" customWidth="1"/>
    <col min="3523" max="3523" width="13.453125" style="182" bestFit="1" customWidth="1"/>
    <col min="3524" max="3524" width="12" style="182" bestFit="1" customWidth="1"/>
    <col min="3525" max="3731" width="9.26953125" style="182"/>
    <col min="3732" max="3733" width="16.26953125" style="182" customWidth="1"/>
    <col min="3734" max="3734" width="15" style="182" customWidth="1"/>
    <col min="3735" max="3738" width="11.54296875" style="182" customWidth="1"/>
    <col min="3739" max="3746" width="11.7265625" style="182" customWidth="1"/>
    <col min="3747" max="3747" width="12.7265625" style="182" bestFit="1" customWidth="1"/>
    <col min="3748" max="3748" width="16.26953125" style="182" customWidth="1"/>
    <col min="3749" max="3749" width="13.26953125" style="182" bestFit="1" customWidth="1"/>
    <col min="3750" max="3750" width="10.54296875" style="182" bestFit="1" customWidth="1"/>
    <col min="3751" max="3752" width="9.26953125" style="182" bestFit="1" customWidth="1"/>
    <col min="3753" max="3753" width="4.7265625" style="182" bestFit="1" customWidth="1"/>
    <col min="3754" max="3754" width="10.26953125" style="182" bestFit="1" customWidth="1"/>
    <col min="3755" max="3755" width="11.54296875" style="182" bestFit="1" customWidth="1"/>
    <col min="3756" max="3756" width="10.7265625" style="182" bestFit="1" customWidth="1"/>
    <col min="3757" max="3761" width="11.7265625" style="182" customWidth="1"/>
    <col min="3762" max="3762" width="12.7265625" style="182" bestFit="1" customWidth="1"/>
    <col min="3763" max="3763" width="16.26953125" style="182" customWidth="1"/>
    <col min="3764" max="3764" width="14.54296875" style="182" customWidth="1"/>
    <col min="3765" max="3765" width="12.453125" style="182" bestFit="1" customWidth="1"/>
    <col min="3766" max="3768" width="12.453125" style="182" customWidth="1"/>
    <col min="3769" max="3776" width="11.7265625" style="182" customWidth="1"/>
    <col min="3777" max="3777" width="12.7265625" style="182" bestFit="1" customWidth="1"/>
    <col min="3778" max="3778" width="11" style="182" bestFit="1" customWidth="1"/>
    <col min="3779" max="3779" width="13.453125" style="182" bestFit="1" customWidth="1"/>
    <col min="3780" max="3780" width="12" style="182" bestFit="1" customWidth="1"/>
    <col min="3781" max="3987" width="9.26953125" style="182"/>
    <col min="3988" max="3989" width="16.26953125" style="182" customWidth="1"/>
    <col min="3990" max="3990" width="15" style="182" customWidth="1"/>
    <col min="3991" max="3994" width="11.54296875" style="182" customWidth="1"/>
    <col min="3995" max="4002" width="11.7265625" style="182" customWidth="1"/>
    <col min="4003" max="4003" width="12.7265625" style="182" bestFit="1" customWidth="1"/>
    <col min="4004" max="4004" width="16.26953125" style="182" customWidth="1"/>
    <col min="4005" max="4005" width="13.26953125" style="182" bestFit="1" customWidth="1"/>
    <col min="4006" max="4006" width="10.54296875" style="182" bestFit="1" customWidth="1"/>
    <col min="4007" max="4008" width="9.26953125" style="182" bestFit="1" customWidth="1"/>
    <col min="4009" max="4009" width="4.7265625" style="182" bestFit="1" customWidth="1"/>
    <col min="4010" max="4010" width="10.26953125" style="182" bestFit="1" customWidth="1"/>
    <col min="4011" max="4011" width="11.54296875" style="182" bestFit="1" customWidth="1"/>
    <col min="4012" max="4012" width="10.7265625" style="182" bestFit="1" customWidth="1"/>
    <col min="4013" max="4017" width="11.7265625" style="182" customWidth="1"/>
    <col min="4018" max="4018" width="12.7265625" style="182" bestFit="1" customWidth="1"/>
    <col min="4019" max="4019" width="16.26953125" style="182" customWidth="1"/>
    <col min="4020" max="4020" width="14.54296875" style="182" customWidth="1"/>
    <col min="4021" max="4021" width="12.453125" style="182" bestFit="1" customWidth="1"/>
    <col min="4022" max="4024" width="12.453125" style="182" customWidth="1"/>
    <col min="4025" max="4032" width="11.7265625" style="182" customWidth="1"/>
    <col min="4033" max="4033" width="12.7265625" style="182" bestFit="1" customWidth="1"/>
    <col min="4034" max="4034" width="11" style="182" bestFit="1" customWidth="1"/>
    <col min="4035" max="4035" width="13.453125" style="182" bestFit="1" customWidth="1"/>
    <col min="4036" max="4036" width="12" style="182" bestFit="1" customWidth="1"/>
    <col min="4037" max="4243" width="9.26953125" style="182"/>
    <col min="4244" max="4245" width="16.26953125" style="182" customWidth="1"/>
    <col min="4246" max="4246" width="15" style="182" customWidth="1"/>
    <col min="4247" max="4250" width="11.54296875" style="182" customWidth="1"/>
    <col min="4251" max="4258" width="11.7265625" style="182" customWidth="1"/>
    <col min="4259" max="4259" width="12.7265625" style="182" bestFit="1" customWidth="1"/>
    <col min="4260" max="4260" width="16.26953125" style="182" customWidth="1"/>
    <col min="4261" max="4261" width="13.26953125" style="182" bestFit="1" customWidth="1"/>
    <col min="4262" max="4262" width="10.54296875" style="182" bestFit="1" customWidth="1"/>
    <col min="4263" max="4264" width="9.26953125" style="182" bestFit="1" customWidth="1"/>
    <col min="4265" max="4265" width="4.7265625" style="182" bestFit="1" customWidth="1"/>
    <col min="4266" max="4266" width="10.26953125" style="182" bestFit="1" customWidth="1"/>
    <col min="4267" max="4267" width="11.54296875" style="182" bestFit="1" customWidth="1"/>
    <col min="4268" max="4268" width="10.7265625" style="182" bestFit="1" customWidth="1"/>
    <col min="4269" max="4273" width="11.7265625" style="182" customWidth="1"/>
    <col min="4274" max="4274" width="12.7265625" style="182" bestFit="1" customWidth="1"/>
    <col min="4275" max="4275" width="16.26953125" style="182" customWidth="1"/>
    <col min="4276" max="4276" width="14.54296875" style="182" customWidth="1"/>
    <col min="4277" max="4277" width="12.453125" style="182" bestFit="1" customWidth="1"/>
    <col min="4278" max="4280" width="12.453125" style="182" customWidth="1"/>
    <col min="4281" max="4288" width="11.7265625" style="182" customWidth="1"/>
    <col min="4289" max="4289" width="12.7265625" style="182" bestFit="1" customWidth="1"/>
    <col min="4290" max="4290" width="11" style="182" bestFit="1" customWidth="1"/>
    <col min="4291" max="4291" width="13.453125" style="182" bestFit="1" customWidth="1"/>
    <col min="4292" max="4292" width="12" style="182" bestFit="1" customWidth="1"/>
    <col min="4293" max="4499" width="9.26953125" style="182"/>
    <col min="4500" max="4501" width="16.26953125" style="182" customWidth="1"/>
    <col min="4502" max="4502" width="15" style="182" customWidth="1"/>
    <col min="4503" max="4506" width="11.54296875" style="182" customWidth="1"/>
    <col min="4507" max="4514" width="11.7265625" style="182" customWidth="1"/>
    <col min="4515" max="4515" width="12.7265625" style="182" bestFit="1" customWidth="1"/>
    <col min="4516" max="4516" width="16.26953125" style="182" customWidth="1"/>
    <col min="4517" max="4517" width="13.26953125" style="182" bestFit="1" customWidth="1"/>
    <col min="4518" max="4518" width="10.54296875" style="182" bestFit="1" customWidth="1"/>
    <col min="4519" max="4520" width="9.26953125" style="182" bestFit="1" customWidth="1"/>
    <col min="4521" max="4521" width="4.7265625" style="182" bestFit="1" customWidth="1"/>
    <col min="4522" max="4522" width="10.26953125" style="182" bestFit="1" customWidth="1"/>
    <col min="4523" max="4523" width="11.54296875" style="182" bestFit="1" customWidth="1"/>
    <col min="4524" max="4524" width="10.7265625" style="182" bestFit="1" customWidth="1"/>
    <col min="4525" max="4529" width="11.7265625" style="182" customWidth="1"/>
    <col min="4530" max="4530" width="12.7265625" style="182" bestFit="1" customWidth="1"/>
    <col min="4531" max="4531" width="16.26953125" style="182" customWidth="1"/>
    <col min="4532" max="4532" width="14.54296875" style="182" customWidth="1"/>
    <col min="4533" max="4533" width="12.453125" style="182" bestFit="1" customWidth="1"/>
    <col min="4534" max="4536" width="12.453125" style="182" customWidth="1"/>
    <col min="4537" max="4544" width="11.7265625" style="182" customWidth="1"/>
    <col min="4545" max="4545" width="12.7265625" style="182" bestFit="1" customWidth="1"/>
    <col min="4546" max="4546" width="11" style="182" bestFit="1" customWidth="1"/>
    <col min="4547" max="4547" width="13.453125" style="182" bestFit="1" customWidth="1"/>
    <col min="4548" max="4548" width="12" style="182" bestFit="1" customWidth="1"/>
    <col min="4549" max="4755" width="9.26953125" style="182"/>
    <col min="4756" max="4757" width="16.26953125" style="182" customWidth="1"/>
    <col min="4758" max="4758" width="15" style="182" customWidth="1"/>
    <col min="4759" max="4762" width="11.54296875" style="182" customWidth="1"/>
    <col min="4763" max="4770" width="11.7265625" style="182" customWidth="1"/>
    <col min="4771" max="4771" width="12.7265625" style="182" bestFit="1" customWidth="1"/>
    <col min="4772" max="4772" width="16.26953125" style="182" customWidth="1"/>
    <col min="4773" max="4773" width="13.26953125" style="182" bestFit="1" customWidth="1"/>
    <col min="4774" max="4774" width="10.54296875" style="182" bestFit="1" customWidth="1"/>
    <col min="4775" max="4776" width="9.26953125" style="182" bestFit="1" customWidth="1"/>
    <col min="4777" max="4777" width="4.7265625" style="182" bestFit="1" customWidth="1"/>
    <col min="4778" max="4778" width="10.26953125" style="182" bestFit="1" customWidth="1"/>
    <col min="4779" max="4779" width="11.54296875" style="182" bestFit="1" customWidth="1"/>
    <col min="4780" max="4780" width="10.7265625" style="182" bestFit="1" customWidth="1"/>
    <col min="4781" max="4785" width="11.7265625" style="182" customWidth="1"/>
    <col min="4786" max="4786" width="12.7265625" style="182" bestFit="1" customWidth="1"/>
    <col min="4787" max="4787" width="16.26953125" style="182" customWidth="1"/>
    <col min="4788" max="4788" width="14.54296875" style="182" customWidth="1"/>
    <col min="4789" max="4789" width="12.453125" style="182" bestFit="1" customWidth="1"/>
    <col min="4790" max="4792" width="12.453125" style="182" customWidth="1"/>
    <col min="4793" max="4800" width="11.7265625" style="182" customWidth="1"/>
    <col min="4801" max="4801" width="12.7265625" style="182" bestFit="1" customWidth="1"/>
    <col min="4802" max="4802" width="11" style="182" bestFit="1" customWidth="1"/>
    <col min="4803" max="4803" width="13.453125" style="182" bestFit="1" customWidth="1"/>
    <col min="4804" max="4804" width="12" style="182" bestFit="1" customWidth="1"/>
    <col min="4805" max="5011" width="9.26953125" style="182"/>
    <col min="5012" max="5013" width="16.26953125" style="182" customWidth="1"/>
    <col min="5014" max="5014" width="15" style="182" customWidth="1"/>
    <col min="5015" max="5018" width="11.54296875" style="182" customWidth="1"/>
    <col min="5019" max="5026" width="11.7265625" style="182" customWidth="1"/>
    <col min="5027" max="5027" width="12.7265625" style="182" bestFit="1" customWidth="1"/>
    <col min="5028" max="5028" width="16.26953125" style="182" customWidth="1"/>
    <col min="5029" max="5029" width="13.26953125" style="182" bestFit="1" customWidth="1"/>
    <col min="5030" max="5030" width="10.54296875" style="182" bestFit="1" customWidth="1"/>
    <col min="5031" max="5032" width="9.26953125" style="182" bestFit="1" customWidth="1"/>
    <col min="5033" max="5033" width="4.7265625" style="182" bestFit="1" customWidth="1"/>
    <col min="5034" max="5034" width="10.26953125" style="182" bestFit="1" customWidth="1"/>
    <col min="5035" max="5035" width="11.54296875" style="182" bestFit="1" customWidth="1"/>
    <col min="5036" max="5036" width="10.7265625" style="182" bestFit="1" customWidth="1"/>
    <col min="5037" max="5041" width="11.7265625" style="182" customWidth="1"/>
    <col min="5042" max="5042" width="12.7265625" style="182" bestFit="1" customWidth="1"/>
    <col min="5043" max="5043" width="16.26953125" style="182" customWidth="1"/>
    <col min="5044" max="5044" width="14.54296875" style="182" customWidth="1"/>
    <col min="5045" max="5045" width="12.453125" style="182" bestFit="1" customWidth="1"/>
    <col min="5046" max="5048" width="12.453125" style="182" customWidth="1"/>
    <col min="5049" max="5056" width="11.7265625" style="182" customWidth="1"/>
    <col min="5057" max="5057" width="12.7265625" style="182" bestFit="1" customWidth="1"/>
    <col min="5058" max="5058" width="11" style="182" bestFit="1" customWidth="1"/>
    <col min="5059" max="5059" width="13.453125" style="182" bestFit="1" customWidth="1"/>
    <col min="5060" max="5060" width="12" style="182" bestFit="1" customWidth="1"/>
    <col min="5061" max="5267" width="9.26953125" style="182"/>
    <col min="5268" max="5269" width="16.26953125" style="182" customWidth="1"/>
    <col min="5270" max="5270" width="15" style="182" customWidth="1"/>
    <col min="5271" max="5274" width="11.54296875" style="182" customWidth="1"/>
    <col min="5275" max="5282" width="11.7265625" style="182" customWidth="1"/>
    <col min="5283" max="5283" width="12.7265625" style="182" bestFit="1" customWidth="1"/>
    <col min="5284" max="5284" width="16.26953125" style="182" customWidth="1"/>
    <col min="5285" max="5285" width="13.26953125" style="182" bestFit="1" customWidth="1"/>
    <col min="5286" max="5286" width="10.54296875" style="182" bestFit="1" customWidth="1"/>
    <col min="5287" max="5288" width="9.26953125" style="182" bestFit="1" customWidth="1"/>
    <col min="5289" max="5289" width="4.7265625" style="182" bestFit="1" customWidth="1"/>
    <col min="5290" max="5290" width="10.26953125" style="182" bestFit="1" customWidth="1"/>
    <col min="5291" max="5291" width="11.54296875" style="182" bestFit="1" customWidth="1"/>
    <col min="5292" max="5292" width="10.7265625" style="182" bestFit="1" customWidth="1"/>
    <col min="5293" max="5297" width="11.7265625" style="182" customWidth="1"/>
    <col min="5298" max="5298" width="12.7265625" style="182" bestFit="1" customWidth="1"/>
    <col min="5299" max="5299" width="16.26953125" style="182" customWidth="1"/>
    <col min="5300" max="5300" width="14.54296875" style="182" customWidth="1"/>
    <col min="5301" max="5301" width="12.453125" style="182" bestFit="1" customWidth="1"/>
    <col min="5302" max="5304" width="12.453125" style="182" customWidth="1"/>
    <col min="5305" max="5312" width="11.7265625" style="182" customWidth="1"/>
    <col min="5313" max="5313" width="12.7265625" style="182" bestFit="1" customWidth="1"/>
    <col min="5314" max="5314" width="11" style="182" bestFit="1" customWidth="1"/>
    <col min="5315" max="5315" width="13.453125" style="182" bestFit="1" customWidth="1"/>
    <col min="5316" max="5316" width="12" style="182" bestFit="1" customWidth="1"/>
    <col min="5317" max="5523" width="9.26953125" style="182"/>
    <col min="5524" max="5525" width="16.26953125" style="182" customWidth="1"/>
    <col min="5526" max="5526" width="15" style="182" customWidth="1"/>
    <col min="5527" max="5530" width="11.54296875" style="182" customWidth="1"/>
    <col min="5531" max="5538" width="11.7265625" style="182" customWidth="1"/>
    <col min="5539" max="5539" width="12.7265625" style="182" bestFit="1" customWidth="1"/>
    <col min="5540" max="5540" width="16.26953125" style="182" customWidth="1"/>
    <col min="5541" max="5541" width="13.26953125" style="182" bestFit="1" customWidth="1"/>
    <col min="5542" max="5542" width="10.54296875" style="182" bestFit="1" customWidth="1"/>
    <col min="5543" max="5544" width="9.26953125" style="182" bestFit="1" customWidth="1"/>
    <col min="5545" max="5545" width="4.7265625" style="182" bestFit="1" customWidth="1"/>
    <col min="5546" max="5546" width="10.26953125" style="182" bestFit="1" customWidth="1"/>
    <col min="5547" max="5547" width="11.54296875" style="182" bestFit="1" customWidth="1"/>
    <col min="5548" max="5548" width="10.7265625" style="182" bestFit="1" customWidth="1"/>
    <col min="5549" max="5553" width="11.7265625" style="182" customWidth="1"/>
    <col min="5554" max="5554" width="12.7265625" style="182" bestFit="1" customWidth="1"/>
    <col min="5555" max="5555" width="16.26953125" style="182" customWidth="1"/>
    <col min="5556" max="5556" width="14.54296875" style="182" customWidth="1"/>
    <col min="5557" max="5557" width="12.453125" style="182" bestFit="1" customWidth="1"/>
    <col min="5558" max="5560" width="12.453125" style="182" customWidth="1"/>
    <col min="5561" max="5568" width="11.7265625" style="182" customWidth="1"/>
    <col min="5569" max="5569" width="12.7265625" style="182" bestFit="1" customWidth="1"/>
    <col min="5570" max="5570" width="11" style="182" bestFit="1" customWidth="1"/>
    <col min="5571" max="5571" width="13.453125" style="182" bestFit="1" customWidth="1"/>
    <col min="5572" max="5572" width="12" style="182" bestFit="1" customWidth="1"/>
    <col min="5573" max="5779" width="9.26953125" style="182"/>
    <col min="5780" max="5781" width="16.26953125" style="182" customWidth="1"/>
    <col min="5782" max="5782" width="15" style="182" customWidth="1"/>
    <col min="5783" max="5786" width="11.54296875" style="182" customWidth="1"/>
    <col min="5787" max="5794" width="11.7265625" style="182" customWidth="1"/>
    <col min="5795" max="5795" width="12.7265625" style="182" bestFit="1" customWidth="1"/>
    <col min="5796" max="5796" width="16.26953125" style="182" customWidth="1"/>
    <col min="5797" max="5797" width="13.26953125" style="182" bestFit="1" customWidth="1"/>
    <col min="5798" max="5798" width="10.54296875" style="182" bestFit="1" customWidth="1"/>
    <col min="5799" max="5800" width="9.26953125" style="182" bestFit="1" customWidth="1"/>
    <col min="5801" max="5801" width="4.7265625" style="182" bestFit="1" customWidth="1"/>
    <col min="5802" max="5802" width="10.26953125" style="182" bestFit="1" customWidth="1"/>
    <col min="5803" max="5803" width="11.54296875" style="182" bestFit="1" customWidth="1"/>
    <col min="5804" max="5804" width="10.7265625" style="182" bestFit="1" customWidth="1"/>
    <col min="5805" max="5809" width="11.7265625" style="182" customWidth="1"/>
    <col min="5810" max="5810" width="12.7265625" style="182" bestFit="1" customWidth="1"/>
    <col min="5811" max="5811" width="16.26953125" style="182" customWidth="1"/>
    <col min="5812" max="5812" width="14.54296875" style="182" customWidth="1"/>
    <col min="5813" max="5813" width="12.453125" style="182" bestFit="1" customWidth="1"/>
    <col min="5814" max="5816" width="12.453125" style="182" customWidth="1"/>
    <col min="5817" max="5824" width="11.7265625" style="182" customWidth="1"/>
    <col min="5825" max="5825" width="12.7265625" style="182" bestFit="1" customWidth="1"/>
    <col min="5826" max="5826" width="11" style="182" bestFit="1" customWidth="1"/>
    <col min="5827" max="5827" width="13.453125" style="182" bestFit="1" customWidth="1"/>
    <col min="5828" max="5828" width="12" style="182" bestFit="1" customWidth="1"/>
    <col min="5829" max="6035" width="9.26953125" style="182"/>
    <col min="6036" max="6037" width="16.26953125" style="182" customWidth="1"/>
    <col min="6038" max="6038" width="15" style="182" customWidth="1"/>
    <col min="6039" max="6042" width="11.54296875" style="182" customWidth="1"/>
    <col min="6043" max="6050" width="11.7265625" style="182" customWidth="1"/>
    <col min="6051" max="6051" width="12.7265625" style="182" bestFit="1" customWidth="1"/>
    <col min="6052" max="6052" width="16.26953125" style="182" customWidth="1"/>
    <col min="6053" max="6053" width="13.26953125" style="182" bestFit="1" customWidth="1"/>
    <col min="6054" max="6054" width="10.54296875" style="182" bestFit="1" customWidth="1"/>
    <col min="6055" max="6056" width="9.26953125" style="182" bestFit="1" customWidth="1"/>
    <col min="6057" max="6057" width="4.7265625" style="182" bestFit="1" customWidth="1"/>
    <col min="6058" max="6058" width="10.26953125" style="182" bestFit="1" customWidth="1"/>
    <col min="6059" max="6059" width="11.54296875" style="182" bestFit="1" customWidth="1"/>
    <col min="6060" max="6060" width="10.7265625" style="182" bestFit="1" customWidth="1"/>
    <col min="6061" max="6065" width="11.7265625" style="182" customWidth="1"/>
    <col min="6066" max="6066" width="12.7265625" style="182" bestFit="1" customWidth="1"/>
    <col min="6067" max="6067" width="16.26953125" style="182" customWidth="1"/>
    <col min="6068" max="6068" width="14.54296875" style="182" customWidth="1"/>
    <col min="6069" max="6069" width="12.453125" style="182" bestFit="1" customWidth="1"/>
    <col min="6070" max="6072" width="12.453125" style="182" customWidth="1"/>
    <col min="6073" max="6080" width="11.7265625" style="182" customWidth="1"/>
    <col min="6081" max="6081" width="12.7265625" style="182" bestFit="1" customWidth="1"/>
    <col min="6082" max="6082" width="11" style="182" bestFit="1" customWidth="1"/>
    <col min="6083" max="6083" width="13.453125" style="182" bestFit="1" customWidth="1"/>
    <col min="6084" max="6084" width="12" style="182" bestFit="1" customWidth="1"/>
    <col min="6085" max="6291" width="9.26953125" style="182"/>
    <col min="6292" max="6293" width="16.26953125" style="182" customWidth="1"/>
    <col min="6294" max="6294" width="15" style="182" customWidth="1"/>
    <col min="6295" max="6298" width="11.54296875" style="182" customWidth="1"/>
    <col min="6299" max="6306" width="11.7265625" style="182" customWidth="1"/>
    <col min="6307" max="6307" width="12.7265625" style="182" bestFit="1" customWidth="1"/>
    <col min="6308" max="6308" width="16.26953125" style="182" customWidth="1"/>
    <col min="6309" max="6309" width="13.26953125" style="182" bestFit="1" customWidth="1"/>
    <col min="6310" max="6310" width="10.54296875" style="182" bestFit="1" customWidth="1"/>
    <col min="6311" max="6312" width="9.26953125" style="182" bestFit="1" customWidth="1"/>
    <col min="6313" max="6313" width="4.7265625" style="182" bestFit="1" customWidth="1"/>
    <col min="6314" max="6314" width="10.26953125" style="182" bestFit="1" customWidth="1"/>
    <col min="6315" max="6315" width="11.54296875" style="182" bestFit="1" customWidth="1"/>
    <col min="6316" max="6316" width="10.7265625" style="182" bestFit="1" customWidth="1"/>
    <col min="6317" max="6321" width="11.7265625" style="182" customWidth="1"/>
    <col min="6322" max="6322" width="12.7265625" style="182" bestFit="1" customWidth="1"/>
    <col min="6323" max="6323" width="16.26953125" style="182" customWidth="1"/>
    <col min="6324" max="6324" width="14.54296875" style="182" customWidth="1"/>
    <col min="6325" max="6325" width="12.453125" style="182" bestFit="1" customWidth="1"/>
    <col min="6326" max="6328" width="12.453125" style="182" customWidth="1"/>
    <col min="6329" max="6336" width="11.7265625" style="182" customWidth="1"/>
    <col min="6337" max="6337" width="12.7265625" style="182" bestFit="1" customWidth="1"/>
    <col min="6338" max="6338" width="11" style="182" bestFit="1" customWidth="1"/>
    <col min="6339" max="6339" width="13.453125" style="182" bestFit="1" customWidth="1"/>
    <col min="6340" max="6340" width="12" style="182" bestFit="1" customWidth="1"/>
    <col min="6341" max="6547" width="9.26953125" style="182"/>
    <col min="6548" max="6549" width="16.26953125" style="182" customWidth="1"/>
    <col min="6550" max="6550" width="15" style="182" customWidth="1"/>
    <col min="6551" max="6554" width="11.54296875" style="182" customWidth="1"/>
    <col min="6555" max="6562" width="11.7265625" style="182" customWidth="1"/>
    <col min="6563" max="6563" width="12.7265625" style="182" bestFit="1" customWidth="1"/>
    <col min="6564" max="6564" width="16.26953125" style="182" customWidth="1"/>
    <col min="6565" max="6565" width="13.26953125" style="182" bestFit="1" customWidth="1"/>
    <col min="6566" max="6566" width="10.54296875" style="182" bestFit="1" customWidth="1"/>
    <col min="6567" max="6568" width="9.26953125" style="182" bestFit="1" customWidth="1"/>
    <col min="6569" max="6569" width="4.7265625" style="182" bestFit="1" customWidth="1"/>
    <col min="6570" max="6570" width="10.26953125" style="182" bestFit="1" customWidth="1"/>
    <col min="6571" max="6571" width="11.54296875" style="182" bestFit="1" customWidth="1"/>
    <col min="6572" max="6572" width="10.7265625" style="182" bestFit="1" customWidth="1"/>
    <col min="6573" max="6577" width="11.7265625" style="182" customWidth="1"/>
    <col min="6578" max="6578" width="12.7265625" style="182" bestFit="1" customWidth="1"/>
    <col min="6579" max="6579" width="16.26953125" style="182" customWidth="1"/>
    <col min="6580" max="6580" width="14.54296875" style="182" customWidth="1"/>
    <col min="6581" max="6581" width="12.453125" style="182" bestFit="1" customWidth="1"/>
    <col min="6582" max="6584" width="12.453125" style="182" customWidth="1"/>
    <col min="6585" max="6592" width="11.7265625" style="182" customWidth="1"/>
    <col min="6593" max="6593" width="12.7265625" style="182" bestFit="1" customWidth="1"/>
    <col min="6594" max="6594" width="11" style="182" bestFit="1" customWidth="1"/>
    <col min="6595" max="6595" width="13.453125" style="182" bestFit="1" customWidth="1"/>
    <col min="6596" max="6596" width="12" style="182" bestFit="1" customWidth="1"/>
    <col min="6597" max="6803" width="9.26953125" style="182"/>
    <col min="6804" max="6805" width="16.26953125" style="182" customWidth="1"/>
    <col min="6806" max="6806" width="15" style="182" customWidth="1"/>
    <col min="6807" max="6810" width="11.54296875" style="182" customWidth="1"/>
    <col min="6811" max="6818" width="11.7265625" style="182" customWidth="1"/>
    <col min="6819" max="6819" width="12.7265625" style="182" bestFit="1" customWidth="1"/>
    <col min="6820" max="6820" width="16.26953125" style="182" customWidth="1"/>
    <col min="6821" max="6821" width="13.26953125" style="182" bestFit="1" customWidth="1"/>
    <col min="6822" max="6822" width="10.54296875" style="182" bestFit="1" customWidth="1"/>
    <col min="6823" max="6824" width="9.26953125" style="182" bestFit="1" customWidth="1"/>
    <col min="6825" max="6825" width="4.7265625" style="182" bestFit="1" customWidth="1"/>
    <col min="6826" max="6826" width="10.26953125" style="182" bestFit="1" customWidth="1"/>
    <col min="6827" max="6827" width="11.54296875" style="182" bestFit="1" customWidth="1"/>
    <col min="6828" max="6828" width="10.7265625" style="182" bestFit="1" customWidth="1"/>
    <col min="6829" max="6833" width="11.7265625" style="182" customWidth="1"/>
    <col min="6834" max="6834" width="12.7265625" style="182" bestFit="1" customWidth="1"/>
    <col min="6835" max="6835" width="16.26953125" style="182" customWidth="1"/>
    <col min="6836" max="6836" width="14.54296875" style="182" customWidth="1"/>
    <col min="6837" max="6837" width="12.453125" style="182" bestFit="1" customWidth="1"/>
    <col min="6838" max="6840" width="12.453125" style="182" customWidth="1"/>
    <col min="6841" max="6848" width="11.7265625" style="182" customWidth="1"/>
    <col min="6849" max="6849" width="12.7265625" style="182" bestFit="1" customWidth="1"/>
    <col min="6850" max="6850" width="11" style="182" bestFit="1" customWidth="1"/>
    <col min="6851" max="6851" width="13.453125" style="182" bestFit="1" customWidth="1"/>
    <col min="6852" max="6852" width="12" style="182" bestFit="1" customWidth="1"/>
    <col min="6853" max="7059" width="9.26953125" style="182"/>
    <col min="7060" max="7061" width="16.26953125" style="182" customWidth="1"/>
    <col min="7062" max="7062" width="15" style="182" customWidth="1"/>
    <col min="7063" max="7066" width="11.54296875" style="182" customWidth="1"/>
    <col min="7067" max="7074" width="11.7265625" style="182" customWidth="1"/>
    <col min="7075" max="7075" width="12.7265625" style="182" bestFit="1" customWidth="1"/>
    <col min="7076" max="7076" width="16.26953125" style="182" customWidth="1"/>
    <col min="7077" max="7077" width="13.26953125" style="182" bestFit="1" customWidth="1"/>
    <col min="7078" max="7078" width="10.54296875" style="182" bestFit="1" customWidth="1"/>
    <col min="7079" max="7080" width="9.26953125" style="182" bestFit="1" customWidth="1"/>
    <col min="7081" max="7081" width="4.7265625" style="182" bestFit="1" customWidth="1"/>
    <col min="7082" max="7082" width="10.26953125" style="182" bestFit="1" customWidth="1"/>
    <col min="7083" max="7083" width="11.54296875" style="182" bestFit="1" customWidth="1"/>
    <col min="7084" max="7084" width="10.7265625" style="182" bestFit="1" customWidth="1"/>
    <col min="7085" max="7089" width="11.7265625" style="182" customWidth="1"/>
    <col min="7090" max="7090" width="12.7265625" style="182" bestFit="1" customWidth="1"/>
    <col min="7091" max="7091" width="16.26953125" style="182" customWidth="1"/>
    <col min="7092" max="7092" width="14.54296875" style="182" customWidth="1"/>
    <col min="7093" max="7093" width="12.453125" style="182" bestFit="1" customWidth="1"/>
    <col min="7094" max="7096" width="12.453125" style="182" customWidth="1"/>
    <col min="7097" max="7104" width="11.7265625" style="182" customWidth="1"/>
    <col min="7105" max="7105" width="12.7265625" style="182" bestFit="1" customWidth="1"/>
    <col min="7106" max="7106" width="11" style="182" bestFit="1" customWidth="1"/>
    <col min="7107" max="7107" width="13.453125" style="182" bestFit="1" customWidth="1"/>
    <col min="7108" max="7108" width="12" style="182" bestFit="1" customWidth="1"/>
    <col min="7109" max="7315" width="9.26953125" style="182"/>
    <col min="7316" max="7317" width="16.26953125" style="182" customWidth="1"/>
    <col min="7318" max="7318" width="15" style="182" customWidth="1"/>
    <col min="7319" max="7322" width="11.54296875" style="182" customWidth="1"/>
    <col min="7323" max="7330" width="11.7265625" style="182" customWidth="1"/>
    <col min="7331" max="7331" width="12.7265625" style="182" bestFit="1" customWidth="1"/>
    <col min="7332" max="7332" width="16.26953125" style="182" customWidth="1"/>
    <col min="7333" max="7333" width="13.26953125" style="182" bestFit="1" customWidth="1"/>
    <col min="7334" max="7334" width="10.54296875" style="182" bestFit="1" customWidth="1"/>
    <col min="7335" max="7336" width="9.26953125" style="182" bestFit="1" customWidth="1"/>
    <col min="7337" max="7337" width="4.7265625" style="182" bestFit="1" customWidth="1"/>
    <col min="7338" max="7338" width="10.26953125" style="182" bestFit="1" customWidth="1"/>
    <col min="7339" max="7339" width="11.54296875" style="182" bestFit="1" customWidth="1"/>
    <col min="7340" max="7340" width="10.7265625" style="182" bestFit="1" customWidth="1"/>
    <col min="7341" max="7345" width="11.7265625" style="182" customWidth="1"/>
    <col min="7346" max="7346" width="12.7265625" style="182" bestFit="1" customWidth="1"/>
    <col min="7347" max="7347" width="16.26953125" style="182" customWidth="1"/>
    <col min="7348" max="7348" width="14.54296875" style="182" customWidth="1"/>
    <col min="7349" max="7349" width="12.453125" style="182" bestFit="1" customWidth="1"/>
    <col min="7350" max="7352" width="12.453125" style="182" customWidth="1"/>
    <col min="7353" max="7360" width="11.7265625" style="182" customWidth="1"/>
    <col min="7361" max="7361" width="12.7265625" style="182" bestFit="1" customWidth="1"/>
    <col min="7362" max="7362" width="11" style="182" bestFit="1" customWidth="1"/>
    <col min="7363" max="7363" width="13.453125" style="182" bestFit="1" customWidth="1"/>
    <col min="7364" max="7364" width="12" style="182" bestFit="1" customWidth="1"/>
    <col min="7365" max="7571" width="9.26953125" style="182"/>
    <col min="7572" max="7573" width="16.26953125" style="182" customWidth="1"/>
    <col min="7574" max="7574" width="15" style="182" customWidth="1"/>
    <col min="7575" max="7578" width="11.54296875" style="182" customWidth="1"/>
    <col min="7579" max="7586" width="11.7265625" style="182" customWidth="1"/>
    <col min="7587" max="7587" width="12.7265625" style="182" bestFit="1" customWidth="1"/>
    <col min="7588" max="7588" width="16.26953125" style="182" customWidth="1"/>
    <col min="7589" max="7589" width="13.26953125" style="182" bestFit="1" customWidth="1"/>
    <col min="7590" max="7590" width="10.54296875" style="182" bestFit="1" customWidth="1"/>
    <col min="7591" max="7592" width="9.26953125" style="182" bestFit="1" customWidth="1"/>
    <col min="7593" max="7593" width="4.7265625" style="182" bestFit="1" customWidth="1"/>
    <col min="7594" max="7594" width="10.26953125" style="182" bestFit="1" customWidth="1"/>
    <col min="7595" max="7595" width="11.54296875" style="182" bestFit="1" customWidth="1"/>
    <col min="7596" max="7596" width="10.7265625" style="182" bestFit="1" customWidth="1"/>
    <col min="7597" max="7601" width="11.7265625" style="182" customWidth="1"/>
    <col min="7602" max="7602" width="12.7265625" style="182" bestFit="1" customWidth="1"/>
    <col min="7603" max="7603" width="16.26953125" style="182" customWidth="1"/>
    <col min="7604" max="7604" width="14.54296875" style="182" customWidth="1"/>
    <col min="7605" max="7605" width="12.453125" style="182" bestFit="1" customWidth="1"/>
    <col min="7606" max="7608" width="12.453125" style="182" customWidth="1"/>
    <col min="7609" max="7616" width="11.7265625" style="182" customWidth="1"/>
    <col min="7617" max="7617" width="12.7265625" style="182" bestFit="1" customWidth="1"/>
    <col min="7618" max="7618" width="11" style="182" bestFit="1" customWidth="1"/>
    <col min="7619" max="7619" width="13.453125" style="182" bestFit="1" customWidth="1"/>
    <col min="7620" max="7620" width="12" style="182" bestFit="1" customWidth="1"/>
    <col min="7621" max="7827" width="9.26953125" style="182"/>
    <col min="7828" max="7829" width="16.26953125" style="182" customWidth="1"/>
    <col min="7830" max="7830" width="15" style="182" customWidth="1"/>
    <col min="7831" max="7834" width="11.54296875" style="182" customWidth="1"/>
    <col min="7835" max="7842" width="11.7265625" style="182" customWidth="1"/>
    <col min="7843" max="7843" width="12.7265625" style="182" bestFit="1" customWidth="1"/>
    <col min="7844" max="7844" width="16.26953125" style="182" customWidth="1"/>
    <col min="7845" max="7845" width="13.26953125" style="182" bestFit="1" customWidth="1"/>
    <col min="7846" max="7846" width="10.54296875" style="182" bestFit="1" customWidth="1"/>
    <col min="7847" max="7848" width="9.26953125" style="182" bestFit="1" customWidth="1"/>
    <col min="7849" max="7849" width="4.7265625" style="182" bestFit="1" customWidth="1"/>
    <col min="7850" max="7850" width="10.26953125" style="182" bestFit="1" customWidth="1"/>
    <col min="7851" max="7851" width="11.54296875" style="182" bestFit="1" customWidth="1"/>
    <col min="7852" max="7852" width="10.7265625" style="182" bestFit="1" customWidth="1"/>
    <col min="7853" max="7857" width="11.7265625" style="182" customWidth="1"/>
    <col min="7858" max="7858" width="12.7265625" style="182" bestFit="1" customWidth="1"/>
    <col min="7859" max="7859" width="16.26953125" style="182" customWidth="1"/>
    <col min="7860" max="7860" width="14.54296875" style="182" customWidth="1"/>
    <col min="7861" max="7861" width="12.453125" style="182" bestFit="1" customWidth="1"/>
    <col min="7862" max="7864" width="12.453125" style="182" customWidth="1"/>
    <col min="7865" max="7872" width="11.7265625" style="182" customWidth="1"/>
    <col min="7873" max="7873" width="12.7265625" style="182" bestFit="1" customWidth="1"/>
    <col min="7874" max="7874" width="11" style="182" bestFit="1" customWidth="1"/>
    <col min="7875" max="7875" width="13.453125" style="182" bestFit="1" customWidth="1"/>
    <col min="7876" max="7876" width="12" style="182" bestFit="1" customWidth="1"/>
    <col min="7877" max="8083" width="9.26953125" style="182"/>
    <col min="8084" max="8085" width="16.26953125" style="182" customWidth="1"/>
    <col min="8086" max="8086" width="15" style="182" customWidth="1"/>
    <col min="8087" max="8090" width="11.54296875" style="182" customWidth="1"/>
    <col min="8091" max="8098" width="11.7265625" style="182" customWidth="1"/>
    <col min="8099" max="8099" width="12.7265625" style="182" bestFit="1" customWidth="1"/>
    <col min="8100" max="8100" width="16.26953125" style="182" customWidth="1"/>
    <col min="8101" max="8101" width="13.26953125" style="182" bestFit="1" customWidth="1"/>
    <col min="8102" max="8102" width="10.54296875" style="182" bestFit="1" customWidth="1"/>
    <col min="8103" max="8104" width="9.26953125" style="182" bestFit="1" customWidth="1"/>
    <col min="8105" max="8105" width="4.7265625" style="182" bestFit="1" customWidth="1"/>
    <col min="8106" max="8106" width="10.26953125" style="182" bestFit="1" customWidth="1"/>
    <col min="8107" max="8107" width="11.54296875" style="182" bestFit="1" customWidth="1"/>
    <col min="8108" max="8108" width="10.7265625" style="182" bestFit="1" customWidth="1"/>
    <col min="8109" max="8113" width="11.7265625" style="182" customWidth="1"/>
    <col min="8114" max="8114" width="12.7265625" style="182" bestFit="1" customWidth="1"/>
    <col min="8115" max="8115" width="16.26953125" style="182" customWidth="1"/>
    <col min="8116" max="8116" width="14.54296875" style="182" customWidth="1"/>
    <col min="8117" max="8117" width="12.453125" style="182" bestFit="1" customWidth="1"/>
    <col min="8118" max="8120" width="12.453125" style="182" customWidth="1"/>
    <col min="8121" max="8128" width="11.7265625" style="182" customWidth="1"/>
    <col min="8129" max="8129" width="12.7265625" style="182" bestFit="1" customWidth="1"/>
    <col min="8130" max="8130" width="11" style="182" bestFit="1" customWidth="1"/>
    <col min="8131" max="8131" width="13.453125" style="182" bestFit="1" customWidth="1"/>
    <col min="8132" max="8132" width="12" style="182" bestFit="1" customWidth="1"/>
    <col min="8133" max="8339" width="9.26953125" style="182"/>
    <col min="8340" max="8341" width="16.26953125" style="182" customWidth="1"/>
    <col min="8342" max="8342" width="15" style="182" customWidth="1"/>
    <col min="8343" max="8346" width="11.54296875" style="182" customWidth="1"/>
    <col min="8347" max="8354" width="11.7265625" style="182" customWidth="1"/>
    <col min="8355" max="8355" width="12.7265625" style="182" bestFit="1" customWidth="1"/>
    <col min="8356" max="8356" width="16.26953125" style="182" customWidth="1"/>
    <col min="8357" max="8357" width="13.26953125" style="182" bestFit="1" customWidth="1"/>
    <col min="8358" max="8358" width="10.54296875" style="182" bestFit="1" customWidth="1"/>
    <col min="8359" max="8360" width="9.26953125" style="182" bestFit="1" customWidth="1"/>
    <col min="8361" max="8361" width="4.7265625" style="182" bestFit="1" customWidth="1"/>
    <col min="8362" max="8362" width="10.26953125" style="182" bestFit="1" customWidth="1"/>
    <col min="8363" max="8363" width="11.54296875" style="182" bestFit="1" customWidth="1"/>
    <col min="8364" max="8364" width="10.7265625" style="182" bestFit="1" customWidth="1"/>
    <col min="8365" max="8369" width="11.7265625" style="182" customWidth="1"/>
    <col min="8370" max="8370" width="12.7265625" style="182" bestFit="1" customWidth="1"/>
    <col min="8371" max="8371" width="16.26953125" style="182" customWidth="1"/>
    <col min="8372" max="8372" width="14.54296875" style="182" customWidth="1"/>
    <col min="8373" max="8373" width="12.453125" style="182" bestFit="1" customWidth="1"/>
    <col min="8374" max="8376" width="12.453125" style="182" customWidth="1"/>
    <col min="8377" max="8384" width="11.7265625" style="182" customWidth="1"/>
    <col min="8385" max="8385" width="12.7265625" style="182" bestFit="1" customWidth="1"/>
    <col min="8386" max="8386" width="11" style="182" bestFit="1" customWidth="1"/>
    <col min="8387" max="8387" width="13.453125" style="182" bestFit="1" customWidth="1"/>
    <col min="8388" max="8388" width="12" style="182" bestFit="1" customWidth="1"/>
    <col min="8389" max="8595" width="9.26953125" style="182"/>
    <col min="8596" max="8597" width="16.26953125" style="182" customWidth="1"/>
    <col min="8598" max="8598" width="15" style="182" customWidth="1"/>
    <col min="8599" max="8602" width="11.54296875" style="182" customWidth="1"/>
    <col min="8603" max="8610" width="11.7265625" style="182" customWidth="1"/>
    <col min="8611" max="8611" width="12.7265625" style="182" bestFit="1" customWidth="1"/>
    <col min="8612" max="8612" width="16.26953125" style="182" customWidth="1"/>
    <col min="8613" max="8613" width="13.26953125" style="182" bestFit="1" customWidth="1"/>
    <col min="8614" max="8614" width="10.54296875" style="182" bestFit="1" customWidth="1"/>
    <col min="8615" max="8616" width="9.26953125" style="182" bestFit="1" customWidth="1"/>
    <col min="8617" max="8617" width="4.7265625" style="182" bestFit="1" customWidth="1"/>
    <col min="8618" max="8618" width="10.26953125" style="182" bestFit="1" customWidth="1"/>
    <col min="8619" max="8619" width="11.54296875" style="182" bestFit="1" customWidth="1"/>
    <col min="8620" max="8620" width="10.7265625" style="182" bestFit="1" customWidth="1"/>
    <col min="8621" max="8625" width="11.7265625" style="182" customWidth="1"/>
    <col min="8626" max="8626" width="12.7265625" style="182" bestFit="1" customWidth="1"/>
    <col min="8627" max="8627" width="16.26953125" style="182" customWidth="1"/>
    <col min="8628" max="8628" width="14.54296875" style="182" customWidth="1"/>
    <col min="8629" max="8629" width="12.453125" style="182" bestFit="1" customWidth="1"/>
    <col min="8630" max="8632" width="12.453125" style="182" customWidth="1"/>
    <col min="8633" max="8640" width="11.7265625" style="182" customWidth="1"/>
    <col min="8641" max="8641" width="12.7265625" style="182" bestFit="1" customWidth="1"/>
    <col min="8642" max="8642" width="11" style="182" bestFit="1" customWidth="1"/>
    <col min="8643" max="8643" width="13.453125" style="182" bestFit="1" customWidth="1"/>
    <col min="8644" max="8644" width="12" style="182" bestFit="1" customWidth="1"/>
    <col min="8645" max="8851" width="9.26953125" style="182"/>
    <col min="8852" max="8853" width="16.26953125" style="182" customWidth="1"/>
    <col min="8854" max="8854" width="15" style="182" customWidth="1"/>
    <col min="8855" max="8858" width="11.54296875" style="182" customWidth="1"/>
    <col min="8859" max="8866" width="11.7265625" style="182" customWidth="1"/>
    <col min="8867" max="8867" width="12.7265625" style="182" bestFit="1" customWidth="1"/>
    <col min="8868" max="8868" width="16.26953125" style="182" customWidth="1"/>
    <col min="8869" max="8869" width="13.26953125" style="182" bestFit="1" customWidth="1"/>
    <col min="8870" max="8870" width="10.54296875" style="182" bestFit="1" customWidth="1"/>
    <col min="8871" max="8872" width="9.26953125" style="182" bestFit="1" customWidth="1"/>
    <col min="8873" max="8873" width="4.7265625" style="182" bestFit="1" customWidth="1"/>
    <col min="8874" max="8874" width="10.26953125" style="182" bestFit="1" customWidth="1"/>
    <col min="8875" max="8875" width="11.54296875" style="182" bestFit="1" customWidth="1"/>
    <col min="8876" max="8876" width="10.7265625" style="182" bestFit="1" customWidth="1"/>
    <col min="8877" max="8881" width="11.7265625" style="182" customWidth="1"/>
    <col min="8882" max="8882" width="12.7265625" style="182" bestFit="1" customWidth="1"/>
    <col min="8883" max="8883" width="16.26953125" style="182" customWidth="1"/>
    <col min="8884" max="8884" width="14.54296875" style="182" customWidth="1"/>
    <col min="8885" max="8885" width="12.453125" style="182" bestFit="1" customWidth="1"/>
    <col min="8886" max="8888" width="12.453125" style="182" customWidth="1"/>
    <col min="8889" max="8896" width="11.7265625" style="182" customWidth="1"/>
    <col min="8897" max="8897" width="12.7265625" style="182" bestFit="1" customWidth="1"/>
    <col min="8898" max="8898" width="11" style="182" bestFit="1" customWidth="1"/>
    <col min="8899" max="8899" width="13.453125" style="182" bestFit="1" customWidth="1"/>
    <col min="8900" max="8900" width="12" style="182" bestFit="1" customWidth="1"/>
    <col min="8901" max="9107" width="9.26953125" style="182"/>
    <col min="9108" max="9109" width="16.26953125" style="182" customWidth="1"/>
    <col min="9110" max="9110" width="15" style="182" customWidth="1"/>
    <col min="9111" max="9114" width="11.54296875" style="182" customWidth="1"/>
    <col min="9115" max="9122" width="11.7265625" style="182" customWidth="1"/>
    <col min="9123" max="9123" width="12.7265625" style="182" bestFit="1" customWidth="1"/>
    <col min="9124" max="9124" width="16.26953125" style="182" customWidth="1"/>
    <col min="9125" max="9125" width="13.26953125" style="182" bestFit="1" customWidth="1"/>
    <col min="9126" max="9126" width="10.54296875" style="182" bestFit="1" customWidth="1"/>
    <col min="9127" max="9128" width="9.26953125" style="182" bestFit="1" customWidth="1"/>
    <col min="9129" max="9129" width="4.7265625" style="182" bestFit="1" customWidth="1"/>
    <col min="9130" max="9130" width="10.26953125" style="182" bestFit="1" customWidth="1"/>
    <col min="9131" max="9131" width="11.54296875" style="182" bestFit="1" customWidth="1"/>
    <col min="9132" max="9132" width="10.7265625" style="182" bestFit="1" customWidth="1"/>
    <col min="9133" max="9137" width="11.7265625" style="182" customWidth="1"/>
    <col min="9138" max="9138" width="12.7265625" style="182" bestFit="1" customWidth="1"/>
    <col min="9139" max="9139" width="16.26953125" style="182" customWidth="1"/>
    <col min="9140" max="9140" width="14.54296875" style="182" customWidth="1"/>
    <col min="9141" max="9141" width="12.453125" style="182" bestFit="1" customWidth="1"/>
    <col min="9142" max="9144" width="12.453125" style="182" customWidth="1"/>
    <col min="9145" max="9152" width="11.7265625" style="182" customWidth="1"/>
    <col min="9153" max="9153" width="12.7265625" style="182" bestFit="1" customWidth="1"/>
    <col min="9154" max="9154" width="11" style="182" bestFit="1" customWidth="1"/>
    <col min="9155" max="9155" width="13.453125" style="182" bestFit="1" customWidth="1"/>
    <col min="9156" max="9156" width="12" style="182" bestFit="1" customWidth="1"/>
    <col min="9157" max="9363" width="9.26953125" style="182"/>
    <col min="9364" max="9365" width="16.26953125" style="182" customWidth="1"/>
    <col min="9366" max="9366" width="15" style="182" customWidth="1"/>
    <col min="9367" max="9370" width="11.54296875" style="182" customWidth="1"/>
    <col min="9371" max="9378" width="11.7265625" style="182" customWidth="1"/>
    <col min="9379" max="9379" width="12.7265625" style="182" bestFit="1" customWidth="1"/>
    <col min="9380" max="9380" width="16.26953125" style="182" customWidth="1"/>
    <col min="9381" max="9381" width="13.26953125" style="182" bestFit="1" customWidth="1"/>
    <col min="9382" max="9382" width="10.54296875" style="182" bestFit="1" customWidth="1"/>
    <col min="9383" max="9384" width="9.26953125" style="182" bestFit="1" customWidth="1"/>
    <col min="9385" max="9385" width="4.7265625" style="182" bestFit="1" customWidth="1"/>
    <col min="9386" max="9386" width="10.26953125" style="182" bestFit="1" customWidth="1"/>
    <col min="9387" max="9387" width="11.54296875" style="182" bestFit="1" customWidth="1"/>
    <col min="9388" max="9388" width="10.7265625" style="182" bestFit="1" customWidth="1"/>
    <col min="9389" max="9393" width="11.7265625" style="182" customWidth="1"/>
    <col min="9394" max="9394" width="12.7265625" style="182" bestFit="1" customWidth="1"/>
    <col min="9395" max="9395" width="16.26953125" style="182" customWidth="1"/>
    <col min="9396" max="9396" width="14.54296875" style="182" customWidth="1"/>
    <col min="9397" max="9397" width="12.453125" style="182" bestFit="1" customWidth="1"/>
    <col min="9398" max="9400" width="12.453125" style="182" customWidth="1"/>
    <col min="9401" max="9408" width="11.7265625" style="182" customWidth="1"/>
    <col min="9409" max="9409" width="12.7265625" style="182" bestFit="1" customWidth="1"/>
    <col min="9410" max="9410" width="11" style="182" bestFit="1" customWidth="1"/>
    <col min="9411" max="9411" width="13.453125" style="182" bestFit="1" customWidth="1"/>
    <col min="9412" max="9412" width="12" style="182" bestFit="1" customWidth="1"/>
    <col min="9413" max="9619" width="9.26953125" style="182"/>
    <col min="9620" max="9621" width="16.26953125" style="182" customWidth="1"/>
    <col min="9622" max="9622" width="15" style="182" customWidth="1"/>
    <col min="9623" max="9626" width="11.54296875" style="182" customWidth="1"/>
    <col min="9627" max="9634" width="11.7265625" style="182" customWidth="1"/>
    <col min="9635" max="9635" width="12.7265625" style="182" bestFit="1" customWidth="1"/>
    <col min="9636" max="9636" width="16.26953125" style="182" customWidth="1"/>
    <col min="9637" max="9637" width="13.26953125" style="182" bestFit="1" customWidth="1"/>
    <col min="9638" max="9638" width="10.54296875" style="182" bestFit="1" customWidth="1"/>
    <col min="9639" max="9640" width="9.26953125" style="182" bestFit="1" customWidth="1"/>
    <col min="9641" max="9641" width="4.7265625" style="182" bestFit="1" customWidth="1"/>
    <col min="9642" max="9642" width="10.26953125" style="182" bestFit="1" customWidth="1"/>
    <col min="9643" max="9643" width="11.54296875" style="182" bestFit="1" customWidth="1"/>
    <col min="9644" max="9644" width="10.7265625" style="182" bestFit="1" customWidth="1"/>
    <col min="9645" max="9649" width="11.7265625" style="182" customWidth="1"/>
    <col min="9650" max="9650" width="12.7265625" style="182" bestFit="1" customWidth="1"/>
    <col min="9651" max="9651" width="16.26953125" style="182" customWidth="1"/>
    <col min="9652" max="9652" width="14.54296875" style="182" customWidth="1"/>
    <col min="9653" max="9653" width="12.453125" style="182" bestFit="1" customWidth="1"/>
    <col min="9654" max="9656" width="12.453125" style="182" customWidth="1"/>
    <col min="9657" max="9664" width="11.7265625" style="182" customWidth="1"/>
    <col min="9665" max="9665" width="12.7265625" style="182" bestFit="1" customWidth="1"/>
    <col min="9666" max="9666" width="11" style="182" bestFit="1" customWidth="1"/>
    <col min="9667" max="9667" width="13.453125" style="182" bestFit="1" customWidth="1"/>
    <col min="9668" max="9668" width="12" style="182" bestFit="1" customWidth="1"/>
    <col min="9669" max="9875" width="9.26953125" style="182"/>
    <col min="9876" max="9877" width="16.26953125" style="182" customWidth="1"/>
    <col min="9878" max="9878" width="15" style="182" customWidth="1"/>
    <col min="9879" max="9882" width="11.54296875" style="182" customWidth="1"/>
    <col min="9883" max="9890" width="11.7265625" style="182" customWidth="1"/>
    <col min="9891" max="9891" width="12.7265625" style="182" bestFit="1" customWidth="1"/>
    <col min="9892" max="9892" width="16.26953125" style="182" customWidth="1"/>
    <col min="9893" max="9893" width="13.26953125" style="182" bestFit="1" customWidth="1"/>
    <col min="9894" max="9894" width="10.54296875" style="182" bestFit="1" customWidth="1"/>
    <col min="9895" max="9896" width="9.26953125" style="182" bestFit="1" customWidth="1"/>
    <col min="9897" max="9897" width="4.7265625" style="182" bestFit="1" customWidth="1"/>
    <col min="9898" max="9898" width="10.26953125" style="182" bestFit="1" customWidth="1"/>
    <col min="9899" max="9899" width="11.54296875" style="182" bestFit="1" customWidth="1"/>
    <col min="9900" max="9900" width="10.7265625" style="182" bestFit="1" customWidth="1"/>
    <col min="9901" max="9905" width="11.7265625" style="182" customWidth="1"/>
    <col min="9906" max="9906" width="12.7265625" style="182" bestFit="1" customWidth="1"/>
    <col min="9907" max="9907" width="16.26953125" style="182" customWidth="1"/>
    <col min="9908" max="9908" width="14.54296875" style="182" customWidth="1"/>
    <col min="9909" max="9909" width="12.453125" style="182" bestFit="1" customWidth="1"/>
    <col min="9910" max="9912" width="12.453125" style="182" customWidth="1"/>
    <col min="9913" max="9920" width="11.7265625" style="182" customWidth="1"/>
    <col min="9921" max="9921" width="12.7265625" style="182" bestFit="1" customWidth="1"/>
    <col min="9922" max="9922" width="11" style="182" bestFit="1" customWidth="1"/>
    <col min="9923" max="9923" width="13.453125" style="182" bestFit="1" customWidth="1"/>
    <col min="9924" max="9924" width="12" style="182" bestFit="1" customWidth="1"/>
    <col min="9925" max="10131" width="9.26953125" style="182"/>
    <col min="10132" max="10133" width="16.26953125" style="182" customWidth="1"/>
    <col min="10134" max="10134" width="15" style="182" customWidth="1"/>
    <col min="10135" max="10138" width="11.54296875" style="182" customWidth="1"/>
    <col min="10139" max="10146" width="11.7265625" style="182" customWidth="1"/>
    <col min="10147" max="10147" width="12.7265625" style="182" bestFit="1" customWidth="1"/>
    <col min="10148" max="10148" width="16.26953125" style="182" customWidth="1"/>
    <col min="10149" max="10149" width="13.26953125" style="182" bestFit="1" customWidth="1"/>
    <col min="10150" max="10150" width="10.54296875" style="182" bestFit="1" customWidth="1"/>
    <col min="10151" max="10152" width="9.26953125" style="182" bestFit="1" customWidth="1"/>
    <col min="10153" max="10153" width="4.7265625" style="182" bestFit="1" customWidth="1"/>
    <col min="10154" max="10154" width="10.26953125" style="182" bestFit="1" customWidth="1"/>
    <col min="10155" max="10155" width="11.54296875" style="182" bestFit="1" customWidth="1"/>
    <col min="10156" max="10156" width="10.7265625" style="182" bestFit="1" customWidth="1"/>
    <col min="10157" max="10161" width="11.7265625" style="182" customWidth="1"/>
    <col min="10162" max="10162" width="12.7265625" style="182" bestFit="1" customWidth="1"/>
    <col min="10163" max="10163" width="16.26953125" style="182" customWidth="1"/>
    <col min="10164" max="10164" width="14.54296875" style="182" customWidth="1"/>
    <col min="10165" max="10165" width="12.453125" style="182" bestFit="1" customWidth="1"/>
    <col min="10166" max="10168" width="12.453125" style="182" customWidth="1"/>
    <col min="10169" max="10176" width="11.7265625" style="182" customWidth="1"/>
    <col min="10177" max="10177" width="12.7265625" style="182" bestFit="1" customWidth="1"/>
    <col min="10178" max="10178" width="11" style="182" bestFit="1" customWidth="1"/>
    <col min="10179" max="10179" width="13.453125" style="182" bestFit="1" customWidth="1"/>
    <col min="10180" max="10180" width="12" style="182" bestFit="1" customWidth="1"/>
    <col min="10181" max="10387" width="9.26953125" style="182"/>
    <col min="10388" max="10389" width="16.26953125" style="182" customWidth="1"/>
    <col min="10390" max="10390" width="15" style="182" customWidth="1"/>
    <col min="10391" max="10394" width="11.54296875" style="182" customWidth="1"/>
    <col min="10395" max="10402" width="11.7265625" style="182" customWidth="1"/>
    <col min="10403" max="10403" width="12.7265625" style="182" bestFit="1" customWidth="1"/>
    <col min="10404" max="10404" width="16.26953125" style="182" customWidth="1"/>
    <col min="10405" max="10405" width="13.26953125" style="182" bestFit="1" customWidth="1"/>
    <col min="10406" max="10406" width="10.54296875" style="182" bestFit="1" customWidth="1"/>
    <col min="10407" max="10408" width="9.26953125" style="182" bestFit="1" customWidth="1"/>
    <col min="10409" max="10409" width="4.7265625" style="182" bestFit="1" customWidth="1"/>
    <col min="10410" max="10410" width="10.26953125" style="182" bestFit="1" customWidth="1"/>
    <col min="10411" max="10411" width="11.54296875" style="182" bestFit="1" customWidth="1"/>
    <col min="10412" max="10412" width="10.7265625" style="182" bestFit="1" customWidth="1"/>
    <col min="10413" max="10417" width="11.7265625" style="182" customWidth="1"/>
    <col min="10418" max="10418" width="12.7265625" style="182" bestFit="1" customWidth="1"/>
    <col min="10419" max="10419" width="16.26953125" style="182" customWidth="1"/>
    <col min="10420" max="10420" width="14.54296875" style="182" customWidth="1"/>
    <col min="10421" max="10421" width="12.453125" style="182" bestFit="1" customWidth="1"/>
    <col min="10422" max="10424" width="12.453125" style="182" customWidth="1"/>
    <col min="10425" max="10432" width="11.7265625" style="182" customWidth="1"/>
    <col min="10433" max="10433" width="12.7265625" style="182" bestFit="1" customWidth="1"/>
    <col min="10434" max="10434" width="11" style="182" bestFit="1" customWidth="1"/>
    <col min="10435" max="10435" width="13.453125" style="182" bestFit="1" customWidth="1"/>
    <col min="10436" max="10436" width="12" style="182" bestFit="1" customWidth="1"/>
    <col min="10437" max="10643" width="9.26953125" style="182"/>
    <col min="10644" max="10645" width="16.26953125" style="182" customWidth="1"/>
    <col min="10646" max="10646" width="15" style="182" customWidth="1"/>
    <col min="10647" max="10650" width="11.54296875" style="182" customWidth="1"/>
    <col min="10651" max="10658" width="11.7265625" style="182" customWidth="1"/>
    <col min="10659" max="10659" width="12.7265625" style="182" bestFit="1" customWidth="1"/>
    <col min="10660" max="10660" width="16.26953125" style="182" customWidth="1"/>
    <col min="10661" max="10661" width="13.26953125" style="182" bestFit="1" customWidth="1"/>
    <col min="10662" max="10662" width="10.54296875" style="182" bestFit="1" customWidth="1"/>
    <col min="10663" max="10664" width="9.26953125" style="182" bestFit="1" customWidth="1"/>
    <col min="10665" max="10665" width="4.7265625" style="182" bestFit="1" customWidth="1"/>
    <col min="10666" max="10666" width="10.26953125" style="182" bestFit="1" customWidth="1"/>
    <col min="10667" max="10667" width="11.54296875" style="182" bestFit="1" customWidth="1"/>
    <col min="10668" max="10668" width="10.7265625" style="182" bestFit="1" customWidth="1"/>
    <col min="10669" max="10673" width="11.7265625" style="182" customWidth="1"/>
    <col min="10674" max="10674" width="12.7265625" style="182" bestFit="1" customWidth="1"/>
    <col min="10675" max="10675" width="16.26953125" style="182" customWidth="1"/>
    <col min="10676" max="10676" width="14.54296875" style="182" customWidth="1"/>
    <col min="10677" max="10677" width="12.453125" style="182" bestFit="1" customWidth="1"/>
    <col min="10678" max="10680" width="12.453125" style="182" customWidth="1"/>
    <col min="10681" max="10688" width="11.7265625" style="182" customWidth="1"/>
    <col min="10689" max="10689" width="12.7265625" style="182" bestFit="1" customWidth="1"/>
    <col min="10690" max="10690" width="11" style="182" bestFit="1" customWidth="1"/>
    <col min="10691" max="10691" width="13.453125" style="182" bestFit="1" customWidth="1"/>
    <col min="10692" max="10692" width="12" style="182" bestFit="1" customWidth="1"/>
    <col min="10693" max="10899" width="9.26953125" style="182"/>
    <col min="10900" max="10901" width="16.26953125" style="182" customWidth="1"/>
    <col min="10902" max="10902" width="15" style="182" customWidth="1"/>
    <col min="10903" max="10906" width="11.54296875" style="182" customWidth="1"/>
    <col min="10907" max="10914" width="11.7265625" style="182" customWidth="1"/>
    <col min="10915" max="10915" width="12.7265625" style="182" bestFit="1" customWidth="1"/>
    <col min="10916" max="10916" width="16.26953125" style="182" customWidth="1"/>
    <col min="10917" max="10917" width="13.26953125" style="182" bestFit="1" customWidth="1"/>
    <col min="10918" max="10918" width="10.54296875" style="182" bestFit="1" customWidth="1"/>
    <col min="10919" max="10920" width="9.26953125" style="182" bestFit="1" customWidth="1"/>
    <col min="10921" max="10921" width="4.7265625" style="182" bestFit="1" customWidth="1"/>
    <col min="10922" max="10922" width="10.26953125" style="182" bestFit="1" customWidth="1"/>
    <col min="10923" max="10923" width="11.54296875" style="182" bestFit="1" customWidth="1"/>
    <col min="10924" max="10924" width="10.7265625" style="182" bestFit="1" customWidth="1"/>
    <col min="10925" max="10929" width="11.7265625" style="182" customWidth="1"/>
    <col min="10930" max="10930" width="12.7265625" style="182" bestFit="1" customWidth="1"/>
    <col min="10931" max="10931" width="16.26953125" style="182" customWidth="1"/>
    <col min="10932" max="10932" width="14.54296875" style="182" customWidth="1"/>
    <col min="10933" max="10933" width="12.453125" style="182" bestFit="1" customWidth="1"/>
    <col min="10934" max="10936" width="12.453125" style="182" customWidth="1"/>
    <col min="10937" max="10944" width="11.7265625" style="182" customWidth="1"/>
    <col min="10945" max="10945" width="12.7265625" style="182" bestFit="1" customWidth="1"/>
    <col min="10946" max="10946" width="11" style="182" bestFit="1" customWidth="1"/>
    <col min="10947" max="10947" width="13.453125" style="182" bestFit="1" customWidth="1"/>
    <col min="10948" max="10948" width="12" style="182" bestFit="1" customWidth="1"/>
    <col min="10949" max="11155" width="9.26953125" style="182"/>
    <col min="11156" max="11157" width="16.26953125" style="182" customWidth="1"/>
    <col min="11158" max="11158" width="15" style="182" customWidth="1"/>
    <col min="11159" max="11162" width="11.54296875" style="182" customWidth="1"/>
    <col min="11163" max="11170" width="11.7265625" style="182" customWidth="1"/>
    <col min="11171" max="11171" width="12.7265625" style="182" bestFit="1" customWidth="1"/>
    <col min="11172" max="11172" width="16.26953125" style="182" customWidth="1"/>
    <col min="11173" max="11173" width="13.26953125" style="182" bestFit="1" customWidth="1"/>
    <col min="11174" max="11174" width="10.54296875" style="182" bestFit="1" customWidth="1"/>
    <col min="11175" max="11176" width="9.26953125" style="182" bestFit="1" customWidth="1"/>
    <col min="11177" max="11177" width="4.7265625" style="182" bestFit="1" customWidth="1"/>
    <col min="11178" max="11178" width="10.26953125" style="182" bestFit="1" customWidth="1"/>
    <col min="11179" max="11179" width="11.54296875" style="182" bestFit="1" customWidth="1"/>
    <col min="11180" max="11180" width="10.7265625" style="182" bestFit="1" customWidth="1"/>
    <col min="11181" max="11185" width="11.7265625" style="182" customWidth="1"/>
    <col min="11186" max="11186" width="12.7265625" style="182" bestFit="1" customWidth="1"/>
    <col min="11187" max="11187" width="16.26953125" style="182" customWidth="1"/>
    <col min="11188" max="11188" width="14.54296875" style="182" customWidth="1"/>
    <col min="11189" max="11189" width="12.453125" style="182" bestFit="1" customWidth="1"/>
    <col min="11190" max="11192" width="12.453125" style="182" customWidth="1"/>
    <col min="11193" max="11200" width="11.7265625" style="182" customWidth="1"/>
    <col min="11201" max="11201" width="12.7265625" style="182" bestFit="1" customWidth="1"/>
    <col min="11202" max="11202" width="11" style="182" bestFit="1" customWidth="1"/>
    <col min="11203" max="11203" width="13.453125" style="182" bestFit="1" customWidth="1"/>
    <col min="11204" max="11204" width="12" style="182" bestFit="1" customWidth="1"/>
    <col min="11205" max="11411" width="9.26953125" style="182"/>
    <col min="11412" max="11413" width="16.26953125" style="182" customWidth="1"/>
    <col min="11414" max="11414" width="15" style="182" customWidth="1"/>
    <col min="11415" max="11418" width="11.54296875" style="182" customWidth="1"/>
    <col min="11419" max="11426" width="11.7265625" style="182" customWidth="1"/>
    <col min="11427" max="11427" width="12.7265625" style="182" bestFit="1" customWidth="1"/>
    <col min="11428" max="11428" width="16.26953125" style="182" customWidth="1"/>
    <col min="11429" max="11429" width="13.26953125" style="182" bestFit="1" customWidth="1"/>
    <col min="11430" max="11430" width="10.54296875" style="182" bestFit="1" customWidth="1"/>
    <col min="11431" max="11432" width="9.26953125" style="182" bestFit="1" customWidth="1"/>
    <col min="11433" max="11433" width="4.7265625" style="182" bestFit="1" customWidth="1"/>
    <col min="11434" max="11434" width="10.26953125" style="182" bestFit="1" customWidth="1"/>
    <col min="11435" max="11435" width="11.54296875" style="182" bestFit="1" customWidth="1"/>
    <col min="11436" max="11436" width="10.7265625" style="182" bestFit="1" customWidth="1"/>
    <col min="11437" max="11441" width="11.7265625" style="182" customWidth="1"/>
    <col min="11442" max="11442" width="12.7265625" style="182" bestFit="1" customWidth="1"/>
    <col min="11443" max="11443" width="16.26953125" style="182" customWidth="1"/>
    <col min="11444" max="11444" width="14.54296875" style="182" customWidth="1"/>
    <col min="11445" max="11445" width="12.453125" style="182" bestFit="1" customWidth="1"/>
    <col min="11446" max="11448" width="12.453125" style="182" customWidth="1"/>
    <col min="11449" max="11456" width="11.7265625" style="182" customWidth="1"/>
    <col min="11457" max="11457" width="12.7265625" style="182" bestFit="1" customWidth="1"/>
    <col min="11458" max="11458" width="11" style="182" bestFit="1" customWidth="1"/>
    <col min="11459" max="11459" width="13.453125" style="182" bestFit="1" customWidth="1"/>
    <col min="11460" max="11460" width="12" style="182" bestFit="1" customWidth="1"/>
    <col min="11461" max="11667" width="9.26953125" style="182"/>
    <col min="11668" max="11669" width="16.26953125" style="182" customWidth="1"/>
    <col min="11670" max="11670" width="15" style="182" customWidth="1"/>
    <col min="11671" max="11674" width="11.54296875" style="182" customWidth="1"/>
    <col min="11675" max="11682" width="11.7265625" style="182" customWidth="1"/>
    <col min="11683" max="11683" width="12.7265625" style="182" bestFit="1" customWidth="1"/>
    <col min="11684" max="11684" width="16.26953125" style="182" customWidth="1"/>
    <col min="11685" max="11685" width="13.26953125" style="182" bestFit="1" customWidth="1"/>
    <col min="11686" max="11686" width="10.54296875" style="182" bestFit="1" customWidth="1"/>
    <col min="11687" max="11688" width="9.26953125" style="182" bestFit="1" customWidth="1"/>
    <col min="11689" max="11689" width="4.7265625" style="182" bestFit="1" customWidth="1"/>
    <col min="11690" max="11690" width="10.26953125" style="182" bestFit="1" customWidth="1"/>
    <col min="11691" max="11691" width="11.54296875" style="182" bestFit="1" customWidth="1"/>
    <col min="11692" max="11692" width="10.7265625" style="182" bestFit="1" customWidth="1"/>
    <col min="11693" max="11697" width="11.7265625" style="182" customWidth="1"/>
    <col min="11698" max="11698" width="12.7265625" style="182" bestFit="1" customWidth="1"/>
    <col min="11699" max="11699" width="16.26953125" style="182" customWidth="1"/>
    <col min="11700" max="11700" width="14.54296875" style="182" customWidth="1"/>
    <col min="11701" max="11701" width="12.453125" style="182" bestFit="1" customWidth="1"/>
    <col min="11702" max="11704" width="12.453125" style="182" customWidth="1"/>
    <col min="11705" max="11712" width="11.7265625" style="182" customWidth="1"/>
    <col min="11713" max="11713" width="12.7265625" style="182" bestFit="1" customWidth="1"/>
    <col min="11714" max="11714" width="11" style="182" bestFit="1" customWidth="1"/>
    <col min="11715" max="11715" width="13.453125" style="182" bestFit="1" customWidth="1"/>
    <col min="11716" max="11716" width="12" style="182" bestFit="1" customWidth="1"/>
    <col min="11717" max="11923" width="9.26953125" style="182"/>
    <col min="11924" max="11925" width="16.26953125" style="182" customWidth="1"/>
    <col min="11926" max="11926" width="15" style="182" customWidth="1"/>
    <col min="11927" max="11930" width="11.54296875" style="182" customWidth="1"/>
    <col min="11931" max="11938" width="11.7265625" style="182" customWidth="1"/>
    <col min="11939" max="11939" width="12.7265625" style="182" bestFit="1" customWidth="1"/>
    <col min="11940" max="11940" width="16.26953125" style="182" customWidth="1"/>
    <col min="11941" max="11941" width="13.26953125" style="182" bestFit="1" customWidth="1"/>
    <col min="11942" max="11942" width="10.54296875" style="182" bestFit="1" customWidth="1"/>
    <col min="11943" max="11944" width="9.26953125" style="182" bestFit="1" customWidth="1"/>
    <col min="11945" max="11945" width="4.7265625" style="182" bestFit="1" customWidth="1"/>
    <col min="11946" max="11946" width="10.26953125" style="182" bestFit="1" customWidth="1"/>
    <col min="11947" max="11947" width="11.54296875" style="182" bestFit="1" customWidth="1"/>
    <col min="11948" max="11948" width="10.7265625" style="182" bestFit="1" customWidth="1"/>
    <col min="11949" max="11953" width="11.7265625" style="182" customWidth="1"/>
    <col min="11954" max="11954" width="12.7265625" style="182" bestFit="1" customWidth="1"/>
    <col min="11955" max="11955" width="16.26953125" style="182" customWidth="1"/>
    <col min="11956" max="11956" width="14.54296875" style="182" customWidth="1"/>
    <col min="11957" max="11957" width="12.453125" style="182" bestFit="1" customWidth="1"/>
    <col min="11958" max="11960" width="12.453125" style="182" customWidth="1"/>
    <col min="11961" max="11968" width="11.7265625" style="182" customWidth="1"/>
    <col min="11969" max="11969" width="12.7265625" style="182" bestFit="1" customWidth="1"/>
    <col min="11970" max="11970" width="11" style="182" bestFit="1" customWidth="1"/>
    <col min="11971" max="11971" width="13.453125" style="182" bestFit="1" customWidth="1"/>
    <col min="11972" max="11972" width="12" style="182" bestFit="1" customWidth="1"/>
    <col min="11973" max="12179" width="9.26953125" style="182"/>
    <col min="12180" max="12181" width="16.26953125" style="182" customWidth="1"/>
    <col min="12182" max="12182" width="15" style="182" customWidth="1"/>
    <col min="12183" max="12186" width="11.54296875" style="182" customWidth="1"/>
    <col min="12187" max="12194" width="11.7265625" style="182" customWidth="1"/>
    <col min="12195" max="12195" width="12.7265625" style="182" bestFit="1" customWidth="1"/>
    <col min="12196" max="12196" width="16.26953125" style="182" customWidth="1"/>
    <col min="12197" max="12197" width="13.26953125" style="182" bestFit="1" customWidth="1"/>
    <col min="12198" max="12198" width="10.54296875" style="182" bestFit="1" customWidth="1"/>
    <col min="12199" max="12200" width="9.26953125" style="182" bestFit="1" customWidth="1"/>
    <col min="12201" max="12201" width="4.7265625" style="182" bestFit="1" customWidth="1"/>
    <col min="12202" max="12202" width="10.26953125" style="182" bestFit="1" customWidth="1"/>
    <col min="12203" max="12203" width="11.54296875" style="182" bestFit="1" customWidth="1"/>
    <col min="12204" max="12204" width="10.7265625" style="182" bestFit="1" customWidth="1"/>
    <col min="12205" max="12209" width="11.7265625" style="182" customWidth="1"/>
    <col min="12210" max="12210" width="12.7265625" style="182" bestFit="1" customWidth="1"/>
    <col min="12211" max="12211" width="16.26953125" style="182" customWidth="1"/>
    <col min="12212" max="12212" width="14.54296875" style="182" customWidth="1"/>
    <col min="12213" max="12213" width="12.453125" style="182" bestFit="1" customWidth="1"/>
    <col min="12214" max="12216" width="12.453125" style="182" customWidth="1"/>
    <col min="12217" max="12224" width="11.7265625" style="182" customWidth="1"/>
    <col min="12225" max="12225" width="12.7265625" style="182" bestFit="1" customWidth="1"/>
    <col min="12226" max="12226" width="11" style="182" bestFit="1" customWidth="1"/>
    <col min="12227" max="12227" width="13.453125" style="182" bestFit="1" customWidth="1"/>
    <col min="12228" max="12228" width="12" style="182" bestFit="1" customWidth="1"/>
    <col min="12229" max="12435" width="9.26953125" style="182"/>
    <col min="12436" max="12437" width="16.26953125" style="182" customWidth="1"/>
    <col min="12438" max="12438" width="15" style="182" customWidth="1"/>
    <col min="12439" max="12442" width="11.54296875" style="182" customWidth="1"/>
    <col min="12443" max="12450" width="11.7265625" style="182" customWidth="1"/>
    <col min="12451" max="12451" width="12.7265625" style="182" bestFit="1" customWidth="1"/>
    <col min="12452" max="12452" width="16.26953125" style="182" customWidth="1"/>
    <col min="12453" max="12453" width="13.26953125" style="182" bestFit="1" customWidth="1"/>
    <col min="12454" max="12454" width="10.54296875" style="182" bestFit="1" customWidth="1"/>
    <col min="12455" max="12456" width="9.26953125" style="182" bestFit="1" customWidth="1"/>
    <col min="12457" max="12457" width="4.7265625" style="182" bestFit="1" customWidth="1"/>
    <col min="12458" max="12458" width="10.26953125" style="182" bestFit="1" customWidth="1"/>
    <col min="12459" max="12459" width="11.54296875" style="182" bestFit="1" customWidth="1"/>
    <col min="12460" max="12460" width="10.7265625" style="182" bestFit="1" customWidth="1"/>
    <col min="12461" max="12465" width="11.7265625" style="182" customWidth="1"/>
    <col min="12466" max="12466" width="12.7265625" style="182" bestFit="1" customWidth="1"/>
    <col min="12467" max="12467" width="16.26953125" style="182" customWidth="1"/>
    <col min="12468" max="12468" width="14.54296875" style="182" customWidth="1"/>
    <col min="12469" max="12469" width="12.453125" style="182" bestFit="1" customWidth="1"/>
    <col min="12470" max="12472" width="12.453125" style="182" customWidth="1"/>
    <col min="12473" max="12480" width="11.7265625" style="182" customWidth="1"/>
    <col min="12481" max="12481" width="12.7265625" style="182" bestFit="1" customWidth="1"/>
    <col min="12482" max="12482" width="11" style="182" bestFit="1" customWidth="1"/>
    <col min="12483" max="12483" width="13.453125" style="182" bestFit="1" customWidth="1"/>
    <col min="12484" max="12484" width="12" style="182" bestFit="1" customWidth="1"/>
    <col min="12485" max="12691" width="9.26953125" style="182"/>
    <col min="12692" max="12693" width="16.26953125" style="182" customWidth="1"/>
    <col min="12694" max="12694" width="15" style="182" customWidth="1"/>
    <col min="12695" max="12698" width="11.54296875" style="182" customWidth="1"/>
    <col min="12699" max="12706" width="11.7265625" style="182" customWidth="1"/>
    <col min="12707" max="12707" width="12.7265625" style="182" bestFit="1" customWidth="1"/>
    <col min="12708" max="12708" width="16.26953125" style="182" customWidth="1"/>
    <col min="12709" max="12709" width="13.26953125" style="182" bestFit="1" customWidth="1"/>
    <col min="12710" max="12710" width="10.54296875" style="182" bestFit="1" customWidth="1"/>
    <col min="12711" max="12712" width="9.26953125" style="182" bestFit="1" customWidth="1"/>
    <col min="12713" max="12713" width="4.7265625" style="182" bestFit="1" customWidth="1"/>
    <col min="12714" max="12714" width="10.26953125" style="182" bestFit="1" customWidth="1"/>
    <col min="12715" max="12715" width="11.54296875" style="182" bestFit="1" customWidth="1"/>
    <col min="12716" max="12716" width="10.7265625" style="182" bestFit="1" customWidth="1"/>
    <col min="12717" max="12721" width="11.7265625" style="182" customWidth="1"/>
    <col min="12722" max="12722" width="12.7265625" style="182" bestFit="1" customWidth="1"/>
    <col min="12723" max="12723" width="16.26953125" style="182" customWidth="1"/>
    <col min="12724" max="12724" width="14.54296875" style="182" customWidth="1"/>
    <col min="12725" max="12725" width="12.453125" style="182" bestFit="1" customWidth="1"/>
    <col min="12726" max="12728" width="12.453125" style="182" customWidth="1"/>
    <col min="12729" max="12736" width="11.7265625" style="182" customWidth="1"/>
    <col min="12737" max="12737" width="12.7265625" style="182" bestFit="1" customWidth="1"/>
    <col min="12738" max="12738" width="11" style="182" bestFit="1" customWidth="1"/>
    <col min="12739" max="12739" width="13.453125" style="182" bestFit="1" customWidth="1"/>
    <col min="12740" max="12740" width="12" style="182" bestFit="1" customWidth="1"/>
    <col min="12741" max="12947" width="9.26953125" style="182"/>
    <col min="12948" max="12949" width="16.26953125" style="182" customWidth="1"/>
    <col min="12950" max="12950" width="15" style="182" customWidth="1"/>
    <col min="12951" max="12954" width="11.54296875" style="182" customWidth="1"/>
    <col min="12955" max="12962" width="11.7265625" style="182" customWidth="1"/>
    <col min="12963" max="12963" width="12.7265625" style="182" bestFit="1" customWidth="1"/>
    <col min="12964" max="12964" width="16.26953125" style="182" customWidth="1"/>
    <col min="12965" max="12965" width="13.26953125" style="182" bestFit="1" customWidth="1"/>
    <col min="12966" max="12966" width="10.54296875" style="182" bestFit="1" customWidth="1"/>
    <col min="12967" max="12968" width="9.26953125" style="182" bestFit="1" customWidth="1"/>
    <col min="12969" max="12969" width="4.7265625" style="182" bestFit="1" customWidth="1"/>
    <col min="12970" max="12970" width="10.26953125" style="182" bestFit="1" customWidth="1"/>
    <col min="12971" max="12971" width="11.54296875" style="182" bestFit="1" customWidth="1"/>
    <col min="12972" max="12972" width="10.7265625" style="182" bestFit="1" customWidth="1"/>
    <col min="12973" max="12977" width="11.7265625" style="182" customWidth="1"/>
    <col min="12978" max="12978" width="12.7265625" style="182" bestFit="1" customWidth="1"/>
    <col min="12979" max="12979" width="16.26953125" style="182" customWidth="1"/>
    <col min="12980" max="12980" width="14.54296875" style="182" customWidth="1"/>
    <col min="12981" max="12981" width="12.453125" style="182" bestFit="1" customWidth="1"/>
    <col min="12982" max="12984" width="12.453125" style="182" customWidth="1"/>
    <col min="12985" max="12992" width="11.7265625" style="182" customWidth="1"/>
    <col min="12993" max="12993" width="12.7265625" style="182" bestFit="1" customWidth="1"/>
    <col min="12994" max="12994" width="11" style="182" bestFit="1" customWidth="1"/>
    <col min="12995" max="12995" width="13.453125" style="182" bestFit="1" customWidth="1"/>
    <col min="12996" max="12996" width="12" style="182" bestFit="1" customWidth="1"/>
    <col min="12997" max="13203" width="9.26953125" style="182"/>
    <col min="13204" max="13205" width="16.26953125" style="182" customWidth="1"/>
    <col min="13206" max="13206" width="15" style="182" customWidth="1"/>
    <col min="13207" max="13210" width="11.54296875" style="182" customWidth="1"/>
    <col min="13211" max="13218" width="11.7265625" style="182" customWidth="1"/>
    <col min="13219" max="13219" width="12.7265625" style="182" bestFit="1" customWidth="1"/>
    <col min="13220" max="13220" width="16.26953125" style="182" customWidth="1"/>
    <col min="13221" max="13221" width="13.26953125" style="182" bestFit="1" customWidth="1"/>
    <col min="13222" max="13222" width="10.54296875" style="182" bestFit="1" customWidth="1"/>
    <col min="13223" max="13224" width="9.26953125" style="182" bestFit="1" customWidth="1"/>
    <col min="13225" max="13225" width="4.7265625" style="182" bestFit="1" customWidth="1"/>
    <col min="13226" max="13226" width="10.26953125" style="182" bestFit="1" customWidth="1"/>
    <col min="13227" max="13227" width="11.54296875" style="182" bestFit="1" customWidth="1"/>
    <col min="13228" max="13228" width="10.7265625" style="182" bestFit="1" customWidth="1"/>
    <col min="13229" max="13233" width="11.7265625" style="182" customWidth="1"/>
    <col min="13234" max="13234" width="12.7265625" style="182" bestFit="1" customWidth="1"/>
    <col min="13235" max="13235" width="16.26953125" style="182" customWidth="1"/>
    <col min="13236" max="13236" width="14.54296875" style="182" customWidth="1"/>
    <col min="13237" max="13237" width="12.453125" style="182" bestFit="1" customWidth="1"/>
    <col min="13238" max="13240" width="12.453125" style="182" customWidth="1"/>
    <col min="13241" max="13248" width="11.7265625" style="182" customWidth="1"/>
    <col min="13249" max="13249" width="12.7265625" style="182" bestFit="1" customWidth="1"/>
    <col min="13250" max="13250" width="11" style="182" bestFit="1" customWidth="1"/>
    <col min="13251" max="13251" width="13.453125" style="182" bestFit="1" customWidth="1"/>
    <col min="13252" max="13252" width="12" style="182" bestFit="1" customWidth="1"/>
    <col min="13253" max="13459" width="9.26953125" style="182"/>
    <col min="13460" max="13461" width="16.26953125" style="182" customWidth="1"/>
    <col min="13462" max="13462" width="15" style="182" customWidth="1"/>
    <col min="13463" max="13466" width="11.54296875" style="182" customWidth="1"/>
    <col min="13467" max="13474" width="11.7265625" style="182" customWidth="1"/>
    <col min="13475" max="13475" width="12.7265625" style="182" bestFit="1" customWidth="1"/>
    <col min="13476" max="13476" width="16.26953125" style="182" customWidth="1"/>
    <col min="13477" max="13477" width="13.26953125" style="182" bestFit="1" customWidth="1"/>
    <col min="13478" max="13478" width="10.54296875" style="182" bestFit="1" customWidth="1"/>
    <col min="13479" max="13480" width="9.26953125" style="182" bestFit="1" customWidth="1"/>
    <col min="13481" max="13481" width="4.7265625" style="182" bestFit="1" customWidth="1"/>
    <col min="13482" max="13482" width="10.26953125" style="182" bestFit="1" customWidth="1"/>
    <col min="13483" max="13483" width="11.54296875" style="182" bestFit="1" customWidth="1"/>
    <col min="13484" max="13484" width="10.7265625" style="182" bestFit="1" customWidth="1"/>
    <col min="13485" max="13489" width="11.7265625" style="182" customWidth="1"/>
    <col min="13490" max="13490" width="12.7265625" style="182" bestFit="1" customWidth="1"/>
    <col min="13491" max="13491" width="16.26953125" style="182" customWidth="1"/>
    <col min="13492" max="13492" width="14.54296875" style="182" customWidth="1"/>
    <col min="13493" max="13493" width="12.453125" style="182" bestFit="1" customWidth="1"/>
    <col min="13494" max="13496" width="12.453125" style="182" customWidth="1"/>
    <col min="13497" max="13504" width="11.7265625" style="182" customWidth="1"/>
    <col min="13505" max="13505" width="12.7265625" style="182" bestFit="1" customWidth="1"/>
    <col min="13506" max="13506" width="11" style="182" bestFit="1" customWidth="1"/>
    <col min="13507" max="13507" width="13.453125" style="182" bestFit="1" customWidth="1"/>
    <col min="13508" max="13508" width="12" style="182" bestFit="1" customWidth="1"/>
    <col min="13509" max="13715" width="9.26953125" style="182"/>
    <col min="13716" max="13717" width="16.26953125" style="182" customWidth="1"/>
    <col min="13718" max="13718" width="15" style="182" customWidth="1"/>
    <col min="13719" max="13722" width="11.54296875" style="182" customWidth="1"/>
    <col min="13723" max="13730" width="11.7265625" style="182" customWidth="1"/>
    <col min="13731" max="13731" width="12.7265625" style="182" bestFit="1" customWidth="1"/>
    <col min="13732" max="13732" width="16.26953125" style="182" customWidth="1"/>
    <col min="13733" max="13733" width="13.26953125" style="182" bestFit="1" customWidth="1"/>
    <col min="13734" max="13734" width="10.54296875" style="182" bestFit="1" customWidth="1"/>
    <col min="13735" max="13736" width="9.26953125" style="182" bestFit="1" customWidth="1"/>
    <col min="13737" max="13737" width="4.7265625" style="182" bestFit="1" customWidth="1"/>
    <col min="13738" max="13738" width="10.26953125" style="182" bestFit="1" customWidth="1"/>
    <col min="13739" max="13739" width="11.54296875" style="182" bestFit="1" customWidth="1"/>
    <col min="13740" max="13740" width="10.7265625" style="182" bestFit="1" customWidth="1"/>
    <col min="13741" max="13745" width="11.7265625" style="182" customWidth="1"/>
    <col min="13746" max="13746" width="12.7265625" style="182" bestFit="1" customWidth="1"/>
    <col min="13747" max="13747" width="16.26953125" style="182" customWidth="1"/>
    <col min="13748" max="13748" width="14.54296875" style="182" customWidth="1"/>
    <col min="13749" max="13749" width="12.453125" style="182" bestFit="1" customWidth="1"/>
    <col min="13750" max="13752" width="12.453125" style="182" customWidth="1"/>
    <col min="13753" max="13760" width="11.7265625" style="182" customWidth="1"/>
    <col min="13761" max="13761" width="12.7265625" style="182" bestFit="1" customWidth="1"/>
    <col min="13762" max="13762" width="11" style="182" bestFit="1" customWidth="1"/>
    <col min="13763" max="13763" width="13.453125" style="182" bestFit="1" customWidth="1"/>
    <col min="13764" max="13764" width="12" style="182" bestFit="1" customWidth="1"/>
    <col min="13765" max="13971" width="9.26953125" style="182"/>
    <col min="13972" max="13973" width="16.26953125" style="182" customWidth="1"/>
    <col min="13974" max="13974" width="15" style="182" customWidth="1"/>
    <col min="13975" max="13978" width="11.54296875" style="182" customWidth="1"/>
    <col min="13979" max="13986" width="11.7265625" style="182" customWidth="1"/>
    <col min="13987" max="13987" width="12.7265625" style="182" bestFit="1" customWidth="1"/>
    <col min="13988" max="13988" width="16.26953125" style="182" customWidth="1"/>
    <col min="13989" max="13989" width="13.26953125" style="182" bestFit="1" customWidth="1"/>
    <col min="13990" max="13990" width="10.54296875" style="182" bestFit="1" customWidth="1"/>
    <col min="13991" max="13992" width="9.26953125" style="182" bestFit="1" customWidth="1"/>
    <col min="13993" max="13993" width="4.7265625" style="182" bestFit="1" customWidth="1"/>
    <col min="13994" max="13994" width="10.26953125" style="182" bestFit="1" customWidth="1"/>
    <col min="13995" max="13995" width="11.54296875" style="182" bestFit="1" customWidth="1"/>
    <col min="13996" max="13996" width="10.7265625" style="182" bestFit="1" customWidth="1"/>
    <col min="13997" max="14001" width="11.7265625" style="182" customWidth="1"/>
    <col min="14002" max="14002" width="12.7265625" style="182" bestFit="1" customWidth="1"/>
    <col min="14003" max="14003" width="16.26953125" style="182" customWidth="1"/>
    <col min="14004" max="14004" width="14.54296875" style="182" customWidth="1"/>
    <col min="14005" max="14005" width="12.453125" style="182" bestFit="1" customWidth="1"/>
    <col min="14006" max="14008" width="12.453125" style="182" customWidth="1"/>
    <col min="14009" max="14016" width="11.7265625" style="182" customWidth="1"/>
    <col min="14017" max="14017" width="12.7265625" style="182" bestFit="1" customWidth="1"/>
    <col min="14018" max="14018" width="11" style="182" bestFit="1" customWidth="1"/>
    <col min="14019" max="14019" width="13.453125" style="182" bestFit="1" customWidth="1"/>
    <col min="14020" max="14020" width="12" style="182" bestFit="1" customWidth="1"/>
    <col min="14021" max="14227" width="9.26953125" style="182"/>
    <col min="14228" max="14229" width="16.26953125" style="182" customWidth="1"/>
    <col min="14230" max="14230" width="15" style="182" customWidth="1"/>
    <col min="14231" max="14234" width="11.54296875" style="182" customWidth="1"/>
    <col min="14235" max="14242" width="11.7265625" style="182" customWidth="1"/>
    <col min="14243" max="14243" width="12.7265625" style="182" bestFit="1" customWidth="1"/>
    <col min="14244" max="14244" width="16.26953125" style="182" customWidth="1"/>
    <col min="14245" max="14245" width="13.26953125" style="182" bestFit="1" customWidth="1"/>
    <col min="14246" max="14246" width="10.54296875" style="182" bestFit="1" customWidth="1"/>
    <col min="14247" max="14248" width="9.26953125" style="182" bestFit="1" customWidth="1"/>
    <col min="14249" max="14249" width="4.7265625" style="182" bestFit="1" customWidth="1"/>
    <col min="14250" max="14250" width="10.26953125" style="182" bestFit="1" customWidth="1"/>
    <col min="14251" max="14251" width="11.54296875" style="182" bestFit="1" customWidth="1"/>
    <col min="14252" max="14252" width="10.7265625" style="182" bestFit="1" customWidth="1"/>
    <col min="14253" max="14257" width="11.7265625" style="182" customWidth="1"/>
    <col min="14258" max="14258" width="12.7265625" style="182" bestFit="1" customWidth="1"/>
    <col min="14259" max="14259" width="16.26953125" style="182" customWidth="1"/>
    <col min="14260" max="14260" width="14.54296875" style="182" customWidth="1"/>
    <col min="14261" max="14261" width="12.453125" style="182" bestFit="1" customWidth="1"/>
    <col min="14262" max="14264" width="12.453125" style="182" customWidth="1"/>
    <col min="14265" max="14272" width="11.7265625" style="182" customWidth="1"/>
    <col min="14273" max="14273" width="12.7265625" style="182" bestFit="1" customWidth="1"/>
    <col min="14274" max="14274" width="11" style="182" bestFit="1" customWidth="1"/>
    <col min="14275" max="14275" width="13.453125" style="182" bestFit="1" customWidth="1"/>
    <col min="14276" max="14276" width="12" style="182" bestFit="1" customWidth="1"/>
    <col min="14277" max="14483" width="9.26953125" style="182"/>
    <col min="14484" max="14485" width="16.26953125" style="182" customWidth="1"/>
    <col min="14486" max="14486" width="15" style="182" customWidth="1"/>
    <col min="14487" max="14490" width="11.54296875" style="182" customWidth="1"/>
    <col min="14491" max="14498" width="11.7265625" style="182" customWidth="1"/>
    <col min="14499" max="14499" width="12.7265625" style="182" bestFit="1" customWidth="1"/>
    <col min="14500" max="14500" width="16.26953125" style="182" customWidth="1"/>
    <col min="14501" max="14501" width="13.26953125" style="182" bestFit="1" customWidth="1"/>
    <col min="14502" max="14502" width="10.54296875" style="182" bestFit="1" customWidth="1"/>
    <col min="14503" max="14504" width="9.26953125" style="182" bestFit="1" customWidth="1"/>
    <col min="14505" max="14505" width="4.7265625" style="182" bestFit="1" customWidth="1"/>
    <col min="14506" max="14506" width="10.26953125" style="182" bestFit="1" customWidth="1"/>
    <col min="14507" max="14507" width="11.54296875" style="182" bestFit="1" customWidth="1"/>
    <col min="14508" max="14508" width="10.7265625" style="182" bestFit="1" customWidth="1"/>
    <col min="14509" max="14513" width="11.7265625" style="182" customWidth="1"/>
    <col min="14514" max="14514" width="12.7265625" style="182" bestFit="1" customWidth="1"/>
    <col min="14515" max="14515" width="16.26953125" style="182" customWidth="1"/>
    <col min="14516" max="14516" width="14.54296875" style="182" customWidth="1"/>
    <col min="14517" max="14517" width="12.453125" style="182" bestFit="1" customWidth="1"/>
    <col min="14518" max="14520" width="12.453125" style="182" customWidth="1"/>
    <col min="14521" max="14528" width="11.7265625" style="182" customWidth="1"/>
    <col min="14529" max="14529" width="12.7265625" style="182" bestFit="1" customWidth="1"/>
    <col min="14530" max="14530" width="11" style="182" bestFit="1" customWidth="1"/>
    <col min="14531" max="14531" width="13.453125" style="182" bestFit="1" customWidth="1"/>
    <col min="14532" max="14532" width="12" style="182" bestFit="1" customWidth="1"/>
    <col min="14533" max="14739" width="9.26953125" style="182"/>
    <col min="14740" max="14741" width="16.26953125" style="182" customWidth="1"/>
    <col min="14742" max="14742" width="15" style="182" customWidth="1"/>
    <col min="14743" max="14746" width="11.54296875" style="182" customWidth="1"/>
    <col min="14747" max="14754" width="11.7265625" style="182" customWidth="1"/>
    <col min="14755" max="14755" width="12.7265625" style="182" bestFit="1" customWidth="1"/>
    <col min="14756" max="14756" width="16.26953125" style="182" customWidth="1"/>
    <col min="14757" max="14757" width="13.26953125" style="182" bestFit="1" customWidth="1"/>
    <col min="14758" max="14758" width="10.54296875" style="182" bestFit="1" customWidth="1"/>
    <col min="14759" max="14760" width="9.26953125" style="182" bestFit="1" customWidth="1"/>
    <col min="14761" max="14761" width="4.7265625" style="182" bestFit="1" customWidth="1"/>
    <col min="14762" max="14762" width="10.26953125" style="182" bestFit="1" customWidth="1"/>
    <col min="14763" max="14763" width="11.54296875" style="182" bestFit="1" customWidth="1"/>
    <col min="14764" max="14764" width="10.7265625" style="182" bestFit="1" customWidth="1"/>
    <col min="14765" max="14769" width="11.7265625" style="182" customWidth="1"/>
    <col min="14770" max="14770" width="12.7265625" style="182" bestFit="1" customWidth="1"/>
    <col min="14771" max="14771" width="16.26953125" style="182" customWidth="1"/>
    <col min="14772" max="14772" width="14.54296875" style="182" customWidth="1"/>
    <col min="14773" max="14773" width="12.453125" style="182" bestFit="1" customWidth="1"/>
    <col min="14774" max="14776" width="12.453125" style="182" customWidth="1"/>
    <col min="14777" max="14784" width="11.7265625" style="182" customWidth="1"/>
    <col min="14785" max="14785" width="12.7265625" style="182" bestFit="1" customWidth="1"/>
    <col min="14786" max="14786" width="11" style="182" bestFit="1" customWidth="1"/>
    <col min="14787" max="14787" width="13.453125" style="182" bestFit="1" customWidth="1"/>
    <col min="14788" max="14788" width="12" style="182" bestFit="1" customWidth="1"/>
    <col min="14789" max="14995" width="9.26953125" style="182"/>
    <col min="14996" max="14997" width="16.26953125" style="182" customWidth="1"/>
    <col min="14998" max="14998" width="15" style="182" customWidth="1"/>
    <col min="14999" max="15002" width="11.54296875" style="182" customWidth="1"/>
    <col min="15003" max="15010" width="11.7265625" style="182" customWidth="1"/>
    <col min="15011" max="15011" width="12.7265625" style="182" bestFit="1" customWidth="1"/>
    <col min="15012" max="15012" width="16.26953125" style="182" customWidth="1"/>
    <col min="15013" max="15013" width="13.26953125" style="182" bestFit="1" customWidth="1"/>
    <col min="15014" max="15014" width="10.54296875" style="182" bestFit="1" customWidth="1"/>
    <col min="15015" max="15016" width="9.26953125" style="182" bestFit="1" customWidth="1"/>
    <col min="15017" max="15017" width="4.7265625" style="182" bestFit="1" customWidth="1"/>
    <col min="15018" max="15018" width="10.26953125" style="182" bestFit="1" customWidth="1"/>
    <col min="15019" max="15019" width="11.54296875" style="182" bestFit="1" customWidth="1"/>
    <col min="15020" max="15020" width="10.7265625" style="182" bestFit="1" customWidth="1"/>
    <col min="15021" max="15025" width="11.7265625" style="182" customWidth="1"/>
    <col min="15026" max="15026" width="12.7265625" style="182" bestFit="1" customWidth="1"/>
    <col min="15027" max="15027" width="16.26953125" style="182" customWidth="1"/>
    <col min="15028" max="15028" width="14.54296875" style="182" customWidth="1"/>
    <col min="15029" max="15029" width="12.453125" style="182" bestFit="1" customWidth="1"/>
    <col min="15030" max="15032" width="12.453125" style="182" customWidth="1"/>
    <col min="15033" max="15040" width="11.7265625" style="182" customWidth="1"/>
    <col min="15041" max="15041" width="12.7265625" style="182" bestFit="1" customWidth="1"/>
    <col min="15042" max="15042" width="11" style="182" bestFit="1" customWidth="1"/>
    <col min="15043" max="15043" width="13.453125" style="182" bestFit="1" customWidth="1"/>
    <col min="15044" max="15044" width="12" style="182" bestFit="1" customWidth="1"/>
    <col min="15045" max="15251" width="9.26953125" style="182"/>
    <col min="15252" max="15253" width="16.26953125" style="182" customWidth="1"/>
    <col min="15254" max="15254" width="15" style="182" customWidth="1"/>
    <col min="15255" max="15258" width="11.54296875" style="182" customWidth="1"/>
    <col min="15259" max="15266" width="11.7265625" style="182" customWidth="1"/>
    <col min="15267" max="15267" width="12.7265625" style="182" bestFit="1" customWidth="1"/>
    <col min="15268" max="15268" width="16.26953125" style="182" customWidth="1"/>
    <col min="15269" max="15269" width="13.26953125" style="182" bestFit="1" customWidth="1"/>
    <col min="15270" max="15270" width="10.54296875" style="182" bestFit="1" customWidth="1"/>
    <col min="15271" max="15272" width="9.26953125" style="182" bestFit="1" customWidth="1"/>
    <col min="15273" max="15273" width="4.7265625" style="182" bestFit="1" customWidth="1"/>
    <col min="15274" max="15274" width="10.26953125" style="182" bestFit="1" customWidth="1"/>
    <col min="15275" max="15275" width="11.54296875" style="182" bestFit="1" customWidth="1"/>
    <col min="15276" max="15276" width="10.7265625" style="182" bestFit="1" customWidth="1"/>
    <col min="15277" max="15281" width="11.7265625" style="182" customWidth="1"/>
    <col min="15282" max="15282" width="12.7265625" style="182" bestFit="1" customWidth="1"/>
    <col min="15283" max="15283" width="16.26953125" style="182" customWidth="1"/>
    <col min="15284" max="15284" width="14.54296875" style="182" customWidth="1"/>
    <col min="15285" max="15285" width="12.453125" style="182" bestFit="1" customWidth="1"/>
    <col min="15286" max="15288" width="12.453125" style="182" customWidth="1"/>
    <col min="15289" max="15296" width="11.7265625" style="182" customWidth="1"/>
    <col min="15297" max="15297" width="12.7265625" style="182" bestFit="1" customWidth="1"/>
    <col min="15298" max="15298" width="11" style="182" bestFit="1" customWidth="1"/>
    <col min="15299" max="15299" width="13.453125" style="182" bestFit="1" customWidth="1"/>
    <col min="15300" max="15300" width="12" style="182" bestFit="1" customWidth="1"/>
    <col min="15301" max="15507" width="9.26953125" style="182"/>
    <col min="15508" max="15509" width="16.26953125" style="182" customWidth="1"/>
    <col min="15510" max="15510" width="15" style="182" customWidth="1"/>
    <col min="15511" max="15514" width="11.54296875" style="182" customWidth="1"/>
    <col min="15515" max="15522" width="11.7265625" style="182" customWidth="1"/>
    <col min="15523" max="15523" width="12.7265625" style="182" bestFit="1" customWidth="1"/>
    <col min="15524" max="15524" width="16.26953125" style="182" customWidth="1"/>
    <col min="15525" max="15525" width="13.26953125" style="182" bestFit="1" customWidth="1"/>
    <col min="15526" max="15526" width="10.54296875" style="182" bestFit="1" customWidth="1"/>
    <col min="15527" max="15528" width="9.26953125" style="182" bestFit="1" customWidth="1"/>
    <col min="15529" max="15529" width="4.7265625" style="182" bestFit="1" customWidth="1"/>
    <col min="15530" max="15530" width="10.26953125" style="182" bestFit="1" customWidth="1"/>
    <col min="15531" max="15531" width="11.54296875" style="182" bestFit="1" customWidth="1"/>
    <col min="15532" max="15532" width="10.7265625" style="182" bestFit="1" customWidth="1"/>
    <col min="15533" max="15537" width="11.7265625" style="182" customWidth="1"/>
    <col min="15538" max="15538" width="12.7265625" style="182" bestFit="1" customWidth="1"/>
    <col min="15539" max="15539" width="16.26953125" style="182" customWidth="1"/>
    <col min="15540" max="15540" width="14.54296875" style="182" customWidth="1"/>
    <col min="15541" max="15541" width="12.453125" style="182" bestFit="1" customWidth="1"/>
    <col min="15542" max="15544" width="12.453125" style="182" customWidth="1"/>
    <col min="15545" max="15552" width="11.7265625" style="182" customWidth="1"/>
    <col min="15553" max="15553" width="12.7265625" style="182" bestFit="1" customWidth="1"/>
    <col min="15554" max="15554" width="11" style="182" bestFit="1" customWidth="1"/>
    <col min="15555" max="15555" width="13.453125" style="182" bestFit="1" customWidth="1"/>
    <col min="15556" max="15556" width="12" style="182" bestFit="1" customWidth="1"/>
    <col min="15557" max="15763" width="9.26953125" style="182"/>
    <col min="15764" max="15765" width="16.26953125" style="182" customWidth="1"/>
    <col min="15766" max="15766" width="15" style="182" customWidth="1"/>
    <col min="15767" max="15770" width="11.54296875" style="182" customWidth="1"/>
    <col min="15771" max="15778" width="11.7265625" style="182" customWidth="1"/>
    <col min="15779" max="15779" width="12.7265625" style="182" bestFit="1" customWidth="1"/>
    <col min="15780" max="15780" width="16.26953125" style="182" customWidth="1"/>
    <col min="15781" max="15781" width="13.26953125" style="182" bestFit="1" customWidth="1"/>
    <col min="15782" max="15782" width="10.54296875" style="182" bestFit="1" customWidth="1"/>
    <col min="15783" max="15784" width="9.26953125" style="182" bestFit="1" customWidth="1"/>
    <col min="15785" max="15785" width="4.7265625" style="182" bestFit="1" customWidth="1"/>
    <col min="15786" max="15786" width="10.26953125" style="182" bestFit="1" customWidth="1"/>
    <col min="15787" max="15787" width="11.54296875" style="182" bestFit="1" customWidth="1"/>
    <col min="15788" max="15788" width="10.7265625" style="182" bestFit="1" customWidth="1"/>
    <col min="15789" max="15793" width="11.7265625" style="182" customWidth="1"/>
    <col min="15794" max="15794" width="12.7265625" style="182" bestFit="1" customWidth="1"/>
    <col min="15795" max="15795" width="16.26953125" style="182" customWidth="1"/>
    <col min="15796" max="15796" width="14.54296875" style="182" customWidth="1"/>
    <col min="15797" max="15797" width="12.453125" style="182" bestFit="1" customWidth="1"/>
    <col min="15798" max="15800" width="12.453125" style="182" customWidth="1"/>
    <col min="15801" max="15808" width="11.7265625" style="182" customWidth="1"/>
    <col min="15809" max="15809" width="12.7265625" style="182" bestFit="1" customWidth="1"/>
    <col min="15810" max="15810" width="11" style="182" bestFit="1" customWidth="1"/>
    <col min="15811" max="15811" width="13.453125" style="182" bestFit="1" customWidth="1"/>
    <col min="15812" max="15812" width="12" style="182" bestFit="1" customWidth="1"/>
    <col min="15813" max="16019" width="9.26953125" style="182"/>
    <col min="16020" max="16021" width="16.26953125" style="182" customWidth="1"/>
    <col min="16022" max="16022" width="15" style="182" customWidth="1"/>
    <col min="16023" max="16026" width="11.54296875" style="182" customWidth="1"/>
    <col min="16027" max="16034" width="11.7265625" style="182" customWidth="1"/>
    <col min="16035" max="16035" width="12.7265625" style="182" bestFit="1" customWidth="1"/>
    <col min="16036" max="16036" width="16.26953125" style="182" customWidth="1"/>
    <col min="16037" max="16037" width="13.26953125" style="182" bestFit="1" customWidth="1"/>
    <col min="16038" max="16038" width="10.54296875" style="182" bestFit="1" customWidth="1"/>
    <col min="16039" max="16040" width="9.26953125" style="182" bestFit="1" customWidth="1"/>
    <col min="16041" max="16041" width="4.7265625" style="182" bestFit="1" customWidth="1"/>
    <col min="16042" max="16042" width="10.26953125" style="182" bestFit="1" customWidth="1"/>
    <col min="16043" max="16043" width="11.54296875" style="182" bestFit="1" customWidth="1"/>
    <col min="16044" max="16044" width="10.7265625" style="182" bestFit="1" customWidth="1"/>
    <col min="16045" max="16049" width="11.7265625" style="182" customWidth="1"/>
    <col min="16050" max="16050" width="12.7265625" style="182" bestFit="1" customWidth="1"/>
    <col min="16051" max="16051" width="16.26953125" style="182" customWidth="1"/>
    <col min="16052" max="16052" width="14.54296875" style="182" customWidth="1"/>
    <col min="16053" max="16053" width="12.453125" style="182" bestFit="1" customWidth="1"/>
    <col min="16054" max="16056" width="12.453125" style="182" customWidth="1"/>
    <col min="16057" max="16064" width="11.7265625" style="182" customWidth="1"/>
    <col min="16065" max="16065" width="12.7265625" style="182" bestFit="1" customWidth="1"/>
    <col min="16066" max="16066" width="11" style="182" bestFit="1" customWidth="1"/>
    <col min="16067" max="16067" width="13.453125" style="182" bestFit="1" customWidth="1"/>
    <col min="16068" max="16068" width="12" style="182" bestFit="1" customWidth="1"/>
    <col min="16069" max="16384" width="9.26953125" style="182"/>
  </cols>
  <sheetData>
    <row r="1" spans="1:105" ht="13.9" customHeight="1" x14ac:dyDescent="0.25">
      <c r="A1" s="387" t="s">
        <v>70</v>
      </c>
      <c r="B1" s="387"/>
      <c r="C1" s="387"/>
      <c r="D1" s="387"/>
      <c r="E1" s="387"/>
      <c r="F1" s="387"/>
      <c r="G1" s="387"/>
      <c r="H1" s="387"/>
    </row>
    <row r="3" spans="1:105" x14ac:dyDescent="0.25">
      <c r="A3" s="386" t="s">
        <v>71</v>
      </c>
      <c r="B3" s="386"/>
      <c r="C3" s="392" t="str">
        <f>'Cover Sheet'!C3</f>
        <v>E1270DXWC_</v>
      </c>
      <c r="D3" s="392"/>
      <c r="E3" s="392"/>
      <c r="F3" s="392"/>
      <c r="G3" s="392"/>
      <c r="H3" s="392"/>
    </row>
    <row r="4" spans="1:105" x14ac:dyDescent="0.25">
      <c r="A4" s="386" t="s">
        <v>2</v>
      </c>
      <c r="B4" s="386"/>
      <c r="C4" s="392" t="str">
        <f>'Cover Sheet'!C4</f>
        <v>FLAT PLATE, GEL, VALVE REGULATED LEAD ACID (VRLA) BATTERIES</v>
      </c>
      <c r="D4" s="392"/>
      <c r="E4" s="392"/>
      <c r="F4" s="392"/>
      <c r="G4" s="392"/>
      <c r="H4" s="392"/>
    </row>
    <row r="5" spans="1:105" x14ac:dyDescent="0.25">
      <c r="A5" s="386" t="s">
        <v>4</v>
      </c>
      <c r="B5" s="386"/>
      <c r="C5" s="392" t="str">
        <f>IF('Cover Sheet'!C5="","",'Cover Sheet'!C5)</f>
        <v/>
      </c>
      <c r="D5" s="392"/>
      <c r="E5" s="392"/>
      <c r="F5" s="392"/>
      <c r="G5" s="392"/>
      <c r="H5" s="392"/>
    </row>
    <row r="6" spans="1:105" x14ac:dyDescent="0.25">
      <c r="B6" s="76"/>
      <c r="C6" s="76"/>
      <c r="D6" s="76"/>
      <c r="E6" s="76"/>
      <c r="F6" s="76"/>
      <c r="G6" s="76"/>
      <c r="H6" s="76"/>
      <c r="I6" s="76"/>
      <c r="J6" s="76"/>
      <c r="K6" s="76"/>
      <c r="L6" s="76"/>
      <c r="M6" s="77"/>
      <c r="N6" s="77"/>
      <c r="O6" s="77"/>
      <c r="P6" s="77"/>
      <c r="Q6" s="77"/>
      <c r="R6" s="77"/>
      <c r="S6" s="77"/>
      <c r="T6" s="77"/>
      <c r="U6" s="77"/>
      <c r="V6" s="77"/>
      <c r="W6" s="77"/>
      <c r="AA6" s="77"/>
      <c r="AB6" s="77"/>
      <c r="AC6" s="77"/>
      <c r="AD6" s="77"/>
      <c r="AE6" s="77"/>
      <c r="AF6" s="77"/>
      <c r="AG6" s="77"/>
      <c r="AH6" s="77"/>
      <c r="AL6" s="77"/>
      <c r="AR6" s="77"/>
      <c r="BC6" s="77"/>
    </row>
    <row r="7" spans="1:105" ht="12.75" customHeight="1" x14ac:dyDescent="0.25">
      <c r="A7" s="391" t="s">
        <v>72</v>
      </c>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L7" s="184"/>
      <c r="AR7" s="184"/>
      <c r="BC7" s="184"/>
    </row>
    <row r="8" spans="1:105" ht="12.75" customHeight="1" x14ac:dyDescent="0.25">
      <c r="A8" s="391" t="s">
        <v>73</v>
      </c>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185"/>
      <c r="AD8" s="183"/>
      <c r="AE8" s="183"/>
      <c r="AF8" s="183"/>
      <c r="AG8" s="183"/>
      <c r="AH8" s="183"/>
      <c r="AI8" s="183"/>
      <c r="AJ8" s="186"/>
    </row>
    <row r="9" spans="1:105" ht="4.9000000000000004" customHeight="1" x14ac:dyDescent="0.25">
      <c r="B9" s="185"/>
      <c r="C9" s="185"/>
      <c r="D9" s="185"/>
      <c r="E9" s="185"/>
      <c r="F9" s="185"/>
      <c r="G9" s="185"/>
      <c r="H9" s="185"/>
      <c r="I9" s="185"/>
      <c r="J9" s="185"/>
      <c r="K9" s="185"/>
      <c r="L9" s="185"/>
      <c r="M9" s="185"/>
      <c r="N9" s="185"/>
      <c r="O9" s="185"/>
      <c r="P9" s="185"/>
      <c r="Q9" s="185"/>
      <c r="R9" s="185"/>
      <c r="S9" s="183"/>
      <c r="T9" s="183"/>
      <c r="U9" s="183"/>
      <c r="V9" s="183"/>
      <c r="W9" s="183"/>
      <c r="X9" s="183"/>
      <c r="Y9" s="186"/>
      <c r="AB9" s="185"/>
      <c r="AC9" s="185"/>
      <c r="AD9" s="183"/>
      <c r="AE9" s="183"/>
      <c r="AF9" s="183"/>
      <c r="AG9" s="183"/>
      <c r="AH9" s="183"/>
      <c r="AI9" s="183"/>
      <c r="AJ9" s="186"/>
    </row>
    <row r="10" spans="1:105" x14ac:dyDescent="0.25">
      <c r="B10" s="170">
        <v>1</v>
      </c>
      <c r="C10" s="170">
        <v>2</v>
      </c>
      <c r="D10" s="170">
        <v>3</v>
      </c>
      <c r="E10" s="170">
        <v>4</v>
      </c>
      <c r="F10" s="170">
        <v>5</v>
      </c>
      <c r="G10" s="170">
        <v>6</v>
      </c>
      <c r="H10" s="170">
        <v>7</v>
      </c>
      <c r="I10" s="170">
        <v>8</v>
      </c>
      <c r="J10" s="170">
        <v>9</v>
      </c>
      <c r="K10" s="170">
        <v>10</v>
      </c>
      <c r="L10" s="170">
        <v>11</v>
      </c>
      <c r="M10" s="281">
        <v>12</v>
      </c>
      <c r="N10" s="170">
        <v>13</v>
      </c>
      <c r="O10" s="170">
        <v>14</v>
      </c>
      <c r="P10" s="170">
        <v>15</v>
      </c>
      <c r="Q10" s="170">
        <v>16</v>
      </c>
      <c r="R10" s="170">
        <v>17</v>
      </c>
      <c r="S10" s="170">
        <v>18</v>
      </c>
      <c r="T10" s="170">
        <v>19</v>
      </c>
      <c r="U10" s="170">
        <v>20</v>
      </c>
      <c r="V10" s="170">
        <v>21</v>
      </c>
      <c r="W10" s="170">
        <v>22</v>
      </c>
      <c r="X10" s="282">
        <v>23</v>
      </c>
      <c r="Y10" s="170">
        <v>24</v>
      </c>
      <c r="Z10" s="170">
        <v>25</v>
      </c>
      <c r="AA10" s="170">
        <v>26</v>
      </c>
      <c r="AB10" s="170">
        <v>27</v>
      </c>
      <c r="AC10" s="170">
        <v>28</v>
      </c>
      <c r="AD10" s="170">
        <v>29</v>
      </c>
      <c r="AE10" s="170">
        <v>30</v>
      </c>
      <c r="AF10" s="170">
        <v>31</v>
      </c>
      <c r="AG10" s="170">
        <v>32</v>
      </c>
      <c r="AH10" s="170">
        <v>33</v>
      </c>
      <c r="AI10" s="282">
        <v>34</v>
      </c>
      <c r="AJ10" s="170">
        <v>35</v>
      </c>
      <c r="AK10" s="170">
        <v>36</v>
      </c>
      <c r="AL10" s="170">
        <v>37</v>
      </c>
      <c r="AM10" s="170">
        <v>38</v>
      </c>
      <c r="AN10" s="170">
        <v>39</v>
      </c>
      <c r="AO10" s="170">
        <v>40</v>
      </c>
      <c r="AP10" s="170">
        <v>41</v>
      </c>
      <c r="AQ10" s="170">
        <v>42</v>
      </c>
      <c r="AR10" s="170">
        <v>43</v>
      </c>
      <c r="AS10" s="170">
        <v>44</v>
      </c>
      <c r="AT10" s="282">
        <v>45</v>
      </c>
      <c r="AU10" s="170">
        <v>46</v>
      </c>
      <c r="AV10" s="170">
        <v>47</v>
      </c>
      <c r="AW10" s="170">
        <v>48</v>
      </c>
      <c r="AX10" s="170">
        <v>49</v>
      </c>
      <c r="AY10" s="170">
        <v>50</v>
      </c>
      <c r="AZ10" s="170">
        <v>51</v>
      </c>
      <c r="BA10" s="170">
        <v>52</v>
      </c>
      <c r="BB10" s="170">
        <v>53</v>
      </c>
      <c r="BC10" s="170">
        <v>54</v>
      </c>
      <c r="BD10" s="170">
        <v>55</v>
      </c>
      <c r="BE10" s="282">
        <v>56</v>
      </c>
      <c r="BF10" s="170">
        <v>57</v>
      </c>
      <c r="BG10" s="170">
        <v>58</v>
      </c>
      <c r="BH10" s="170">
        <v>59</v>
      </c>
      <c r="BI10" s="170">
        <v>60</v>
      </c>
      <c r="BJ10" s="170">
        <v>61</v>
      </c>
      <c r="BK10" s="170">
        <v>62</v>
      </c>
      <c r="BL10" s="170">
        <v>63</v>
      </c>
      <c r="BM10" s="170">
        <v>64</v>
      </c>
      <c r="BN10" s="170">
        <v>65</v>
      </c>
      <c r="BO10" s="170">
        <v>66</v>
      </c>
      <c r="BP10" s="283">
        <v>67</v>
      </c>
      <c r="BQ10" s="170">
        <v>68</v>
      </c>
      <c r="BR10" s="170">
        <v>69</v>
      </c>
      <c r="BS10" s="170">
        <v>70</v>
      </c>
      <c r="BT10" s="170">
        <v>71</v>
      </c>
      <c r="BU10" s="170">
        <v>72</v>
      </c>
      <c r="BV10" s="170">
        <v>73</v>
      </c>
      <c r="BW10" s="170">
        <v>74</v>
      </c>
      <c r="BX10" s="170">
        <v>75</v>
      </c>
      <c r="BY10" s="170">
        <v>76</v>
      </c>
      <c r="BZ10" s="170">
        <v>77</v>
      </c>
      <c r="CA10" s="283">
        <v>78</v>
      </c>
      <c r="CB10" s="170">
        <v>79</v>
      </c>
      <c r="CC10" s="170">
        <v>80</v>
      </c>
      <c r="CD10" s="170">
        <v>81</v>
      </c>
      <c r="CE10" s="170">
        <v>82</v>
      </c>
      <c r="CF10" s="170">
        <v>83</v>
      </c>
      <c r="CG10" s="170">
        <v>84</v>
      </c>
      <c r="CH10" s="170">
        <v>85</v>
      </c>
      <c r="CI10" s="170">
        <v>86</v>
      </c>
      <c r="CJ10" s="170">
        <v>87</v>
      </c>
      <c r="CK10" s="170">
        <v>88</v>
      </c>
      <c r="CL10" s="283">
        <v>89</v>
      </c>
      <c r="CM10" s="170">
        <v>90</v>
      </c>
      <c r="CN10" s="170">
        <v>91</v>
      </c>
      <c r="CO10" s="170">
        <v>92</v>
      </c>
      <c r="CP10" s="170">
        <v>93</v>
      </c>
      <c r="CQ10" s="170">
        <v>94</v>
      </c>
      <c r="CR10" s="170">
        <v>95</v>
      </c>
      <c r="CS10" s="170">
        <v>96</v>
      </c>
      <c r="CT10" s="170">
        <v>97</v>
      </c>
      <c r="CU10" s="170">
        <v>98</v>
      </c>
      <c r="CV10" s="170">
        <v>99</v>
      </c>
      <c r="CW10" s="283">
        <v>100</v>
      </c>
      <c r="CX10" s="170">
        <v>101</v>
      </c>
      <c r="CY10" s="170">
        <v>102</v>
      </c>
      <c r="CZ10" s="170">
        <v>103</v>
      </c>
    </row>
    <row r="11" spans="1:105" ht="14.5" thickBot="1" x14ac:dyDescent="0.3">
      <c r="B11" s="170"/>
      <c r="C11" s="170"/>
      <c r="J11" s="79" t="s">
        <v>74</v>
      </c>
      <c r="K11" s="170"/>
      <c r="L11" s="170"/>
      <c r="U11" s="79" t="s">
        <v>74</v>
      </c>
      <c r="V11" s="170"/>
      <c r="W11" s="170"/>
      <c r="AF11" s="79" t="s">
        <v>74</v>
      </c>
      <c r="AG11" s="170"/>
      <c r="AH11" s="170"/>
      <c r="AQ11" s="79" t="s">
        <v>74</v>
      </c>
      <c r="AR11" s="170"/>
      <c r="AS11" s="170"/>
      <c r="BB11" s="79" t="s">
        <v>74</v>
      </c>
      <c r="BC11" s="170"/>
      <c r="BD11" s="170"/>
      <c r="BM11" s="79" t="s">
        <v>74</v>
      </c>
      <c r="BN11" s="170"/>
      <c r="BO11" s="170"/>
      <c r="BX11" s="79" t="s">
        <v>74</v>
      </c>
      <c r="BY11" s="170"/>
      <c r="BZ11" s="170"/>
      <c r="CI11" s="79" t="s">
        <v>74</v>
      </c>
      <c r="CJ11" s="170"/>
      <c r="CK11" s="170"/>
      <c r="CT11" s="79" t="s">
        <v>74</v>
      </c>
      <c r="CU11" s="170"/>
      <c r="CV11" s="170"/>
      <c r="DA11" s="170"/>
    </row>
    <row r="12" spans="1:105" ht="13.5" customHeight="1" thickBot="1" x14ac:dyDescent="0.3">
      <c r="A12" s="388" t="s">
        <v>75</v>
      </c>
      <c r="B12" s="368" t="s">
        <v>76</v>
      </c>
      <c r="C12" s="376" t="s">
        <v>77</v>
      </c>
      <c r="D12" s="372" t="s">
        <v>78</v>
      </c>
      <c r="E12" s="382" t="s">
        <v>79</v>
      </c>
      <c r="F12" s="379" t="s">
        <v>80</v>
      </c>
      <c r="G12" s="380"/>
      <c r="H12" s="380"/>
      <c r="I12" s="380"/>
      <c r="J12" s="380"/>
      <c r="K12" s="380"/>
      <c r="L12" s="380"/>
      <c r="M12" s="380"/>
      <c r="N12" s="380"/>
      <c r="O12" s="380"/>
      <c r="P12" s="381"/>
      <c r="Q12" s="379" t="s">
        <v>81</v>
      </c>
      <c r="R12" s="380"/>
      <c r="S12" s="380"/>
      <c r="T12" s="380"/>
      <c r="U12" s="380"/>
      <c r="V12" s="380"/>
      <c r="W12" s="380"/>
      <c r="X12" s="380"/>
      <c r="Y12" s="380"/>
      <c r="Z12" s="380"/>
      <c r="AA12" s="381"/>
      <c r="AB12" s="379" t="s">
        <v>82</v>
      </c>
      <c r="AC12" s="380"/>
      <c r="AD12" s="380"/>
      <c r="AE12" s="380"/>
      <c r="AF12" s="380"/>
      <c r="AG12" s="380"/>
      <c r="AH12" s="380"/>
      <c r="AI12" s="380"/>
      <c r="AJ12" s="380"/>
      <c r="AK12" s="380"/>
      <c r="AL12" s="381"/>
      <c r="AM12" s="379" t="s">
        <v>83</v>
      </c>
      <c r="AN12" s="380"/>
      <c r="AO12" s="380"/>
      <c r="AP12" s="380"/>
      <c r="AQ12" s="380"/>
      <c r="AR12" s="380"/>
      <c r="AS12" s="380"/>
      <c r="AT12" s="380"/>
      <c r="AU12" s="380"/>
      <c r="AV12" s="380"/>
      <c r="AW12" s="381"/>
      <c r="AX12" s="379" t="s">
        <v>84</v>
      </c>
      <c r="AY12" s="380"/>
      <c r="AZ12" s="380"/>
      <c r="BA12" s="380"/>
      <c r="BB12" s="380"/>
      <c r="BC12" s="380"/>
      <c r="BD12" s="380"/>
      <c r="BE12" s="380"/>
      <c r="BF12" s="380"/>
      <c r="BG12" s="380"/>
      <c r="BH12" s="381"/>
      <c r="BI12" s="379" t="s">
        <v>85</v>
      </c>
      <c r="BJ12" s="380"/>
      <c r="BK12" s="380"/>
      <c r="BL12" s="380"/>
      <c r="BM12" s="380"/>
      <c r="BN12" s="380"/>
      <c r="BO12" s="380"/>
      <c r="BP12" s="380"/>
      <c r="BQ12" s="380"/>
      <c r="BR12" s="380"/>
      <c r="BS12" s="380"/>
      <c r="BT12" s="379" t="s">
        <v>86</v>
      </c>
      <c r="BU12" s="380"/>
      <c r="BV12" s="380"/>
      <c r="BW12" s="380"/>
      <c r="BX12" s="380"/>
      <c r="BY12" s="380"/>
      <c r="BZ12" s="380"/>
      <c r="CA12" s="380"/>
      <c r="CB12" s="380"/>
      <c r="CC12" s="380"/>
      <c r="CD12" s="380"/>
      <c r="CE12" s="379" t="s">
        <v>87</v>
      </c>
      <c r="CF12" s="380"/>
      <c r="CG12" s="380"/>
      <c r="CH12" s="380"/>
      <c r="CI12" s="380"/>
      <c r="CJ12" s="380"/>
      <c r="CK12" s="380"/>
      <c r="CL12" s="380"/>
      <c r="CM12" s="380"/>
      <c r="CN12" s="380"/>
      <c r="CO12" s="381"/>
      <c r="CP12" s="379" t="s">
        <v>88</v>
      </c>
      <c r="CQ12" s="380"/>
      <c r="CR12" s="380"/>
      <c r="CS12" s="380"/>
      <c r="CT12" s="380"/>
      <c r="CU12" s="380"/>
      <c r="CV12" s="380"/>
      <c r="CW12" s="380"/>
      <c r="CX12" s="380"/>
      <c r="CY12" s="380"/>
      <c r="CZ12" s="381"/>
      <c r="DA12" s="170"/>
    </row>
    <row r="13" spans="1:105" ht="15" customHeight="1" x14ac:dyDescent="0.25">
      <c r="A13" s="389"/>
      <c r="B13" s="369"/>
      <c r="C13" s="377"/>
      <c r="D13" s="373"/>
      <c r="E13" s="383"/>
      <c r="F13" s="258" t="s">
        <v>89</v>
      </c>
      <c r="G13" s="187" t="s">
        <v>90</v>
      </c>
      <c r="H13" s="191" t="s">
        <v>91</v>
      </c>
      <c r="I13" s="187" t="s">
        <v>92</v>
      </c>
      <c r="J13" s="188" t="s">
        <v>93</v>
      </c>
      <c r="K13" s="188" t="s">
        <v>94</v>
      </c>
      <c r="L13" s="191" t="s">
        <v>95</v>
      </c>
      <c r="M13" s="190" t="s">
        <v>96</v>
      </c>
      <c r="N13" s="188" t="s">
        <v>97</v>
      </c>
      <c r="O13" s="188" t="s">
        <v>98</v>
      </c>
      <c r="P13" s="357" t="s">
        <v>99</v>
      </c>
      <c r="Q13" s="189" t="s">
        <v>89</v>
      </c>
      <c r="R13" s="187" t="s">
        <v>90</v>
      </c>
      <c r="S13" s="191" t="s">
        <v>91</v>
      </c>
      <c r="T13" s="187" t="s">
        <v>92</v>
      </c>
      <c r="U13" s="188" t="s">
        <v>93</v>
      </c>
      <c r="V13" s="188" t="s">
        <v>94</v>
      </c>
      <c r="W13" s="191" t="s">
        <v>95</v>
      </c>
      <c r="X13" s="190" t="s">
        <v>96</v>
      </c>
      <c r="Y13" s="188" t="s">
        <v>97</v>
      </c>
      <c r="Z13" s="188" t="s">
        <v>98</v>
      </c>
      <c r="AA13" s="357" t="s">
        <v>99</v>
      </c>
      <c r="AB13" s="189" t="s">
        <v>89</v>
      </c>
      <c r="AC13" s="187" t="s">
        <v>90</v>
      </c>
      <c r="AD13" s="191" t="s">
        <v>91</v>
      </c>
      <c r="AE13" s="187" t="s">
        <v>92</v>
      </c>
      <c r="AF13" s="188" t="s">
        <v>93</v>
      </c>
      <c r="AG13" s="188" t="s">
        <v>94</v>
      </c>
      <c r="AH13" s="191" t="s">
        <v>95</v>
      </c>
      <c r="AI13" s="190" t="s">
        <v>96</v>
      </c>
      <c r="AJ13" s="188" t="s">
        <v>97</v>
      </c>
      <c r="AK13" s="188" t="s">
        <v>98</v>
      </c>
      <c r="AL13" s="357" t="s">
        <v>99</v>
      </c>
      <c r="AM13" s="189" t="s">
        <v>89</v>
      </c>
      <c r="AN13" s="187" t="s">
        <v>90</v>
      </c>
      <c r="AO13" s="191" t="s">
        <v>91</v>
      </c>
      <c r="AP13" s="187" t="s">
        <v>92</v>
      </c>
      <c r="AQ13" s="188" t="s">
        <v>93</v>
      </c>
      <c r="AR13" s="188" t="s">
        <v>94</v>
      </c>
      <c r="AS13" s="191" t="s">
        <v>95</v>
      </c>
      <c r="AT13" s="190" t="s">
        <v>96</v>
      </c>
      <c r="AU13" s="188" t="s">
        <v>97</v>
      </c>
      <c r="AV13" s="188" t="s">
        <v>98</v>
      </c>
      <c r="AW13" s="357" t="s">
        <v>99</v>
      </c>
      <c r="AX13" s="189" t="s">
        <v>89</v>
      </c>
      <c r="AY13" s="187" t="s">
        <v>90</v>
      </c>
      <c r="AZ13" s="191" t="s">
        <v>91</v>
      </c>
      <c r="BA13" s="187" t="s">
        <v>92</v>
      </c>
      <c r="BB13" s="188" t="s">
        <v>93</v>
      </c>
      <c r="BC13" s="188" t="s">
        <v>94</v>
      </c>
      <c r="BD13" s="191" t="s">
        <v>95</v>
      </c>
      <c r="BE13" s="190" t="s">
        <v>96</v>
      </c>
      <c r="BF13" s="188" t="s">
        <v>97</v>
      </c>
      <c r="BG13" s="188" t="s">
        <v>98</v>
      </c>
      <c r="BH13" s="372" t="s">
        <v>99</v>
      </c>
      <c r="BI13" s="258" t="s">
        <v>89</v>
      </c>
      <c r="BJ13" s="190" t="s">
        <v>90</v>
      </c>
      <c r="BK13" s="191" t="s">
        <v>91</v>
      </c>
      <c r="BL13" s="187" t="s">
        <v>92</v>
      </c>
      <c r="BM13" s="188" t="s">
        <v>93</v>
      </c>
      <c r="BN13" s="188" t="s">
        <v>94</v>
      </c>
      <c r="BO13" s="191" t="s">
        <v>95</v>
      </c>
      <c r="BP13" s="190" t="s">
        <v>96</v>
      </c>
      <c r="BQ13" s="188" t="s">
        <v>97</v>
      </c>
      <c r="BR13" s="188" t="s">
        <v>98</v>
      </c>
      <c r="BS13" s="372" t="s">
        <v>99</v>
      </c>
      <c r="BT13" s="258" t="s">
        <v>89</v>
      </c>
      <c r="BU13" s="190" t="s">
        <v>90</v>
      </c>
      <c r="BV13" s="191" t="s">
        <v>91</v>
      </c>
      <c r="BW13" s="187" t="s">
        <v>92</v>
      </c>
      <c r="BX13" s="188" t="s">
        <v>93</v>
      </c>
      <c r="BY13" s="188" t="s">
        <v>94</v>
      </c>
      <c r="BZ13" s="191" t="s">
        <v>95</v>
      </c>
      <c r="CA13" s="190" t="s">
        <v>96</v>
      </c>
      <c r="CB13" s="188" t="s">
        <v>97</v>
      </c>
      <c r="CC13" s="188" t="s">
        <v>98</v>
      </c>
      <c r="CD13" s="372" t="s">
        <v>99</v>
      </c>
      <c r="CE13" s="258" t="s">
        <v>89</v>
      </c>
      <c r="CF13" s="190" t="s">
        <v>90</v>
      </c>
      <c r="CG13" s="191" t="s">
        <v>91</v>
      </c>
      <c r="CH13" s="187" t="s">
        <v>92</v>
      </c>
      <c r="CI13" s="188" t="s">
        <v>93</v>
      </c>
      <c r="CJ13" s="188" t="s">
        <v>94</v>
      </c>
      <c r="CK13" s="191" t="s">
        <v>95</v>
      </c>
      <c r="CL13" s="190" t="s">
        <v>96</v>
      </c>
      <c r="CM13" s="188" t="s">
        <v>97</v>
      </c>
      <c r="CN13" s="188" t="s">
        <v>98</v>
      </c>
      <c r="CO13" s="357" t="s">
        <v>99</v>
      </c>
      <c r="CP13" s="258" t="s">
        <v>89</v>
      </c>
      <c r="CQ13" s="190" t="s">
        <v>90</v>
      </c>
      <c r="CR13" s="191" t="s">
        <v>91</v>
      </c>
      <c r="CS13" s="187" t="s">
        <v>92</v>
      </c>
      <c r="CT13" s="188" t="s">
        <v>93</v>
      </c>
      <c r="CU13" s="188" t="s">
        <v>94</v>
      </c>
      <c r="CV13" s="191" t="s">
        <v>95</v>
      </c>
      <c r="CW13" s="190" t="s">
        <v>96</v>
      </c>
      <c r="CX13" s="188" t="s">
        <v>97</v>
      </c>
      <c r="CY13" s="188" t="s">
        <v>98</v>
      </c>
      <c r="CZ13" s="357" t="s">
        <v>99</v>
      </c>
    </row>
    <row r="14" spans="1:105" ht="15" customHeight="1" x14ac:dyDescent="0.25">
      <c r="A14" s="389"/>
      <c r="B14" s="370"/>
      <c r="C14" s="377"/>
      <c r="D14" s="374"/>
      <c r="E14" s="383"/>
      <c r="F14" s="366" t="s">
        <v>100</v>
      </c>
      <c r="G14" s="362" t="s">
        <v>101</v>
      </c>
      <c r="H14" s="363"/>
      <c r="I14" s="362" t="s">
        <v>102</v>
      </c>
      <c r="J14" s="364"/>
      <c r="K14" s="364"/>
      <c r="L14" s="363"/>
      <c r="M14" s="365" t="s">
        <v>103</v>
      </c>
      <c r="N14" s="364"/>
      <c r="O14" s="364"/>
      <c r="P14" s="358"/>
      <c r="Q14" s="360" t="s">
        <v>100</v>
      </c>
      <c r="R14" s="362" t="s">
        <v>101</v>
      </c>
      <c r="S14" s="363"/>
      <c r="T14" s="362" t="s">
        <v>102</v>
      </c>
      <c r="U14" s="364"/>
      <c r="V14" s="364"/>
      <c r="W14" s="363"/>
      <c r="X14" s="365" t="s">
        <v>103</v>
      </c>
      <c r="Y14" s="364"/>
      <c r="Z14" s="364"/>
      <c r="AA14" s="358"/>
      <c r="AB14" s="360" t="s">
        <v>100</v>
      </c>
      <c r="AC14" s="362" t="s">
        <v>101</v>
      </c>
      <c r="AD14" s="363"/>
      <c r="AE14" s="362" t="s">
        <v>102</v>
      </c>
      <c r="AF14" s="364"/>
      <c r="AG14" s="364"/>
      <c r="AH14" s="363"/>
      <c r="AI14" s="365" t="s">
        <v>103</v>
      </c>
      <c r="AJ14" s="364"/>
      <c r="AK14" s="364"/>
      <c r="AL14" s="358"/>
      <c r="AM14" s="360" t="s">
        <v>100</v>
      </c>
      <c r="AN14" s="362" t="s">
        <v>101</v>
      </c>
      <c r="AO14" s="363"/>
      <c r="AP14" s="362" t="s">
        <v>102</v>
      </c>
      <c r="AQ14" s="364"/>
      <c r="AR14" s="364"/>
      <c r="AS14" s="363"/>
      <c r="AT14" s="365" t="s">
        <v>103</v>
      </c>
      <c r="AU14" s="364"/>
      <c r="AV14" s="364"/>
      <c r="AW14" s="358"/>
      <c r="AX14" s="360" t="s">
        <v>100</v>
      </c>
      <c r="AY14" s="362" t="s">
        <v>101</v>
      </c>
      <c r="AZ14" s="363"/>
      <c r="BA14" s="362" t="s">
        <v>102</v>
      </c>
      <c r="BB14" s="364"/>
      <c r="BC14" s="364"/>
      <c r="BD14" s="363"/>
      <c r="BE14" s="365" t="s">
        <v>103</v>
      </c>
      <c r="BF14" s="364"/>
      <c r="BG14" s="364"/>
      <c r="BH14" s="373"/>
      <c r="BI14" s="366" t="s">
        <v>100</v>
      </c>
      <c r="BJ14" s="365" t="s">
        <v>101</v>
      </c>
      <c r="BK14" s="363"/>
      <c r="BL14" s="362" t="s">
        <v>102</v>
      </c>
      <c r="BM14" s="364"/>
      <c r="BN14" s="364"/>
      <c r="BO14" s="363"/>
      <c r="BP14" s="365" t="s">
        <v>103</v>
      </c>
      <c r="BQ14" s="364"/>
      <c r="BR14" s="364"/>
      <c r="BS14" s="373"/>
      <c r="BT14" s="366" t="s">
        <v>100</v>
      </c>
      <c r="BU14" s="365" t="s">
        <v>101</v>
      </c>
      <c r="BV14" s="363"/>
      <c r="BW14" s="362" t="s">
        <v>102</v>
      </c>
      <c r="BX14" s="364"/>
      <c r="BY14" s="364"/>
      <c r="BZ14" s="363"/>
      <c r="CA14" s="365" t="s">
        <v>103</v>
      </c>
      <c r="CB14" s="364"/>
      <c r="CC14" s="364"/>
      <c r="CD14" s="373"/>
      <c r="CE14" s="385" t="s">
        <v>100</v>
      </c>
      <c r="CF14" s="365" t="s">
        <v>101</v>
      </c>
      <c r="CG14" s="363"/>
      <c r="CH14" s="362" t="s">
        <v>102</v>
      </c>
      <c r="CI14" s="364"/>
      <c r="CJ14" s="364"/>
      <c r="CK14" s="363"/>
      <c r="CL14" s="365" t="s">
        <v>103</v>
      </c>
      <c r="CM14" s="364"/>
      <c r="CN14" s="364"/>
      <c r="CO14" s="358"/>
      <c r="CP14" s="366" t="s">
        <v>100</v>
      </c>
      <c r="CQ14" s="365" t="s">
        <v>101</v>
      </c>
      <c r="CR14" s="363"/>
      <c r="CS14" s="362" t="s">
        <v>102</v>
      </c>
      <c r="CT14" s="364"/>
      <c r="CU14" s="364"/>
      <c r="CV14" s="363"/>
      <c r="CW14" s="365" t="s">
        <v>103</v>
      </c>
      <c r="CX14" s="364"/>
      <c r="CY14" s="364"/>
      <c r="CZ14" s="358"/>
    </row>
    <row r="15" spans="1:105" ht="32.25" customHeight="1" thickBot="1" x14ac:dyDescent="0.3">
      <c r="A15" s="390"/>
      <c r="B15" s="371"/>
      <c r="C15" s="378"/>
      <c r="D15" s="375"/>
      <c r="E15" s="384"/>
      <c r="F15" s="367"/>
      <c r="G15" s="267" t="s">
        <v>104</v>
      </c>
      <c r="H15" s="175" t="s">
        <v>105</v>
      </c>
      <c r="I15" s="267" t="s">
        <v>106</v>
      </c>
      <c r="J15" s="72" t="s">
        <v>107</v>
      </c>
      <c r="K15" s="72" t="str">
        <f>"Foreign Portion ("&amp;J11&amp;")"</f>
        <v>Foreign Portion (USD)</v>
      </c>
      <c r="L15" s="175" t="s">
        <v>108</v>
      </c>
      <c r="M15" s="78" t="s">
        <v>109</v>
      </c>
      <c r="N15" s="72" t="s">
        <v>110</v>
      </c>
      <c r="O15" s="72" t="s">
        <v>111</v>
      </c>
      <c r="P15" s="359"/>
      <c r="Q15" s="361"/>
      <c r="R15" s="267" t="s">
        <v>104</v>
      </c>
      <c r="S15" s="175" t="s">
        <v>105</v>
      </c>
      <c r="T15" s="267" t="s">
        <v>106</v>
      </c>
      <c r="U15" s="72" t="s">
        <v>107</v>
      </c>
      <c r="V15" s="72" t="str">
        <f>"Foreign Portion ("&amp;U11&amp;")"</f>
        <v>Foreign Portion (USD)</v>
      </c>
      <c r="W15" s="175" t="s">
        <v>108</v>
      </c>
      <c r="X15" s="78" t="s">
        <v>109</v>
      </c>
      <c r="Y15" s="72" t="s">
        <v>110</v>
      </c>
      <c r="Z15" s="72" t="s">
        <v>111</v>
      </c>
      <c r="AA15" s="359"/>
      <c r="AB15" s="361"/>
      <c r="AC15" s="267" t="s">
        <v>104</v>
      </c>
      <c r="AD15" s="175" t="s">
        <v>105</v>
      </c>
      <c r="AE15" s="267" t="s">
        <v>106</v>
      </c>
      <c r="AF15" s="72" t="s">
        <v>107</v>
      </c>
      <c r="AG15" s="72" t="str">
        <f>"Foreign Portion ("&amp;AF11&amp;")"</f>
        <v>Foreign Portion (USD)</v>
      </c>
      <c r="AH15" s="175" t="s">
        <v>108</v>
      </c>
      <c r="AI15" s="78" t="s">
        <v>109</v>
      </c>
      <c r="AJ15" s="72" t="s">
        <v>110</v>
      </c>
      <c r="AK15" s="72" t="s">
        <v>111</v>
      </c>
      <c r="AL15" s="359"/>
      <c r="AM15" s="361"/>
      <c r="AN15" s="267" t="s">
        <v>104</v>
      </c>
      <c r="AO15" s="175" t="s">
        <v>105</v>
      </c>
      <c r="AP15" s="267" t="s">
        <v>106</v>
      </c>
      <c r="AQ15" s="72" t="s">
        <v>107</v>
      </c>
      <c r="AR15" s="72" t="str">
        <f>"Foreign Portion ("&amp;AQ11&amp;")"</f>
        <v>Foreign Portion (USD)</v>
      </c>
      <c r="AS15" s="175" t="s">
        <v>108</v>
      </c>
      <c r="AT15" s="78" t="s">
        <v>109</v>
      </c>
      <c r="AU15" s="72" t="s">
        <v>110</v>
      </c>
      <c r="AV15" s="72" t="s">
        <v>111</v>
      </c>
      <c r="AW15" s="359"/>
      <c r="AX15" s="361"/>
      <c r="AY15" s="267" t="s">
        <v>104</v>
      </c>
      <c r="AZ15" s="175" t="s">
        <v>105</v>
      </c>
      <c r="BA15" s="267" t="s">
        <v>106</v>
      </c>
      <c r="BB15" s="72" t="s">
        <v>107</v>
      </c>
      <c r="BC15" s="72" t="str">
        <f>"Foreign Portion ("&amp;BB11&amp;")"</f>
        <v>Foreign Portion (USD)</v>
      </c>
      <c r="BD15" s="175" t="s">
        <v>108</v>
      </c>
      <c r="BE15" s="78" t="s">
        <v>109</v>
      </c>
      <c r="BF15" s="72" t="s">
        <v>110</v>
      </c>
      <c r="BG15" s="72" t="s">
        <v>111</v>
      </c>
      <c r="BH15" s="375"/>
      <c r="BI15" s="367"/>
      <c r="BJ15" s="78" t="s">
        <v>104</v>
      </c>
      <c r="BK15" s="175" t="s">
        <v>105</v>
      </c>
      <c r="BL15" s="267" t="s">
        <v>106</v>
      </c>
      <c r="BM15" s="72" t="s">
        <v>107</v>
      </c>
      <c r="BN15" s="72" t="str">
        <f>"Foreign Portion ("&amp;BM11&amp;")"</f>
        <v>Foreign Portion (USD)</v>
      </c>
      <c r="BO15" s="175" t="s">
        <v>108</v>
      </c>
      <c r="BP15" s="78" t="s">
        <v>109</v>
      </c>
      <c r="BQ15" s="72" t="s">
        <v>110</v>
      </c>
      <c r="BR15" s="72" t="s">
        <v>111</v>
      </c>
      <c r="BS15" s="375"/>
      <c r="BT15" s="367"/>
      <c r="BU15" s="78" t="s">
        <v>104</v>
      </c>
      <c r="BV15" s="175" t="s">
        <v>105</v>
      </c>
      <c r="BW15" s="267" t="s">
        <v>106</v>
      </c>
      <c r="BX15" s="72" t="s">
        <v>107</v>
      </c>
      <c r="BY15" s="72" t="str">
        <f>"Foreign Portion ("&amp;BX11&amp;")"</f>
        <v>Foreign Portion (USD)</v>
      </c>
      <c r="BZ15" s="175" t="s">
        <v>108</v>
      </c>
      <c r="CA15" s="78" t="s">
        <v>109</v>
      </c>
      <c r="CB15" s="72" t="s">
        <v>110</v>
      </c>
      <c r="CC15" s="72" t="s">
        <v>111</v>
      </c>
      <c r="CD15" s="375"/>
      <c r="CE15" s="367"/>
      <c r="CF15" s="78" t="s">
        <v>104</v>
      </c>
      <c r="CG15" s="175" t="s">
        <v>105</v>
      </c>
      <c r="CH15" s="267" t="s">
        <v>106</v>
      </c>
      <c r="CI15" s="72" t="s">
        <v>107</v>
      </c>
      <c r="CJ15" s="72" t="str">
        <f>"Foreign Portion ("&amp;CI11&amp;")"</f>
        <v>Foreign Portion (USD)</v>
      </c>
      <c r="CK15" s="175" t="s">
        <v>108</v>
      </c>
      <c r="CL15" s="78" t="s">
        <v>109</v>
      </c>
      <c r="CM15" s="72" t="s">
        <v>110</v>
      </c>
      <c r="CN15" s="72" t="s">
        <v>111</v>
      </c>
      <c r="CO15" s="359"/>
      <c r="CP15" s="367"/>
      <c r="CQ15" s="78" t="s">
        <v>104</v>
      </c>
      <c r="CR15" s="175" t="s">
        <v>105</v>
      </c>
      <c r="CS15" s="267" t="s">
        <v>106</v>
      </c>
      <c r="CT15" s="72" t="s">
        <v>107</v>
      </c>
      <c r="CU15" s="72" t="str">
        <f>"Foreign Portion ("&amp;CT11&amp;")"</f>
        <v>Foreign Portion (USD)</v>
      </c>
      <c r="CV15" s="175" t="s">
        <v>108</v>
      </c>
      <c r="CW15" s="78" t="s">
        <v>109</v>
      </c>
      <c r="CX15" s="72" t="s">
        <v>110</v>
      </c>
      <c r="CY15" s="72" t="s">
        <v>111</v>
      </c>
      <c r="CZ15" s="359"/>
    </row>
    <row r="16" spans="1:105" s="229" customFormat="1" ht="12.5" x14ac:dyDescent="0.25">
      <c r="A16" s="247">
        <v>1</v>
      </c>
      <c r="B16" s="292" t="s">
        <v>112</v>
      </c>
      <c r="C16" s="230"/>
      <c r="D16" s="231"/>
      <c r="E16" s="274"/>
      <c r="F16" s="256">
        <f>Forecasts!C16</f>
        <v>2760</v>
      </c>
      <c r="G16" s="254"/>
      <c r="H16" s="234">
        <f t="shared" ref="H16:H32" si="0">F16*G16</f>
        <v>0</v>
      </c>
      <c r="I16" s="233"/>
      <c r="J16" s="225">
        <f>VLOOKUP(J$11,'Option X3'!$D$6:$E$20,2,0)</f>
        <v>0</v>
      </c>
      <c r="K16" s="235">
        <f t="shared" ref="K16:K32" si="1">F16*I16</f>
        <v>0</v>
      </c>
      <c r="L16" s="234">
        <f t="shared" ref="L16:L32" si="2">J16*K16</f>
        <v>0</v>
      </c>
      <c r="M16" s="236">
        <f t="shared" ref="M16:M32" si="3">H16+L16</f>
        <v>0</v>
      </c>
      <c r="N16" s="237">
        <f t="shared" ref="N16:N32" si="4">0.15*M16</f>
        <v>0</v>
      </c>
      <c r="O16" s="237">
        <f t="shared" ref="O16:O32" si="5">SUM(M16:N16)</f>
        <v>0</v>
      </c>
      <c r="P16" s="238"/>
      <c r="Q16" s="232">
        <v>0</v>
      </c>
      <c r="R16" s="233"/>
      <c r="S16" s="234">
        <f t="shared" ref="S16:S32" si="6">Q16*R16</f>
        <v>0</v>
      </c>
      <c r="T16" s="233"/>
      <c r="U16" s="225">
        <f>VLOOKUP(U$11,'Option X3'!$D$6:$E$20,2,0)</f>
        <v>0</v>
      </c>
      <c r="V16" s="235">
        <f t="shared" ref="V16:V32" si="7">Q16*T16</f>
        <v>0</v>
      </c>
      <c r="W16" s="234">
        <f t="shared" ref="W16:W32" si="8">U16*V16</f>
        <v>0</v>
      </c>
      <c r="X16" s="236">
        <f t="shared" ref="X16:X32" si="9">S16+W16</f>
        <v>0</v>
      </c>
      <c r="Y16" s="237">
        <f t="shared" ref="Y16:Y32" si="10">0.15*X16</f>
        <v>0</v>
      </c>
      <c r="Z16" s="237">
        <f t="shared" ref="Z16:Z32" si="11">SUM(X16:Y16)</f>
        <v>0</v>
      </c>
      <c r="AA16" s="238"/>
      <c r="AB16" s="232">
        <v>0</v>
      </c>
      <c r="AC16" s="233"/>
      <c r="AD16" s="234">
        <f t="shared" ref="AD16:AD32" si="12">AB16*AC16</f>
        <v>0</v>
      </c>
      <c r="AE16" s="233"/>
      <c r="AF16" s="225">
        <f>VLOOKUP(AF$11,'Option X3'!$D$6:$E$20,2,0)</f>
        <v>0</v>
      </c>
      <c r="AG16" s="235">
        <f t="shared" ref="AG16:AG32" si="13">AB16*AE16</f>
        <v>0</v>
      </c>
      <c r="AH16" s="234">
        <f t="shared" ref="AH16:AH32" si="14">AF16*AG16</f>
        <v>0</v>
      </c>
      <c r="AI16" s="236">
        <f t="shared" ref="AI16:AI32" si="15">AD16+AH16</f>
        <v>0</v>
      </c>
      <c r="AJ16" s="237">
        <f t="shared" ref="AJ16:AJ32" si="16">0.15*AI16</f>
        <v>0</v>
      </c>
      <c r="AK16" s="237">
        <f t="shared" ref="AK16:AK32" si="17">SUM(AI16:AJ16)</f>
        <v>0</v>
      </c>
      <c r="AL16" s="238"/>
      <c r="AM16" s="232">
        <v>0</v>
      </c>
      <c r="AN16" s="233"/>
      <c r="AO16" s="234">
        <f t="shared" ref="AO16:AO32" si="18">AM16*AN16</f>
        <v>0</v>
      </c>
      <c r="AP16" s="233"/>
      <c r="AQ16" s="225">
        <f>VLOOKUP(AQ$11,'Option X3'!$D$6:$E$20,2,0)</f>
        <v>0</v>
      </c>
      <c r="AR16" s="235">
        <f t="shared" ref="AR16:AR32" si="19">AM16*AP16</f>
        <v>0</v>
      </c>
      <c r="AS16" s="234">
        <f t="shared" ref="AS16:AS32" si="20">AQ16*AR16</f>
        <v>0</v>
      </c>
      <c r="AT16" s="236">
        <f t="shared" ref="AT16:AT32" si="21">AO16+AS16</f>
        <v>0</v>
      </c>
      <c r="AU16" s="237">
        <f t="shared" ref="AU16:AU32" si="22">0.15*AT16</f>
        <v>0</v>
      </c>
      <c r="AV16" s="237">
        <f t="shared" ref="AV16:AV32" si="23">SUM(AT16:AU16)</f>
        <v>0</v>
      </c>
      <c r="AW16" s="238"/>
      <c r="AX16" s="232">
        <v>0</v>
      </c>
      <c r="AY16" s="233"/>
      <c r="AZ16" s="234">
        <f t="shared" ref="AZ16:AZ32" si="24">AX16*AY16</f>
        <v>0</v>
      </c>
      <c r="BA16" s="233"/>
      <c r="BB16" s="225">
        <f>VLOOKUP(BB$11,'Option X3'!$D$6:$E$20,2,0)</f>
        <v>0</v>
      </c>
      <c r="BC16" s="235">
        <f t="shared" ref="BC16:BC32" si="25">AX16*BA16</f>
        <v>0</v>
      </c>
      <c r="BD16" s="234">
        <f t="shared" ref="BD16:BD32" si="26">BB16*BC16</f>
        <v>0</v>
      </c>
      <c r="BE16" s="236">
        <f t="shared" ref="BE16:BE32" si="27">AZ16+BD16</f>
        <v>0</v>
      </c>
      <c r="BF16" s="237">
        <f t="shared" ref="BF16:BF32" si="28">0.15*BE16</f>
        <v>0</v>
      </c>
      <c r="BG16" s="237">
        <f t="shared" ref="BG16:BG32" si="29">SUM(BE16:BF16)</f>
        <v>0</v>
      </c>
      <c r="BH16" s="259"/>
      <c r="BI16" s="256">
        <f t="shared" ref="BI16:BI32" si="30">Q16</f>
        <v>0</v>
      </c>
      <c r="BJ16" s="254"/>
      <c r="BK16" s="234">
        <f t="shared" ref="BK16:BK32" si="31">BI16*BJ16</f>
        <v>0</v>
      </c>
      <c r="BL16" s="233"/>
      <c r="BM16" s="225">
        <f>VLOOKUP(BM$11,'Option X3'!$D$6:$E$20,2,0)</f>
        <v>0</v>
      </c>
      <c r="BN16" s="235">
        <f t="shared" ref="BN16:BN32" si="32">BI16*BL16</f>
        <v>0</v>
      </c>
      <c r="BO16" s="234">
        <f t="shared" ref="BO16:BO32" si="33">BM16*BN16</f>
        <v>0</v>
      </c>
      <c r="BP16" s="236">
        <f t="shared" ref="BP16:BP32" si="34">BK16+BO16</f>
        <v>0</v>
      </c>
      <c r="BQ16" s="237">
        <f t="shared" ref="BQ16:BQ32" si="35">0.15*BP16</f>
        <v>0</v>
      </c>
      <c r="BR16" s="237">
        <f t="shared" ref="BR16:BR32" si="36">SUM(BP16:BQ16)</f>
        <v>0</v>
      </c>
      <c r="BS16" s="259"/>
      <c r="BT16" s="256">
        <f t="shared" ref="BT16:BT32" si="37">AB16</f>
        <v>0</v>
      </c>
      <c r="BU16" s="254"/>
      <c r="BV16" s="234">
        <f t="shared" ref="BV16:BV32" si="38">BT16*BU16</f>
        <v>0</v>
      </c>
      <c r="BW16" s="233"/>
      <c r="BX16" s="225">
        <f>VLOOKUP(BX$11,'Option X3'!$D$6:$E$20,2,0)</f>
        <v>0</v>
      </c>
      <c r="BY16" s="235">
        <f t="shared" ref="BY16:BY32" si="39">BT16*BW16</f>
        <v>0</v>
      </c>
      <c r="BZ16" s="234">
        <f t="shared" ref="BZ16:BZ32" si="40">BX16*BY16</f>
        <v>0</v>
      </c>
      <c r="CA16" s="236">
        <f t="shared" ref="CA16:CA32" si="41">BV16+BZ16</f>
        <v>0</v>
      </c>
      <c r="CB16" s="237">
        <f t="shared" ref="CB16:CB32" si="42">0.15*CA16</f>
        <v>0</v>
      </c>
      <c r="CC16" s="237">
        <f t="shared" ref="CC16:CC32" si="43">SUM(CA16:CB16)</f>
        <v>0</v>
      </c>
      <c r="CD16" s="259"/>
      <c r="CE16" s="256">
        <f t="shared" ref="CE16:CE32" si="44">AM16</f>
        <v>0</v>
      </c>
      <c r="CF16" s="254"/>
      <c r="CG16" s="234">
        <f t="shared" ref="CG16:CG32" si="45">CE16*CF16</f>
        <v>0</v>
      </c>
      <c r="CH16" s="233"/>
      <c r="CI16" s="225">
        <f>VLOOKUP(CI$11,'Option X3'!$D$6:$E$20,2,0)</f>
        <v>0</v>
      </c>
      <c r="CJ16" s="235">
        <f t="shared" ref="CJ16:CJ32" si="46">CE16*CH16</f>
        <v>0</v>
      </c>
      <c r="CK16" s="234">
        <f t="shared" ref="CK16:CK32" si="47">CI16*CJ16</f>
        <v>0</v>
      </c>
      <c r="CL16" s="236">
        <f t="shared" ref="CL16:CL32" si="48">CG16+CK16</f>
        <v>0</v>
      </c>
      <c r="CM16" s="237">
        <f t="shared" ref="CM16:CM32" si="49">0.15*CL16</f>
        <v>0</v>
      </c>
      <c r="CN16" s="237">
        <f t="shared" ref="CN16:CN32" si="50">SUM(CL16:CM16)</f>
        <v>0</v>
      </c>
      <c r="CO16" s="238"/>
      <c r="CP16" s="256">
        <f t="shared" ref="CP16:CP32" si="51">AX16</f>
        <v>0</v>
      </c>
      <c r="CQ16" s="254"/>
      <c r="CR16" s="234">
        <f t="shared" ref="CR16:CR32" si="52">CP16*CQ16</f>
        <v>0</v>
      </c>
      <c r="CS16" s="233"/>
      <c r="CT16" s="225">
        <f>VLOOKUP(CT$11,'Option X3'!$D$6:$E$20,2,0)</f>
        <v>0</v>
      </c>
      <c r="CU16" s="235">
        <f t="shared" ref="CU16:CU32" si="53">CP16*CS16</f>
        <v>0</v>
      </c>
      <c r="CV16" s="234">
        <f t="shared" ref="CV16:CV32" si="54">CT16*CU16</f>
        <v>0</v>
      </c>
      <c r="CW16" s="236">
        <f t="shared" ref="CW16:CW32" si="55">CR16+CV16</f>
        <v>0</v>
      </c>
      <c r="CX16" s="237">
        <f t="shared" ref="CX16:CX32" si="56">0.15*CW16</f>
        <v>0</v>
      </c>
      <c r="CY16" s="237">
        <f t="shared" ref="CY16:CY32" si="57">SUM(CW16:CX16)</f>
        <v>0</v>
      </c>
      <c r="CZ16" s="238"/>
    </row>
    <row r="17" spans="1:104" s="229" customFormat="1" ht="12.5" x14ac:dyDescent="0.25">
      <c r="A17" s="247">
        <v>2</v>
      </c>
      <c r="B17" s="292" t="s">
        <v>113</v>
      </c>
      <c r="C17" s="230"/>
      <c r="D17" s="231"/>
      <c r="E17" s="273"/>
      <c r="F17" s="256">
        <f>Forecasts!C17</f>
        <v>11928</v>
      </c>
      <c r="G17" s="254"/>
      <c r="H17" s="234">
        <f t="shared" si="0"/>
        <v>0</v>
      </c>
      <c r="I17" s="233"/>
      <c r="J17" s="225">
        <f>VLOOKUP(J$11,'Option X3'!$D$6:$E$20,2,0)</f>
        <v>0</v>
      </c>
      <c r="K17" s="235">
        <f t="shared" si="1"/>
        <v>0</v>
      </c>
      <c r="L17" s="234">
        <f t="shared" si="2"/>
        <v>0</v>
      </c>
      <c r="M17" s="236">
        <f t="shared" si="3"/>
        <v>0</v>
      </c>
      <c r="N17" s="237">
        <f t="shared" si="4"/>
        <v>0</v>
      </c>
      <c r="O17" s="237">
        <f t="shared" si="5"/>
        <v>0</v>
      </c>
      <c r="P17" s="238"/>
      <c r="Q17" s="232">
        <v>0</v>
      </c>
      <c r="R17" s="233"/>
      <c r="S17" s="234">
        <f t="shared" si="6"/>
        <v>0</v>
      </c>
      <c r="T17" s="233"/>
      <c r="U17" s="225">
        <f>VLOOKUP(U$11,'Option X3'!$D$6:$E$20,2,0)</f>
        <v>0</v>
      </c>
      <c r="V17" s="235">
        <f t="shared" si="7"/>
        <v>0</v>
      </c>
      <c r="W17" s="234">
        <f t="shared" si="8"/>
        <v>0</v>
      </c>
      <c r="X17" s="236">
        <f t="shared" si="9"/>
        <v>0</v>
      </c>
      <c r="Y17" s="237">
        <f t="shared" si="10"/>
        <v>0</v>
      </c>
      <c r="Z17" s="237">
        <f t="shared" si="11"/>
        <v>0</v>
      </c>
      <c r="AA17" s="238"/>
      <c r="AB17" s="232">
        <v>0</v>
      </c>
      <c r="AC17" s="233"/>
      <c r="AD17" s="234">
        <f t="shared" si="12"/>
        <v>0</v>
      </c>
      <c r="AE17" s="233"/>
      <c r="AF17" s="225">
        <f>VLOOKUP(AF$11,'Option X3'!$D$6:$E$20,2,0)</f>
        <v>0</v>
      </c>
      <c r="AG17" s="235">
        <f t="shared" si="13"/>
        <v>0</v>
      </c>
      <c r="AH17" s="234">
        <f t="shared" si="14"/>
        <v>0</v>
      </c>
      <c r="AI17" s="236">
        <f t="shared" si="15"/>
        <v>0</v>
      </c>
      <c r="AJ17" s="237">
        <f t="shared" si="16"/>
        <v>0</v>
      </c>
      <c r="AK17" s="237">
        <f t="shared" si="17"/>
        <v>0</v>
      </c>
      <c r="AL17" s="238"/>
      <c r="AM17" s="232">
        <v>0</v>
      </c>
      <c r="AN17" s="233"/>
      <c r="AO17" s="234">
        <f t="shared" si="18"/>
        <v>0</v>
      </c>
      <c r="AP17" s="233"/>
      <c r="AQ17" s="225">
        <f>VLOOKUP(AQ$11,'Option X3'!$D$6:$E$20,2,0)</f>
        <v>0</v>
      </c>
      <c r="AR17" s="235">
        <f t="shared" si="19"/>
        <v>0</v>
      </c>
      <c r="AS17" s="234">
        <f t="shared" si="20"/>
        <v>0</v>
      </c>
      <c r="AT17" s="236">
        <f t="shared" si="21"/>
        <v>0</v>
      </c>
      <c r="AU17" s="237">
        <f t="shared" si="22"/>
        <v>0</v>
      </c>
      <c r="AV17" s="237">
        <f t="shared" si="23"/>
        <v>0</v>
      </c>
      <c r="AW17" s="238"/>
      <c r="AX17" s="232">
        <v>0</v>
      </c>
      <c r="AY17" s="233"/>
      <c r="AZ17" s="234">
        <f t="shared" si="24"/>
        <v>0</v>
      </c>
      <c r="BA17" s="233"/>
      <c r="BB17" s="225">
        <f>VLOOKUP(BB$11,'Option X3'!$D$6:$E$20,2,0)</f>
        <v>0</v>
      </c>
      <c r="BC17" s="235">
        <f t="shared" si="25"/>
        <v>0</v>
      </c>
      <c r="BD17" s="234">
        <f t="shared" si="26"/>
        <v>0</v>
      </c>
      <c r="BE17" s="236">
        <f t="shared" si="27"/>
        <v>0</v>
      </c>
      <c r="BF17" s="237">
        <f t="shared" si="28"/>
        <v>0</v>
      </c>
      <c r="BG17" s="237">
        <f t="shared" si="29"/>
        <v>0</v>
      </c>
      <c r="BH17" s="259"/>
      <c r="BI17" s="256">
        <f t="shared" si="30"/>
        <v>0</v>
      </c>
      <c r="BJ17" s="254"/>
      <c r="BK17" s="234">
        <f t="shared" si="31"/>
        <v>0</v>
      </c>
      <c r="BL17" s="233"/>
      <c r="BM17" s="225">
        <f>VLOOKUP(BM$11,'Option X3'!$D$6:$E$20,2,0)</f>
        <v>0</v>
      </c>
      <c r="BN17" s="235">
        <f t="shared" si="32"/>
        <v>0</v>
      </c>
      <c r="BO17" s="234">
        <f t="shared" si="33"/>
        <v>0</v>
      </c>
      <c r="BP17" s="236">
        <f t="shared" si="34"/>
        <v>0</v>
      </c>
      <c r="BQ17" s="237">
        <f t="shared" si="35"/>
        <v>0</v>
      </c>
      <c r="BR17" s="237">
        <f t="shared" si="36"/>
        <v>0</v>
      </c>
      <c r="BS17" s="259"/>
      <c r="BT17" s="256">
        <f t="shared" si="37"/>
        <v>0</v>
      </c>
      <c r="BU17" s="254"/>
      <c r="BV17" s="234">
        <f t="shared" si="38"/>
        <v>0</v>
      </c>
      <c r="BW17" s="233"/>
      <c r="BX17" s="225">
        <f>VLOOKUP(BX$11,'Option X3'!$D$6:$E$20,2,0)</f>
        <v>0</v>
      </c>
      <c r="BY17" s="235">
        <f t="shared" si="39"/>
        <v>0</v>
      </c>
      <c r="BZ17" s="234">
        <f t="shared" si="40"/>
        <v>0</v>
      </c>
      <c r="CA17" s="236">
        <f t="shared" si="41"/>
        <v>0</v>
      </c>
      <c r="CB17" s="237">
        <f t="shared" si="42"/>
        <v>0</v>
      </c>
      <c r="CC17" s="237">
        <f t="shared" si="43"/>
        <v>0</v>
      </c>
      <c r="CD17" s="259"/>
      <c r="CE17" s="256">
        <f t="shared" si="44"/>
        <v>0</v>
      </c>
      <c r="CF17" s="254"/>
      <c r="CG17" s="234">
        <f t="shared" si="45"/>
        <v>0</v>
      </c>
      <c r="CH17" s="233"/>
      <c r="CI17" s="225">
        <f>VLOOKUP(CI$11,'Option X3'!$D$6:$E$20,2,0)</f>
        <v>0</v>
      </c>
      <c r="CJ17" s="235">
        <f t="shared" si="46"/>
        <v>0</v>
      </c>
      <c r="CK17" s="234">
        <f t="shared" si="47"/>
        <v>0</v>
      </c>
      <c r="CL17" s="236">
        <f t="shared" si="48"/>
        <v>0</v>
      </c>
      <c r="CM17" s="237">
        <f t="shared" si="49"/>
        <v>0</v>
      </c>
      <c r="CN17" s="237">
        <f t="shared" si="50"/>
        <v>0</v>
      </c>
      <c r="CO17" s="238"/>
      <c r="CP17" s="256">
        <f t="shared" si="51"/>
        <v>0</v>
      </c>
      <c r="CQ17" s="254"/>
      <c r="CR17" s="234">
        <f t="shared" si="52"/>
        <v>0</v>
      </c>
      <c r="CS17" s="233"/>
      <c r="CT17" s="225">
        <f>VLOOKUP(CT$11,'Option X3'!$D$6:$E$20,2,0)</f>
        <v>0</v>
      </c>
      <c r="CU17" s="235">
        <f t="shared" si="53"/>
        <v>0</v>
      </c>
      <c r="CV17" s="234">
        <f t="shared" si="54"/>
        <v>0</v>
      </c>
      <c r="CW17" s="236">
        <f t="shared" si="55"/>
        <v>0</v>
      </c>
      <c r="CX17" s="237">
        <f t="shared" si="56"/>
        <v>0</v>
      </c>
      <c r="CY17" s="237">
        <f t="shared" si="57"/>
        <v>0</v>
      </c>
      <c r="CZ17" s="238"/>
    </row>
    <row r="18" spans="1:104" s="229" customFormat="1" ht="12.5" x14ac:dyDescent="0.25">
      <c r="A18" s="247">
        <v>3</v>
      </c>
      <c r="B18" s="292" t="s">
        <v>114</v>
      </c>
      <c r="C18" s="230"/>
      <c r="D18" s="231"/>
      <c r="E18" s="274"/>
      <c r="F18" s="256">
        <f>Forecasts!C18</f>
        <v>1920</v>
      </c>
      <c r="G18" s="254"/>
      <c r="H18" s="234">
        <f t="shared" si="0"/>
        <v>0</v>
      </c>
      <c r="I18" s="233"/>
      <c r="J18" s="225">
        <f>VLOOKUP(J$11,'Option X3'!$D$6:$E$20,2,0)</f>
        <v>0</v>
      </c>
      <c r="K18" s="235">
        <f t="shared" si="1"/>
        <v>0</v>
      </c>
      <c r="L18" s="234">
        <f t="shared" si="2"/>
        <v>0</v>
      </c>
      <c r="M18" s="236">
        <f t="shared" si="3"/>
        <v>0</v>
      </c>
      <c r="N18" s="237">
        <f t="shared" si="4"/>
        <v>0</v>
      </c>
      <c r="O18" s="237">
        <f t="shared" si="5"/>
        <v>0</v>
      </c>
      <c r="P18" s="238"/>
      <c r="Q18" s="232">
        <v>0</v>
      </c>
      <c r="R18" s="233"/>
      <c r="S18" s="234">
        <f t="shared" si="6"/>
        <v>0</v>
      </c>
      <c r="T18" s="233"/>
      <c r="U18" s="225">
        <f>VLOOKUP(U$11,'Option X3'!$D$6:$E$20,2,0)</f>
        <v>0</v>
      </c>
      <c r="V18" s="235">
        <f t="shared" si="7"/>
        <v>0</v>
      </c>
      <c r="W18" s="234">
        <f t="shared" si="8"/>
        <v>0</v>
      </c>
      <c r="X18" s="236">
        <f t="shared" si="9"/>
        <v>0</v>
      </c>
      <c r="Y18" s="237">
        <f t="shared" si="10"/>
        <v>0</v>
      </c>
      <c r="Z18" s="237">
        <f t="shared" si="11"/>
        <v>0</v>
      </c>
      <c r="AA18" s="238"/>
      <c r="AB18" s="232">
        <v>0</v>
      </c>
      <c r="AC18" s="233"/>
      <c r="AD18" s="234">
        <f t="shared" si="12"/>
        <v>0</v>
      </c>
      <c r="AE18" s="233"/>
      <c r="AF18" s="225">
        <f>VLOOKUP(AF$11,'Option X3'!$D$6:$E$20,2,0)</f>
        <v>0</v>
      </c>
      <c r="AG18" s="235">
        <f t="shared" si="13"/>
        <v>0</v>
      </c>
      <c r="AH18" s="234">
        <f t="shared" si="14"/>
        <v>0</v>
      </c>
      <c r="AI18" s="236">
        <f t="shared" si="15"/>
        <v>0</v>
      </c>
      <c r="AJ18" s="237">
        <f t="shared" si="16"/>
        <v>0</v>
      </c>
      <c r="AK18" s="237">
        <f t="shared" si="17"/>
        <v>0</v>
      </c>
      <c r="AL18" s="238"/>
      <c r="AM18" s="232">
        <v>0</v>
      </c>
      <c r="AN18" s="233"/>
      <c r="AO18" s="234">
        <f t="shared" si="18"/>
        <v>0</v>
      </c>
      <c r="AP18" s="233"/>
      <c r="AQ18" s="225">
        <f>VLOOKUP(AQ$11,'Option X3'!$D$6:$E$20,2,0)</f>
        <v>0</v>
      </c>
      <c r="AR18" s="235">
        <f t="shared" si="19"/>
        <v>0</v>
      </c>
      <c r="AS18" s="234">
        <f t="shared" si="20"/>
        <v>0</v>
      </c>
      <c r="AT18" s="236">
        <f t="shared" si="21"/>
        <v>0</v>
      </c>
      <c r="AU18" s="237">
        <f t="shared" si="22"/>
        <v>0</v>
      </c>
      <c r="AV18" s="237">
        <f t="shared" si="23"/>
        <v>0</v>
      </c>
      <c r="AW18" s="238"/>
      <c r="AX18" s="232">
        <v>0</v>
      </c>
      <c r="AY18" s="233"/>
      <c r="AZ18" s="234">
        <f t="shared" si="24"/>
        <v>0</v>
      </c>
      <c r="BA18" s="233"/>
      <c r="BB18" s="225">
        <f>VLOOKUP(BB$11,'Option X3'!$D$6:$E$20,2,0)</f>
        <v>0</v>
      </c>
      <c r="BC18" s="235">
        <f t="shared" si="25"/>
        <v>0</v>
      </c>
      <c r="BD18" s="234">
        <f t="shared" si="26"/>
        <v>0</v>
      </c>
      <c r="BE18" s="236">
        <f t="shared" si="27"/>
        <v>0</v>
      </c>
      <c r="BF18" s="237">
        <f t="shared" si="28"/>
        <v>0</v>
      </c>
      <c r="BG18" s="237">
        <f t="shared" si="29"/>
        <v>0</v>
      </c>
      <c r="BH18" s="259"/>
      <c r="BI18" s="256">
        <f t="shared" si="30"/>
        <v>0</v>
      </c>
      <c r="BJ18" s="254"/>
      <c r="BK18" s="234">
        <f t="shared" si="31"/>
        <v>0</v>
      </c>
      <c r="BL18" s="233"/>
      <c r="BM18" s="225">
        <f>VLOOKUP(BM$11,'Option X3'!$D$6:$E$20,2,0)</f>
        <v>0</v>
      </c>
      <c r="BN18" s="235">
        <f t="shared" si="32"/>
        <v>0</v>
      </c>
      <c r="BO18" s="234">
        <f t="shared" si="33"/>
        <v>0</v>
      </c>
      <c r="BP18" s="236">
        <f t="shared" si="34"/>
        <v>0</v>
      </c>
      <c r="BQ18" s="237">
        <f t="shared" si="35"/>
        <v>0</v>
      </c>
      <c r="BR18" s="237">
        <f t="shared" si="36"/>
        <v>0</v>
      </c>
      <c r="BS18" s="259"/>
      <c r="BT18" s="256">
        <f t="shared" si="37"/>
        <v>0</v>
      </c>
      <c r="BU18" s="254"/>
      <c r="BV18" s="234">
        <f t="shared" si="38"/>
        <v>0</v>
      </c>
      <c r="BW18" s="233"/>
      <c r="BX18" s="225">
        <f>VLOOKUP(BX$11,'Option X3'!$D$6:$E$20,2,0)</f>
        <v>0</v>
      </c>
      <c r="BY18" s="235">
        <f t="shared" si="39"/>
        <v>0</v>
      </c>
      <c r="BZ18" s="234">
        <f t="shared" si="40"/>
        <v>0</v>
      </c>
      <c r="CA18" s="236">
        <f t="shared" si="41"/>
        <v>0</v>
      </c>
      <c r="CB18" s="237">
        <f t="shared" si="42"/>
        <v>0</v>
      </c>
      <c r="CC18" s="237">
        <f t="shared" si="43"/>
        <v>0</v>
      </c>
      <c r="CD18" s="259"/>
      <c r="CE18" s="256">
        <f t="shared" si="44"/>
        <v>0</v>
      </c>
      <c r="CF18" s="254"/>
      <c r="CG18" s="234">
        <f t="shared" si="45"/>
        <v>0</v>
      </c>
      <c r="CH18" s="233"/>
      <c r="CI18" s="225">
        <f>VLOOKUP(CI$11,'Option X3'!$D$6:$E$20,2,0)</f>
        <v>0</v>
      </c>
      <c r="CJ18" s="235">
        <f t="shared" si="46"/>
        <v>0</v>
      </c>
      <c r="CK18" s="234">
        <f t="shared" si="47"/>
        <v>0</v>
      </c>
      <c r="CL18" s="236">
        <f t="shared" si="48"/>
        <v>0</v>
      </c>
      <c r="CM18" s="237">
        <f t="shared" si="49"/>
        <v>0</v>
      </c>
      <c r="CN18" s="237">
        <f t="shared" si="50"/>
        <v>0</v>
      </c>
      <c r="CO18" s="238"/>
      <c r="CP18" s="256">
        <f t="shared" si="51"/>
        <v>0</v>
      </c>
      <c r="CQ18" s="254"/>
      <c r="CR18" s="234">
        <f t="shared" si="52"/>
        <v>0</v>
      </c>
      <c r="CS18" s="233"/>
      <c r="CT18" s="225">
        <f>VLOOKUP(CT$11,'Option X3'!$D$6:$E$20,2,0)</f>
        <v>0</v>
      </c>
      <c r="CU18" s="235">
        <f t="shared" si="53"/>
        <v>0</v>
      </c>
      <c r="CV18" s="234">
        <f t="shared" si="54"/>
        <v>0</v>
      </c>
      <c r="CW18" s="236">
        <f t="shared" si="55"/>
        <v>0</v>
      </c>
      <c r="CX18" s="237">
        <f t="shared" si="56"/>
        <v>0</v>
      </c>
      <c r="CY18" s="237">
        <f t="shared" si="57"/>
        <v>0</v>
      </c>
      <c r="CZ18" s="238"/>
    </row>
    <row r="19" spans="1:104" s="229" customFormat="1" ht="12.5" x14ac:dyDescent="0.25">
      <c r="A19" s="247">
        <v>4</v>
      </c>
      <c r="B19" s="292" t="s">
        <v>115</v>
      </c>
      <c r="C19" s="230"/>
      <c r="D19" s="231"/>
      <c r="E19" s="273"/>
      <c r="F19" s="256">
        <f>Forecasts!C19</f>
        <v>3725</v>
      </c>
      <c r="G19" s="254"/>
      <c r="H19" s="234">
        <f t="shared" si="0"/>
        <v>0</v>
      </c>
      <c r="I19" s="233"/>
      <c r="J19" s="225">
        <f>VLOOKUP(J$11,'Option X3'!$D$6:$E$20,2,0)</f>
        <v>0</v>
      </c>
      <c r="K19" s="235">
        <f t="shared" si="1"/>
        <v>0</v>
      </c>
      <c r="L19" s="234">
        <f t="shared" si="2"/>
        <v>0</v>
      </c>
      <c r="M19" s="236">
        <f t="shared" si="3"/>
        <v>0</v>
      </c>
      <c r="N19" s="237">
        <f t="shared" si="4"/>
        <v>0</v>
      </c>
      <c r="O19" s="237">
        <f t="shared" si="5"/>
        <v>0</v>
      </c>
      <c r="P19" s="238"/>
      <c r="Q19" s="232">
        <v>0</v>
      </c>
      <c r="R19" s="233"/>
      <c r="S19" s="234">
        <f t="shared" si="6"/>
        <v>0</v>
      </c>
      <c r="T19" s="233"/>
      <c r="U19" s="225">
        <f>VLOOKUP(U$11,'Option X3'!$D$6:$E$20,2,0)</f>
        <v>0</v>
      </c>
      <c r="V19" s="235">
        <f t="shared" si="7"/>
        <v>0</v>
      </c>
      <c r="W19" s="234">
        <f t="shared" si="8"/>
        <v>0</v>
      </c>
      <c r="X19" s="236">
        <f t="shared" si="9"/>
        <v>0</v>
      </c>
      <c r="Y19" s="237">
        <f t="shared" si="10"/>
        <v>0</v>
      </c>
      <c r="Z19" s="237">
        <f t="shared" si="11"/>
        <v>0</v>
      </c>
      <c r="AA19" s="238"/>
      <c r="AB19" s="232">
        <v>0</v>
      </c>
      <c r="AC19" s="233"/>
      <c r="AD19" s="234">
        <f t="shared" si="12"/>
        <v>0</v>
      </c>
      <c r="AE19" s="233"/>
      <c r="AF19" s="225">
        <f>VLOOKUP(AF$11,'Option X3'!$D$6:$E$20,2,0)</f>
        <v>0</v>
      </c>
      <c r="AG19" s="235">
        <f t="shared" si="13"/>
        <v>0</v>
      </c>
      <c r="AH19" s="234">
        <f t="shared" si="14"/>
        <v>0</v>
      </c>
      <c r="AI19" s="236">
        <f t="shared" si="15"/>
        <v>0</v>
      </c>
      <c r="AJ19" s="237">
        <f t="shared" si="16"/>
        <v>0</v>
      </c>
      <c r="AK19" s="237">
        <f t="shared" si="17"/>
        <v>0</v>
      </c>
      <c r="AL19" s="238"/>
      <c r="AM19" s="232">
        <v>0</v>
      </c>
      <c r="AN19" s="233"/>
      <c r="AO19" s="234">
        <f t="shared" si="18"/>
        <v>0</v>
      </c>
      <c r="AP19" s="233"/>
      <c r="AQ19" s="225">
        <f>VLOOKUP(AQ$11,'Option X3'!$D$6:$E$20,2,0)</f>
        <v>0</v>
      </c>
      <c r="AR19" s="235">
        <f t="shared" si="19"/>
        <v>0</v>
      </c>
      <c r="AS19" s="234">
        <f t="shared" si="20"/>
        <v>0</v>
      </c>
      <c r="AT19" s="236">
        <f t="shared" si="21"/>
        <v>0</v>
      </c>
      <c r="AU19" s="237">
        <f t="shared" si="22"/>
        <v>0</v>
      </c>
      <c r="AV19" s="237">
        <f t="shared" si="23"/>
        <v>0</v>
      </c>
      <c r="AW19" s="238"/>
      <c r="AX19" s="232">
        <v>0</v>
      </c>
      <c r="AY19" s="233"/>
      <c r="AZ19" s="234">
        <f t="shared" si="24"/>
        <v>0</v>
      </c>
      <c r="BA19" s="233"/>
      <c r="BB19" s="225">
        <f>VLOOKUP(BB$11,'Option X3'!$D$6:$E$20,2,0)</f>
        <v>0</v>
      </c>
      <c r="BC19" s="235">
        <f t="shared" si="25"/>
        <v>0</v>
      </c>
      <c r="BD19" s="234">
        <f t="shared" si="26"/>
        <v>0</v>
      </c>
      <c r="BE19" s="236">
        <f t="shared" si="27"/>
        <v>0</v>
      </c>
      <c r="BF19" s="237">
        <f t="shared" si="28"/>
        <v>0</v>
      </c>
      <c r="BG19" s="237">
        <f t="shared" si="29"/>
        <v>0</v>
      </c>
      <c r="BH19" s="259"/>
      <c r="BI19" s="256">
        <f t="shared" si="30"/>
        <v>0</v>
      </c>
      <c r="BJ19" s="254"/>
      <c r="BK19" s="234">
        <f t="shared" si="31"/>
        <v>0</v>
      </c>
      <c r="BL19" s="233"/>
      <c r="BM19" s="225">
        <f>VLOOKUP(BM$11,'Option X3'!$D$6:$E$20,2,0)</f>
        <v>0</v>
      </c>
      <c r="BN19" s="235">
        <f t="shared" si="32"/>
        <v>0</v>
      </c>
      <c r="BO19" s="234">
        <f t="shared" si="33"/>
        <v>0</v>
      </c>
      <c r="BP19" s="236">
        <f t="shared" si="34"/>
        <v>0</v>
      </c>
      <c r="BQ19" s="237">
        <f t="shared" si="35"/>
        <v>0</v>
      </c>
      <c r="BR19" s="237">
        <f t="shared" si="36"/>
        <v>0</v>
      </c>
      <c r="BS19" s="259"/>
      <c r="BT19" s="256">
        <f t="shared" si="37"/>
        <v>0</v>
      </c>
      <c r="BU19" s="254"/>
      <c r="BV19" s="234">
        <f t="shared" si="38"/>
        <v>0</v>
      </c>
      <c r="BW19" s="233"/>
      <c r="BX19" s="225">
        <f>VLOOKUP(BX$11,'Option X3'!$D$6:$E$20,2,0)</f>
        <v>0</v>
      </c>
      <c r="BY19" s="235">
        <f t="shared" si="39"/>
        <v>0</v>
      </c>
      <c r="BZ19" s="234">
        <f t="shared" si="40"/>
        <v>0</v>
      </c>
      <c r="CA19" s="236">
        <f t="shared" si="41"/>
        <v>0</v>
      </c>
      <c r="CB19" s="237">
        <f t="shared" si="42"/>
        <v>0</v>
      </c>
      <c r="CC19" s="237">
        <f t="shared" si="43"/>
        <v>0</v>
      </c>
      <c r="CD19" s="259"/>
      <c r="CE19" s="256">
        <f t="shared" si="44"/>
        <v>0</v>
      </c>
      <c r="CF19" s="254"/>
      <c r="CG19" s="234">
        <f t="shared" si="45"/>
        <v>0</v>
      </c>
      <c r="CH19" s="233"/>
      <c r="CI19" s="225">
        <f>VLOOKUP(CI$11,'Option X3'!$D$6:$E$20,2,0)</f>
        <v>0</v>
      </c>
      <c r="CJ19" s="235">
        <f t="shared" si="46"/>
        <v>0</v>
      </c>
      <c r="CK19" s="234">
        <f t="shared" si="47"/>
        <v>0</v>
      </c>
      <c r="CL19" s="236">
        <f t="shared" si="48"/>
        <v>0</v>
      </c>
      <c r="CM19" s="237">
        <f t="shared" si="49"/>
        <v>0</v>
      </c>
      <c r="CN19" s="237">
        <f t="shared" si="50"/>
        <v>0</v>
      </c>
      <c r="CO19" s="238"/>
      <c r="CP19" s="256">
        <f t="shared" si="51"/>
        <v>0</v>
      </c>
      <c r="CQ19" s="254"/>
      <c r="CR19" s="234">
        <f t="shared" si="52"/>
        <v>0</v>
      </c>
      <c r="CS19" s="233"/>
      <c r="CT19" s="225">
        <f>VLOOKUP(CT$11,'Option X3'!$D$6:$E$20,2,0)</f>
        <v>0</v>
      </c>
      <c r="CU19" s="235">
        <f t="shared" si="53"/>
        <v>0</v>
      </c>
      <c r="CV19" s="234">
        <f t="shared" si="54"/>
        <v>0</v>
      </c>
      <c r="CW19" s="236">
        <f t="shared" si="55"/>
        <v>0</v>
      </c>
      <c r="CX19" s="237">
        <f t="shared" si="56"/>
        <v>0</v>
      </c>
      <c r="CY19" s="237">
        <f t="shared" si="57"/>
        <v>0</v>
      </c>
      <c r="CZ19" s="238"/>
    </row>
    <row r="20" spans="1:104" s="229" customFormat="1" ht="12.5" x14ac:dyDescent="0.25">
      <c r="A20" s="247">
        <v>5</v>
      </c>
      <c r="B20" s="292" t="s">
        <v>116</v>
      </c>
      <c r="C20" s="230"/>
      <c r="D20" s="231"/>
      <c r="E20" s="274"/>
      <c r="F20" s="256">
        <f>Forecasts!C20</f>
        <v>3532</v>
      </c>
      <c r="G20" s="254"/>
      <c r="H20" s="234">
        <f t="shared" si="0"/>
        <v>0</v>
      </c>
      <c r="I20" s="233"/>
      <c r="J20" s="225">
        <f>VLOOKUP(J$11,'Option X3'!$D$6:$E$20,2,0)</f>
        <v>0</v>
      </c>
      <c r="K20" s="235">
        <f t="shared" si="1"/>
        <v>0</v>
      </c>
      <c r="L20" s="234">
        <f t="shared" si="2"/>
        <v>0</v>
      </c>
      <c r="M20" s="236">
        <f t="shared" si="3"/>
        <v>0</v>
      </c>
      <c r="N20" s="237">
        <f t="shared" si="4"/>
        <v>0</v>
      </c>
      <c r="O20" s="237">
        <f t="shared" si="5"/>
        <v>0</v>
      </c>
      <c r="P20" s="238"/>
      <c r="Q20" s="232">
        <v>0</v>
      </c>
      <c r="R20" s="233"/>
      <c r="S20" s="234">
        <f t="shared" si="6"/>
        <v>0</v>
      </c>
      <c r="T20" s="233"/>
      <c r="U20" s="225">
        <f>VLOOKUP(U$11,'Option X3'!$D$6:$E$20,2,0)</f>
        <v>0</v>
      </c>
      <c r="V20" s="235">
        <f t="shared" si="7"/>
        <v>0</v>
      </c>
      <c r="W20" s="234">
        <f t="shared" si="8"/>
        <v>0</v>
      </c>
      <c r="X20" s="236">
        <f t="shared" si="9"/>
        <v>0</v>
      </c>
      <c r="Y20" s="237">
        <f t="shared" si="10"/>
        <v>0</v>
      </c>
      <c r="Z20" s="237">
        <f t="shared" si="11"/>
        <v>0</v>
      </c>
      <c r="AA20" s="238"/>
      <c r="AB20" s="232">
        <v>0</v>
      </c>
      <c r="AC20" s="233"/>
      <c r="AD20" s="234">
        <f t="shared" si="12"/>
        <v>0</v>
      </c>
      <c r="AE20" s="233"/>
      <c r="AF20" s="225">
        <f>VLOOKUP(AF$11,'Option X3'!$D$6:$E$20,2,0)</f>
        <v>0</v>
      </c>
      <c r="AG20" s="235">
        <f t="shared" si="13"/>
        <v>0</v>
      </c>
      <c r="AH20" s="234">
        <f t="shared" si="14"/>
        <v>0</v>
      </c>
      <c r="AI20" s="236">
        <f t="shared" si="15"/>
        <v>0</v>
      </c>
      <c r="AJ20" s="237">
        <f t="shared" si="16"/>
        <v>0</v>
      </c>
      <c r="AK20" s="237">
        <f t="shared" si="17"/>
        <v>0</v>
      </c>
      <c r="AL20" s="238"/>
      <c r="AM20" s="232">
        <v>0</v>
      </c>
      <c r="AN20" s="233"/>
      <c r="AO20" s="234">
        <f t="shared" si="18"/>
        <v>0</v>
      </c>
      <c r="AP20" s="233"/>
      <c r="AQ20" s="225">
        <f>VLOOKUP(AQ$11,'Option X3'!$D$6:$E$20,2,0)</f>
        <v>0</v>
      </c>
      <c r="AR20" s="235">
        <f t="shared" si="19"/>
        <v>0</v>
      </c>
      <c r="AS20" s="234">
        <f t="shared" si="20"/>
        <v>0</v>
      </c>
      <c r="AT20" s="236">
        <f t="shared" si="21"/>
        <v>0</v>
      </c>
      <c r="AU20" s="237">
        <f t="shared" si="22"/>
        <v>0</v>
      </c>
      <c r="AV20" s="237">
        <f t="shared" si="23"/>
        <v>0</v>
      </c>
      <c r="AW20" s="238"/>
      <c r="AX20" s="232">
        <v>0</v>
      </c>
      <c r="AY20" s="233"/>
      <c r="AZ20" s="234">
        <f t="shared" si="24"/>
        <v>0</v>
      </c>
      <c r="BA20" s="233"/>
      <c r="BB20" s="225">
        <f>VLOOKUP(BB$11,'Option X3'!$D$6:$E$20,2,0)</f>
        <v>0</v>
      </c>
      <c r="BC20" s="235">
        <f t="shared" si="25"/>
        <v>0</v>
      </c>
      <c r="BD20" s="234">
        <f t="shared" si="26"/>
        <v>0</v>
      </c>
      <c r="BE20" s="236">
        <f t="shared" si="27"/>
        <v>0</v>
      </c>
      <c r="BF20" s="237">
        <f t="shared" si="28"/>
        <v>0</v>
      </c>
      <c r="BG20" s="237">
        <f t="shared" si="29"/>
        <v>0</v>
      </c>
      <c r="BH20" s="259"/>
      <c r="BI20" s="256">
        <f t="shared" si="30"/>
        <v>0</v>
      </c>
      <c r="BJ20" s="254"/>
      <c r="BK20" s="234">
        <f t="shared" si="31"/>
        <v>0</v>
      </c>
      <c r="BL20" s="233"/>
      <c r="BM20" s="225">
        <f>VLOOKUP(BM$11,'Option X3'!$D$6:$E$20,2,0)</f>
        <v>0</v>
      </c>
      <c r="BN20" s="235">
        <f t="shared" si="32"/>
        <v>0</v>
      </c>
      <c r="BO20" s="234">
        <f t="shared" si="33"/>
        <v>0</v>
      </c>
      <c r="BP20" s="236">
        <f t="shared" si="34"/>
        <v>0</v>
      </c>
      <c r="BQ20" s="237">
        <f t="shared" si="35"/>
        <v>0</v>
      </c>
      <c r="BR20" s="237">
        <f t="shared" si="36"/>
        <v>0</v>
      </c>
      <c r="BS20" s="259"/>
      <c r="BT20" s="256">
        <f t="shared" si="37"/>
        <v>0</v>
      </c>
      <c r="BU20" s="254"/>
      <c r="BV20" s="234">
        <f t="shared" si="38"/>
        <v>0</v>
      </c>
      <c r="BW20" s="233"/>
      <c r="BX20" s="225">
        <f>VLOOKUP(BX$11,'Option X3'!$D$6:$E$20,2,0)</f>
        <v>0</v>
      </c>
      <c r="BY20" s="235">
        <f t="shared" si="39"/>
        <v>0</v>
      </c>
      <c r="BZ20" s="234">
        <f t="shared" si="40"/>
        <v>0</v>
      </c>
      <c r="CA20" s="236">
        <f t="shared" si="41"/>
        <v>0</v>
      </c>
      <c r="CB20" s="237">
        <f t="shared" si="42"/>
        <v>0</v>
      </c>
      <c r="CC20" s="237">
        <f t="shared" si="43"/>
        <v>0</v>
      </c>
      <c r="CD20" s="259"/>
      <c r="CE20" s="256">
        <f t="shared" si="44"/>
        <v>0</v>
      </c>
      <c r="CF20" s="254"/>
      <c r="CG20" s="234">
        <f t="shared" si="45"/>
        <v>0</v>
      </c>
      <c r="CH20" s="233"/>
      <c r="CI20" s="225">
        <f>VLOOKUP(CI$11,'Option X3'!$D$6:$E$20,2,0)</f>
        <v>0</v>
      </c>
      <c r="CJ20" s="235">
        <f t="shared" si="46"/>
        <v>0</v>
      </c>
      <c r="CK20" s="234">
        <f t="shared" si="47"/>
        <v>0</v>
      </c>
      <c r="CL20" s="236">
        <f t="shared" si="48"/>
        <v>0</v>
      </c>
      <c r="CM20" s="237">
        <f t="shared" si="49"/>
        <v>0</v>
      </c>
      <c r="CN20" s="237">
        <f t="shared" si="50"/>
        <v>0</v>
      </c>
      <c r="CO20" s="238"/>
      <c r="CP20" s="256">
        <f t="shared" si="51"/>
        <v>0</v>
      </c>
      <c r="CQ20" s="254"/>
      <c r="CR20" s="234">
        <f t="shared" si="52"/>
        <v>0</v>
      </c>
      <c r="CS20" s="233"/>
      <c r="CT20" s="225">
        <f>VLOOKUP(CT$11,'Option X3'!$D$6:$E$20,2,0)</f>
        <v>0</v>
      </c>
      <c r="CU20" s="235">
        <f t="shared" si="53"/>
        <v>0</v>
      </c>
      <c r="CV20" s="234">
        <f t="shared" si="54"/>
        <v>0</v>
      </c>
      <c r="CW20" s="236">
        <f t="shared" si="55"/>
        <v>0</v>
      </c>
      <c r="CX20" s="237">
        <f t="shared" si="56"/>
        <v>0</v>
      </c>
      <c r="CY20" s="237">
        <f t="shared" si="57"/>
        <v>0</v>
      </c>
      <c r="CZ20" s="238"/>
    </row>
    <row r="21" spans="1:104" s="229" customFormat="1" ht="12.5" x14ac:dyDescent="0.25">
      <c r="A21" s="247">
        <v>6</v>
      </c>
      <c r="B21" s="292" t="s">
        <v>117</v>
      </c>
      <c r="C21" s="230"/>
      <c r="D21" s="231"/>
      <c r="E21" s="273"/>
      <c r="F21" s="256">
        <f>Forecasts!C21</f>
        <v>1338</v>
      </c>
      <c r="G21" s="254"/>
      <c r="H21" s="234">
        <f t="shared" si="0"/>
        <v>0</v>
      </c>
      <c r="I21" s="233"/>
      <c r="J21" s="225">
        <f>VLOOKUP(J$11,'Option X3'!$D$6:$E$20,2,0)</f>
        <v>0</v>
      </c>
      <c r="K21" s="235">
        <f t="shared" si="1"/>
        <v>0</v>
      </c>
      <c r="L21" s="234">
        <f t="shared" si="2"/>
        <v>0</v>
      </c>
      <c r="M21" s="236">
        <f t="shared" si="3"/>
        <v>0</v>
      </c>
      <c r="N21" s="237">
        <f t="shared" si="4"/>
        <v>0</v>
      </c>
      <c r="O21" s="237">
        <f t="shared" si="5"/>
        <v>0</v>
      </c>
      <c r="P21" s="238"/>
      <c r="Q21" s="232">
        <v>0</v>
      </c>
      <c r="R21" s="233"/>
      <c r="S21" s="234">
        <f t="shared" si="6"/>
        <v>0</v>
      </c>
      <c r="T21" s="233"/>
      <c r="U21" s="225">
        <f>VLOOKUP(U$11,'Option X3'!$D$6:$E$20,2,0)</f>
        <v>0</v>
      </c>
      <c r="V21" s="235">
        <f t="shared" si="7"/>
        <v>0</v>
      </c>
      <c r="W21" s="234">
        <f t="shared" si="8"/>
        <v>0</v>
      </c>
      <c r="X21" s="236">
        <f t="shared" si="9"/>
        <v>0</v>
      </c>
      <c r="Y21" s="237">
        <f t="shared" si="10"/>
        <v>0</v>
      </c>
      <c r="Z21" s="237">
        <f t="shared" si="11"/>
        <v>0</v>
      </c>
      <c r="AA21" s="238"/>
      <c r="AB21" s="232">
        <v>0</v>
      </c>
      <c r="AC21" s="233"/>
      <c r="AD21" s="234">
        <f t="shared" si="12"/>
        <v>0</v>
      </c>
      <c r="AE21" s="233"/>
      <c r="AF21" s="225">
        <f>VLOOKUP(AF$11,'Option X3'!$D$6:$E$20,2,0)</f>
        <v>0</v>
      </c>
      <c r="AG21" s="235">
        <f t="shared" si="13"/>
        <v>0</v>
      </c>
      <c r="AH21" s="234">
        <f t="shared" si="14"/>
        <v>0</v>
      </c>
      <c r="AI21" s="236">
        <f t="shared" si="15"/>
        <v>0</v>
      </c>
      <c r="AJ21" s="237">
        <f t="shared" si="16"/>
        <v>0</v>
      </c>
      <c r="AK21" s="237">
        <f t="shared" si="17"/>
        <v>0</v>
      </c>
      <c r="AL21" s="238"/>
      <c r="AM21" s="232">
        <v>0</v>
      </c>
      <c r="AN21" s="233"/>
      <c r="AO21" s="234">
        <f t="shared" si="18"/>
        <v>0</v>
      </c>
      <c r="AP21" s="233"/>
      <c r="AQ21" s="225">
        <f>VLOOKUP(AQ$11,'Option X3'!$D$6:$E$20,2,0)</f>
        <v>0</v>
      </c>
      <c r="AR21" s="235">
        <f t="shared" si="19"/>
        <v>0</v>
      </c>
      <c r="AS21" s="234">
        <f t="shared" si="20"/>
        <v>0</v>
      </c>
      <c r="AT21" s="236">
        <f t="shared" si="21"/>
        <v>0</v>
      </c>
      <c r="AU21" s="237">
        <f t="shared" si="22"/>
        <v>0</v>
      </c>
      <c r="AV21" s="237">
        <f t="shared" si="23"/>
        <v>0</v>
      </c>
      <c r="AW21" s="238"/>
      <c r="AX21" s="232">
        <v>0</v>
      </c>
      <c r="AY21" s="233"/>
      <c r="AZ21" s="234">
        <f t="shared" si="24"/>
        <v>0</v>
      </c>
      <c r="BA21" s="233"/>
      <c r="BB21" s="225">
        <f>VLOOKUP(BB$11,'Option X3'!$D$6:$E$20,2,0)</f>
        <v>0</v>
      </c>
      <c r="BC21" s="235">
        <f t="shared" si="25"/>
        <v>0</v>
      </c>
      <c r="BD21" s="234">
        <f t="shared" si="26"/>
        <v>0</v>
      </c>
      <c r="BE21" s="236">
        <f t="shared" si="27"/>
        <v>0</v>
      </c>
      <c r="BF21" s="237">
        <f t="shared" si="28"/>
        <v>0</v>
      </c>
      <c r="BG21" s="237">
        <f t="shared" si="29"/>
        <v>0</v>
      </c>
      <c r="BH21" s="259"/>
      <c r="BI21" s="256">
        <f t="shared" si="30"/>
        <v>0</v>
      </c>
      <c r="BJ21" s="254"/>
      <c r="BK21" s="234">
        <f t="shared" si="31"/>
        <v>0</v>
      </c>
      <c r="BL21" s="233"/>
      <c r="BM21" s="225">
        <f>VLOOKUP(BM$11,'Option X3'!$D$6:$E$20,2,0)</f>
        <v>0</v>
      </c>
      <c r="BN21" s="235">
        <f t="shared" si="32"/>
        <v>0</v>
      </c>
      <c r="BO21" s="234">
        <f t="shared" si="33"/>
        <v>0</v>
      </c>
      <c r="BP21" s="236">
        <f t="shared" si="34"/>
        <v>0</v>
      </c>
      <c r="BQ21" s="237">
        <f t="shared" si="35"/>
        <v>0</v>
      </c>
      <c r="BR21" s="237">
        <f t="shared" si="36"/>
        <v>0</v>
      </c>
      <c r="BS21" s="259"/>
      <c r="BT21" s="256">
        <f t="shared" si="37"/>
        <v>0</v>
      </c>
      <c r="BU21" s="254"/>
      <c r="BV21" s="234">
        <f t="shared" si="38"/>
        <v>0</v>
      </c>
      <c r="BW21" s="233"/>
      <c r="BX21" s="225">
        <f>VLOOKUP(BX$11,'Option X3'!$D$6:$E$20,2,0)</f>
        <v>0</v>
      </c>
      <c r="BY21" s="235">
        <f t="shared" si="39"/>
        <v>0</v>
      </c>
      <c r="BZ21" s="234">
        <f t="shared" si="40"/>
        <v>0</v>
      </c>
      <c r="CA21" s="236">
        <f t="shared" si="41"/>
        <v>0</v>
      </c>
      <c r="CB21" s="237">
        <f t="shared" si="42"/>
        <v>0</v>
      </c>
      <c r="CC21" s="237">
        <f t="shared" si="43"/>
        <v>0</v>
      </c>
      <c r="CD21" s="259"/>
      <c r="CE21" s="256">
        <f t="shared" si="44"/>
        <v>0</v>
      </c>
      <c r="CF21" s="254"/>
      <c r="CG21" s="234">
        <f t="shared" si="45"/>
        <v>0</v>
      </c>
      <c r="CH21" s="233"/>
      <c r="CI21" s="225">
        <f>VLOOKUP(CI$11,'Option X3'!$D$6:$E$20,2,0)</f>
        <v>0</v>
      </c>
      <c r="CJ21" s="235">
        <f t="shared" si="46"/>
        <v>0</v>
      </c>
      <c r="CK21" s="234">
        <f t="shared" si="47"/>
        <v>0</v>
      </c>
      <c r="CL21" s="236">
        <f t="shared" si="48"/>
        <v>0</v>
      </c>
      <c r="CM21" s="237">
        <f t="shared" si="49"/>
        <v>0</v>
      </c>
      <c r="CN21" s="237">
        <f t="shared" si="50"/>
        <v>0</v>
      </c>
      <c r="CO21" s="238"/>
      <c r="CP21" s="256">
        <f t="shared" si="51"/>
        <v>0</v>
      </c>
      <c r="CQ21" s="254"/>
      <c r="CR21" s="234">
        <f t="shared" si="52"/>
        <v>0</v>
      </c>
      <c r="CS21" s="233"/>
      <c r="CT21" s="225">
        <f>VLOOKUP(CT$11,'Option X3'!$D$6:$E$20,2,0)</f>
        <v>0</v>
      </c>
      <c r="CU21" s="235">
        <f t="shared" si="53"/>
        <v>0</v>
      </c>
      <c r="CV21" s="234">
        <f t="shared" si="54"/>
        <v>0</v>
      </c>
      <c r="CW21" s="236">
        <f t="shared" si="55"/>
        <v>0</v>
      </c>
      <c r="CX21" s="237">
        <f t="shared" si="56"/>
        <v>0</v>
      </c>
      <c r="CY21" s="237">
        <f t="shared" si="57"/>
        <v>0</v>
      </c>
      <c r="CZ21" s="238"/>
    </row>
    <row r="22" spans="1:104" s="229" customFormat="1" ht="12.5" x14ac:dyDescent="0.25">
      <c r="A22" s="247">
        <v>7</v>
      </c>
      <c r="B22" s="292" t="s">
        <v>118</v>
      </c>
      <c r="C22" s="230"/>
      <c r="D22" s="231"/>
      <c r="E22" s="274"/>
      <c r="F22" s="256">
        <f>Forecasts!C22</f>
        <v>2072</v>
      </c>
      <c r="G22" s="254"/>
      <c r="H22" s="234">
        <f t="shared" si="0"/>
        <v>0</v>
      </c>
      <c r="I22" s="233"/>
      <c r="J22" s="225">
        <f>VLOOKUP(J$11,'Option X3'!$D$6:$E$20,2,0)</f>
        <v>0</v>
      </c>
      <c r="K22" s="235">
        <f t="shared" si="1"/>
        <v>0</v>
      </c>
      <c r="L22" s="234">
        <f t="shared" si="2"/>
        <v>0</v>
      </c>
      <c r="M22" s="236">
        <f t="shared" si="3"/>
        <v>0</v>
      </c>
      <c r="N22" s="237">
        <f t="shared" si="4"/>
        <v>0</v>
      </c>
      <c r="O22" s="237">
        <f t="shared" si="5"/>
        <v>0</v>
      </c>
      <c r="P22" s="238"/>
      <c r="Q22" s="232">
        <v>0</v>
      </c>
      <c r="R22" s="233"/>
      <c r="S22" s="234">
        <f t="shared" si="6"/>
        <v>0</v>
      </c>
      <c r="T22" s="233"/>
      <c r="U22" s="225">
        <f>VLOOKUP(U$11,'Option X3'!$D$6:$E$20,2,0)</f>
        <v>0</v>
      </c>
      <c r="V22" s="235">
        <f t="shared" si="7"/>
        <v>0</v>
      </c>
      <c r="W22" s="234">
        <f t="shared" si="8"/>
        <v>0</v>
      </c>
      <c r="X22" s="236">
        <f t="shared" si="9"/>
        <v>0</v>
      </c>
      <c r="Y22" s="237">
        <f t="shared" si="10"/>
        <v>0</v>
      </c>
      <c r="Z22" s="237">
        <f t="shared" si="11"/>
        <v>0</v>
      </c>
      <c r="AA22" s="238"/>
      <c r="AB22" s="232">
        <v>0</v>
      </c>
      <c r="AC22" s="233"/>
      <c r="AD22" s="234">
        <f t="shared" si="12"/>
        <v>0</v>
      </c>
      <c r="AE22" s="233"/>
      <c r="AF22" s="225">
        <f>VLOOKUP(AF$11,'Option X3'!$D$6:$E$20,2,0)</f>
        <v>0</v>
      </c>
      <c r="AG22" s="235">
        <f t="shared" si="13"/>
        <v>0</v>
      </c>
      <c r="AH22" s="234">
        <f t="shared" si="14"/>
        <v>0</v>
      </c>
      <c r="AI22" s="236">
        <f t="shared" si="15"/>
        <v>0</v>
      </c>
      <c r="AJ22" s="237">
        <f t="shared" si="16"/>
        <v>0</v>
      </c>
      <c r="AK22" s="237">
        <f t="shared" si="17"/>
        <v>0</v>
      </c>
      <c r="AL22" s="238"/>
      <c r="AM22" s="232">
        <v>0</v>
      </c>
      <c r="AN22" s="233"/>
      <c r="AO22" s="234">
        <f t="shared" si="18"/>
        <v>0</v>
      </c>
      <c r="AP22" s="233"/>
      <c r="AQ22" s="225">
        <f>VLOOKUP(AQ$11,'Option X3'!$D$6:$E$20,2,0)</f>
        <v>0</v>
      </c>
      <c r="AR22" s="235">
        <f t="shared" si="19"/>
        <v>0</v>
      </c>
      <c r="AS22" s="234">
        <f t="shared" si="20"/>
        <v>0</v>
      </c>
      <c r="AT22" s="236">
        <f t="shared" si="21"/>
        <v>0</v>
      </c>
      <c r="AU22" s="237">
        <f t="shared" si="22"/>
        <v>0</v>
      </c>
      <c r="AV22" s="237">
        <f t="shared" si="23"/>
        <v>0</v>
      </c>
      <c r="AW22" s="238"/>
      <c r="AX22" s="232">
        <v>0</v>
      </c>
      <c r="AY22" s="233"/>
      <c r="AZ22" s="234">
        <f t="shared" si="24"/>
        <v>0</v>
      </c>
      <c r="BA22" s="233"/>
      <c r="BB22" s="225">
        <f>VLOOKUP(BB$11,'Option X3'!$D$6:$E$20,2,0)</f>
        <v>0</v>
      </c>
      <c r="BC22" s="235">
        <f t="shared" si="25"/>
        <v>0</v>
      </c>
      <c r="BD22" s="234">
        <f t="shared" si="26"/>
        <v>0</v>
      </c>
      <c r="BE22" s="236">
        <f t="shared" si="27"/>
        <v>0</v>
      </c>
      <c r="BF22" s="237">
        <f t="shared" si="28"/>
        <v>0</v>
      </c>
      <c r="BG22" s="237">
        <f t="shared" si="29"/>
        <v>0</v>
      </c>
      <c r="BH22" s="259"/>
      <c r="BI22" s="256">
        <f t="shared" si="30"/>
        <v>0</v>
      </c>
      <c r="BJ22" s="254"/>
      <c r="BK22" s="234">
        <f t="shared" si="31"/>
        <v>0</v>
      </c>
      <c r="BL22" s="233"/>
      <c r="BM22" s="225">
        <f>VLOOKUP(BM$11,'Option X3'!$D$6:$E$20,2,0)</f>
        <v>0</v>
      </c>
      <c r="BN22" s="235">
        <f t="shared" si="32"/>
        <v>0</v>
      </c>
      <c r="BO22" s="234">
        <f t="shared" si="33"/>
        <v>0</v>
      </c>
      <c r="BP22" s="236">
        <f t="shared" si="34"/>
        <v>0</v>
      </c>
      <c r="BQ22" s="237">
        <f t="shared" si="35"/>
        <v>0</v>
      </c>
      <c r="BR22" s="237">
        <f t="shared" si="36"/>
        <v>0</v>
      </c>
      <c r="BS22" s="259"/>
      <c r="BT22" s="256">
        <f t="shared" si="37"/>
        <v>0</v>
      </c>
      <c r="BU22" s="254"/>
      <c r="BV22" s="234">
        <f t="shared" si="38"/>
        <v>0</v>
      </c>
      <c r="BW22" s="233"/>
      <c r="BX22" s="225">
        <f>VLOOKUP(BX$11,'Option X3'!$D$6:$E$20,2,0)</f>
        <v>0</v>
      </c>
      <c r="BY22" s="235">
        <f t="shared" si="39"/>
        <v>0</v>
      </c>
      <c r="BZ22" s="234">
        <f t="shared" si="40"/>
        <v>0</v>
      </c>
      <c r="CA22" s="236">
        <f t="shared" si="41"/>
        <v>0</v>
      </c>
      <c r="CB22" s="237">
        <f t="shared" si="42"/>
        <v>0</v>
      </c>
      <c r="CC22" s="237">
        <f t="shared" si="43"/>
        <v>0</v>
      </c>
      <c r="CD22" s="259"/>
      <c r="CE22" s="256">
        <f t="shared" si="44"/>
        <v>0</v>
      </c>
      <c r="CF22" s="254"/>
      <c r="CG22" s="234">
        <f t="shared" si="45"/>
        <v>0</v>
      </c>
      <c r="CH22" s="233"/>
      <c r="CI22" s="225">
        <f>VLOOKUP(CI$11,'Option X3'!$D$6:$E$20,2,0)</f>
        <v>0</v>
      </c>
      <c r="CJ22" s="235">
        <f t="shared" si="46"/>
        <v>0</v>
      </c>
      <c r="CK22" s="234">
        <f t="shared" si="47"/>
        <v>0</v>
      </c>
      <c r="CL22" s="236">
        <f t="shared" si="48"/>
        <v>0</v>
      </c>
      <c r="CM22" s="237">
        <f t="shared" si="49"/>
        <v>0</v>
      </c>
      <c r="CN22" s="237">
        <f t="shared" si="50"/>
        <v>0</v>
      </c>
      <c r="CO22" s="238"/>
      <c r="CP22" s="256">
        <f t="shared" si="51"/>
        <v>0</v>
      </c>
      <c r="CQ22" s="254"/>
      <c r="CR22" s="234">
        <f t="shared" si="52"/>
        <v>0</v>
      </c>
      <c r="CS22" s="233"/>
      <c r="CT22" s="225">
        <f>VLOOKUP(CT$11,'Option X3'!$D$6:$E$20,2,0)</f>
        <v>0</v>
      </c>
      <c r="CU22" s="235">
        <f t="shared" si="53"/>
        <v>0</v>
      </c>
      <c r="CV22" s="234">
        <f t="shared" si="54"/>
        <v>0</v>
      </c>
      <c r="CW22" s="236">
        <f t="shared" si="55"/>
        <v>0</v>
      </c>
      <c r="CX22" s="237">
        <f t="shared" si="56"/>
        <v>0</v>
      </c>
      <c r="CY22" s="237">
        <f t="shared" si="57"/>
        <v>0</v>
      </c>
      <c r="CZ22" s="238"/>
    </row>
    <row r="23" spans="1:104" s="229" customFormat="1" ht="12.5" x14ac:dyDescent="0.25">
      <c r="A23" s="247">
        <v>8</v>
      </c>
      <c r="B23" s="292">
        <v>50</v>
      </c>
      <c r="C23" s="230"/>
      <c r="D23" s="231"/>
      <c r="E23" s="273"/>
      <c r="F23" s="256">
        <f>SUM(Forecasts!E4:M4)</f>
        <v>600</v>
      </c>
      <c r="G23" s="254"/>
      <c r="H23" s="234">
        <f t="shared" si="0"/>
        <v>0</v>
      </c>
      <c r="I23" s="233"/>
      <c r="J23" s="225">
        <f>VLOOKUP(J$11,'Option X3'!$D$6:$E$20,2,0)</f>
        <v>0</v>
      </c>
      <c r="K23" s="235">
        <f t="shared" si="1"/>
        <v>0</v>
      </c>
      <c r="L23" s="234">
        <f t="shared" si="2"/>
        <v>0</v>
      </c>
      <c r="M23" s="236">
        <f t="shared" si="3"/>
        <v>0</v>
      </c>
      <c r="N23" s="237">
        <f t="shared" si="4"/>
        <v>0</v>
      </c>
      <c r="O23" s="237">
        <f t="shared" si="5"/>
        <v>0</v>
      </c>
      <c r="P23" s="238"/>
      <c r="Q23" s="232">
        <v>0</v>
      </c>
      <c r="R23" s="233"/>
      <c r="S23" s="234">
        <f t="shared" si="6"/>
        <v>0</v>
      </c>
      <c r="T23" s="233"/>
      <c r="U23" s="225">
        <f>VLOOKUP(U$11,'Option X3'!$D$6:$E$20,2,0)</f>
        <v>0</v>
      </c>
      <c r="V23" s="235">
        <f t="shared" si="7"/>
        <v>0</v>
      </c>
      <c r="W23" s="234">
        <f t="shared" si="8"/>
        <v>0</v>
      </c>
      <c r="X23" s="236">
        <f t="shared" si="9"/>
        <v>0</v>
      </c>
      <c r="Y23" s="237">
        <f t="shared" si="10"/>
        <v>0</v>
      </c>
      <c r="Z23" s="237">
        <f t="shared" si="11"/>
        <v>0</v>
      </c>
      <c r="AA23" s="238"/>
      <c r="AB23" s="232">
        <f>Forecasts!N4</f>
        <v>25</v>
      </c>
      <c r="AC23" s="233"/>
      <c r="AD23" s="234">
        <f t="shared" si="12"/>
        <v>0</v>
      </c>
      <c r="AE23" s="233"/>
      <c r="AF23" s="225">
        <f>VLOOKUP(AF$11,'Option X3'!$D$6:$E$20,2,0)</f>
        <v>0</v>
      </c>
      <c r="AG23" s="235">
        <f t="shared" si="13"/>
        <v>0</v>
      </c>
      <c r="AH23" s="234">
        <f t="shared" si="14"/>
        <v>0</v>
      </c>
      <c r="AI23" s="236">
        <f t="shared" si="15"/>
        <v>0</v>
      </c>
      <c r="AJ23" s="237">
        <f t="shared" si="16"/>
        <v>0</v>
      </c>
      <c r="AK23" s="237">
        <f t="shared" si="17"/>
        <v>0</v>
      </c>
      <c r="AL23" s="238"/>
      <c r="AM23" s="232">
        <f>Forecasts!O4</f>
        <v>0</v>
      </c>
      <c r="AN23" s="233"/>
      <c r="AO23" s="234">
        <f t="shared" si="18"/>
        <v>0</v>
      </c>
      <c r="AP23" s="233"/>
      <c r="AQ23" s="225">
        <f>VLOOKUP(AQ$11,'Option X3'!$D$6:$E$20,2,0)</f>
        <v>0</v>
      </c>
      <c r="AR23" s="235">
        <f t="shared" si="19"/>
        <v>0</v>
      </c>
      <c r="AS23" s="234">
        <f t="shared" si="20"/>
        <v>0</v>
      </c>
      <c r="AT23" s="236">
        <f t="shared" si="21"/>
        <v>0</v>
      </c>
      <c r="AU23" s="237">
        <f t="shared" si="22"/>
        <v>0</v>
      </c>
      <c r="AV23" s="237">
        <f t="shared" si="23"/>
        <v>0</v>
      </c>
      <c r="AW23" s="238"/>
      <c r="AX23" s="232">
        <v>0</v>
      </c>
      <c r="AY23" s="233"/>
      <c r="AZ23" s="234">
        <f t="shared" si="24"/>
        <v>0</v>
      </c>
      <c r="BA23" s="233"/>
      <c r="BB23" s="225">
        <f>VLOOKUP(BB$11,'Option X3'!$D$6:$E$20,2,0)</f>
        <v>0</v>
      </c>
      <c r="BC23" s="235">
        <f t="shared" si="25"/>
        <v>0</v>
      </c>
      <c r="BD23" s="234">
        <f t="shared" si="26"/>
        <v>0</v>
      </c>
      <c r="BE23" s="236">
        <f t="shared" si="27"/>
        <v>0</v>
      </c>
      <c r="BF23" s="237">
        <f t="shared" si="28"/>
        <v>0</v>
      </c>
      <c r="BG23" s="237">
        <f t="shared" si="29"/>
        <v>0</v>
      </c>
      <c r="BH23" s="259"/>
      <c r="BI23" s="256">
        <f t="shared" si="30"/>
        <v>0</v>
      </c>
      <c r="BJ23" s="254"/>
      <c r="BK23" s="234">
        <f t="shared" si="31"/>
        <v>0</v>
      </c>
      <c r="BL23" s="233"/>
      <c r="BM23" s="225">
        <f>VLOOKUP(BM$11,'Option X3'!$D$6:$E$20,2,0)</f>
        <v>0</v>
      </c>
      <c r="BN23" s="235">
        <f t="shared" si="32"/>
        <v>0</v>
      </c>
      <c r="BO23" s="234">
        <f t="shared" si="33"/>
        <v>0</v>
      </c>
      <c r="BP23" s="236">
        <f t="shared" si="34"/>
        <v>0</v>
      </c>
      <c r="BQ23" s="237">
        <f t="shared" si="35"/>
        <v>0</v>
      </c>
      <c r="BR23" s="237">
        <f t="shared" si="36"/>
        <v>0</v>
      </c>
      <c r="BS23" s="259"/>
      <c r="BT23" s="256">
        <f t="shared" si="37"/>
        <v>25</v>
      </c>
      <c r="BU23" s="254"/>
      <c r="BV23" s="234">
        <f t="shared" si="38"/>
        <v>0</v>
      </c>
      <c r="BW23" s="233"/>
      <c r="BX23" s="225">
        <f>VLOOKUP(BX$11,'Option X3'!$D$6:$E$20,2,0)</f>
        <v>0</v>
      </c>
      <c r="BY23" s="235">
        <f t="shared" si="39"/>
        <v>0</v>
      </c>
      <c r="BZ23" s="234">
        <f t="shared" si="40"/>
        <v>0</v>
      </c>
      <c r="CA23" s="236">
        <f t="shared" si="41"/>
        <v>0</v>
      </c>
      <c r="CB23" s="237">
        <f t="shared" si="42"/>
        <v>0</v>
      </c>
      <c r="CC23" s="237">
        <f t="shared" si="43"/>
        <v>0</v>
      </c>
      <c r="CD23" s="259"/>
      <c r="CE23" s="256">
        <f t="shared" si="44"/>
        <v>0</v>
      </c>
      <c r="CF23" s="254"/>
      <c r="CG23" s="234">
        <f t="shared" si="45"/>
        <v>0</v>
      </c>
      <c r="CH23" s="233"/>
      <c r="CI23" s="225">
        <f>VLOOKUP(CI$11,'Option X3'!$D$6:$E$20,2,0)</f>
        <v>0</v>
      </c>
      <c r="CJ23" s="235">
        <f t="shared" si="46"/>
        <v>0</v>
      </c>
      <c r="CK23" s="234">
        <f t="shared" si="47"/>
        <v>0</v>
      </c>
      <c r="CL23" s="236">
        <f t="shared" si="48"/>
        <v>0</v>
      </c>
      <c r="CM23" s="237">
        <f t="shared" si="49"/>
        <v>0</v>
      </c>
      <c r="CN23" s="237">
        <f t="shared" si="50"/>
        <v>0</v>
      </c>
      <c r="CO23" s="238"/>
      <c r="CP23" s="256">
        <f t="shared" si="51"/>
        <v>0</v>
      </c>
      <c r="CQ23" s="254"/>
      <c r="CR23" s="234">
        <f t="shared" si="52"/>
        <v>0</v>
      </c>
      <c r="CS23" s="233"/>
      <c r="CT23" s="225">
        <f>VLOOKUP(CT$11,'Option X3'!$D$6:$E$20,2,0)</f>
        <v>0</v>
      </c>
      <c r="CU23" s="235">
        <f t="shared" si="53"/>
        <v>0</v>
      </c>
      <c r="CV23" s="234">
        <f t="shared" si="54"/>
        <v>0</v>
      </c>
      <c r="CW23" s="236">
        <f t="shared" si="55"/>
        <v>0</v>
      </c>
      <c r="CX23" s="237">
        <f t="shared" si="56"/>
        <v>0</v>
      </c>
      <c r="CY23" s="237">
        <f t="shared" si="57"/>
        <v>0</v>
      </c>
      <c r="CZ23" s="238"/>
    </row>
    <row r="24" spans="1:104" s="229" customFormat="1" ht="12.5" x14ac:dyDescent="0.25">
      <c r="A24" s="247">
        <v>9</v>
      </c>
      <c r="B24" s="252">
        <v>100</v>
      </c>
      <c r="C24" s="230"/>
      <c r="D24" s="231"/>
      <c r="E24" s="274"/>
      <c r="F24" s="256">
        <f>SUM(Forecasts!E5:M5)</f>
        <v>513</v>
      </c>
      <c r="G24" s="254"/>
      <c r="H24" s="234">
        <f t="shared" si="0"/>
        <v>0</v>
      </c>
      <c r="I24" s="233"/>
      <c r="J24" s="225">
        <f>VLOOKUP(J$11,'Option X3'!$D$6:$E$20,2,0)</f>
        <v>0</v>
      </c>
      <c r="K24" s="235">
        <f t="shared" si="1"/>
        <v>0</v>
      </c>
      <c r="L24" s="234">
        <f t="shared" si="2"/>
        <v>0</v>
      </c>
      <c r="M24" s="236">
        <f t="shared" si="3"/>
        <v>0</v>
      </c>
      <c r="N24" s="237">
        <f t="shared" si="4"/>
        <v>0</v>
      </c>
      <c r="O24" s="237">
        <f t="shared" si="5"/>
        <v>0</v>
      </c>
      <c r="P24" s="238"/>
      <c r="Q24" s="232">
        <v>0</v>
      </c>
      <c r="R24" s="233"/>
      <c r="S24" s="234">
        <f t="shared" si="6"/>
        <v>0</v>
      </c>
      <c r="T24" s="233"/>
      <c r="U24" s="225">
        <f>VLOOKUP(U$11,'Option X3'!$D$6:$E$20,2,0)</f>
        <v>0</v>
      </c>
      <c r="V24" s="235">
        <f t="shared" si="7"/>
        <v>0</v>
      </c>
      <c r="W24" s="234">
        <f t="shared" si="8"/>
        <v>0</v>
      </c>
      <c r="X24" s="236">
        <f t="shared" si="9"/>
        <v>0</v>
      </c>
      <c r="Y24" s="237">
        <f t="shared" si="10"/>
        <v>0</v>
      </c>
      <c r="Z24" s="237">
        <f t="shared" si="11"/>
        <v>0</v>
      </c>
      <c r="AA24" s="238"/>
      <c r="AB24" s="232">
        <f>Forecasts!N5</f>
        <v>0</v>
      </c>
      <c r="AC24" s="233"/>
      <c r="AD24" s="234">
        <f t="shared" si="12"/>
        <v>0</v>
      </c>
      <c r="AE24" s="233"/>
      <c r="AF24" s="225">
        <f>VLOOKUP(AF$11,'Option X3'!$D$6:$E$20,2,0)</f>
        <v>0</v>
      </c>
      <c r="AG24" s="235">
        <f t="shared" si="13"/>
        <v>0</v>
      </c>
      <c r="AH24" s="234">
        <f t="shared" si="14"/>
        <v>0</v>
      </c>
      <c r="AI24" s="236">
        <f t="shared" si="15"/>
        <v>0</v>
      </c>
      <c r="AJ24" s="237">
        <f t="shared" si="16"/>
        <v>0</v>
      </c>
      <c r="AK24" s="237">
        <f t="shared" si="17"/>
        <v>0</v>
      </c>
      <c r="AL24" s="238"/>
      <c r="AM24" s="232">
        <f>Forecasts!O5</f>
        <v>8.5500000000000007</v>
      </c>
      <c r="AN24" s="233"/>
      <c r="AO24" s="234">
        <f t="shared" si="18"/>
        <v>0</v>
      </c>
      <c r="AP24" s="233"/>
      <c r="AQ24" s="225">
        <f>VLOOKUP(AQ$11,'Option X3'!$D$6:$E$20,2,0)</f>
        <v>0</v>
      </c>
      <c r="AR24" s="235">
        <f t="shared" si="19"/>
        <v>0</v>
      </c>
      <c r="AS24" s="234">
        <f t="shared" si="20"/>
        <v>0</v>
      </c>
      <c r="AT24" s="236">
        <f t="shared" si="21"/>
        <v>0</v>
      </c>
      <c r="AU24" s="237">
        <f t="shared" si="22"/>
        <v>0</v>
      </c>
      <c r="AV24" s="237">
        <f t="shared" si="23"/>
        <v>0</v>
      </c>
      <c r="AW24" s="238"/>
      <c r="AX24" s="232">
        <v>0</v>
      </c>
      <c r="AY24" s="233"/>
      <c r="AZ24" s="234">
        <f t="shared" si="24"/>
        <v>0</v>
      </c>
      <c r="BA24" s="233"/>
      <c r="BB24" s="225">
        <f>VLOOKUP(BB$11,'Option X3'!$D$6:$E$20,2,0)</f>
        <v>0</v>
      </c>
      <c r="BC24" s="235">
        <f t="shared" si="25"/>
        <v>0</v>
      </c>
      <c r="BD24" s="234">
        <f t="shared" si="26"/>
        <v>0</v>
      </c>
      <c r="BE24" s="236">
        <f t="shared" si="27"/>
        <v>0</v>
      </c>
      <c r="BF24" s="237">
        <f t="shared" si="28"/>
        <v>0</v>
      </c>
      <c r="BG24" s="237">
        <f t="shared" si="29"/>
        <v>0</v>
      </c>
      <c r="BH24" s="259"/>
      <c r="BI24" s="256">
        <f t="shared" si="30"/>
        <v>0</v>
      </c>
      <c r="BJ24" s="254"/>
      <c r="BK24" s="234">
        <f t="shared" si="31"/>
        <v>0</v>
      </c>
      <c r="BL24" s="233"/>
      <c r="BM24" s="225">
        <f>VLOOKUP(BM$11,'Option X3'!$D$6:$E$20,2,0)</f>
        <v>0</v>
      </c>
      <c r="BN24" s="235">
        <f t="shared" si="32"/>
        <v>0</v>
      </c>
      <c r="BO24" s="234">
        <f t="shared" si="33"/>
        <v>0</v>
      </c>
      <c r="BP24" s="236">
        <f t="shared" si="34"/>
        <v>0</v>
      </c>
      <c r="BQ24" s="237">
        <f t="shared" si="35"/>
        <v>0</v>
      </c>
      <c r="BR24" s="237">
        <f t="shared" si="36"/>
        <v>0</v>
      </c>
      <c r="BS24" s="259"/>
      <c r="BT24" s="256">
        <f t="shared" si="37"/>
        <v>0</v>
      </c>
      <c r="BU24" s="254"/>
      <c r="BV24" s="234">
        <f t="shared" si="38"/>
        <v>0</v>
      </c>
      <c r="BW24" s="233"/>
      <c r="BX24" s="225">
        <f>VLOOKUP(BX$11,'Option X3'!$D$6:$E$20,2,0)</f>
        <v>0</v>
      </c>
      <c r="BY24" s="235">
        <f t="shared" si="39"/>
        <v>0</v>
      </c>
      <c r="BZ24" s="234">
        <f t="shared" si="40"/>
        <v>0</v>
      </c>
      <c r="CA24" s="236">
        <f t="shared" si="41"/>
        <v>0</v>
      </c>
      <c r="CB24" s="237">
        <f t="shared" si="42"/>
        <v>0</v>
      </c>
      <c r="CC24" s="237">
        <f t="shared" si="43"/>
        <v>0</v>
      </c>
      <c r="CD24" s="259"/>
      <c r="CE24" s="256">
        <f t="shared" si="44"/>
        <v>8.5500000000000007</v>
      </c>
      <c r="CF24" s="254"/>
      <c r="CG24" s="234">
        <f t="shared" si="45"/>
        <v>0</v>
      </c>
      <c r="CH24" s="233"/>
      <c r="CI24" s="225">
        <f>VLOOKUP(CI$11,'Option X3'!$D$6:$E$20,2,0)</f>
        <v>0</v>
      </c>
      <c r="CJ24" s="235">
        <f t="shared" si="46"/>
        <v>0</v>
      </c>
      <c r="CK24" s="234">
        <f t="shared" si="47"/>
        <v>0</v>
      </c>
      <c r="CL24" s="236">
        <f t="shared" si="48"/>
        <v>0</v>
      </c>
      <c r="CM24" s="237">
        <f t="shared" si="49"/>
        <v>0</v>
      </c>
      <c r="CN24" s="237">
        <f t="shared" si="50"/>
        <v>0</v>
      </c>
      <c r="CO24" s="238"/>
      <c r="CP24" s="256">
        <f t="shared" si="51"/>
        <v>0</v>
      </c>
      <c r="CQ24" s="254"/>
      <c r="CR24" s="234">
        <f t="shared" si="52"/>
        <v>0</v>
      </c>
      <c r="CS24" s="233"/>
      <c r="CT24" s="225">
        <f>VLOOKUP(CT$11,'Option X3'!$D$6:$E$20,2,0)</f>
        <v>0</v>
      </c>
      <c r="CU24" s="235">
        <f t="shared" si="53"/>
        <v>0</v>
      </c>
      <c r="CV24" s="234">
        <f t="shared" si="54"/>
        <v>0</v>
      </c>
      <c r="CW24" s="236">
        <f t="shared" si="55"/>
        <v>0</v>
      </c>
      <c r="CX24" s="237">
        <f t="shared" si="56"/>
        <v>0</v>
      </c>
      <c r="CY24" s="237">
        <f t="shared" si="57"/>
        <v>0</v>
      </c>
      <c r="CZ24" s="238"/>
    </row>
    <row r="25" spans="1:104" s="229" customFormat="1" ht="12.5" x14ac:dyDescent="0.25">
      <c r="A25" s="247">
        <v>10</v>
      </c>
      <c r="B25" s="252">
        <v>150</v>
      </c>
      <c r="C25" s="230"/>
      <c r="D25" s="231"/>
      <c r="E25" s="273"/>
      <c r="F25" s="256">
        <f>SUM(Forecasts!E6:M6)</f>
        <v>961</v>
      </c>
      <c r="G25" s="254"/>
      <c r="H25" s="234">
        <f t="shared" si="0"/>
        <v>0</v>
      </c>
      <c r="I25" s="233"/>
      <c r="J25" s="225">
        <f>VLOOKUP(J$11,'Option X3'!$D$6:$E$20,2,0)</f>
        <v>0</v>
      </c>
      <c r="K25" s="235">
        <f t="shared" si="1"/>
        <v>0</v>
      </c>
      <c r="L25" s="234">
        <f t="shared" si="2"/>
        <v>0</v>
      </c>
      <c r="M25" s="236">
        <f t="shared" si="3"/>
        <v>0</v>
      </c>
      <c r="N25" s="237">
        <f t="shared" si="4"/>
        <v>0</v>
      </c>
      <c r="O25" s="237">
        <f t="shared" si="5"/>
        <v>0</v>
      </c>
      <c r="P25" s="238"/>
      <c r="Q25" s="232">
        <v>0</v>
      </c>
      <c r="R25" s="233"/>
      <c r="S25" s="234">
        <f t="shared" si="6"/>
        <v>0</v>
      </c>
      <c r="T25" s="233"/>
      <c r="U25" s="225">
        <f>VLOOKUP(U$11,'Option X3'!$D$6:$E$20,2,0)</f>
        <v>0</v>
      </c>
      <c r="V25" s="235">
        <f t="shared" si="7"/>
        <v>0</v>
      </c>
      <c r="W25" s="234">
        <f t="shared" si="8"/>
        <v>0</v>
      </c>
      <c r="X25" s="236">
        <f t="shared" si="9"/>
        <v>0</v>
      </c>
      <c r="Y25" s="237">
        <f t="shared" si="10"/>
        <v>0</v>
      </c>
      <c r="Z25" s="237">
        <f t="shared" si="11"/>
        <v>0</v>
      </c>
      <c r="AA25" s="238"/>
      <c r="AB25" s="232">
        <f>Forecasts!N6</f>
        <v>16</v>
      </c>
      <c r="AC25" s="233"/>
      <c r="AD25" s="234">
        <f t="shared" si="12"/>
        <v>0</v>
      </c>
      <c r="AE25" s="233"/>
      <c r="AF25" s="225">
        <f>VLOOKUP(AF$11,'Option X3'!$D$6:$E$20,2,0)</f>
        <v>0</v>
      </c>
      <c r="AG25" s="235">
        <f t="shared" si="13"/>
        <v>0</v>
      </c>
      <c r="AH25" s="234">
        <f t="shared" si="14"/>
        <v>0</v>
      </c>
      <c r="AI25" s="236">
        <f t="shared" si="15"/>
        <v>0</v>
      </c>
      <c r="AJ25" s="237">
        <f t="shared" si="16"/>
        <v>0</v>
      </c>
      <c r="AK25" s="237">
        <f t="shared" si="17"/>
        <v>0</v>
      </c>
      <c r="AL25" s="238"/>
      <c r="AM25" s="232">
        <f>Forecasts!O6</f>
        <v>8.5500000000000007</v>
      </c>
      <c r="AN25" s="233"/>
      <c r="AO25" s="234">
        <f t="shared" si="18"/>
        <v>0</v>
      </c>
      <c r="AP25" s="233"/>
      <c r="AQ25" s="225">
        <f>VLOOKUP(AQ$11,'Option X3'!$D$6:$E$20,2,0)</f>
        <v>0</v>
      </c>
      <c r="AR25" s="235">
        <f t="shared" si="19"/>
        <v>0</v>
      </c>
      <c r="AS25" s="234">
        <f t="shared" si="20"/>
        <v>0</v>
      </c>
      <c r="AT25" s="236">
        <f t="shared" si="21"/>
        <v>0</v>
      </c>
      <c r="AU25" s="237">
        <f t="shared" si="22"/>
        <v>0</v>
      </c>
      <c r="AV25" s="237">
        <f t="shared" si="23"/>
        <v>0</v>
      </c>
      <c r="AW25" s="238"/>
      <c r="AX25" s="232">
        <v>0</v>
      </c>
      <c r="AY25" s="233"/>
      <c r="AZ25" s="234">
        <f t="shared" si="24"/>
        <v>0</v>
      </c>
      <c r="BA25" s="233"/>
      <c r="BB25" s="225">
        <f>VLOOKUP(BB$11,'Option X3'!$D$6:$E$20,2,0)</f>
        <v>0</v>
      </c>
      <c r="BC25" s="235">
        <f t="shared" si="25"/>
        <v>0</v>
      </c>
      <c r="BD25" s="234">
        <f t="shared" si="26"/>
        <v>0</v>
      </c>
      <c r="BE25" s="236">
        <f t="shared" si="27"/>
        <v>0</v>
      </c>
      <c r="BF25" s="237">
        <f t="shared" si="28"/>
        <v>0</v>
      </c>
      <c r="BG25" s="237">
        <f t="shared" si="29"/>
        <v>0</v>
      </c>
      <c r="BH25" s="259"/>
      <c r="BI25" s="256">
        <f t="shared" si="30"/>
        <v>0</v>
      </c>
      <c r="BJ25" s="254"/>
      <c r="BK25" s="234">
        <f t="shared" si="31"/>
        <v>0</v>
      </c>
      <c r="BL25" s="233"/>
      <c r="BM25" s="225">
        <f>VLOOKUP(BM$11,'Option X3'!$D$6:$E$20,2,0)</f>
        <v>0</v>
      </c>
      <c r="BN25" s="235">
        <f t="shared" si="32"/>
        <v>0</v>
      </c>
      <c r="BO25" s="234">
        <f t="shared" si="33"/>
        <v>0</v>
      </c>
      <c r="BP25" s="236">
        <f t="shared" si="34"/>
        <v>0</v>
      </c>
      <c r="BQ25" s="237">
        <f t="shared" si="35"/>
        <v>0</v>
      </c>
      <c r="BR25" s="237">
        <f t="shared" si="36"/>
        <v>0</v>
      </c>
      <c r="BS25" s="259"/>
      <c r="BT25" s="256">
        <f t="shared" si="37"/>
        <v>16</v>
      </c>
      <c r="BU25" s="254"/>
      <c r="BV25" s="234">
        <f t="shared" si="38"/>
        <v>0</v>
      </c>
      <c r="BW25" s="233"/>
      <c r="BX25" s="225">
        <f>VLOOKUP(BX$11,'Option X3'!$D$6:$E$20,2,0)</f>
        <v>0</v>
      </c>
      <c r="BY25" s="235">
        <f t="shared" si="39"/>
        <v>0</v>
      </c>
      <c r="BZ25" s="234">
        <f t="shared" si="40"/>
        <v>0</v>
      </c>
      <c r="CA25" s="236">
        <f t="shared" si="41"/>
        <v>0</v>
      </c>
      <c r="CB25" s="237">
        <f t="shared" si="42"/>
        <v>0</v>
      </c>
      <c r="CC25" s="237">
        <f t="shared" si="43"/>
        <v>0</v>
      </c>
      <c r="CD25" s="259"/>
      <c r="CE25" s="256">
        <f t="shared" si="44"/>
        <v>8.5500000000000007</v>
      </c>
      <c r="CF25" s="254"/>
      <c r="CG25" s="234">
        <f t="shared" si="45"/>
        <v>0</v>
      </c>
      <c r="CH25" s="233"/>
      <c r="CI25" s="225">
        <f>VLOOKUP(CI$11,'Option X3'!$D$6:$E$20,2,0)</f>
        <v>0</v>
      </c>
      <c r="CJ25" s="235">
        <f t="shared" si="46"/>
        <v>0</v>
      </c>
      <c r="CK25" s="234">
        <f t="shared" si="47"/>
        <v>0</v>
      </c>
      <c r="CL25" s="236">
        <f t="shared" si="48"/>
        <v>0</v>
      </c>
      <c r="CM25" s="237">
        <f t="shared" si="49"/>
        <v>0</v>
      </c>
      <c r="CN25" s="237">
        <f t="shared" si="50"/>
        <v>0</v>
      </c>
      <c r="CO25" s="238"/>
      <c r="CP25" s="256">
        <f t="shared" si="51"/>
        <v>0</v>
      </c>
      <c r="CQ25" s="254"/>
      <c r="CR25" s="234">
        <f t="shared" si="52"/>
        <v>0</v>
      </c>
      <c r="CS25" s="233"/>
      <c r="CT25" s="225">
        <f>VLOOKUP(CT$11,'Option X3'!$D$6:$E$20,2,0)</f>
        <v>0</v>
      </c>
      <c r="CU25" s="235">
        <f t="shared" si="53"/>
        <v>0</v>
      </c>
      <c r="CV25" s="234">
        <f t="shared" si="54"/>
        <v>0</v>
      </c>
      <c r="CW25" s="236">
        <f t="shared" si="55"/>
        <v>0</v>
      </c>
      <c r="CX25" s="237">
        <f t="shared" si="56"/>
        <v>0</v>
      </c>
      <c r="CY25" s="237">
        <f t="shared" si="57"/>
        <v>0</v>
      </c>
      <c r="CZ25" s="238"/>
    </row>
    <row r="26" spans="1:104" s="229" customFormat="1" ht="12.5" x14ac:dyDescent="0.25">
      <c r="A26" s="247">
        <v>11</v>
      </c>
      <c r="B26" s="252">
        <v>200</v>
      </c>
      <c r="C26" s="230"/>
      <c r="D26" s="231"/>
      <c r="E26" s="274"/>
      <c r="F26" s="256">
        <f>SUM(Forecasts!E7:M7)</f>
        <v>12</v>
      </c>
      <c r="G26" s="254"/>
      <c r="H26" s="234">
        <f t="shared" si="0"/>
        <v>0</v>
      </c>
      <c r="I26" s="233"/>
      <c r="J26" s="225">
        <f>VLOOKUP(J$11,'Option X3'!$D$6:$E$20,2,0)</f>
        <v>0</v>
      </c>
      <c r="K26" s="235">
        <f t="shared" si="1"/>
        <v>0</v>
      </c>
      <c r="L26" s="234">
        <f t="shared" si="2"/>
        <v>0</v>
      </c>
      <c r="M26" s="236">
        <f t="shared" si="3"/>
        <v>0</v>
      </c>
      <c r="N26" s="237">
        <f t="shared" si="4"/>
        <v>0</v>
      </c>
      <c r="O26" s="237">
        <f t="shared" si="5"/>
        <v>0</v>
      </c>
      <c r="P26" s="238"/>
      <c r="Q26" s="232">
        <v>0</v>
      </c>
      <c r="R26" s="233"/>
      <c r="S26" s="234">
        <f t="shared" si="6"/>
        <v>0</v>
      </c>
      <c r="T26" s="233"/>
      <c r="U26" s="225">
        <f>VLOOKUP(U$11,'Option X3'!$D$6:$E$20,2,0)</f>
        <v>0</v>
      </c>
      <c r="V26" s="235">
        <f t="shared" si="7"/>
        <v>0</v>
      </c>
      <c r="W26" s="234">
        <f t="shared" si="8"/>
        <v>0</v>
      </c>
      <c r="X26" s="236">
        <f t="shared" si="9"/>
        <v>0</v>
      </c>
      <c r="Y26" s="237">
        <f t="shared" si="10"/>
        <v>0</v>
      </c>
      <c r="Z26" s="237">
        <f t="shared" si="11"/>
        <v>0</v>
      </c>
      <c r="AA26" s="238"/>
      <c r="AB26" s="232">
        <f>Forecasts!N7</f>
        <v>3</v>
      </c>
      <c r="AC26" s="233"/>
      <c r="AD26" s="234">
        <f t="shared" si="12"/>
        <v>0</v>
      </c>
      <c r="AE26" s="233"/>
      <c r="AF26" s="225">
        <f>VLOOKUP(AF$11,'Option X3'!$D$6:$E$20,2,0)</f>
        <v>0</v>
      </c>
      <c r="AG26" s="235">
        <f t="shared" si="13"/>
        <v>0</v>
      </c>
      <c r="AH26" s="234">
        <f t="shared" si="14"/>
        <v>0</v>
      </c>
      <c r="AI26" s="236">
        <f t="shared" si="15"/>
        <v>0</v>
      </c>
      <c r="AJ26" s="237">
        <f t="shared" si="16"/>
        <v>0</v>
      </c>
      <c r="AK26" s="237">
        <f t="shared" si="17"/>
        <v>0</v>
      </c>
      <c r="AL26" s="238"/>
      <c r="AM26" s="232">
        <f>Forecasts!O7</f>
        <v>0</v>
      </c>
      <c r="AN26" s="233"/>
      <c r="AO26" s="234">
        <f t="shared" si="18"/>
        <v>0</v>
      </c>
      <c r="AP26" s="233"/>
      <c r="AQ26" s="225">
        <f>VLOOKUP(AQ$11,'Option X3'!$D$6:$E$20,2,0)</f>
        <v>0</v>
      </c>
      <c r="AR26" s="235">
        <f t="shared" si="19"/>
        <v>0</v>
      </c>
      <c r="AS26" s="234">
        <f t="shared" si="20"/>
        <v>0</v>
      </c>
      <c r="AT26" s="236">
        <f t="shared" si="21"/>
        <v>0</v>
      </c>
      <c r="AU26" s="237">
        <f t="shared" si="22"/>
        <v>0</v>
      </c>
      <c r="AV26" s="237">
        <f t="shared" si="23"/>
        <v>0</v>
      </c>
      <c r="AW26" s="238"/>
      <c r="AX26" s="232">
        <v>0</v>
      </c>
      <c r="AY26" s="233"/>
      <c r="AZ26" s="234">
        <f t="shared" si="24"/>
        <v>0</v>
      </c>
      <c r="BA26" s="233"/>
      <c r="BB26" s="225">
        <f>VLOOKUP(BB$11,'Option X3'!$D$6:$E$20,2,0)</f>
        <v>0</v>
      </c>
      <c r="BC26" s="235">
        <f t="shared" si="25"/>
        <v>0</v>
      </c>
      <c r="BD26" s="234">
        <f t="shared" si="26"/>
        <v>0</v>
      </c>
      <c r="BE26" s="236">
        <f t="shared" si="27"/>
        <v>0</v>
      </c>
      <c r="BF26" s="237">
        <f t="shared" si="28"/>
        <v>0</v>
      </c>
      <c r="BG26" s="237">
        <f t="shared" si="29"/>
        <v>0</v>
      </c>
      <c r="BH26" s="259"/>
      <c r="BI26" s="256">
        <f t="shared" si="30"/>
        <v>0</v>
      </c>
      <c r="BJ26" s="254"/>
      <c r="BK26" s="234">
        <f t="shared" si="31"/>
        <v>0</v>
      </c>
      <c r="BL26" s="233"/>
      <c r="BM26" s="225">
        <f>VLOOKUP(BM$11,'Option X3'!$D$6:$E$20,2,0)</f>
        <v>0</v>
      </c>
      <c r="BN26" s="235">
        <f t="shared" si="32"/>
        <v>0</v>
      </c>
      <c r="BO26" s="234">
        <f t="shared" si="33"/>
        <v>0</v>
      </c>
      <c r="BP26" s="236">
        <f t="shared" si="34"/>
        <v>0</v>
      </c>
      <c r="BQ26" s="237">
        <f t="shared" si="35"/>
        <v>0</v>
      </c>
      <c r="BR26" s="237">
        <f t="shared" si="36"/>
        <v>0</v>
      </c>
      <c r="BS26" s="259"/>
      <c r="BT26" s="256">
        <f t="shared" si="37"/>
        <v>3</v>
      </c>
      <c r="BU26" s="254"/>
      <c r="BV26" s="234">
        <f t="shared" si="38"/>
        <v>0</v>
      </c>
      <c r="BW26" s="233"/>
      <c r="BX26" s="225">
        <f>VLOOKUP(BX$11,'Option X3'!$D$6:$E$20,2,0)</f>
        <v>0</v>
      </c>
      <c r="BY26" s="235">
        <f t="shared" si="39"/>
        <v>0</v>
      </c>
      <c r="BZ26" s="234">
        <f t="shared" si="40"/>
        <v>0</v>
      </c>
      <c r="CA26" s="236">
        <f t="shared" si="41"/>
        <v>0</v>
      </c>
      <c r="CB26" s="237">
        <f t="shared" si="42"/>
        <v>0</v>
      </c>
      <c r="CC26" s="237">
        <f t="shared" si="43"/>
        <v>0</v>
      </c>
      <c r="CD26" s="259"/>
      <c r="CE26" s="256">
        <f t="shared" si="44"/>
        <v>0</v>
      </c>
      <c r="CF26" s="254"/>
      <c r="CG26" s="234">
        <f t="shared" si="45"/>
        <v>0</v>
      </c>
      <c r="CH26" s="233"/>
      <c r="CI26" s="225">
        <f>VLOOKUP(CI$11,'Option X3'!$D$6:$E$20,2,0)</f>
        <v>0</v>
      </c>
      <c r="CJ26" s="235">
        <f t="shared" si="46"/>
        <v>0</v>
      </c>
      <c r="CK26" s="234">
        <f t="shared" si="47"/>
        <v>0</v>
      </c>
      <c r="CL26" s="236">
        <f t="shared" si="48"/>
        <v>0</v>
      </c>
      <c r="CM26" s="237">
        <f t="shared" si="49"/>
        <v>0</v>
      </c>
      <c r="CN26" s="237">
        <f t="shared" si="50"/>
        <v>0</v>
      </c>
      <c r="CO26" s="238"/>
      <c r="CP26" s="256">
        <f t="shared" si="51"/>
        <v>0</v>
      </c>
      <c r="CQ26" s="254"/>
      <c r="CR26" s="234">
        <f t="shared" si="52"/>
        <v>0</v>
      </c>
      <c r="CS26" s="233"/>
      <c r="CT26" s="225">
        <f>VLOOKUP(CT$11,'Option X3'!$D$6:$E$20,2,0)</f>
        <v>0</v>
      </c>
      <c r="CU26" s="235">
        <f t="shared" si="53"/>
        <v>0</v>
      </c>
      <c r="CV26" s="234">
        <f t="shared" si="54"/>
        <v>0</v>
      </c>
      <c r="CW26" s="236">
        <f t="shared" si="55"/>
        <v>0</v>
      </c>
      <c r="CX26" s="237">
        <f t="shared" si="56"/>
        <v>0</v>
      </c>
      <c r="CY26" s="237">
        <f t="shared" si="57"/>
        <v>0</v>
      </c>
      <c r="CZ26" s="238"/>
    </row>
    <row r="27" spans="1:104" s="229" customFormat="1" ht="12.5" x14ac:dyDescent="0.25">
      <c r="A27" s="247">
        <v>12</v>
      </c>
      <c r="B27" s="252">
        <v>250</v>
      </c>
      <c r="C27" s="230"/>
      <c r="D27" s="231"/>
      <c r="E27" s="273"/>
      <c r="F27" s="256">
        <f>SUM(Forecasts!E8:M8)</f>
        <v>24</v>
      </c>
      <c r="G27" s="254"/>
      <c r="H27" s="234">
        <f t="shared" si="0"/>
        <v>0</v>
      </c>
      <c r="I27" s="233"/>
      <c r="J27" s="225">
        <f>VLOOKUP(J$11,'Option X3'!$D$6:$E$20,2,0)</f>
        <v>0</v>
      </c>
      <c r="K27" s="235">
        <f t="shared" si="1"/>
        <v>0</v>
      </c>
      <c r="L27" s="234">
        <f t="shared" si="2"/>
        <v>0</v>
      </c>
      <c r="M27" s="236">
        <f t="shared" si="3"/>
        <v>0</v>
      </c>
      <c r="N27" s="237">
        <f t="shared" si="4"/>
        <v>0</v>
      </c>
      <c r="O27" s="237">
        <f t="shared" si="5"/>
        <v>0</v>
      </c>
      <c r="P27" s="238"/>
      <c r="Q27" s="232">
        <v>0</v>
      </c>
      <c r="R27" s="233"/>
      <c r="S27" s="234">
        <f t="shared" si="6"/>
        <v>0</v>
      </c>
      <c r="T27" s="233"/>
      <c r="U27" s="225">
        <f>VLOOKUP(U$11,'Option X3'!$D$6:$E$20,2,0)</f>
        <v>0</v>
      </c>
      <c r="V27" s="235">
        <f t="shared" si="7"/>
        <v>0</v>
      </c>
      <c r="W27" s="234">
        <f t="shared" si="8"/>
        <v>0</v>
      </c>
      <c r="X27" s="236">
        <f t="shared" si="9"/>
        <v>0</v>
      </c>
      <c r="Y27" s="237">
        <f t="shared" si="10"/>
        <v>0</v>
      </c>
      <c r="Z27" s="237">
        <f t="shared" si="11"/>
        <v>0</v>
      </c>
      <c r="AA27" s="238"/>
      <c r="AB27" s="232">
        <f>Forecasts!N8</f>
        <v>1</v>
      </c>
      <c r="AC27" s="233"/>
      <c r="AD27" s="234">
        <f t="shared" si="12"/>
        <v>0</v>
      </c>
      <c r="AE27" s="233"/>
      <c r="AF27" s="225">
        <f>VLOOKUP(AF$11,'Option X3'!$D$6:$E$20,2,0)</f>
        <v>0</v>
      </c>
      <c r="AG27" s="235">
        <f t="shared" si="13"/>
        <v>0</v>
      </c>
      <c r="AH27" s="234">
        <f t="shared" si="14"/>
        <v>0</v>
      </c>
      <c r="AI27" s="236">
        <f t="shared" si="15"/>
        <v>0</v>
      </c>
      <c r="AJ27" s="237">
        <f t="shared" si="16"/>
        <v>0</v>
      </c>
      <c r="AK27" s="237">
        <f t="shared" si="17"/>
        <v>0</v>
      </c>
      <c r="AL27" s="238"/>
      <c r="AM27" s="232">
        <f>Forecasts!O8</f>
        <v>0</v>
      </c>
      <c r="AN27" s="233"/>
      <c r="AO27" s="234">
        <f t="shared" si="18"/>
        <v>0</v>
      </c>
      <c r="AP27" s="233"/>
      <c r="AQ27" s="225">
        <f>VLOOKUP(AQ$11,'Option X3'!$D$6:$E$20,2,0)</f>
        <v>0</v>
      </c>
      <c r="AR27" s="235">
        <f t="shared" si="19"/>
        <v>0</v>
      </c>
      <c r="AS27" s="234">
        <f t="shared" si="20"/>
        <v>0</v>
      </c>
      <c r="AT27" s="236">
        <f t="shared" si="21"/>
        <v>0</v>
      </c>
      <c r="AU27" s="237">
        <f t="shared" si="22"/>
        <v>0</v>
      </c>
      <c r="AV27" s="237">
        <f t="shared" si="23"/>
        <v>0</v>
      </c>
      <c r="AW27" s="238"/>
      <c r="AX27" s="232">
        <v>0</v>
      </c>
      <c r="AY27" s="233"/>
      <c r="AZ27" s="234">
        <f t="shared" si="24"/>
        <v>0</v>
      </c>
      <c r="BA27" s="233"/>
      <c r="BB27" s="225">
        <f>VLOOKUP(BB$11,'Option X3'!$D$6:$E$20,2,0)</f>
        <v>0</v>
      </c>
      <c r="BC27" s="235">
        <f t="shared" si="25"/>
        <v>0</v>
      </c>
      <c r="BD27" s="234">
        <f t="shared" si="26"/>
        <v>0</v>
      </c>
      <c r="BE27" s="236">
        <f t="shared" si="27"/>
        <v>0</v>
      </c>
      <c r="BF27" s="237">
        <f t="shared" si="28"/>
        <v>0</v>
      </c>
      <c r="BG27" s="237">
        <f t="shared" si="29"/>
        <v>0</v>
      </c>
      <c r="BH27" s="259"/>
      <c r="BI27" s="256">
        <f t="shared" si="30"/>
        <v>0</v>
      </c>
      <c r="BJ27" s="254"/>
      <c r="BK27" s="234">
        <f t="shared" si="31"/>
        <v>0</v>
      </c>
      <c r="BL27" s="233"/>
      <c r="BM27" s="225">
        <f>VLOOKUP(BM$11,'Option X3'!$D$6:$E$20,2,0)</f>
        <v>0</v>
      </c>
      <c r="BN27" s="235">
        <f t="shared" si="32"/>
        <v>0</v>
      </c>
      <c r="BO27" s="234">
        <f t="shared" si="33"/>
        <v>0</v>
      </c>
      <c r="BP27" s="236">
        <f t="shared" si="34"/>
        <v>0</v>
      </c>
      <c r="BQ27" s="237">
        <f t="shared" si="35"/>
        <v>0</v>
      </c>
      <c r="BR27" s="237">
        <f t="shared" si="36"/>
        <v>0</v>
      </c>
      <c r="BS27" s="259"/>
      <c r="BT27" s="256">
        <f t="shared" si="37"/>
        <v>1</v>
      </c>
      <c r="BU27" s="254"/>
      <c r="BV27" s="234">
        <f t="shared" si="38"/>
        <v>0</v>
      </c>
      <c r="BW27" s="233"/>
      <c r="BX27" s="225">
        <f>VLOOKUP(BX$11,'Option X3'!$D$6:$E$20,2,0)</f>
        <v>0</v>
      </c>
      <c r="BY27" s="235">
        <f t="shared" si="39"/>
        <v>0</v>
      </c>
      <c r="BZ27" s="234">
        <f t="shared" si="40"/>
        <v>0</v>
      </c>
      <c r="CA27" s="236">
        <f t="shared" si="41"/>
        <v>0</v>
      </c>
      <c r="CB27" s="237">
        <f t="shared" si="42"/>
        <v>0</v>
      </c>
      <c r="CC27" s="237">
        <f t="shared" si="43"/>
        <v>0</v>
      </c>
      <c r="CD27" s="259"/>
      <c r="CE27" s="256">
        <f t="shared" si="44"/>
        <v>0</v>
      </c>
      <c r="CF27" s="254"/>
      <c r="CG27" s="234">
        <f t="shared" si="45"/>
        <v>0</v>
      </c>
      <c r="CH27" s="233"/>
      <c r="CI27" s="225">
        <f>VLOOKUP(CI$11,'Option X3'!$D$6:$E$20,2,0)</f>
        <v>0</v>
      </c>
      <c r="CJ27" s="235">
        <f t="shared" si="46"/>
        <v>0</v>
      </c>
      <c r="CK27" s="234">
        <f t="shared" si="47"/>
        <v>0</v>
      </c>
      <c r="CL27" s="236">
        <f t="shared" si="48"/>
        <v>0</v>
      </c>
      <c r="CM27" s="237">
        <f t="shared" si="49"/>
        <v>0</v>
      </c>
      <c r="CN27" s="237">
        <f t="shared" si="50"/>
        <v>0</v>
      </c>
      <c r="CO27" s="238"/>
      <c r="CP27" s="256">
        <f t="shared" si="51"/>
        <v>0</v>
      </c>
      <c r="CQ27" s="254"/>
      <c r="CR27" s="234">
        <f t="shared" si="52"/>
        <v>0</v>
      </c>
      <c r="CS27" s="233"/>
      <c r="CT27" s="225">
        <f>VLOOKUP(CT$11,'Option X3'!$D$6:$E$20,2,0)</f>
        <v>0</v>
      </c>
      <c r="CU27" s="235">
        <f t="shared" si="53"/>
        <v>0</v>
      </c>
      <c r="CV27" s="234">
        <f t="shared" si="54"/>
        <v>0</v>
      </c>
      <c r="CW27" s="236">
        <f t="shared" si="55"/>
        <v>0</v>
      </c>
      <c r="CX27" s="237">
        <f t="shared" si="56"/>
        <v>0</v>
      </c>
      <c r="CY27" s="237">
        <f t="shared" si="57"/>
        <v>0</v>
      </c>
      <c r="CZ27" s="238"/>
    </row>
    <row r="28" spans="1:104" s="229" customFormat="1" ht="12.5" x14ac:dyDescent="0.25">
      <c r="A28" s="247">
        <v>13</v>
      </c>
      <c r="B28" s="252">
        <v>300</v>
      </c>
      <c r="C28" s="230"/>
      <c r="D28" s="231"/>
      <c r="E28" s="274"/>
      <c r="F28" s="256">
        <f>SUM(Forecasts!E9:M9)</f>
        <v>1290</v>
      </c>
      <c r="G28" s="254"/>
      <c r="H28" s="234">
        <f t="shared" si="0"/>
        <v>0</v>
      </c>
      <c r="I28" s="233"/>
      <c r="J28" s="225">
        <f>VLOOKUP(J$11,'Option X3'!$D$6:$E$20,2,0)</f>
        <v>0</v>
      </c>
      <c r="K28" s="235">
        <f t="shared" si="1"/>
        <v>0</v>
      </c>
      <c r="L28" s="234">
        <f t="shared" si="2"/>
        <v>0</v>
      </c>
      <c r="M28" s="236">
        <f t="shared" si="3"/>
        <v>0</v>
      </c>
      <c r="N28" s="237">
        <f t="shared" si="4"/>
        <v>0</v>
      </c>
      <c r="O28" s="237">
        <f t="shared" si="5"/>
        <v>0</v>
      </c>
      <c r="P28" s="238"/>
      <c r="Q28" s="232">
        <v>0</v>
      </c>
      <c r="R28" s="233"/>
      <c r="S28" s="234">
        <f t="shared" si="6"/>
        <v>0</v>
      </c>
      <c r="T28" s="233"/>
      <c r="U28" s="225">
        <f>VLOOKUP(U$11,'Option X3'!$D$6:$E$20,2,0)</f>
        <v>0</v>
      </c>
      <c r="V28" s="235">
        <f t="shared" si="7"/>
        <v>0</v>
      </c>
      <c r="W28" s="234">
        <f t="shared" si="8"/>
        <v>0</v>
      </c>
      <c r="X28" s="236">
        <f t="shared" si="9"/>
        <v>0</v>
      </c>
      <c r="Y28" s="237">
        <f t="shared" si="10"/>
        <v>0</v>
      </c>
      <c r="Z28" s="237">
        <f t="shared" si="11"/>
        <v>0</v>
      </c>
      <c r="AA28" s="238"/>
      <c r="AB28" s="232">
        <f>Forecasts!N9</f>
        <v>262</v>
      </c>
      <c r="AC28" s="233"/>
      <c r="AD28" s="234">
        <f t="shared" si="12"/>
        <v>0</v>
      </c>
      <c r="AE28" s="233"/>
      <c r="AF28" s="225">
        <f>VLOOKUP(AF$11,'Option X3'!$D$6:$E$20,2,0)</f>
        <v>0</v>
      </c>
      <c r="AG28" s="235">
        <f t="shared" si="13"/>
        <v>0</v>
      </c>
      <c r="AH28" s="234">
        <f t="shared" si="14"/>
        <v>0</v>
      </c>
      <c r="AI28" s="236">
        <f t="shared" si="15"/>
        <v>0</v>
      </c>
      <c r="AJ28" s="237">
        <f t="shared" si="16"/>
        <v>0</v>
      </c>
      <c r="AK28" s="237">
        <f t="shared" si="17"/>
        <v>0</v>
      </c>
      <c r="AL28" s="238"/>
      <c r="AM28" s="232">
        <f>Forecasts!O9</f>
        <v>0</v>
      </c>
      <c r="AN28" s="233"/>
      <c r="AO28" s="234">
        <f t="shared" si="18"/>
        <v>0</v>
      </c>
      <c r="AP28" s="233"/>
      <c r="AQ28" s="225">
        <f>VLOOKUP(AQ$11,'Option X3'!$D$6:$E$20,2,0)</f>
        <v>0</v>
      </c>
      <c r="AR28" s="235">
        <f t="shared" si="19"/>
        <v>0</v>
      </c>
      <c r="AS28" s="234">
        <f t="shared" si="20"/>
        <v>0</v>
      </c>
      <c r="AT28" s="236">
        <f t="shared" si="21"/>
        <v>0</v>
      </c>
      <c r="AU28" s="237">
        <f t="shared" si="22"/>
        <v>0</v>
      </c>
      <c r="AV28" s="237">
        <f t="shared" si="23"/>
        <v>0</v>
      </c>
      <c r="AW28" s="238"/>
      <c r="AX28" s="232">
        <v>0</v>
      </c>
      <c r="AY28" s="233"/>
      <c r="AZ28" s="234">
        <f t="shared" si="24"/>
        <v>0</v>
      </c>
      <c r="BA28" s="233"/>
      <c r="BB28" s="225">
        <f>VLOOKUP(BB$11,'Option X3'!$D$6:$E$20,2,0)</f>
        <v>0</v>
      </c>
      <c r="BC28" s="235">
        <f t="shared" si="25"/>
        <v>0</v>
      </c>
      <c r="BD28" s="234">
        <f t="shared" si="26"/>
        <v>0</v>
      </c>
      <c r="BE28" s="236">
        <f t="shared" si="27"/>
        <v>0</v>
      </c>
      <c r="BF28" s="237">
        <f t="shared" si="28"/>
        <v>0</v>
      </c>
      <c r="BG28" s="237">
        <f t="shared" si="29"/>
        <v>0</v>
      </c>
      <c r="BH28" s="259"/>
      <c r="BI28" s="256">
        <f t="shared" si="30"/>
        <v>0</v>
      </c>
      <c r="BJ28" s="254"/>
      <c r="BK28" s="234">
        <f t="shared" si="31"/>
        <v>0</v>
      </c>
      <c r="BL28" s="233"/>
      <c r="BM28" s="225">
        <f>VLOOKUP(BM$11,'Option X3'!$D$6:$E$20,2,0)</f>
        <v>0</v>
      </c>
      <c r="BN28" s="235">
        <f t="shared" si="32"/>
        <v>0</v>
      </c>
      <c r="BO28" s="234">
        <f t="shared" si="33"/>
        <v>0</v>
      </c>
      <c r="BP28" s="236">
        <f t="shared" si="34"/>
        <v>0</v>
      </c>
      <c r="BQ28" s="237">
        <f t="shared" si="35"/>
        <v>0</v>
      </c>
      <c r="BR28" s="237">
        <f t="shared" si="36"/>
        <v>0</v>
      </c>
      <c r="BS28" s="259"/>
      <c r="BT28" s="256">
        <f t="shared" si="37"/>
        <v>262</v>
      </c>
      <c r="BU28" s="254"/>
      <c r="BV28" s="234">
        <f t="shared" si="38"/>
        <v>0</v>
      </c>
      <c r="BW28" s="233"/>
      <c r="BX28" s="225">
        <f>VLOOKUP(BX$11,'Option X3'!$D$6:$E$20,2,0)</f>
        <v>0</v>
      </c>
      <c r="BY28" s="235">
        <f t="shared" si="39"/>
        <v>0</v>
      </c>
      <c r="BZ28" s="234">
        <f t="shared" si="40"/>
        <v>0</v>
      </c>
      <c r="CA28" s="236">
        <f t="shared" si="41"/>
        <v>0</v>
      </c>
      <c r="CB28" s="237">
        <f t="shared" si="42"/>
        <v>0</v>
      </c>
      <c r="CC28" s="237">
        <f t="shared" si="43"/>
        <v>0</v>
      </c>
      <c r="CD28" s="259"/>
      <c r="CE28" s="256">
        <f t="shared" si="44"/>
        <v>0</v>
      </c>
      <c r="CF28" s="254"/>
      <c r="CG28" s="234">
        <f t="shared" si="45"/>
        <v>0</v>
      </c>
      <c r="CH28" s="233"/>
      <c r="CI28" s="225">
        <f>VLOOKUP(CI$11,'Option X3'!$D$6:$E$20,2,0)</f>
        <v>0</v>
      </c>
      <c r="CJ28" s="235">
        <f t="shared" si="46"/>
        <v>0</v>
      </c>
      <c r="CK28" s="234">
        <f t="shared" si="47"/>
        <v>0</v>
      </c>
      <c r="CL28" s="236">
        <f t="shared" si="48"/>
        <v>0</v>
      </c>
      <c r="CM28" s="237">
        <f t="shared" si="49"/>
        <v>0</v>
      </c>
      <c r="CN28" s="237">
        <f t="shared" si="50"/>
        <v>0</v>
      </c>
      <c r="CO28" s="238"/>
      <c r="CP28" s="256">
        <f t="shared" si="51"/>
        <v>0</v>
      </c>
      <c r="CQ28" s="254"/>
      <c r="CR28" s="234">
        <f t="shared" si="52"/>
        <v>0</v>
      </c>
      <c r="CS28" s="233"/>
      <c r="CT28" s="225">
        <f>VLOOKUP(CT$11,'Option X3'!$D$6:$E$20,2,0)</f>
        <v>0</v>
      </c>
      <c r="CU28" s="235">
        <f t="shared" si="53"/>
        <v>0</v>
      </c>
      <c r="CV28" s="234">
        <f t="shared" si="54"/>
        <v>0</v>
      </c>
      <c r="CW28" s="236">
        <f t="shared" si="55"/>
        <v>0</v>
      </c>
      <c r="CX28" s="237">
        <f t="shared" si="56"/>
        <v>0</v>
      </c>
      <c r="CY28" s="237">
        <f t="shared" si="57"/>
        <v>0</v>
      </c>
      <c r="CZ28" s="238"/>
    </row>
    <row r="29" spans="1:104" s="229" customFormat="1" ht="12.5" x14ac:dyDescent="0.25">
      <c r="A29" s="247">
        <v>14</v>
      </c>
      <c r="B29" s="252">
        <v>350</v>
      </c>
      <c r="C29" s="230"/>
      <c r="D29" s="231"/>
      <c r="E29" s="273"/>
      <c r="F29" s="256">
        <f>SUM(Forecasts!E10:M10)</f>
        <v>24</v>
      </c>
      <c r="G29" s="254"/>
      <c r="H29" s="234">
        <f t="shared" si="0"/>
        <v>0</v>
      </c>
      <c r="I29" s="233"/>
      <c r="J29" s="225">
        <f>VLOOKUP(J$11,'Option X3'!$D$6:$E$20,2,0)</f>
        <v>0</v>
      </c>
      <c r="K29" s="235">
        <f t="shared" si="1"/>
        <v>0</v>
      </c>
      <c r="L29" s="234">
        <f t="shared" si="2"/>
        <v>0</v>
      </c>
      <c r="M29" s="236">
        <f t="shared" si="3"/>
        <v>0</v>
      </c>
      <c r="N29" s="237">
        <f t="shared" si="4"/>
        <v>0</v>
      </c>
      <c r="O29" s="237">
        <f t="shared" si="5"/>
        <v>0</v>
      </c>
      <c r="P29" s="238"/>
      <c r="Q29" s="232">
        <v>0</v>
      </c>
      <c r="R29" s="233"/>
      <c r="S29" s="234">
        <f t="shared" si="6"/>
        <v>0</v>
      </c>
      <c r="T29" s="233"/>
      <c r="U29" s="225">
        <f>VLOOKUP(U$11,'Option X3'!$D$6:$E$20,2,0)</f>
        <v>0</v>
      </c>
      <c r="V29" s="235">
        <f t="shared" si="7"/>
        <v>0</v>
      </c>
      <c r="W29" s="234">
        <f t="shared" si="8"/>
        <v>0</v>
      </c>
      <c r="X29" s="236">
        <f t="shared" si="9"/>
        <v>0</v>
      </c>
      <c r="Y29" s="237">
        <f t="shared" si="10"/>
        <v>0</v>
      </c>
      <c r="Z29" s="237">
        <f t="shared" si="11"/>
        <v>0</v>
      </c>
      <c r="AA29" s="238"/>
      <c r="AB29" s="232">
        <f>Forecasts!N10</f>
        <v>1</v>
      </c>
      <c r="AC29" s="233"/>
      <c r="AD29" s="234">
        <f t="shared" si="12"/>
        <v>0</v>
      </c>
      <c r="AE29" s="233"/>
      <c r="AF29" s="225">
        <f>VLOOKUP(AF$11,'Option X3'!$D$6:$E$20,2,0)</f>
        <v>0</v>
      </c>
      <c r="AG29" s="235">
        <f t="shared" si="13"/>
        <v>0</v>
      </c>
      <c r="AH29" s="234">
        <f t="shared" si="14"/>
        <v>0</v>
      </c>
      <c r="AI29" s="236">
        <f t="shared" si="15"/>
        <v>0</v>
      </c>
      <c r="AJ29" s="237">
        <f t="shared" si="16"/>
        <v>0</v>
      </c>
      <c r="AK29" s="237">
        <f t="shared" si="17"/>
        <v>0</v>
      </c>
      <c r="AL29" s="238"/>
      <c r="AM29" s="232">
        <f>Forecasts!O10</f>
        <v>0</v>
      </c>
      <c r="AN29" s="233"/>
      <c r="AO29" s="234">
        <f t="shared" si="18"/>
        <v>0</v>
      </c>
      <c r="AP29" s="233"/>
      <c r="AQ29" s="225">
        <f>VLOOKUP(AQ$11,'Option X3'!$D$6:$E$20,2,0)</f>
        <v>0</v>
      </c>
      <c r="AR29" s="235">
        <f t="shared" si="19"/>
        <v>0</v>
      </c>
      <c r="AS29" s="234">
        <f t="shared" si="20"/>
        <v>0</v>
      </c>
      <c r="AT29" s="236">
        <f t="shared" si="21"/>
        <v>0</v>
      </c>
      <c r="AU29" s="237">
        <f t="shared" si="22"/>
        <v>0</v>
      </c>
      <c r="AV29" s="237">
        <f t="shared" si="23"/>
        <v>0</v>
      </c>
      <c r="AW29" s="238"/>
      <c r="AX29" s="232">
        <v>0</v>
      </c>
      <c r="AY29" s="233"/>
      <c r="AZ29" s="234">
        <f t="shared" si="24"/>
        <v>0</v>
      </c>
      <c r="BA29" s="233"/>
      <c r="BB29" s="225">
        <f>VLOOKUP(BB$11,'Option X3'!$D$6:$E$20,2,0)</f>
        <v>0</v>
      </c>
      <c r="BC29" s="235">
        <f t="shared" si="25"/>
        <v>0</v>
      </c>
      <c r="BD29" s="234">
        <f t="shared" si="26"/>
        <v>0</v>
      </c>
      <c r="BE29" s="236">
        <f t="shared" si="27"/>
        <v>0</v>
      </c>
      <c r="BF29" s="237">
        <f t="shared" si="28"/>
        <v>0</v>
      </c>
      <c r="BG29" s="237">
        <f t="shared" si="29"/>
        <v>0</v>
      </c>
      <c r="BH29" s="259"/>
      <c r="BI29" s="256">
        <f t="shared" si="30"/>
        <v>0</v>
      </c>
      <c r="BJ29" s="254"/>
      <c r="BK29" s="234">
        <f t="shared" si="31"/>
        <v>0</v>
      </c>
      <c r="BL29" s="233"/>
      <c r="BM29" s="225">
        <f>VLOOKUP(BM$11,'Option X3'!$D$6:$E$20,2,0)</f>
        <v>0</v>
      </c>
      <c r="BN29" s="235">
        <f t="shared" si="32"/>
        <v>0</v>
      </c>
      <c r="BO29" s="234">
        <f t="shared" si="33"/>
        <v>0</v>
      </c>
      <c r="BP29" s="236">
        <f t="shared" si="34"/>
        <v>0</v>
      </c>
      <c r="BQ29" s="237">
        <f t="shared" si="35"/>
        <v>0</v>
      </c>
      <c r="BR29" s="237">
        <f t="shared" si="36"/>
        <v>0</v>
      </c>
      <c r="BS29" s="259"/>
      <c r="BT29" s="256">
        <f t="shared" si="37"/>
        <v>1</v>
      </c>
      <c r="BU29" s="254"/>
      <c r="BV29" s="234">
        <f t="shared" si="38"/>
        <v>0</v>
      </c>
      <c r="BW29" s="233"/>
      <c r="BX29" s="225">
        <f>VLOOKUP(BX$11,'Option X3'!$D$6:$E$20,2,0)</f>
        <v>0</v>
      </c>
      <c r="BY29" s="235">
        <f t="shared" si="39"/>
        <v>0</v>
      </c>
      <c r="BZ29" s="234">
        <f t="shared" si="40"/>
        <v>0</v>
      </c>
      <c r="CA29" s="236">
        <f t="shared" si="41"/>
        <v>0</v>
      </c>
      <c r="CB29" s="237">
        <f t="shared" si="42"/>
        <v>0</v>
      </c>
      <c r="CC29" s="237">
        <f t="shared" si="43"/>
        <v>0</v>
      </c>
      <c r="CD29" s="259"/>
      <c r="CE29" s="256">
        <f t="shared" si="44"/>
        <v>0</v>
      </c>
      <c r="CF29" s="254"/>
      <c r="CG29" s="234">
        <f t="shared" si="45"/>
        <v>0</v>
      </c>
      <c r="CH29" s="233"/>
      <c r="CI29" s="225">
        <f>VLOOKUP(CI$11,'Option X3'!$D$6:$E$20,2,0)</f>
        <v>0</v>
      </c>
      <c r="CJ29" s="235">
        <f t="shared" si="46"/>
        <v>0</v>
      </c>
      <c r="CK29" s="234">
        <f t="shared" si="47"/>
        <v>0</v>
      </c>
      <c r="CL29" s="236">
        <f t="shared" si="48"/>
        <v>0</v>
      </c>
      <c r="CM29" s="237">
        <f t="shared" si="49"/>
        <v>0</v>
      </c>
      <c r="CN29" s="237">
        <f t="shared" si="50"/>
        <v>0</v>
      </c>
      <c r="CO29" s="238"/>
      <c r="CP29" s="256">
        <f t="shared" si="51"/>
        <v>0</v>
      </c>
      <c r="CQ29" s="254"/>
      <c r="CR29" s="234">
        <f t="shared" si="52"/>
        <v>0</v>
      </c>
      <c r="CS29" s="233"/>
      <c r="CT29" s="225">
        <f>VLOOKUP(CT$11,'Option X3'!$D$6:$E$20,2,0)</f>
        <v>0</v>
      </c>
      <c r="CU29" s="235">
        <f t="shared" si="53"/>
        <v>0</v>
      </c>
      <c r="CV29" s="234">
        <f t="shared" si="54"/>
        <v>0</v>
      </c>
      <c r="CW29" s="236">
        <f t="shared" si="55"/>
        <v>0</v>
      </c>
      <c r="CX29" s="237">
        <f t="shared" si="56"/>
        <v>0</v>
      </c>
      <c r="CY29" s="237">
        <f t="shared" si="57"/>
        <v>0</v>
      </c>
      <c r="CZ29" s="238"/>
    </row>
    <row r="30" spans="1:104" s="229" customFormat="1" ht="12.5" x14ac:dyDescent="0.25">
      <c r="A30" s="247">
        <v>15</v>
      </c>
      <c r="B30" s="252">
        <v>400</v>
      </c>
      <c r="C30" s="230"/>
      <c r="D30" s="231"/>
      <c r="E30" s="274"/>
      <c r="F30" s="256">
        <f>SUM(Forecasts!E11:M11)</f>
        <v>24</v>
      </c>
      <c r="G30" s="254"/>
      <c r="H30" s="234">
        <f t="shared" si="0"/>
        <v>0</v>
      </c>
      <c r="I30" s="233"/>
      <c r="J30" s="225">
        <f>VLOOKUP(J$11,'Option X3'!$D$6:$E$20,2,0)</f>
        <v>0</v>
      </c>
      <c r="K30" s="235">
        <f t="shared" si="1"/>
        <v>0</v>
      </c>
      <c r="L30" s="234">
        <f t="shared" si="2"/>
        <v>0</v>
      </c>
      <c r="M30" s="236">
        <f t="shared" si="3"/>
        <v>0</v>
      </c>
      <c r="N30" s="237">
        <f t="shared" si="4"/>
        <v>0</v>
      </c>
      <c r="O30" s="237">
        <f t="shared" si="5"/>
        <v>0</v>
      </c>
      <c r="P30" s="238"/>
      <c r="Q30" s="232">
        <v>0</v>
      </c>
      <c r="R30" s="233"/>
      <c r="S30" s="234">
        <f t="shared" si="6"/>
        <v>0</v>
      </c>
      <c r="T30" s="233"/>
      <c r="U30" s="225">
        <f>VLOOKUP(U$11,'Option X3'!$D$6:$E$20,2,0)</f>
        <v>0</v>
      </c>
      <c r="V30" s="235">
        <f t="shared" si="7"/>
        <v>0</v>
      </c>
      <c r="W30" s="234">
        <f t="shared" si="8"/>
        <v>0</v>
      </c>
      <c r="X30" s="236">
        <f t="shared" si="9"/>
        <v>0</v>
      </c>
      <c r="Y30" s="237">
        <f t="shared" si="10"/>
        <v>0</v>
      </c>
      <c r="Z30" s="237">
        <f t="shared" si="11"/>
        <v>0</v>
      </c>
      <c r="AA30" s="238"/>
      <c r="AB30" s="232">
        <f>Forecasts!N11</f>
        <v>1</v>
      </c>
      <c r="AC30" s="233"/>
      <c r="AD30" s="234">
        <f t="shared" si="12"/>
        <v>0</v>
      </c>
      <c r="AE30" s="233"/>
      <c r="AF30" s="225">
        <f>VLOOKUP(AF$11,'Option X3'!$D$6:$E$20,2,0)</f>
        <v>0</v>
      </c>
      <c r="AG30" s="235">
        <f t="shared" si="13"/>
        <v>0</v>
      </c>
      <c r="AH30" s="234">
        <f t="shared" si="14"/>
        <v>0</v>
      </c>
      <c r="AI30" s="236">
        <f t="shared" si="15"/>
        <v>0</v>
      </c>
      <c r="AJ30" s="237">
        <f t="shared" si="16"/>
        <v>0</v>
      </c>
      <c r="AK30" s="237">
        <f t="shared" si="17"/>
        <v>0</v>
      </c>
      <c r="AL30" s="238"/>
      <c r="AM30" s="232">
        <f>Forecasts!O11</f>
        <v>0</v>
      </c>
      <c r="AN30" s="233"/>
      <c r="AO30" s="234">
        <f t="shared" si="18"/>
        <v>0</v>
      </c>
      <c r="AP30" s="233"/>
      <c r="AQ30" s="225">
        <f>VLOOKUP(AQ$11,'Option X3'!$D$6:$E$20,2,0)</f>
        <v>0</v>
      </c>
      <c r="AR30" s="235">
        <f t="shared" si="19"/>
        <v>0</v>
      </c>
      <c r="AS30" s="234">
        <f t="shared" si="20"/>
        <v>0</v>
      </c>
      <c r="AT30" s="236">
        <f t="shared" si="21"/>
        <v>0</v>
      </c>
      <c r="AU30" s="237">
        <f t="shared" si="22"/>
        <v>0</v>
      </c>
      <c r="AV30" s="237">
        <f t="shared" si="23"/>
        <v>0</v>
      </c>
      <c r="AW30" s="238"/>
      <c r="AX30" s="232">
        <v>0</v>
      </c>
      <c r="AY30" s="233"/>
      <c r="AZ30" s="234">
        <f t="shared" si="24"/>
        <v>0</v>
      </c>
      <c r="BA30" s="233"/>
      <c r="BB30" s="225">
        <f>VLOOKUP(BB$11,'Option X3'!$D$6:$E$20,2,0)</f>
        <v>0</v>
      </c>
      <c r="BC30" s="235">
        <f t="shared" si="25"/>
        <v>0</v>
      </c>
      <c r="BD30" s="234">
        <f t="shared" si="26"/>
        <v>0</v>
      </c>
      <c r="BE30" s="236">
        <f t="shared" si="27"/>
        <v>0</v>
      </c>
      <c r="BF30" s="237">
        <f t="shared" si="28"/>
        <v>0</v>
      </c>
      <c r="BG30" s="237">
        <f t="shared" si="29"/>
        <v>0</v>
      </c>
      <c r="BH30" s="259"/>
      <c r="BI30" s="256">
        <f t="shared" si="30"/>
        <v>0</v>
      </c>
      <c r="BJ30" s="254"/>
      <c r="BK30" s="234">
        <f t="shared" si="31"/>
        <v>0</v>
      </c>
      <c r="BL30" s="233"/>
      <c r="BM30" s="225">
        <f>VLOOKUP(BM$11,'Option X3'!$D$6:$E$20,2,0)</f>
        <v>0</v>
      </c>
      <c r="BN30" s="235">
        <f t="shared" si="32"/>
        <v>0</v>
      </c>
      <c r="BO30" s="234">
        <f t="shared" si="33"/>
        <v>0</v>
      </c>
      <c r="BP30" s="236">
        <f t="shared" si="34"/>
        <v>0</v>
      </c>
      <c r="BQ30" s="237">
        <f t="shared" si="35"/>
        <v>0</v>
      </c>
      <c r="BR30" s="237">
        <f t="shared" si="36"/>
        <v>0</v>
      </c>
      <c r="BS30" s="259"/>
      <c r="BT30" s="256">
        <f t="shared" si="37"/>
        <v>1</v>
      </c>
      <c r="BU30" s="254"/>
      <c r="BV30" s="234">
        <f t="shared" si="38"/>
        <v>0</v>
      </c>
      <c r="BW30" s="233"/>
      <c r="BX30" s="225">
        <f>VLOOKUP(BX$11,'Option X3'!$D$6:$E$20,2,0)</f>
        <v>0</v>
      </c>
      <c r="BY30" s="235">
        <f t="shared" si="39"/>
        <v>0</v>
      </c>
      <c r="BZ30" s="234">
        <f t="shared" si="40"/>
        <v>0</v>
      </c>
      <c r="CA30" s="236">
        <f t="shared" si="41"/>
        <v>0</v>
      </c>
      <c r="CB30" s="237">
        <f t="shared" si="42"/>
        <v>0</v>
      </c>
      <c r="CC30" s="237">
        <f t="shared" si="43"/>
        <v>0</v>
      </c>
      <c r="CD30" s="259"/>
      <c r="CE30" s="256">
        <f t="shared" si="44"/>
        <v>0</v>
      </c>
      <c r="CF30" s="254"/>
      <c r="CG30" s="234">
        <f t="shared" si="45"/>
        <v>0</v>
      </c>
      <c r="CH30" s="233"/>
      <c r="CI30" s="225">
        <f>VLOOKUP(CI$11,'Option X3'!$D$6:$E$20,2,0)</f>
        <v>0</v>
      </c>
      <c r="CJ30" s="235">
        <f t="shared" si="46"/>
        <v>0</v>
      </c>
      <c r="CK30" s="234">
        <f t="shared" si="47"/>
        <v>0</v>
      </c>
      <c r="CL30" s="236">
        <f t="shared" si="48"/>
        <v>0</v>
      </c>
      <c r="CM30" s="237">
        <f t="shared" si="49"/>
        <v>0</v>
      </c>
      <c r="CN30" s="237">
        <f t="shared" si="50"/>
        <v>0</v>
      </c>
      <c r="CO30" s="238"/>
      <c r="CP30" s="256">
        <f t="shared" si="51"/>
        <v>0</v>
      </c>
      <c r="CQ30" s="254"/>
      <c r="CR30" s="234">
        <f t="shared" si="52"/>
        <v>0</v>
      </c>
      <c r="CS30" s="233"/>
      <c r="CT30" s="225">
        <f>VLOOKUP(CT$11,'Option X3'!$D$6:$E$20,2,0)</f>
        <v>0</v>
      </c>
      <c r="CU30" s="235">
        <f t="shared" si="53"/>
        <v>0</v>
      </c>
      <c r="CV30" s="234">
        <f t="shared" si="54"/>
        <v>0</v>
      </c>
      <c r="CW30" s="236">
        <f t="shared" si="55"/>
        <v>0</v>
      </c>
      <c r="CX30" s="237">
        <f t="shared" si="56"/>
        <v>0</v>
      </c>
      <c r="CY30" s="237">
        <f t="shared" si="57"/>
        <v>0</v>
      </c>
      <c r="CZ30" s="238"/>
    </row>
    <row r="31" spans="1:104" s="229" customFormat="1" ht="12.5" x14ac:dyDescent="0.25">
      <c r="A31" s="247">
        <v>16</v>
      </c>
      <c r="B31" s="252">
        <v>450</v>
      </c>
      <c r="C31" s="230"/>
      <c r="D31" s="231"/>
      <c r="E31" s="273"/>
      <c r="F31" s="256">
        <f>SUM(Forecasts!E12:M12)</f>
        <v>24</v>
      </c>
      <c r="G31" s="254"/>
      <c r="H31" s="234">
        <f t="shared" si="0"/>
        <v>0</v>
      </c>
      <c r="I31" s="233"/>
      <c r="J31" s="225">
        <f>VLOOKUP(J$11,'Option X3'!$D$6:$E$20,2,0)</f>
        <v>0</v>
      </c>
      <c r="K31" s="235">
        <f t="shared" si="1"/>
        <v>0</v>
      </c>
      <c r="L31" s="234">
        <f t="shared" si="2"/>
        <v>0</v>
      </c>
      <c r="M31" s="236">
        <f t="shared" si="3"/>
        <v>0</v>
      </c>
      <c r="N31" s="237">
        <f t="shared" si="4"/>
        <v>0</v>
      </c>
      <c r="O31" s="237">
        <f t="shared" si="5"/>
        <v>0</v>
      </c>
      <c r="P31" s="238"/>
      <c r="Q31" s="232">
        <v>0</v>
      </c>
      <c r="R31" s="233"/>
      <c r="S31" s="234">
        <f t="shared" si="6"/>
        <v>0</v>
      </c>
      <c r="T31" s="233"/>
      <c r="U31" s="225">
        <f>VLOOKUP(U$11,'Option X3'!$D$6:$E$20,2,0)</f>
        <v>0</v>
      </c>
      <c r="V31" s="235">
        <f t="shared" si="7"/>
        <v>0</v>
      </c>
      <c r="W31" s="234">
        <f t="shared" si="8"/>
        <v>0</v>
      </c>
      <c r="X31" s="236">
        <f t="shared" si="9"/>
        <v>0</v>
      </c>
      <c r="Y31" s="237">
        <f t="shared" si="10"/>
        <v>0</v>
      </c>
      <c r="Z31" s="237">
        <f t="shared" si="11"/>
        <v>0</v>
      </c>
      <c r="AA31" s="238"/>
      <c r="AB31" s="232">
        <f>Forecasts!N12</f>
        <v>1</v>
      </c>
      <c r="AC31" s="233"/>
      <c r="AD31" s="234">
        <f t="shared" si="12"/>
        <v>0</v>
      </c>
      <c r="AE31" s="233"/>
      <c r="AF31" s="225">
        <f>VLOOKUP(AF$11,'Option X3'!$D$6:$E$20,2,0)</f>
        <v>0</v>
      </c>
      <c r="AG31" s="235">
        <f t="shared" si="13"/>
        <v>0</v>
      </c>
      <c r="AH31" s="234">
        <f t="shared" si="14"/>
        <v>0</v>
      </c>
      <c r="AI31" s="236">
        <f t="shared" si="15"/>
        <v>0</v>
      </c>
      <c r="AJ31" s="237">
        <f t="shared" si="16"/>
        <v>0</v>
      </c>
      <c r="AK31" s="237">
        <f t="shared" si="17"/>
        <v>0</v>
      </c>
      <c r="AL31" s="238"/>
      <c r="AM31" s="232">
        <f>Forecasts!O12</f>
        <v>0</v>
      </c>
      <c r="AN31" s="233"/>
      <c r="AO31" s="234">
        <f t="shared" si="18"/>
        <v>0</v>
      </c>
      <c r="AP31" s="233"/>
      <c r="AQ31" s="225">
        <f>VLOOKUP(AQ$11,'Option X3'!$D$6:$E$20,2,0)</f>
        <v>0</v>
      </c>
      <c r="AR31" s="235">
        <f t="shared" si="19"/>
        <v>0</v>
      </c>
      <c r="AS31" s="234">
        <f t="shared" si="20"/>
        <v>0</v>
      </c>
      <c r="AT31" s="236">
        <f t="shared" si="21"/>
        <v>0</v>
      </c>
      <c r="AU31" s="237">
        <f t="shared" si="22"/>
        <v>0</v>
      </c>
      <c r="AV31" s="237">
        <f t="shared" si="23"/>
        <v>0</v>
      </c>
      <c r="AW31" s="238"/>
      <c r="AX31" s="232">
        <v>0</v>
      </c>
      <c r="AY31" s="233"/>
      <c r="AZ31" s="234">
        <f t="shared" si="24"/>
        <v>0</v>
      </c>
      <c r="BA31" s="233"/>
      <c r="BB31" s="225">
        <f>VLOOKUP(BB$11,'Option X3'!$D$6:$E$20,2,0)</f>
        <v>0</v>
      </c>
      <c r="BC31" s="235">
        <f t="shared" si="25"/>
        <v>0</v>
      </c>
      <c r="BD31" s="234">
        <f t="shared" si="26"/>
        <v>0</v>
      </c>
      <c r="BE31" s="236">
        <f t="shared" si="27"/>
        <v>0</v>
      </c>
      <c r="BF31" s="237">
        <f t="shared" si="28"/>
        <v>0</v>
      </c>
      <c r="BG31" s="237">
        <f t="shared" si="29"/>
        <v>0</v>
      </c>
      <c r="BH31" s="259"/>
      <c r="BI31" s="256">
        <f t="shared" si="30"/>
        <v>0</v>
      </c>
      <c r="BJ31" s="254"/>
      <c r="BK31" s="234">
        <f t="shared" si="31"/>
        <v>0</v>
      </c>
      <c r="BL31" s="233"/>
      <c r="BM31" s="225">
        <f>VLOOKUP(BM$11,'Option X3'!$D$6:$E$20,2,0)</f>
        <v>0</v>
      </c>
      <c r="BN31" s="235">
        <f t="shared" si="32"/>
        <v>0</v>
      </c>
      <c r="BO31" s="234">
        <f t="shared" si="33"/>
        <v>0</v>
      </c>
      <c r="BP31" s="236">
        <f t="shared" si="34"/>
        <v>0</v>
      </c>
      <c r="BQ31" s="237">
        <f t="shared" si="35"/>
        <v>0</v>
      </c>
      <c r="BR31" s="237">
        <f t="shared" si="36"/>
        <v>0</v>
      </c>
      <c r="BS31" s="259"/>
      <c r="BT31" s="256">
        <f t="shared" si="37"/>
        <v>1</v>
      </c>
      <c r="BU31" s="254"/>
      <c r="BV31" s="234">
        <f t="shared" si="38"/>
        <v>0</v>
      </c>
      <c r="BW31" s="233"/>
      <c r="BX31" s="225">
        <f>VLOOKUP(BX$11,'Option X3'!$D$6:$E$20,2,0)</f>
        <v>0</v>
      </c>
      <c r="BY31" s="235">
        <f t="shared" si="39"/>
        <v>0</v>
      </c>
      <c r="BZ31" s="234">
        <f t="shared" si="40"/>
        <v>0</v>
      </c>
      <c r="CA31" s="236">
        <f t="shared" si="41"/>
        <v>0</v>
      </c>
      <c r="CB31" s="237">
        <f t="shared" si="42"/>
        <v>0</v>
      </c>
      <c r="CC31" s="237">
        <f t="shared" si="43"/>
        <v>0</v>
      </c>
      <c r="CD31" s="259"/>
      <c r="CE31" s="256">
        <f t="shared" si="44"/>
        <v>0</v>
      </c>
      <c r="CF31" s="254"/>
      <c r="CG31" s="234">
        <f t="shared" si="45"/>
        <v>0</v>
      </c>
      <c r="CH31" s="233"/>
      <c r="CI31" s="225">
        <f>VLOOKUP(CI$11,'Option X3'!$D$6:$E$20,2,0)</f>
        <v>0</v>
      </c>
      <c r="CJ31" s="235">
        <f t="shared" si="46"/>
        <v>0</v>
      </c>
      <c r="CK31" s="234">
        <f t="shared" si="47"/>
        <v>0</v>
      </c>
      <c r="CL31" s="236">
        <f t="shared" si="48"/>
        <v>0</v>
      </c>
      <c r="CM31" s="237">
        <f t="shared" si="49"/>
        <v>0</v>
      </c>
      <c r="CN31" s="237">
        <f t="shared" si="50"/>
        <v>0</v>
      </c>
      <c r="CO31" s="238"/>
      <c r="CP31" s="256">
        <f t="shared" si="51"/>
        <v>0</v>
      </c>
      <c r="CQ31" s="254"/>
      <c r="CR31" s="234">
        <f t="shared" si="52"/>
        <v>0</v>
      </c>
      <c r="CS31" s="233"/>
      <c r="CT31" s="225">
        <f>VLOOKUP(CT$11,'Option X3'!$D$6:$E$20,2,0)</f>
        <v>0</v>
      </c>
      <c r="CU31" s="235">
        <f t="shared" si="53"/>
        <v>0</v>
      </c>
      <c r="CV31" s="234">
        <f t="shared" si="54"/>
        <v>0</v>
      </c>
      <c r="CW31" s="236">
        <f t="shared" si="55"/>
        <v>0</v>
      </c>
      <c r="CX31" s="237">
        <f t="shared" si="56"/>
        <v>0</v>
      </c>
      <c r="CY31" s="237">
        <f t="shared" si="57"/>
        <v>0</v>
      </c>
      <c r="CZ31" s="238"/>
    </row>
    <row r="32" spans="1:104" s="229" customFormat="1" ht="12.5" x14ac:dyDescent="0.25">
      <c r="A32" s="247">
        <v>17</v>
      </c>
      <c r="B32" s="252">
        <v>500</v>
      </c>
      <c r="C32" s="230"/>
      <c r="D32" s="231"/>
      <c r="E32" s="274"/>
      <c r="F32" s="256">
        <f>SUM(Forecasts!E13:M13)</f>
        <v>24</v>
      </c>
      <c r="G32" s="254"/>
      <c r="H32" s="234">
        <f t="shared" si="0"/>
        <v>0</v>
      </c>
      <c r="I32" s="233"/>
      <c r="J32" s="225">
        <f>VLOOKUP(J$11,'Option X3'!$D$6:$E$20,2,0)</f>
        <v>0</v>
      </c>
      <c r="K32" s="235">
        <f t="shared" si="1"/>
        <v>0</v>
      </c>
      <c r="L32" s="234">
        <f t="shared" si="2"/>
        <v>0</v>
      </c>
      <c r="M32" s="236">
        <f t="shared" si="3"/>
        <v>0</v>
      </c>
      <c r="N32" s="237">
        <f t="shared" si="4"/>
        <v>0</v>
      </c>
      <c r="O32" s="237">
        <f t="shared" si="5"/>
        <v>0</v>
      </c>
      <c r="P32" s="238"/>
      <c r="Q32" s="232">
        <v>0</v>
      </c>
      <c r="R32" s="233"/>
      <c r="S32" s="234">
        <f t="shared" si="6"/>
        <v>0</v>
      </c>
      <c r="T32" s="233"/>
      <c r="U32" s="225">
        <f>VLOOKUP(U$11,'Option X3'!$D$6:$E$20,2,0)</f>
        <v>0</v>
      </c>
      <c r="V32" s="235">
        <f t="shared" si="7"/>
        <v>0</v>
      </c>
      <c r="W32" s="234">
        <f t="shared" si="8"/>
        <v>0</v>
      </c>
      <c r="X32" s="236">
        <f t="shared" si="9"/>
        <v>0</v>
      </c>
      <c r="Y32" s="237">
        <f t="shared" si="10"/>
        <v>0</v>
      </c>
      <c r="Z32" s="237">
        <f t="shared" si="11"/>
        <v>0</v>
      </c>
      <c r="AA32" s="238"/>
      <c r="AB32" s="232">
        <f>Forecasts!N13</f>
        <v>1</v>
      </c>
      <c r="AC32" s="233"/>
      <c r="AD32" s="234">
        <f t="shared" si="12"/>
        <v>0</v>
      </c>
      <c r="AE32" s="233"/>
      <c r="AF32" s="225">
        <f>VLOOKUP(AF$11,'Option X3'!$D$6:$E$20,2,0)</f>
        <v>0</v>
      </c>
      <c r="AG32" s="235">
        <f t="shared" si="13"/>
        <v>0</v>
      </c>
      <c r="AH32" s="234">
        <f t="shared" si="14"/>
        <v>0</v>
      </c>
      <c r="AI32" s="236">
        <f t="shared" si="15"/>
        <v>0</v>
      </c>
      <c r="AJ32" s="237">
        <f t="shared" si="16"/>
        <v>0</v>
      </c>
      <c r="AK32" s="237">
        <f t="shared" si="17"/>
        <v>0</v>
      </c>
      <c r="AL32" s="238"/>
      <c r="AM32" s="232">
        <f>Forecasts!O13</f>
        <v>0</v>
      </c>
      <c r="AN32" s="233"/>
      <c r="AO32" s="234">
        <f t="shared" si="18"/>
        <v>0</v>
      </c>
      <c r="AP32" s="233"/>
      <c r="AQ32" s="225">
        <f>VLOOKUP(AQ$11,'Option X3'!$D$6:$E$20,2,0)</f>
        <v>0</v>
      </c>
      <c r="AR32" s="235">
        <f t="shared" si="19"/>
        <v>0</v>
      </c>
      <c r="AS32" s="234">
        <f t="shared" si="20"/>
        <v>0</v>
      </c>
      <c r="AT32" s="236">
        <f t="shared" si="21"/>
        <v>0</v>
      </c>
      <c r="AU32" s="237">
        <f t="shared" si="22"/>
        <v>0</v>
      </c>
      <c r="AV32" s="237">
        <f t="shared" si="23"/>
        <v>0</v>
      </c>
      <c r="AW32" s="238"/>
      <c r="AX32" s="232">
        <v>0</v>
      </c>
      <c r="AY32" s="233"/>
      <c r="AZ32" s="234">
        <f t="shared" si="24"/>
        <v>0</v>
      </c>
      <c r="BA32" s="233"/>
      <c r="BB32" s="225">
        <f>VLOOKUP(BB$11,'Option X3'!$D$6:$E$20,2,0)</f>
        <v>0</v>
      </c>
      <c r="BC32" s="235">
        <f t="shared" si="25"/>
        <v>0</v>
      </c>
      <c r="BD32" s="234">
        <f t="shared" si="26"/>
        <v>0</v>
      </c>
      <c r="BE32" s="236">
        <f t="shared" si="27"/>
        <v>0</v>
      </c>
      <c r="BF32" s="237">
        <f t="shared" si="28"/>
        <v>0</v>
      </c>
      <c r="BG32" s="237">
        <f t="shared" si="29"/>
        <v>0</v>
      </c>
      <c r="BH32" s="259"/>
      <c r="BI32" s="256">
        <f t="shared" si="30"/>
        <v>0</v>
      </c>
      <c r="BJ32" s="254"/>
      <c r="BK32" s="234">
        <f t="shared" si="31"/>
        <v>0</v>
      </c>
      <c r="BL32" s="233"/>
      <c r="BM32" s="225">
        <f>VLOOKUP(BM$11,'Option X3'!$D$6:$E$20,2,0)</f>
        <v>0</v>
      </c>
      <c r="BN32" s="235">
        <f t="shared" si="32"/>
        <v>0</v>
      </c>
      <c r="BO32" s="234">
        <f t="shared" si="33"/>
        <v>0</v>
      </c>
      <c r="BP32" s="236">
        <f t="shared" si="34"/>
        <v>0</v>
      </c>
      <c r="BQ32" s="237">
        <f t="shared" si="35"/>
        <v>0</v>
      </c>
      <c r="BR32" s="237">
        <f t="shared" si="36"/>
        <v>0</v>
      </c>
      <c r="BS32" s="259"/>
      <c r="BT32" s="256">
        <f t="shared" si="37"/>
        <v>1</v>
      </c>
      <c r="BU32" s="254"/>
      <c r="BV32" s="234">
        <f t="shared" si="38"/>
        <v>0</v>
      </c>
      <c r="BW32" s="233"/>
      <c r="BX32" s="225">
        <f>VLOOKUP(BX$11,'Option X3'!$D$6:$E$20,2,0)</f>
        <v>0</v>
      </c>
      <c r="BY32" s="235">
        <f t="shared" si="39"/>
        <v>0</v>
      </c>
      <c r="BZ32" s="234">
        <f t="shared" si="40"/>
        <v>0</v>
      </c>
      <c r="CA32" s="236">
        <f t="shared" si="41"/>
        <v>0</v>
      </c>
      <c r="CB32" s="237">
        <f t="shared" si="42"/>
        <v>0</v>
      </c>
      <c r="CC32" s="237">
        <f t="shared" si="43"/>
        <v>0</v>
      </c>
      <c r="CD32" s="259"/>
      <c r="CE32" s="256">
        <f t="shared" si="44"/>
        <v>0</v>
      </c>
      <c r="CF32" s="254"/>
      <c r="CG32" s="234">
        <f t="shared" si="45"/>
        <v>0</v>
      </c>
      <c r="CH32" s="233"/>
      <c r="CI32" s="225">
        <f>VLOOKUP(CI$11,'Option X3'!$D$6:$E$20,2,0)</f>
        <v>0</v>
      </c>
      <c r="CJ32" s="235">
        <f t="shared" si="46"/>
        <v>0</v>
      </c>
      <c r="CK32" s="234">
        <f t="shared" si="47"/>
        <v>0</v>
      </c>
      <c r="CL32" s="236">
        <f t="shared" si="48"/>
        <v>0</v>
      </c>
      <c r="CM32" s="237">
        <f t="shared" si="49"/>
        <v>0</v>
      </c>
      <c r="CN32" s="237">
        <f t="shared" si="50"/>
        <v>0</v>
      </c>
      <c r="CO32" s="238"/>
      <c r="CP32" s="256">
        <f t="shared" si="51"/>
        <v>0</v>
      </c>
      <c r="CQ32" s="254"/>
      <c r="CR32" s="234">
        <f t="shared" si="52"/>
        <v>0</v>
      </c>
      <c r="CS32" s="233"/>
      <c r="CT32" s="225">
        <f>VLOOKUP(CT$11,'Option X3'!$D$6:$E$20,2,0)</f>
        <v>0</v>
      </c>
      <c r="CU32" s="235">
        <f t="shared" si="53"/>
        <v>0</v>
      </c>
      <c r="CV32" s="234">
        <f t="shared" si="54"/>
        <v>0</v>
      </c>
      <c r="CW32" s="236">
        <f t="shared" si="55"/>
        <v>0</v>
      </c>
      <c r="CX32" s="237">
        <f t="shared" si="56"/>
        <v>0</v>
      </c>
      <c r="CY32" s="237">
        <f t="shared" si="57"/>
        <v>0</v>
      </c>
      <c r="CZ32" s="238"/>
    </row>
    <row r="34" spans="1:1" x14ac:dyDescent="0.25">
      <c r="A34" s="170" t="s">
        <v>119</v>
      </c>
    </row>
    <row r="35" spans="1:1" x14ac:dyDescent="0.25">
      <c r="A35" s="275" t="s">
        <v>120</v>
      </c>
    </row>
  </sheetData>
  <sheetProtection algorithmName="SHA-512" hashValue="Y904Qyv22eGWkh45lnA9BuFuqHC7Ko7nutnaMm2tLE1NflThdELW2GnvT7jaUwxkwRL0XcYh2X8rcpiPBasa0w==" saltValue="ztbbjn50fihn/blryMO4Pg==" spinCount="100000" sheet="1" formatCells="0" formatColumns="0" formatRows="0" insertHyperlinks="0" selectLockedCells="1"/>
  <mergeCells count="68">
    <mergeCell ref="A4:B4"/>
    <mergeCell ref="A5:B5"/>
    <mergeCell ref="A3:B3"/>
    <mergeCell ref="A1:H1"/>
    <mergeCell ref="A12:A15"/>
    <mergeCell ref="A7:AI7"/>
    <mergeCell ref="A8:AB8"/>
    <mergeCell ref="C3:H3"/>
    <mergeCell ref="C4:H4"/>
    <mergeCell ref="C5:H5"/>
    <mergeCell ref="G14:H14"/>
    <mergeCell ref="I14:L14"/>
    <mergeCell ref="M14:O14"/>
    <mergeCell ref="F12:P12"/>
    <mergeCell ref="AB12:AL12"/>
    <mergeCell ref="Q12:AA12"/>
    <mergeCell ref="CE12:CO12"/>
    <mergeCell ref="AX14:AX15"/>
    <mergeCell ref="AY14:AZ14"/>
    <mergeCell ref="BA14:BD14"/>
    <mergeCell ref="BE14:BG14"/>
    <mergeCell ref="CE14:CE15"/>
    <mergeCell ref="CL14:CN14"/>
    <mergeCell ref="CF14:CG14"/>
    <mergeCell ref="CH14:CK14"/>
    <mergeCell ref="BI12:BS12"/>
    <mergeCell ref="BS13:BS15"/>
    <mergeCell ref="BI14:BI15"/>
    <mergeCell ref="BJ14:BK14"/>
    <mergeCell ref="BL14:BO14"/>
    <mergeCell ref="BP14:BR14"/>
    <mergeCell ref="CQ14:CR14"/>
    <mergeCell ref="CS14:CV14"/>
    <mergeCell ref="CW14:CY14"/>
    <mergeCell ref="BT12:CD12"/>
    <mergeCell ref="E12:E15"/>
    <mergeCell ref="AL13:AL15"/>
    <mergeCell ref="AB14:AB15"/>
    <mergeCell ref="AC14:AD14"/>
    <mergeCell ref="AE14:AH14"/>
    <mergeCell ref="CP12:CZ12"/>
    <mergeCell ref="CO13:CO15"/>
    <mergeCell ref="CZ13:CZ15"/>
    <mergeCell ref="BT14:BT15"/>
    <mergeCell ref="BU14:BV14"/>
    <mergeCell ref="BW14:BZ14"/>
    <mergeCell ref="CA14:CC14"/>
    <mergeCell ref="CP14:CP15"/>
    <mergeCell ref="B12:B15"/>
    <mergeCell ref="D12:D15"/>
    <mergeCell ref="C12:C15"/>
    <mergeCell ref="P13:P15"/>
    <mergeCell ref="CD13:CD15"/>
    <mergeCell ref="AI14:AK14"/>
    <mergeCell ref="AM12:AW12"/>
    <mergeCell ref="AW13:AW15"/>
    <mergeCell ref="AM14:AM15"/>
    <mergeCell ref="AN14:AO14"/>
    <mergeCell ref="AP14:AS14"/>
    <mergeCell ref="AT14:AV14"/>
    <mergeCell ref="AX12:BH12"/>
    <mergeCell ref="BH13:BH15"/>
    <mergeCell ref="F14:F15"/>
    <mergeCell ref="AA13:AA15"/>
    <mergeCell ref="Q14:Q15"/>
    <mergeCell ref="R14:S14"/>
    <mergeCell ref="T14:W14"/>
    <mergeCell ref="X14:Z14"/>
  </mergeCells>
  <conditionalFormatting sqref="F16:F32 Q16:Q32 AB16:AB32 AM16:AM32 AX16:AX32 BI16:BI32 BT16:BT32 CE16:CE32 CP16:CP32">
    <cfRule type="cellIs" dxfId="10" priority="15" operator="greaterThan">
      <formula>0</formula>
    </cfRule>
  </conditionalFormatting>
  <pageMargins left="0.7" right="0.7" top="0.75" bottom="0.75" header="0.3" footer="0.3"/>
  <pageSetup orientation="portrait" r:id="rId1"/>
  <ignoredErrors>
    <ignoredError sqref="H16:H32 AL17:AL32 K16:O32 BH16:BH32 CD16:CD32 CO16:CO32 CZ16:CZ32 AL16 AW17:AW32 AW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'Option X3'!$D$7:$D$20</xm:f>
          </x14:formula1>
          <xm:sqref>J11 AF11 AQ11 BB11 BX11 CI11 CT11 U11 BM11</xm:sqref>
        </x14:dataValidation>
        <x14:dataValidation type="list" allowBlank="1" showInputMessage="1" showErrorMessage="1" xr:uid="{00000000-0002-0000-0200-000001000000}">
          <x14:formula1>
            <xm:f>'Option X1'!$B$7:$B$17</xm:f>
          </x14:formula1>
          <xm:sqref>CZ16:CZ32 BS16:BS32 BH16:BH32 P16:P32 CO16:CO32 CD16:CD32 AA16:AA32 AW16:AW32 AL16:AL32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9"/>
  <sheetViews>
    <sheetView showGridLines="0" topLeftCell="A10" zoomScale="90" zoomScaleNormal="90" workbookViewId="0">
      <selection activeCell="C33" sqref="C33:C35"/>
    </sheetView>
  </sheetViews>
  <sheetFormatPr defaultColWidth="6.7265625" defaultRowHeight="12.5" x14ac:dyDescent="0.25"/>
  <cols>
    <col min="1" max="1" width="6.7265625" customWidth="1"/>
    <col min="2" max="2" width="23" bestFit="1" customWidth="1"/>
    <col min="3" max="3" width="14.453125" bestFit="1" customWidth="1"/>
    <col min="4" max="4" width="16.453125" bestFit="1" customWidth="1"/>
    <col min="5" max="6" width="20.54296875" style="98" customWidth="1"/>
    <col min="7" max="7" width="17" style="98" bestFit="1" customWidth="1"/>
    <col min="8" max="8" width="25.54296875" style="98" customWidth="1"/>
    <col min="9" max="9" width="11.7265625" style="98" bestFit="1" customWidth="1"/>
    <col min="10" max="10" width="13.7265625" customWidth="1"/>
    <col min="11" max="255" width="9.26953125" customWidth="1"/>
    <col min="257" max="257" width="6.7265625" customWidth="1"/>
    <col min="258" max="258" width="23" bestFit="1" customWidth="1"/>
    <col min="259" max="259" width="14.453125" bestFit="1" customWidth="1"/>
    <col min="260" max="260" width="16.453125" bestFit="1" customWidth="1"/>
    <col min="261" max="263" width="20.54296875" customWidth="1"/>
    <col min="264" max="265" width="25.54296875" customWidth="1"/>
    <col min="266" max="511" width="9.26953125" customWidth="1"/>
    <col min="513" max="513" width="6.7265625" customWidth="1"/>
    <col min="514" max="514" width="23" bestFit="1" customWidth="1"/>
    <col min="515" max="515" width="14.453125" bestFit="1" customWidth="1"/>
    <col min="516" max="516" width="16.453125" bestFit="1" customWidth="1"/>
    <col min="517" max="519" width="20.54296875" customWidth="1"/>
    <col min="520" max="521" width="25.54296875" customWidth="1"/>
    <col min="522" max="767" width="9.26953125" customWidth="1"/>
    <col min="769" max="769" width="6.7265625" customWidth="1"/>
    <col min="770" max="770" width="23" bestFit="1" customWidth="1"/>
    <col min="771" max="771" width="14.453125" bestFit="1" customWidth="1"/>
    <col min="772" max="772" width="16.453125" bestFit="1" customWidth="1"/>
    <col min="773" max="775" width="20.54296875" customWidth="1"/>
    <col min="776" max="777" width="25.54296875" customWidth="1"/>
    <col min="778" max="1023" width="9.26953125" customWidth="1"/>
    <col min="1025" max="1025" width="6.7265625" customWidth="1"/>
    <col min="1026" max="1026" width="23" bestFit="1" customWidth="1"/>
    <col min="1027" max="1027" width="14.453125" bestFit="1" customWidth="1"/>
    <col min="1028" max="1028" width="16.453125" bestFit="1" customWidth="1"/>
    <col min="1029" max="1031" width="20.54296875" customWidth="1"/>
    <col min="1032" max="1033" width="25.54296875" customWidth="1"/>
    <col min="1034" max="1279" width="9.26953125" customWidth="1"/>
    <col min="1281" max="1281" width="6.7265625" customWidth="1"/>
    <col min="1282" max="1282" width="23" bestFit="1" customWidth="1"/>
    <col min="1283" max="1283" width="14.453125" bestFit="1" customWidth="1"/>
    <col min="1284" max="1284" width="16.453125" bestFit="1" customWidth="1"/>
    <col min="1285" max="1287" width="20.54296875" customWidth="1"/>
    <col min="1288" max="1289" width="25.54296875" customWidth="1"/>
    <col min="1290" max="1535" width="9.26953125" customWidth="1"/>
    <col min="1537" max="1537" width="6.7265625" customWidth="1"/>
    <col min="1538" max="1538" width="23" bestFit="1" customWidth="1"/>
    <col min="1539" max="1539" width="14.453125" bestFit="1" customWidth="1"/>
    <col min="1540" max="1540" width="16.453125" bestFit="1" customWidth="1"/>
    <col min="1541" max="1543" width="20.54296875" customWidth="1"/>
    <col min="1544" max="1545" width="25.54296875" customWidth="1"/>
    <col min="1546" max="1791" width="9.26953125" customWidth="1"/>
    <col min="1793" max="1793" width="6.7265625" customWidth="1"/>
    <col min="1794" max="1794" width="23" bestFit="1" customWidth="1"/>
    <col min="1795" max="1795" width="14.453125" bestFit="1" customWidth="1"/>
    <col min="1796" max="1796" width="16.453125" bestFit="1" customWidth="1"/>
    <col min="1797" max="1799" width="20.54296875" customWidth="1"/>
    <col min="1800" max="1801" width="25.54296875" customWidth="1"/>
    <col min="1802" max="2047" width="9.26953125" customWidth="1"/>
    <col min="2049" max="2049" width="6.7265625" customWidth="1"/>
    <col min="2050" max="2050" width="23" bestFit="1" customWidth="1"/>
    <col min="2051" max="2051" width="14.453125" bestFit="1" customWidth="1"/>
    <col min="2052" max="2052" width="16.453125" bestFit="1" customWidth="1"/>
    <col min="2053" max="2055" width="20.54296875" customWidth="1"/>
    <col min="2056" max="2057" width="25.54296875" customWidth="1"/>
    <col min="2058" max="2303" width="9.26953125" customWidth="1"/>
    <col min="2305" max="2305" width="6.7265625" customWidth="1"/>
    <col min="2306" max="2306" width="23" bestFit="1" customWidth="1"/>
    <col min="2307" max="2307" width="14.453125" bestFit="1" customWidth="1"/>
    <col min="2308" max="2308" width="16.453125" bestFit="1" customWidth="1"/>
    <col min="2309" max="2311" width="20.54296875" customWidth="1"/>
    <col min="2312" max="2313" width="25.54296875" customWidth="1"/>
    <col min="2314" max="2559" width="9.26953125" customWidth="1"/>
    <col min="2561" max="2561" width="6.7265625" customWidth="1"/>
    <col min="2562" max="2562" width="23" bestFit="1" customWidth="1"/>
    <col min="2563" max="2563" width="14.453125" bestFit="1" customWidth="1"/>
    <col min="2564" max="2564" width="16.453125" bestFit="1" customWidth="1"/>
    <col min="2565" max="2567" width="20.54296875" customWidth="1"/>
    <col min="2568" max="2569" width="25.54296875" customWidth="1"/>
    <col min="2570" max="2815" width="9.26953125" customWidth="1"/>
    <col min="2817" max="2817" width="6.7265625" customWidth="1"/>
    <col min="2818" max="2818" width="23" bestFit="1" customWidth="1"/>
    <col min="2819" max="2819" width="14.453125" bestFit="1" customWidth="1"/>
    <col min="2820" max="2820" width="16.453125" bestFit="1" customWidth="1"/>
    <col min="2821" max="2823" width="20.54296875" customWidth="1"/>
    <col min="2824" max="2825" width="25.54296875" customWidth="1"/>
    <col min="2826" max="3071" width="9.26953125" customWidth="1"/>
    <col min="3073" max="3073" width="6.7265625" customWidth="1"/>
    <col min="3074" max="3074" width="23" bestFit="1" customWidth="1"/>
    <col min="3075" max="3075" width="14.453125" bestFit="1" customWidth="1"/>
    <col min="3076" max="3076" width="16.453125" bestFit="1" customWidth="1"/>
    <col min="3077" max="3079" width="20.54296875" customWidth="1"/>
    <col min="3080" max="3081" width="25.54296875" customWidth="1"/>
    <col min="3082" max="3327" width="9.26953125" customWidth="1"/>
    <col min="3329" max="3329" width="6.7265625" customWidth="1"/>
    <col min="3330" max="3330" width="23" bestFit="1" customWidth="1"/>
    <col min="3331" max="3331" width="14.453125" bestFit="1" customWidth="1"/>
    <col min="3332" max="3332" width="16.453125" bestFit="1" customWidth="1"/>
    <col min="3333" max="3335" width="20.54296875" customWidth="1"/>
    <col min="3336" max="3337" width="25.54296875" customWidth="1"/>
    <col min="3338" max="3583" width="9.26953125" customWidth="1"/>
    <col min="3585" max="3585" width="6.7265625" customWidth="1"/>
    <col min="3586" max="3586" width="23" bestFit="1" customWidth="1"/>
    <col min="3587" max="3587" width="14.453125" bestFit="1" customWidth="1"/>
    <col min="3588" max="3588" width="16.453125" bestFit="1" customWidth="1"/>
    <col min="3589" max="3591" width="20.54296875" customWidth="1"/>
    <col min="3592" max="3593" width="25.54296875" customWidth="1"/>
    <col min="3594" max="3839" width="9.26953125" customWidth="1"/>
    <col min="3841" max="3841" width="6.7265625" customWidth="1"/>
    <col min="3842" max="3842" width="23" bestFit="1" customWidth="1"/>
    <col min="3843" max="3843" width="14.453125" bestFit="1" customWidth="1"/>
    <col min="3844" max="3844" width="16.453125" bestFit="1" customWidth="1"/>
    <col min="3845" max="3847" width="20.54296875" customWidth="1"/>
    <col min="3848" max="3849" width="25.54296875" customWidth="1"/>
    <col min="3850" max="4095" width="9.26953125" customWidth="1"/>
    <col min="4097" max="4097" width="6.7265625" customWidth="1"/>
    <col min="4098" max="4098" width="23" bestFit="1" customWidth="1"/>
    <col min="4099" max="4099" width="14.453125" bestFit="1" customWidth="1"/>
    <col min="4100" max="4100" width="16.453125" bestFit="1" customWidth="1"/>
    <col min="4101" max="4103" width="20.54296875" customWidth="1"/>
    <col min="4104" max="4105" width="25.54296875" customWidth="1"/>
    <col min="4106" max="4351" width="9.26953125" customWidth="1"/>
    <col min="4353" max="4353" width="6.7265625" customWidth="1"/>
    <col min="4354" max="4354" width="23" bestFit="1" customWidth="1"/>
    <col min="4355" max="4355" width="14.453125" bestFit="1" customWidth="1"/>
    <col min="4356" max="4356" width="16.453125" bestFit="1" customWidth="1"/>
    <col min="4357" max="4359" width="20.54296875" customWidth="1"/>
    <col min="4360" max="4361" width="25.54296875" customWidth="1"/>
    <col min="4362" max="4607" width="9.26953125" customWidth="1"/>
    <col min="4609" max="4609" width="6.7265625" customWidth="1"/>
    <col min="4610" max="4610" width="23" bestFit="1" customWidth="1"/>
    <col min="4611" max="4611" width="14.453125" bestFit="1" customWidth="1"/>
    <col min="4612" max="4612" width="16.453125" bestFit="1" customWidth="1"/>
    <col min="4613" max="4615" width="20.54296875" customWidth="1"/>
    <col min="4616" max="4617" width="25.54296875" customWidth="1"/>
    <col min="4618" max="4863" width="9.26953125" customWidth="1"/>
    <col min="4865" max="4865" width="6.7265625" customWidth="1"/>
    <col min="4866" max="4866" width="23" bestFit="1" customWidth="1"/>
    <col min="4867" max="4867" width="14.453125" bestFit="1" customWidth="1"/>
    <col min="4868" max="4868" width="16.453125" bestFit="1" customWidth="1"/>
    <col min="4869" max="4871" width="20.54296875" customWidth="1"/>
    <col min="4872" max="4873" width="25.54296875" customWidth="1"/>
    <col min="4874" max="5119" width="9.26953125" customWidth="1"/>
    <col min="5121" max="5121" width="6.7265625" customWidth="1"/>
    <col min="5122" max="5122" width="23" bestFit="1" customWidth="1"/>
    <col min="5123" max="5123" width="14.453125" bestFit="1" customWidth="1"/>
    <col min="5124" max="5124" width="16.453125" bestFit="1" customWidth="1"/>
    <col min="5125" max="5127" width="20.54296875" customWidth="1"/>
    <col min="5128" max="5129" width="25.54296875" customWidth="1"/>
    <col min="5130" max="5375" width="9.26953125" customWidth="1"/>
    <col min="5377" max="5377" width="6.7265625" customWidth="1"/>
    <col min="5378" max="5378" width="23" bestFit="1" customWidth="1"/>
    <col min="5379" max="5379" width="14.453125" bestFit="1" customWidth="1"/>
    <col min="5380" max="5380" width="16.453125" bestFit="1" customWidth="1"/>
    <col min="5381" max="5383" width="20.54296875" customWidth="1"/>
    <col min="5384" max="5385" width="25.54296875" customWidth="1"/>
    <col min="5386" max="5631" width="9.26953125" customWidth="1"/>
    <col min="5633" max="5633" width="6.7265625" customWidth="1"/>
    <col min="5634" max="5634" width="23" bestFit="1" customWidth="1"/>
    <col min="5635" max="5635" width="14.453125" bestFit="1" customWidth="1"/>
    <col min="5636" max="5636" width="16.453125" bestFit="1" customWidth="1"/>
    <col min="5637" max="5639" width="20.54296875" customWidth="1"/>
    <col min="5640" max="5641" width="25.54296875" customWidth="1"/>
    <col min="5642" max="5887" width="9.26953125" customWidth="1"/>
    <col min="5889" max="5889" width="6.7265625" customWidth="1"/>
    <col min="5890" max="5890" width="23" bestFit="1" customWidth="1"/>
    <col min="5891" max="5891" width="14.453125" bestFit="1" customWidth="1"/>
    <col min="5892" max="5892" width="16.453125" bestFit="1" customWidth="1"/>
    <col min="5893" max="5895" width="20.54296875" customWidth="1"/>
    <col min="5896" max="5897" width="25.54296875" customWidth="1"/>
    <col min="5898" max="6143" width="9.26953125" customWidth="1"/>
    <col min="6145" max="6145" width="6.7265625" customWidth="1"/>
    <col min="6146" max="6146" width="23" bestFit="1" customWidth="1"/>
    <col min="6147" max="6147" width="14.453125" bestFit="1" customWidth="1"/>
    <col min="6148" max="6148" width="16.453125" bestFit="1" customWidth="1"/>
    <col min="6149" max="6151" width="20.54296875" customWidth="1"/>
    <col min="6152" max="6153" width="25.54296875" customWidth="1"/>
    <col min="6154" max="6399" width="9.26953125" customWidth="1"/>
    <col min="6401" max="6401" width="6.7265625" customWidth="1"/>
    <col min="6402" max="6402" width="23" bestFit="1" customWidth="1"/>
    <col min="6403" max="6403" width="14.453125" bestFit="1" customWidth="1"/>
    <col min="6404" max="6404" width="16.453125" bestFit="1" customWidth="1"/>
    <col min="6405" max="6407" width="20.54296875" customWidth="1"/>
    <col min="6408" max="6409" width="25.54296875" customWidth="1"/>
    <col min="6410" max="6655" width="9.26953125" customWidth="1"/>
    <col min="6657" max="6657" width="6.7265625" customWidth="1"/>
    <col min="6658" max="6658" width="23" bestFit="1" customWidth="1"/>
    <col min="6659" max="6659" width="14.453125" bestFit="1" customWidth="1"/>
    <col min="6660" max="6660" width="16.453125" bestFit="1" customWidth="1"/>
    <col min="6661" max="6663" width="20.54296875" customWidth="1"/>
    <col min="6664" max="6665" width="25.54296875" customWidth="1"/>
    <col min="6666" max="6911" width="9.26953125" customWidth="1"/>
    <col min="6913" max="6913" width="6.7265625" customWidth="1"/>
    <col min="6914" max="6914" width="23" bestFit="1" customWidth="1"/>
    <col min="6915" max="6915" width="14.453125" bestFit="1" customWidth="1"/>
    <col min="6916" max="6916" width="16.453125" bestFit="1" customWidth="1"/>
    <col min="6917" max="6919" width="20.54296875" customWidth="1"/>
    <col min="6920" max="6921" width="25.54296875" customWidth="1"/>
    <col min="6922" max="7167" width="9.26953125" customWidth="1"/>
    <col min="7169" max="7169" width="6.7265625" customWidth="1"/>
    <col min="7170" max="7170" width="23" bestFit="1" customWidth="1"/>
    <col min="7171" max="7171" width="14.453125" bestFit="1" customWidth="1"/>
    <col min="7172" max="7172" width="16.453125" bestFit="1" customWidth="1"/>
    <col min="7173" max="7175" width="20.54296875" customWidth="1"/>
    <col min="7176" max="7177" width="25.54296875" customWidth="1"/>
    <col min="7178" max="7423" width="9.26953125" customWidth="1"/>
    <col min="7425" max="7425" width="6.7265625" customWidth="1"/>
    <col min="7426" max="7426" width="23" bestFit="1" customWidth="1"/>
    <col min="7427" max="7427" width="14.453125" bestFit="1" customWidth="1"/>
    <col min="7428" max="7428" width="16.453125" bestFit="1" customWidth="1"/>
    <col min="7429" max="7431" width="20.54296875" customWidth="1"/>
    <col min="7432" max="7433" width="25.54296875" customWidth="1"/>
    <col min="7434" max="7679" width="9.26953125" customWidth="1"/>
    <col min="7681" max="7681" width="6.7265625" customWidth="1"/>
    <col min="7682" max="7682" width="23" bestFit="1" customWidth="1"/>
    <col min="7683" max="7683" width="14.453125" bestFit="1" customWidth="1"/>
    <col min="7684" max="7684" width="16.453125" bestFit="1" customWidth="1"/>
    <col min="7685" max="7687" width="20.54296875" customWidth="1"/>
    <col min="7688" max="7689" width="25.54296875" customWidth="1"/>
    <col min="7690" max="7935" width="9.26953125" customWidth="1"/>
    <col min="7937" max="7937" width="6.7265625" customWidth="1"/>
    <col min="7938" max="7938" width="23" bestFit="1" customWidth="1"/>
    <col min="7939" max="7939" width="14.453125" bestFit="1" customWidth="1"/>
    <col min="7940" max="7940" width="16.453125" bestFit="1" customWidth="1"/>
    <col min="7941" max="7943" width="20.54296875" customWidth="1"/>
    <col min="7944" max="7945" width="25.54296875" customWidth="1"/>
    <col min="7946" max="8191" width="9.26953125" customWidth="1"/>
    <col min="8193" max="8193" width="6.7265625" customWidth="1"/>
    <col min="8194" max="8194" width="23" bestFit="1" customWidth="1"/>
    <col min="8195" max="8195" width="14.453125" bestFit="1" customWidth="1"/>
    <col min="8196" max="8196" width="16.453125" bestFit="1" customWidth="1"/>
    <col min="8197" max="8199" width="20.54296875" customWidth="1"/>
    <col min="8200" max="8201" width="25.54296875" customWidth="1"/>
    <col min="8202" max="8447" width="9.26953125" customWidth="1"/>
    <col min="8449" max="8449" width="6.7265625" customWidth="1"/>
    <col min="8450" max="8450" width="23" bestFit="1" customWidth="1"/>
    <col min="8451" max="8451" width="14.453125" bestFit="1" customWidth="1"/>
    <col min="8452" max="8452" width="16.453125" bestFit="1" customWidth="1"/>
    <col min="8453" max="8455" width="20.54296875" customWidth="1"/>
    <col min="8456" max="8457" width="25.54296875" customWidth="1"/>
    <col min="8458" max="8703" width="9.26953125" customWidth="1"/>
    <col min="8705" max="8705" width="6.7265625" customWidth="1"/>
    <col min="8706" max="8706" width="23" bestFit="1" customWidth="1"/>
    <col min="8707" max="8707" width="14.453125" bestFit="1" customWidth="1"/>
    <col min="8708" max="8708" width="16.453125" bestFit="1" customWidth="1"/>
    <col min="8709" max="8711" width="20.54296875" customWidth="1"/>
    <col min="8712" max="8713" width="25.54296875" customWidth="1"/>
    <col min="8714" max="8959" width="9.26953125" customWidth="1"/>
    <col min="8961" max="8961" width="6.7265625" customWidth="1"/>
    <col min="8962" max="8962" width="23" bestFit="1" customWidth="1"/>
    <col min="8963" max="8963" width="14.453125" bestFit="1" customWidth="1"/>
    <col min="8964" max="8964" width="16.453125" bestFit="1" customWidth="1"/>
    <col min="8965" max="8967" width="20.54296875" customWidth="1"/>
    <col min="8968" max="8969" width="25.54296875" customWidth="1"/>
    <col min="8970" max="9215" width="9.26953125" customWidth="1"/>
    <col min="9217" max="9217" width="6.7265625" customWidth="1"/>
    <col min="9218" max="9218" width="23" bestFit="1" customWidth="1"/>
    <col min="9219" max="9219" width="14.453125" bestFit="1" customWidth="1"/>
    <col min="9220" max="9220" width="16.453125" bestFit="1" customWidth="1"/>
    <col min="9221" max="9223" width="20.54296875" customWidth="1"/>
    <col min="9224" max="9225" width="25.54296875" customWidth="1"/>
    <col min="9226" max="9471" width="9.26953125" customWidth="1"/>
    <col min="9473" max="9473" width="6.7265625" customWidth="1"/>
    <col min="9474" max="9474" width="23" bestFit="1" customWidth="1"/>
    <col min="9475" max="9475" width="14.453125" bestFit="1" customWidth="1"/>
    <col min="9476" max="9476" width="16.453125" bestFit="1" customWidth="1"/>
    <col min="9477" max="9479" width="20.54296875" customWidth="1"/>
    <col min="9480" max="9481" width="25.54296875" customWidth="1"/>
    <col min="9482" max="9727" width="9.26953125" customWidth="1"/>
    <col min="9729" max="9729" width="6.7265625" customWidth="1"/>
    <col min="9730" max="9730" width="23" bestFit="1" customWidth="1"/>
    <col min="9731" max="9731" width="14.453125" bestFit="1" customWidth="1"/>
    <col min="9732" max="9732" width="16.453125" bestFit="1" customWidth="1"/>
    <col min="9733" max="9735" width="20.54296875" customWidth="1"/>
    <col min="9736" max="9737" width="25.54296875" customWidth="1"/>
    <col min="9738" max="9983" width="9.26953125" customWidth="1"/>
    <col min="9985" max="9985" width="6.7265625" customWidth="1"/>
    <col min="9986" max="9986" width="23" bestFit="1" customWidth="1"/>
    <col min="9987" max="9987" width="14.453125" bestFit="1" customWidth="1"/>
    <col min="9988" max="9988" width="16.453125" bestFit="1" customWidth="1"/>
    <col min="9989" max="9991" width="20.54296875" customWidth="1"/>
    <col min="9992" max="9993" width="25.54296875" customWidth="1"/>
    <col min="9994" max="10239" width="9.26953125" customWidth="1"/>
    <col min="10241" max="10241" width="6.7265625" customWidth="1"/>
    <col min="10242" max="10242" width="23" bestFit="1" customWidth="1"/>
    <col min="10243" max="10243" width="14.453125" bestFit="1" customWidth="1"/>
    <col min="10244" max="10244" width="16.453125" bestFit="1" customWidth="1"/>
    <col min="10245" max="10247" width="20.54296875" customWidth="1"/>
    <col min="10248" max="10249" width="25.54296875" customWidth="1"/>
    <col min="10250" max="10495" width="9.26953125" customWidth="1"/>
    <col min="10497" max="10497" width="6.7265625" customWidth="1"/>
    <col min="10498" max="10498" width="23" bestFit="1" customWidth="1"/>
    <col min="10499" max="10499" width="14.453125" bestFit="1" customWidth="1"/>
    <col min="10500" max="10500" width="16.453125" bestFit="1" customWidth="1"/>
    <col min="10501" max="10503" width="20.54296875" customWidth="1"/>
    <col min="10504" max="10505" width="25.54296875" customWidth="1"/>
    <col min="10506" max="10751" width="9.26953125" customWidth="1"/>
    <col min="10753" max="10753" width="6.7265625" customWidth="1"/>
    <col min="10754" max="10754" width="23" bestFit="1" customWidth="1"/>
    <col min="10755" max="10755" width="14.453125" bestFit="1" customWidth="1"/>
    <col min="10756" max="10756" width="16.453125" bestFit="1" customWidth="1"/>
    <col min="10757" max="10759" width="20.54296875" customWidth="1"/>
    <col min="10760" max="10761" width="25.54296875" customWidth="1"/>
    <col min="10762" max="11007" width="9.26953125" customWidth="1"/>
    <col min="11009" max="11009" width="6.7265625" customWidth="1"/>
    <col min="11010" max="11010" width="23" bestFit="1" customWidth="1"/>
    <col min="11011" max="11011" width="14.453125" bestFit="1" customWidth="1"/>
    <col min="11012" max="11012" width="16.453125" bestFit="1" customWidth="1"/>
    <col min="11013" max="11015" width="20.54296875" customWidth="1"/>
    <col min="11016" max="11017" width="25.54296875" customWidth="1"/>
    <col min="11018" max="11263" width="9.26953125" customWidth="1"/>
    <col min="11265" max="11265" width="6.7265625" customWidth="1"/>
    <col min="11266" max="11266" width="23" bestFit="1" customWidth="1"/>
    <col min="11267" max="11267" width="14.453125" bestFit="1" customWidth="1"/>
    <col min="11268" max="11268" width="16.453125" bestFit="1" customWidth="1"/>
    <col min="11269" max="11271" width="20.54296875" customWidth="1"/>
    <col min="11272" max="11273" width="25.54296875" customWidth="1"/>
    <col min="11274" max="11519" width="9.26953125" customWidth="1"/>
    <col min="11521" max="11521" width="6.7265625" customWidth="1"/>
    <col min="11522" max="11522" width="23" bestFit="1" customWidth="1"/>
    <col min="11523" max="11523" width="14.453125" bestFit="1" customWidth="1"/>
    <col min="11524" max="11524" width="16.453125" bestFit="1" customWidth="1"/>
    <col min="11525" max="11527" width="20.54296875" customWidth="1"/>
    <col min="11528" max="11529" width="25.54296875" customWidth="1"/>
    <col min="11530" max="11775" width="9.26953125" customWidth="1"/>
    <col min="11777" max="11777" width="6.7265625" customWidth="1"/>
    <col min="11778" max="11778" width="23" bestFit="1" customWidth="1"/>
    <col min="11779" max="11779" width="14.453125" bestFit="1" customWidth="1"/>
    <col min="11780" max="11780" width="16.453125" bestFit="1" customWidth="1"/>
    <col min="11781" max="11783" width="20.54296875" customWidth="1"/>
    <col min="11784" max="11785" width="25.54296875" customWidth="1"/>
    <col min="11786" max="12031" width="9.26953125" customWidth="1"/>
    <col min="12033" max="12033" width="6.7265625" customWidth="1"/>
    <col min="12034" max="12034" width="23" bestFit="1" customWidth="1"/>
    <col min="12035" max="12035" width="14.453125" bestFit="1" customWidth="1"/>
    <col min="12036" max="12036" width="16.453125" bestFit="1" customWidth="1"/>
    <col min="12037" max="12039" width="20.54296875" customWidth="1"/>
    <col min="12040" max="12041" width="25.54296875" customWidth="1"/>
    <col min="12042" max="12287" width="9.26953125" customWidth="1"/>
    <col min="12289" max="12289" width="6.7265625" customWidth="1"/>
    <col min="12290" max="12290" width="23" bestFit="1" customWidth="1"/>
    <col min="12291" max="12291" width="14.453125" bestFit="1" customWidth="1"/>
    <col min="12292" max="12292" width="16.453125" bestFit="1" customWidth="1"/>
    <col min="12293" max="12295" width="20.54296875" customWidth="1"/>
    <col min="12296" max="12297" width="25.54296875" customWidth="1"/>
    <col min="12298" max="12543" width="9.26953125" customWidth="1"/>
    <col min="12545" max="12545" width="6.7265625" customWidth="1"/>
    <col min="12546" max="12546" width="23" bestFit="1" customWidth="1"/>
    <col min="12547" max="12547" width="14.453125" bestFit="1" customWidth="1"/>
    <col min="12548" max="12548" width="16.453125" bestFit="1" customWidth="1"/>
    <col min="12549" max="12551" width="20.54296875" customWidth="1"/>
    <col min="12552" max="12553" width="25.54296875" customWidth="1"/>
    <col min="12554" max="12799" width="9.26953125" customWidth="1"/>
    <col min="12801" max="12801" width="6.7265625" customWidth="1"/>
    <col min="12802" max="12802" width="23" bestFit="1" customWidth="1"/>
    <col min="12803" max="12803" width="14.453125" bestFit="1" customWidth="1"/>
    <col min="12804" max="12804" width="16.453125" bestFit="1" customWidth="1"/>
    <col min="12805" max="12807" width="20.54296875" customWidth="1"/>
    <col min="12808" max="12809" width="25.54296875" customWidth="1"/>
    <col min="12810" max="13055" width="9.26953125" customWidth="1"/>
    <col min="13057" max="13057" width="6.7265625" customWidth="1"/>
    <col min="13058" max="13058" width="23" bestFit="1" customWidth="1"/>
    <col min="13059" max="13059" width="14.453125" bestFit="1" customWidth="1"/>
    <col min="13060" max="13060" width="16.453125" bestFit="1" customWidth="1"/>
    <col min="13061" max="13063" width="20.54296875" customWidth="1"/>
    <col min="13064" max="13065" width="25.54296875" customWidth="1"/>
    <col min="13066" max="13311" width="9.26953125" customWidth="1"/>
    <col min="13313" max="13313" width="6.7265625" customWidth="1"/>
    <col min="13314" max="13314" width="23" bestFit="1" customWidth="1"/>
    <col min="13315" max="13315" width="14.453125" bestFit="1" customWidth="1"/>
    <col min="13316" max="13316" width="16.453125" bestFit="1" customWidth="1"/>
    <col min="13317" max="13319" width="20.54296875" customWidth="1"/>
    <col min="13320" max="13321" width="25.54296875" customWidth="1"/>
    <col min="13322" max="13567" width="9.26953125" customWidth="1"/>
    <col min="13569" max="13569" width="6.7265625" customWidth="1"/>
    <col min="13570" max="13570" width="23" bestFit="1" customWidth="1"/>
    <col min="13571" max="13571" width="14.453125" bestFit="1" customWidth="1"/>
    <col min="13572" max="13572" width="16.453125" bestFit="1" customWidth="1"/>
    <col min="13573" max="13575" width="20.54296875" customWidth="1"/>
    <col min="13576" max="13577" width="25.54296875" customWidth="1"/>
    <col min="13578" max="13823" width="9.26953125" customWidth="1"/>
    <col min="13825" max="13825" width="6.7265625" customWidth="1"/>
    <col min="13826" max="13826" width="23" bestFit="1" customWidth="1"/>
    <col min="13827" max="13827" width="14.453125" bestFit="1" customWidth="1"/>
    <col min="13828" max="13828" width="16.453125" bestFit="1" customWidth="1"/>
    <col min="13829" max="13831" width="20.54296875" customWidth="1"/>
    <col min="13832" max="13833" width="25.54296875" customWidth="1"/>
    <col min="13834" max="14079" width="9.26953125" customWidth="1"/>
    <col min="14081" max="14081" width="6.7265625" customWidth="1"/>
    <col min="14082" max="14082" width="23" bestFit="1" customWidth="1"/>
    <col min="14083" max="14083" width="14.453125" bestFit="1" customWidth="1"/>
    <col min="14084" max="14084" width="16.453125" bestFit="1" customWidth="1"/>
    <col min="14085" max="14087" width="20.54296875" customWidth="1"/>
    <col min="14088" max="14089" width="25.54296875" customWidth="1"/>
    <col min="14090" max="14335" width="9.26953125" customWidth="1"/>
    <col min="14337" max="14337" width="6.7265625" customWidth="1"/>
    <col min="14338" max="14338" width="23" bestFit="1" customWidth="1"/>
    <col min="14339" max="14339" width="14.453125" bestFit="1" customWidth="1"/>
    <col min="14340" max="14340" width="16.453125" bestFit="1" customWidth="1"/>
    <col min="14341" max="14343" width="20.54296875" customWidth="1"/>
    <col min="14344" max="14345" width="25.54296875" customWidth="1"/>
    <col min="14346" max="14591" width="9.26953125" customWidth="1"/>
    <col min="14593" max="14593" width="6.7265625" customWidth="1"/>
    <col min="14594" max="14594" width="23" bestFit="1" customWidth="1"/>
    <col min="14595" max="14595" width="14.453125" bestFit="1" customWidth="1"/>
    <col min="14596" max="14596" width="16.453125" bestFit="1" customWidth="1"/>
    <col min="14597" max="14599" width="20.54296875" customWidth="1"/>
    <col min="14600" max="14601" width="25.54296875" customWidth="1"/>
    <col min="14602" max="14847" width="9.26953125" customWidth="1"/>
    <col min="14849" max="14849" width="6.7265625" customWidth="1"/>
    <col min="14850" max="14850" width="23" bestFit="1" customWidth="1"/>
    <col min="14851" max="14851" width="14.453125" bestFit="1" customWidth="1"/>
    <col min="14852" max="14852" width="16.453125" bestFit="1" customWidth="1"/>
    <col min="14853" max="14855" width="20.54296875" customWidth="1"/>
    <col min="14856" max="14857" width="25.54296875" customWidth="1"/>
    <col min="14858" max="15103" width="9.26953125" customWidth="1"/>
    <col min="15105" max="15105" width="6.7265625" customWidth="1"/>
    <col min="15106" max="15106" width="23" bestFit="1" customWidth="1"/>
    <col min="15107" max="15107" width="14.453125" bestFit="1" customWidth="1"/>
    <col min="15108" max="15108" width="16.453125" bestFit="1" customWidth="1"/>
    <col min="15109" max="15111" width="20.54296875" customWidth="1"/>
    <col min="15112" max="15113" width="25.54296875" customWidth="1"/>
    <col min="15114" max="15359" width="9.26953125" customWidth="1"/>
    <col min="15361" max="15361" width="6.7265625" customWidth="1"/>
    <col min="15362" max="15362" width="23" bestFit="1" customWidth="1"/>
    <col min="15363" max="15363" width="14.453125" bestFit="1" customWidth="1"/>
    <col min="15364" max="15364" width="16.453125" bestFit="1" customWidth="1"/>
    <col min="15365" max="15367" width="20.54296875" customWidth="1"/>
    <col min="15368" max="15369" width="25.54296875" customWidth="1"/>
    <col min="15370" max="15615" width="9.26953125" customWidth="1"/>
    <col min="15617" max="15617" width="6.7265625" customWidth="1"/>
    <col min="15618" max="15618" width="23" bestFit="1" customWidth="1"/>
    <col min="15619" max="15619" width="14.453125" bestFit="1" customWidth="1"/>
    <col min="15620" max="15620" width="16.453125" bestFit="1" customWidth="1"/>
    <col min="15621" max="15623" width="20.54296875" customWidth="1"/>
    <col min="15624" max="15625" width="25.54296875" customWidth="1"/>
    <col min="15626" max="15871" width="9.26953125" customWidth="1"/>
    <col min="15873" max="15873" width="6.7265625" customWidth="1"/>
    <col min="15874" max="15874" width="23" bestFit="1" customWidth="1"/>
    <col min="15875" max="15875" width="14.453125" bestFit="1" customWidth="1"/>
    <col min="15876" max="15876" width="16.453125" bestFit="1" customWidth="1"/>
    <col min="15877" max="15879" width="20.54296875" customWidth="1"/>
    <col min="15880" max="15881" width="25.54296875" customWidth="1"/>
    <col min="15882" max="16127" width="9.26953125" customWidth="1"/>
    <col min="16129" max="16129" width="6.7265625" customWidth="1"/>
    <col min="16130" max="16130" width="23" bestFit="1" customWidth="1"/>
    <col min="16131" max="16131" width="14.453125" bestFit="1" customWidth="1"/>
    <col min="16132" max="16132" width="16.453125" bestFit="1" customWidth="1"/>
    <col min="16133" max="16135" width="20.54296875" customWidth="1"/>
    <col min="16136" max="16137" width="25.54296875" customWidth="1"/>
    <col min="16138" max="16383" width="9.26953125" customWidth="1"/>
  </cols>
  <sheetData>
    <row r="1" spans="1:9" s="1" customFormat="1" ht="15.5" x14ac:dyDescent="0.35">
      <c r="A1" s="411" t="s">
        <v>121</v>
      </c>
      <c r="B1" s="411"/>
      <c r="C1" s="411"/>
      <c r="D1" s="411"/>
      <c r="E1" s="411"/>
      <c r="F1" s="411"/>
      <c r="G1" s="176"/>
      <c r="H1" s="176"/>
      <c r="I1" s="176"/>
    </row>
    <row r="2" spans="1:9" s="1" customFormat="1" ht="12" thickBot="1" x14ac:dyDescent="0.3">
      <c r="A2" s="2"/>
      <c r="B2" s="2"/>
      <c r="C2" s="2"/>
      <c r="D2" s="2"/>
      <c r="E2" s="177"/>
      <c r="F2" s="177"/>
      <c r="G2" s="176"/>
      <c r="H2" s="176"/>
      <c r="I2" s="176"/>
    </row>
    <row r="3" spans="1:9" s="1" customFormat="1" ht="12.75" customHeight="1" x14ac:dyDescent="0.25">
      <c r="A3" s="398"/>
      <c r="B3" s="398"/>
      <c r="C3" s="398"/>
      <c r="D3" s="412" t="s">
        <v>122</v>
      </c>
      <c r="E3" s="413"/>
      <c r="F3" s="413"/>
      <c r="G3" s="414"/>
      <c r="H3" s="176"/>
      <c r="I3" s="176"/>
    </row>
    <row r="4" spans="1:9" s="1" customFormat="1" ht="12.75" customHeight="1" thickBot="1" x14ac:dyDescent="0.3">
      <c r="A4" s="398"/>
      <c r="B4" s="398"/>
      <c r="C4" s="398"/>
      <c r="D4" s="415" t="s">
        <v>123</v>
      </c>
      <c r="E4" s="416"/>
      <c r="F4" s="416"/>
      <c r="G4" s="417"/>
      <c r="H4" s="176"/>
      <c r="I4" s="176"/>
    </row>
    <row r="5" spans="1:9" s="1" customFormat="1" ht="12" thickBot="1" x14ac:dyDescent="0.3">
      <c r="A5" s="398"/>
      <c r="B5" s="398"/>
      <c r="C5" s="398"/>
      <c r="D5" s="2"/>
      <c r="E5" s="177"/>
      <c r="F5" s="177"/>
      <c r="G5" s="176"/>
      <c r="H5" s="176"/>
      <c r="I5" s="176"/>
    </row>
    <row r="6" spans="1:9" s="1" customFormat="1" ht="13.5" customHeight="1" thickBot="1" x14ac:dyDescent="0.3">
      <c r="A6" s="399" t="s">
        <v>124</v>
      </c>
      <c r="B6" s="400"/>
      <c r="C6" s="401"/>
      <c r="D6" s="399" t="str">
        <f>'Cover Sheet'!C3</f>
        <v>E1270DXWC_</v>
      </c>
      <c r="E6" s="400"/>
      <c r="F6" s="401"/>
      <c r="G6" s="176"/>
      <c r="H6" s="176"/>
      <c r="I6" s="176"/>
    </row>
    <row r="7" spans="1:9" s="1" customFormat="1" ht="12" thickBot="1" x14ac:dyDescent="0.3">
      <c r="A7" s="399" t="s">
        <v>125</v>
      </c>
      <c r="B7" s="400"/>
      <c r="C7" s="401"/>
      <c r="D7" s="399" t="str">
        <f>'Cover Sheet'!C4</f>
        <v>FLAT PLATE, GEL, VALVE REGULATED LEAD ACID (VRLA) BATTERIES</v>
      </c>
      <c r="E7" s="400"/>
      <c r="F7" s="401"/>
      <c r="G7" s="176"/>
      <c r="H7" s="176"/>
      <c r="I7" s="176"/>
    </row>
    <row r="8" spans="1:9" s="1" customFormat="1" ht="13.5" thickBot="1" x14ac:dyDescent="0.35">
      <c r="A8" s="399" t="s">
        <v>126</v>
      </c>
      <c r="B8" s="400"/>
      <c r="C8" s="401"/>
      <c r="D8" s="402" t="str">
        <f>IF('Cover Sheet'!C5="","",'Cover Sheet'!C5)</f>
        <v/>
      </c>
      <c r="E8" s="403"/>
      <c r="F8" s="404"/>
      <c r="G8" s="98"/>
      <c r="H8" s="98"/>
      <c r="I8" s="98"/>
    </row>
    <row r="10" spans="1:9" ht="13" x14ac:dyDescent="0.3">
      <c r="A10" s="3" t="s">
        <v>119</v>
      </c>
    </row>
    <row r="11" spans="1:9" ht="13" x14ac:dyDescent="0.3">
      <c r="A11" t="s">
        <v>127</v>
      </c>
    </row>
    <row r="12" spans="1:9" ht="13" x14ac:dyDescent="0.3">
      <c r="A12" t="s">
        <v>128</v>
      </c>
    </row>
    <row r="13" spans="1:9" ht="13" x14ac:dyDescent="0.3">
      <c r="A13" s="3" t="s">
        <v>129</v>
      </c>
    </row>
    <row r="14" spans="1:9" ht="13" x14ac:dyDescent="0.3">
      <c r="A14" s="194" t="s">
        <v>130</v>
      </c>
    </row>
    <row r="15" spans="1:9" ht="13" x14ac:dyDescent="0.3">
      <c r="A15" s="194" t="s">
        <v>131</v>
      </c>
    </row>
    <row r="17" spans="1:9" ht="14" x14ac:dyDescent="0.25">
      <c r="E17" s="395" t="s">
        <v>132</v>
      </c>
      <c r="F17" s="396"/>
      <c r="G17" s="396"/>
      <c r="H17" s="397"/>
      <c r="I17"/>
    </row>
    <row r="18" spans="1:9" ht="12.75" customHeight="1" x14ac:dyDescent="0.25">
      <c r="A18" s="409" t="s">
        <v>133</v>
      </c>
      <c r="B18" s="409" t="s">
        <v>134</v>
      </c>
      <c r="C18" s="409" t="s">
        <v>135</v>
      </c>
      <c r="D18" s="409" t="s">
        <v>136</v>
      </c>
      <c r="E18" s="405" t="s">
        <v>137</v>
      </c>
      <c r="F18" s="405" t="s">
        <v>138</v>
      </c>
      <c r="G18" s="405" t="s">
        <v>139</v>
      </c>
      <c r="H18" s="405" t="s">
        <v>140</v>
      </c>
      <c r="I18"/>
    </row>
    <row r="19" spans="1:9" x14ac:dyDescent="0.25">
      <c r="A19" s="410"/>
      <c r="B19" s="410"/>
      <c r="C19" s="410"/>
      <c r="D19" s="410"/>
      <c r="E19" s="406"/>
      <c r="F19" s="406"/>
      <c r="G19" s="406"/>
      <c r="H19" s="406"/>
      <c r="I19"/>
    </row>
    <row r="20" spans="1:9" x14ac:dyDescent="0.25">
      <c r="A20" s="93">
        <v>1</v>
      </c>
      <c r="B20" s="93" t="s">
        <v>141</v>
      </c>
      <c r="C20" s="181"/>
      <c r="D20" s="193">
        <v>12</v>
      </c>
      <c r="E20" s="181"/>
      <c r="F20" s="181"/>
      <c r="G20" s="181"/>
      <c r="H20" s="181"/>
      <c r="I20"/>
    </row>
    <row r="21" spans="1:9" x14ac:dyDescent="0.25">
      <c r="A21" s="93">
        <v>2</v>
      </c>
      <c r="B21" s="93" t="s">
        <v>142</v>
      </c>
      <c r="C21" s="196">
        <f>MAX('02-Flat Plate, Gel'!B23:B32)</f>
        <v>500</v>
      </c>
      <c r="D21" s="193">
        <v>12</v>
      </c>
      <c r="E21" s="181"/>
      <c r="F21" s="181"/>
      <c r="G21" s="181"/>
      <c r="H21" s="181"/>
      <c r="I21"/>
    </row>
    <row r="22" spans="1:9" x14ac:dyDescent="0.25">
      <c r="A22" s="93">
        <v>3</v>
      </c>
      <c r="B22" s="93" t="s">
        <v>141</v>
      </c>
      <c r="C22" s="193" t="str">
        <f>IF(C20="","",C20)</f>
        <v/>
      </c>
      <c r="D22" s="193" t="s">
        <v>143</v>
      </c>
      <c r="E22" s="181"/>
      <c r="F22" s="181"/>
      <c r="G22" s="181"/>
      <c r="H22" s="181"/>
      <c r="I22"/>
    </row>
    <row r="23" spans="1:9" x14ac:dyDescent="0.25">
      <c r="A23" s="93">
        <v>4</v>
      </c>
      <c r="B23" s="93" t="s">
        <v>142</v>
      </c>
      <c r="C23" s="193">
        <f t="shared" ref="C23:C29" si="0">IF(C21="","",C21)</f>
        <v>500</v>
      </c>
      <c r="D23" s="193" t="s">
        <v>143</v>
      </c>
      <c r="E23" s="181"/>
      <c r="F23" s="181"/>
      <c r="G23" s="181"/>
      <c r="H23" s="181"/>
      <c r="I23"/>
    </row>
    <row r="24" spans="1:9" x14ac:dyDescent="0.25">
      <c r="A24" s="93">
        <v>5</v>
      </c>
      <c r="B24" s="93" t="s">
        <v>141</v>
      </c>
      <c r="C24" s="193" t="str">
        <f t="shared" si="0"/>
        <v/>
      </c>
      <c r="D24" s="193">
        <v>48</v>
      </c>
      <c r="E24" s="181"/>
      <c r="F24" s="181"/>
      <c r="G24" s="181"/>
      <c r="H24" s="181"/>
      <c r="I24"/>
    </row>
    <row r="25" spans="1:9" x14ac:dyDescent="0.25">
      <c r="A25" s="93">
        <v>6</v>
      </c>
      <c r="B25" s="93" t="s">
        <v>142</v>
      </c>
      <c r="C25" s="193">
        <f t="shared" si="0"/>
        <v>500</v>
      </c>
      <c r="D25" s="193">
        <v>48</v>
      </c>
      <c r="E25" s="181"/>
      <c r="F25" s="181"/>
      <c r="G25" s="181"/>
      <c r="H25" s="181"/>
      <c r="I25"/>
    </row>
    <row r="26" spans="1:9" x14ac:dyDescent="0.25">
      <c r="A26" s="93">
        <v>7</v>
      </c>
      <c r="B26" s="93" t="s">
        <v>141</v>
      </c>
      <c r="C26" s="193" t="str">
        <f t="shared" si="0"/>
        <v/>
      </c>
      <c r="D26" s="193">
        <v>110</v>
      </c>
      <c r="E26" s="181"/>
      <c r="F26" s="181"/>
      <c r="G26" s="181"/>
      <c r="H26" s="181"/>
      <c r="I26"/>
    </row>
    <row r="27" spans="1:9" x14ac:dyDescent="0.25">
      <c r="A27" s="93">
        <v>8</v>
      </c>
      <c r="B27" s="93" t="s">
        <v>142</v>
      </c>
      <c r="C27" s="193">
        <f t="shared" si="0"/>
        <v>500</v>
      </c>
      <c r="D27" s="193">
        <v>110</v>
      </c>
      <c r="E27" s="181"/>
      <c r="F27" s="181"/>
      <c r="G27" s="181"/>
      <c r="H27" s="181"/>
      <c r="I27"/>
    </row>
    <row r="28" spans="1:9" x14ac:dyDescent="0.25">
      <c r="A28" s="93">
        <v>9</v>
      </c>
      <c r="B28" s="93" t="s">
        <v>141</v>
      </c>
      <c r="C28" s="193" t="str">
        <f t="shared" si="0"/>
        <v/>
      </c>
      <c r="D28" s="193">
        <v>220</v>
      </c>
      <c r="E28" s="181"/>
      <c r="F28" s="181"/>
      <c r="G28" s="181"/>
      <c r="H28" s="181"/>
      <c r="I28"/>
    </row>
    <row r="29" spans="1:9" x14ac:dyDescent="0.25">
      <c r="A29" s="93">
        <v>10</v>
      </c>
      <c r="B29" s="93" t="s">
        <v>142</v>
      </c>
      <c r="C29" s="193">
        <f t="shared" si="0"/>
        <v>500</v>
      </c>
      <c r="D29" s="193">
        <v>220</v>
      </c>
      <c r="E29" s="181"/>
      <c r="F29" s="181"/>
      <c r="G29" s="181"/>
      <c r="H29" s="181"/>
      <c r="I29"/>
    </row>
    <row r="31" spans="1:9" x14ac:dyDescent="0.25">
      <c r="A31" s="407" t="s">
        <v>133</v>
      </c>
      <c r="B31" s="407" t="s">
        <v>134</v>
      </c>
      <c r="C31" s="407" t="s">
        <v>144</v>
      </c>
      <c r="D31" s="407" t="s">
        <v>145</v>
      </c>
      <c r="E31" s="407"/>
      <c r="F31" s="407"/>
    </row>
    <row r="32" spans="1:9" x14ac:dyDescent="0.25">
      <c r="A32" s="407"/>
      <c r="B32" s="407"/>
      <c r="C32" s="407"/>
      <c r="D32" s="407"/>
      <c r="E32" s="407"/>
      <c r="F32" s="407"/>
    </row>
    <row r="33" spans="1:10" x14ac:dyDescent="0.25">
      <c r="A33" s="93">
        <v>11</v>
      </c>
      <c r="B33" s="93" t="s">
        <v>146</v>
      </c>
      <c r="C33" s="207"/>
      <c r="D33" s="408" t="s">
        <v>147</v>
      </c>
      <c r="E33" s="408"/>
      <c r="F33" s="408"/>
    </row>
    <row r="34" spans="1:10" x14ac:dyDescent="0.25">
      <c r="A34" s="93">
        <v>12</v>
      </c>
      <c r="B34" s="93" t="s">
        <v>148</v>
      </c>
      <c r="C34" s="207"/>
      <c r="D34" s="408" t="s">
        <v>149</v>
      </c>
      <c r="E34" s="408"/>
      <c r="F34" s="408"/>
    </row>
    <row r="35" spans="1:10" x14ac:dyDescent="0.25">
      <c r="A35" s="93">
        <v>13</v>
      </c>
      <c r="B35" s="93" t="s">
        <v>150</v>
      </c>
      <c r="C35" s="207"/>
      <c r="D35" s="408" t="s">
        <v>151</v>
      </c>
      <c r="E35" s="408"/>
      <c r="F35" s="408"/>
    </row>
    <row r="37" spans="1:10" ht="15" customHeight="1" x14ac:dyDescent="0.3">
      <c r="A37" s="418" t="s">
        <v>152</v>
      </c>
      <c r="B37" s="419"/>
      <c r="C37" s="419"/>
      <c r="D37" s="419"/>
      <c r="E37" s="419"/>
      <c r="F37" s="419"/>
      <c r="G37" s="419"/>
      <c r="H37" s="420"/>
      <c r="I37" s="394" t="s">
        <v>153</v>
      </c>
      <c r="J37" s="394"/>
    </row>
    <row r="38" spans="1:10" ht="12.75" customHeight="1" x14ac:dyDescent="0.25">
      <c r="A38" s="409" t="s">
        <v>133</v>
      </c>
      <c r="B38" s="409" t="s">
        <v>134</v>
      </c>
      <c r="C38" s="409" t="s">
        <v>135</v>
      </c>
      <c r="D38" s="409" t="s">
        <v>136</v>
      </c>
      <c r="E38" s="405" t="s">
        <v>137</v>
      </c>
      <c r="F38" s="405" t="s">
        <v>138</v>
      </c>
      <c r="G38" s="405" t="s">
        <v>139</v>
      </c>
      <c r="H38" s="405" t="s">
        <v>140</v>
      </c>
      <c r="I38" s="393" t="s">
        <v>154</v>
      </c>
      <c r="J38" s="393" t="s">
        <v>155</v>
      </c>
    </row>
    <row r="39" spans="1:10" ht="28.9" customHeight="1" x14ac:dyDescent="0.25">
      <c r="A39" s="410"/>
      <c r="B39" s="410"/>
      <c r="C39" s="410"/>
      <c r="D39" s="410"/>
      <c r="E39" s="406"/>
      <c r="F39" s="406"/>
      <c r="G39" s="406"/>
      <c r="H39" s="406"/>
      <c r="I39" s="393"/>
      <c r="J39" s="393"/>
    </row>
    <row r="40" spans="1:10" x14ac:dyDescent="0.25">
      <c r="A40" s="93">
        <v>1</v>
      </c>
      <c r="B40" s="93" t="s">
        <v>141</v>
      </c>
      <c r="C40" s="193" t="str">
        <f>IF(C20="","",C20)</f>
        <v/>
      </c>
      <c r="D40" s="193">
        <v>12</v>
      </c>
      <c r="E40" s="197">
        <f>$C$33*E20</f>
        <v>0</v>
      </c>
      <c r="F40" s="197">
        <f t="shared" ref="F40" si="1">$C$33*F20</f>
        <v>0</v>
      </c>
      <c r="G40" s="197">
        <f t="shared" ref="G40:H49" si="2">$C$33*G20</f>
        <v>0</v>
      </c>
      <c r="H40" s="197">
        <f t="shared" si="2"/>
        <v>0</v>
      </c>
      <c r="I40" s="261">
        <f>ROUNDUP(SUM(E20:G20)/8,0)*$C$34</f>
        <v>0</v>
      </c>
      <c r="J40" s="261">
        <f>ROUNDUP((SUM(E20:F20)+H20)/8,0)*$C$34</f>
        <v>0</v>
      </c>
    </row>
    <row r="41" spans="1:10" x14ac:dyDescent="0.25">
      <c r="A41" s="93">
        <v>2</v>
      </c>
      <c r="B41" s="93" t="s">
        <v>142</v>
      </c>
      <c r="C41" s="193">
        <f>IF(C21="","",C21)</f>
        <v>500</v>
      </c>
      <c r="D41" s="193">
        <v>12</v>
      </c>
      <c r="E41" s="197">
        <f t="shared" ref="E41:F49" si="3">$C$33*E21</f>
        <v>0</v>
      </c>
      <c r="F41" s="197">
        <f t="shared" si="3"/>
        <v>0</v>
      </c>
      <c r="G41" s="197">
        <f t="shared" si="2"/>
        <v>0</v>
      </c>
      <c r="H41" s="197">
        <f t="shared" si="2"/>
        <v>0</v>
      </c>
      <c r="I41" s="261">
        <f t="shared" ref="I41:I49" si="4">ROUNDUP(SUM(E21:G21)/8,0)*$C$34</f>
        <v>0</v>
      </c>
      <c r="J41" s="261">
        <f t="shared" ref="J41:J49" si="5">ROUNDUP((SUM(E21:F21)+H21)/8,0)*$C$34</f>
        <v>0</v>
      </c>
    </row>
    <row r="42" spans="1:10" x14ac:dyDescent="0.25">
      <c r="A42" s="93">
        <v>3</v>
      </c>
      <c r="B42" s="93" t="s">
        <v>141</v>
      </c>
      <c r="C42" s="193" t="str">
        <f>IF(C40="","",C40)</f>
        <v/>
      </c>
      <c r="D42" s="193" t="s">
        <v>143</v>
      </c>
      <c r="E42" s="197">
        <f t="shared" si="3"/>
        <v>0</v>
      </c>
      <c r="F42" s="197">
        <f t="shared" si="3"/>
        <v>0</v>
      </c>
      <c r="G42" s="197">
        <f t="shared" si="2"/>
        <v>0</v>
      </c>
      <c r="H42" s="197">
        <f t="shared" si="2"/>
        <v>0</v>
      </c>
      <c r="I42" s="261">
        <f t="shared" si="4"/>
        <v>0</v>
      </c>
      <c r="J42" s="261">
        <f t="shared" si="5"/>
        <v>0</v>
      </c>
    </row>
    <row r="43" spans="1:10" x14ac:dyDescent="0.25">
      <c r="A43" s="93">
        <v>4</v>
      </c>
      <c r="B43" s="93" t="s">
        <v>142</v>
      </c>
      <c r="C43" s="193">
        <f t="shared" ref="C43:C49" si="6">IF(C41="","",C41)</f>
        <v>500</v>
      </c>
      <c r="D43" s="193" t="s">
        <v>143</v>
      </c>
      <c r="E43" s="197">
        <f t="shared" si="3"/>
        <v>0</v>
      </c>
      <c r="F43" s="197">
        <f t="shared" si="3"/>
        <v>0</v>
      </c>
      <c r="G43" s="197">
        <f t="shared" si="2"/>
        <v>0</v>
      </c>
      <c r="H43" s="197">
        <f t="shared" si="2"/>
        <v>0</v>
      </c>
      <c r="I43" s="261">
        <f t="shared" si="4"/>
        <v>0</v>
      </c>
      <c r="J43" s="261">
        <f t="shared" si="5"/>
        <v>0</v>
      </c>
    </row>
    <row r="44" spans="1:10" x14ac:dyDescent="0.25">
      <c r="A44" s="93">
        <v>5</v>
      </c>
      <c r="B44" s="93" t="s">
        <v>141</v>
      </c>
      <c r="C44" s="193" t="str">
        <f t="shared" si="6"/>
        <v/>
      </c>
      <c r="D44" s="193">
        <v>48</v>
      </c>
      <c r="E44" s="197">
        <f t="shared" si="3"/>
        <v>0</v>
      </c>
      <c r="F44" s="197">
        <f t="shared" si="3"/>
        <v>0</v>
      </c>
      <c r="G44" s="197">
        <f t="shared" si="2"/>
        <v>0</v>
      </c>
      <c r="H44" s="197">
        <f t="shared" si="2"/>
        <v>0</v>
      </c>
      <c r="I44" s="261">
        <f t="shared" si="4"/>
        <v>0</v>
      </c>
      <c r="J44" s="261">
        <f t="shared" si="5"/>
        <v>0</v>
      </c>
    </row>
    <row r="45" spans="1:10" x14ac:dyDescent="0.25">
      <c r="A45" s="93">
        <v>6</v>
      </c>
      <c r="B45" s="93" t="s">
        <v>142</v>
      </c>
      <c r="C45" s="193">
        <f t="shared" si="6"/>
        <v>500</v>
      </c>
      <c r="D45" s="193">
        <v>48</v>
      </c>
      <c r="E45" s="197">
        <f t="shared" si="3"/>
        <v>0</v>
      </c>
      <c r="F45" s="197">
        <f t="shared" si="3"/>
        <v>0</v>
      </c>
      <c r="G45" s="197">
        <f t="shared" si="2"/>
        <v>0</v>
      </c>
      <c r="H45" s="197">
        <f t="shared" si="2"/>
        <v>0</v>
      </c>
      <c r="I45" s="261">
        <f t="shared" si="4"/>
        <v>0</v>
      </c>
      <c r="J45" s="261">
        <f t="shared" si="5"/>
        <v>0</v>
      </c>
    </row>
    <row r="46" spans="1:10" x14ac:dyDescent="0.25">
      <c r="A46" s="93">
        <v>7</v>
      </c>
      <c r="B46" s="93" t="s">
        <v>141</v>
      </c>
      <c r="C46" s="193" t="str">
        <f t="shared" si="6"/>
        <v/>
      </c>
      <c r="D46" s="193">
        <v>110</v>
      </c>
      <c r="E46" s="197">
        <f t="shared" si="3"/>
        <v>0</v>
      </c>
      <c r="F46" s="197">
        <f t="shared" si="3"/>
        <v>0</v>
      </c>
      <c r="G46" s="197">
        <f t="shared" si="2"/>
        <v>0</v>
      </c>
      <c r="H46" s="197">
        <f t="shared" si="2"/>
        <v>0</v>
      </c>
      <c r="I46" s="261">
        <f t="shared" si="4"/>
        <v>0</v>
      </c>
      <c r="J46" s="261">
        <f t="shared" si="5"/>
        <v>0</v>
      </c>
    </row>
    <row r="47" spans="1:10" x14ac:dyDescent="0.25">
      <c r="A47" s="93">
        <v>8</v>
      </c>
      <c r="B47" s="93" t="s">
        <v>142</v>
      </c>
      <c r="C47" s="193">
        <f t="shared" si="6"/>
        <v>500</v>
      </c>
      <c r="D47" s="193">
        <v>110</v>
      </c>
      <c r="E47" s="197">
        <f t="shared" si="3"/>
        <v>0</v>
      </c>
      <c r="F47" s="197">
        <f t="shared" si="3"/>
        <v>0</v>
      </c>
      <c r="G47" s="197">
        <f t="shared" si="2"/>
        <v>0</v>
      </c>
      <c r="H47" s="197">
        <f t="shared" si="2"/>
        <v>0</v>
      </c>
      <c r="I47" s="261">
        <f t="shared" si="4"/>
        <v>0</v>
      </c>
      <c r="J47" s="261">
        <f t="shared" si="5"/>
        <v>0</v>
      </c>
    </row>
    <row r="48" spans="1:10" x14ac:dyDescent="0.25">
      <c r="A48" s="93">
        <v>9</v>
      </c>
      <c r="B48" s="93" t="s">
        <v>141</v>
      </c>
      <c r="C48" s="193" t="str">
        <f t="shared" si="6"/>
        <v/>
      </c>
      <c r="D48" s="193">
        <v>220</v>
      </c>
      <c r="E48" s="197">
        <f t="shared" si="3"/>
        <v>0</v>
      </c>
      <c r="F48" s="197">
        <f t="shared" si="3"/>
        <v>0</v>
      </c>
      <c r="G48" s="197">
        <f t="shared" si="2"/>
        <v>0</v>
      </c>
      <c r="H48" s="197">
        <f t="shared" si="2"/>
        <v>0</v>
      </c>
      <c r="I48" s="261">
        <f t="shared" si="4"/>
        <v>0</v>
      </c>
      <c r="J48" s="261">
        <f t="shared" si="5"/>
        <v>0</v>
      </c>
    </row>
    <row r="49" spans="1:10" x14ac:dyDescent="0.25">
      <c r="A49" s="93">
        <v>10</v>
      </c>
      <c r="B49" s="93" t="s">
        <v>142</v>
      </c>
      <c r="C49" s="193">
        <f t="shared" si="6"/>
        <v>500</v>
      </c>
      <c r="D49" s="193">
        <v>220</v>
      </c>
      <c r="E49" s="197">
        <f t="shared" si="3"/>
        <v>0</v>
      </c>
      <c r="F49" s="197">
        <f t="shared" si="3"/>
        <v>0</v>
      </c>
      <c r="G49" s="197">
        <f t="shared" si="2"/>
        <v>0</v>
      </c>
      <c r="H49" s="197">
        <f t="shared" si="2"/>
        <v>0</v>
      </c>
      <c r="I49" s="261">
        <f t="shared" si="4"/>
        <v>0</v>
      </c>
      <c r="J49" s="261">
        <f t="shared" si="5"/>
        <v>0</v>
      </c>
    </row>
  </sheetData>
  <sheetProtection algorithmName="SHA-512" hashValue="HPA6hyIuX3qVgOaNCryrntc873Xm6E3XX7tOofDgSPbcnrNed2zl6d5cwRK1DFkmbMVQsucTaH9dFu0iHefFHg==" saltValue="gyDzcbtKrIOUXVShK0eCzg==" spinCount="100000" sheet="1" selectLockedCells="1"/>
  <mergeCells count="40">
    <mergeCell ref="A37:H37"/>
    <mergeCell ref="G38:G39"/>
    <mergeCell ref="H38:H39"/>
    <mergeCell ref="D35:F35"/>
    <mergeCell ref="A38:A39"/>
    <mergeCell ref="B38:B39"/>
    <mergeCell ref="C38:C39"/>
    <mergeCell ref="D38:D39"/>
    <mergeCell ref="E38:E39"/>
    <mergeCell ref="F38:F39"/>
    <mergeCell ref="D34:F34"/>
    <mergeCell ref="A18:A19"/>
    <mergeCell ref="B18:B19"/>
    <mergeCell ref="A1:F1"/>
    <mergeCell ref="A3:C3"/>
    <mergeCell ref="D3:G3"/>
    <mergeCell ref="A4:C4"/>
    <mergeCell ref="D4:G4"/>
    <mergeCell ref="C18:C19"/>
    <mergeCell ref="D18:D19"/>
    <mergeCell ref="D33:F33"/>
    <mergeCell ref="D31:F32"/>
    <mergeCell ref="E18:E19"/>
    <mergeCell ref="F18:F19"/>
    <mergeCell ref="I38:I39"/>
    <mergeCell ref="J38:J39"/>
    <mergeCell ref="I37:J37"/>
    <mergeCell ref="E17:H17"/>
    <mergeCell ref="A5:C5"/>
    <mergeCell ref="A6:C6"/>
    <mergeCell ref="D6:F6"/>
    <mergeCell ref="A7:C7"/>
    <mergeCell ref="D7:F7"/>
    <mergeCell ref="A8:C8"/>
    <mergeCell ref="D8:F8"/>
    <mergeCell ref="G18:G19"/>
    <mergeCell ref="H18:H19"/>
    <mergeCell ref="A31:A32"/>
    <mergeCell ref="B31:B32"/>
    <mergeCell ref="C31:C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90" zoomScaleNormal="90" workbookViewId="0">
      <selection activeCell="M25" sqref="D11:M25"/>
    </sheetView>
  </sheetViews>
  <sheetFormatPr defaultRowHeight="12.5" x14ac:dyDescent="0.25"/>
  <cols>
    <col min="1" max="1" width="5" bestFit="1" customWidth="1"/>
    <col min="2" max="2" width="24.26953125" bestFit="1" customWidth="1"/>
    <col min="3" max="3" width="8.54296875" customWidth="1"/>
    <col min="4" max="13" width="14" style="91" customWidth="1"/>
    <col min="14" max="14" width="8.453125" bestFit="1" customWidth="1"/>
    <col min="258" max="258" width="5" bestFit="1" customWidth="1"/>
    <col min="259" max="259" width="24.26953125" bestFit="1" customWidth="1"/>
    <col min="260" max="269" width="14" customWidth="1"/>
    <col min="270" max="270" width="8.453125" bestFit="1" customWidth="1"/>
    <col min="514" max="514" width="5" bestFit="1" customWidth="1"/>
    <col min="515" max="515" width="24.26953125" bestFit="1" customWidth="1"/>
    <col min="516" max="525" width="14" customWidth="1"/>
    <col min="526" max="526" width="8.453125" bestFit="1" customWidth="1"/>
    <col min="770" max="770" width="5" bestFit="1" customWidth="1"/>
    <col min="771" max="771" width="24.26953125" bestFit="1" customWidth="1"/>
    <col min="772" max="781" width="14" customWidth="1"/>
    <col min="782" max="782" width="8.453125" bestFit="1" customWidth="1"/>
    <col min="1026" max="1026" width="5" bestFit="1" customWidth="1"/>
    <col min="1027" max="1027" width="24.26953125" bestFit="1" customWidth="1"/>
    <col min="1028" max="1037" width="14" customWidth="1"/>
    <col min="1038" max="1038" width="8.453125" bestFit="1" customWidth="1"/>
    <col min="1282" max="1282" width="5" bestFit="1" customWidth="1"/>
    <col min="1283" max="1283" width="24.26953125" bestFit="1" customWidth="1"/>
    <col min="1284" max="1293" width="14" customWidth="1"/>
    <col min="1294" max="1294" width="8.453125" bestFit="1" customWidth="1"/>
    <col min="1538" max="1538" width="5" bestFit="1" customWidth="1"/>
    <col min="1539" max="1539" width="24.26953125" bestFit="1" customWidth="1"/>
    <col min="1540" max="1549" width="14" customWidth="1"/>
    <col min="1550" max="1550" width="8.453125" bestFit="1" customWidth="1"/>
    <col min="1794" max="1794" width="5" bestFit="1" customWidth="1"/>
    <col min="1795" max="1795" width="24.26953125" bestFit="1" customWidth="1"/>
    <col min="1796" max="1805" width="14" customWidth="1"/>
    <col min="1806" max="1806" width="8.453125" bestFit="1" customWidth="1"/>
    <col min="2050" max="2050" width="5" bestFit="1" customWidth="1"/>
    <col min="2051" max="2051" width="24.26953125" bestFit="1" customWidth="1"/>
    <col min="2052" max="2061" width="14" customWidth="1"/>
    <col min="2062" max="2062" width="8.453125" bestFit="1" customWidth="1"/>
    <col min="2306" max="2306" width="5" bestFit="1" customWidth="1"/>
    <col min="2307" max="2307" width="24.26953125" bestFit="1" customWidth="1"/>
    <col min="2308" max="2317" width="14" customWidth="1"/>
    <col min="2318" max="2318" width="8.453125" bestFit="1" customWidth="1"/>
    <col min="2562" max="2562" width="5" bestFit="1" customWidth="1"/>
    <col min="2563" max="2563" width="24.26953125" bestFit="1" customWidth="1"/>
    <col min="2564" max="2573" width="14" customWidth="1"/>
    <col min="2574" max="2574" width="8.453125" bestFit="1" customWidth="1"/>
    <col min="2818" max="2818" width="5" bestFit="1" customWidth="1"/>
    <col min="2819" max="2819" width="24.26953125" bestFit="1" customWidth="1"/>
    <col min="2820" max="2829" width="14" customWidth="1"/>
    <col min="2830" max="2830" width="8.453125" bestFit="1" customWidth="1"/>
    <col min="3074" max="3074" width="5" bestFit="1" customWidth="1"/>
    <col min="3075" max="3075" width="24.26953125" bestFit="1" customWidth="1"/>
    <col min="3076" max="3085" width="14" customWidth="1"/>
    <col min="3086" max="3086" width="8.453125" bestFit="1" customWidth="1"/>
    <col min="3330" max="3330" width="5" bestFit="1" customWidth="1"/>
    <col min="3331" max="3331" width="24.26953125" bestFit="1" customWidth="1"/>
    <col min="3332" max="3341" width="14" customWidth="1"/>
    <col min="3342" max="3342" width="8.453125" bestFit="1" customWidth="1"/>
    <col min="3586" max="3586" width="5" bestFit="1" customWidth="1"/>
    <col min="3587" max="3587" width="24.26953125" bestFit="1" customWidth="1"/>
    <col min="3588" max="3597" width="14" customWidth="1"/>
    <col min="3598" max="3598" width="8.453125" bestFit="1" customWidth="1"/>
    <col min="3842" max="3842" width="5" bestFit="1" customWidth="1"/>
    <col min="3843" max="3843" width="24.26953125" bestFit="1" customWidth="1"/>
    <col min="3844" max="3853" width="14" customWidth="1"/>
    <col min="3854" max="3854" width="8.453125" bestFit="1" customWidth="1"/>
    <col min="4098" max="4098" width="5" bestFit="1" customWidth="1"/>
    <col min="4099" max="4099" width="24.26953125" bestFit="1" customWidth="1"/>
    <col min="4100" max="4109" width="14" customWidth="1"/>
    <col min="4110" max="4110" width="8.453125" bestFit="1" customWidth="1"/>
    <col min="4354" max="4354" width="5" bestFit="1" customWidth="1"/>
    <col min="4355" max="4355" width="24.26953125" bestFit="1" customWidth="1"/>
    <col min="4356" max="4365" width="14" customWidth="1"/>
    <col min="4366" max="4366" width="8.453125" bestFit="1" customWidth="1"/>
    <col min="4610" max="4610" width="5" bestFit="1" customWidth="1"/>
    <col min="4611" max="4611" width="24.26953125" bestFit="1" customWidth="1"/>
    <col min="4612" max="4621" width="14" customWidth="1"/>
    <col min="4622" max="4622" width="8.453125" bestFit="1" customWidth="1"/>
    <col min="4866" max="4866" width="5" bestFit="1" customWidth="1"/>
    <col min="4867" max="4867" width="24.26953125" bestFit="1" customWidth="1"/>
    <col min="4868" max="4877" width="14" customWidth="1"/>
    <col min="4878" max="4878" width="8.453125" bestFit="1" customWidth="1"/>
    <col min="5122" max="5122" width="5" bestFit="1" customWidth="1"/>
    <col min="5123" max="5123" width="24.26953125" bestFit="1" customWidth="1"/>
    <col min="5124" max="5133" width="14" customWidth="1"/>
    <col min="5134" max="5134" width="8.453125" bestFit="1" customWidth="1"/>
    <col min="5378" max="5378" width="5" bestFit="1" customWidth="1"/>
    <col min="5379" max="5379" width="24.26953125" bestFit="1" customWidth="1"/>
    <col min="5380" max="5389" width="14" customWidth="1"/>
    <col min="5390" max="5390" width="8.453125" bestFit="1" customWidth="1"/>
    <col min="5634" max="5634" width="5" bestFit="1" customWidth="1"/>
    <col min="5635" max="5635" width="24.26953125" bestFit="1" customWidth="1"/>
    <col min="5636" max="5645" width="14" customWidth="1"/>
    <col min="5646" max="5646" width="8.453125" bestFit="1" customWidth="1"/>
    <col min="5890" max="5890" width="5" bestFit="1" customWidth="1"/>
    <col min="5891" max="5891" width="24.26953125" bestFit="1" customWidth="1"/>
    <col min="5892" max="5901" width="14" customWidth="1"/>
    <col min="5902" max="5902" width="8.453125" bestFit="1" customWidth="1"/>
    <col min="6146" max="6146" width="5" bestFit="1" customWidth="1"/>
    <col min="6147" max="6147" width="24.26953125" bestFit="1" customWidth="1"/>
    <col min="6148" max="6157" width="14" customWidth="1"/>
    <col min="6158" max="6158" width="8.453125" bestFit="1" customWidth="1"/>
    <col min="6402" max="6402" width="5" bestFit="1" customWidth="1"/>
    <col min="6403" max="6403" width="24.26953125" bestFit="1" customWidth="1"/>
    <col min="6404" max="6413" width="14" customWidth="1"/>
    <col min="6414" max="6414" width="8.453125" bestFit="1" customWidth="1"/>
    <col min="6658" max="6658" width="5" bestFit="1" customWidth="1"/>
    <col min="6659" max="6659" width="24.26953125" bestFit="1" customWidth="1"/>
    <col min="6660" max="6669" width="14" customWidth="1"/>
    <col min="6670" max="6670" width="8.453125" bestFit="1" customWidth="1"/>
    <col min="6914" max="6914" width="5" bestFit="1" customWidth="1"/>
    <col min="6915" max="6915" width="24.26953125" bestFit="1" customWidth="1"/>
    <col min="6916" max="6925" width="14" customWidth="1"/>
    <col min="6926" max="6926" width="8.453125" bestFit="1" customWidth="1"/>
    <col min="7170" max="7170" width="5" bestFit="1" customWidth="1"/>
    <col min="7171" max="7171" width="24.26953125" bestFit="1" customWidth="1"/>
    <col min="7172" max="7181" width="14" customWidth="1"/>
    <col min="7182" max="7182" width="8.453125" bestFit="1" customWidth="1"/>
    <col min="7426" max="7426" width="5" bestFit="1" customWidth="1"/>
    <col min="7427" max="7427" width="24.26953125" bestFit="1" customWidth="1"/>
    <col min="7428" max="7437" width="14" customWidth="1"/>
    <col min="7438" max="7438" width="8.453125" bestFit="1" customWidth="1"/>
    <col min="7682" max="7682" width="5" bestFit="1" customWidth="1"/>
    <col min="7683" max="7683" width="24.26953125" bestFit="1" customWidth="1"/>
    <col min="7684" max="7693" width="14" customWidth="1"/>
    <col min="7694" max="7694" width="8.453125" bestFit="1" customWidth="1"/>
    <col min="7938" max="7938" width="5" bestFit="1" customWidth="1"/>
    <col min="7939" max="7939" width="24.26953125" bestFit="1" customWidth="1"/>
    <col min="7940" max="7949" width="14" customWidth="1"/>
    <col min="7950" max="7950" width="8.453125" bestFit="1" customWidth="1"/>
    <col min="8194" max="8194" width="5" bestFit="1" customWidth="1"/>
    <col min="8195" max="8195" width="24.26953125" bestFit="1" customWidth="1"/>
    <col min="8196" max="8205" width="14" customWidth="1"/>
    <col min="8206" max="8206" width="8.453125" bestFit="1" customWidth="1"/>
    <col min="8450" max="8450" width="5" bestFit="1" customWidth="1"/>
    <col min="8451" max="8451" width="24.26953125" bestFit="1" customWidth="1"/>
    <col min="8452" max="8461" width="14" customWidth="1"/>
    <col min="8462" max="8462" width="8.453125" bestFit="1" customWidth="1"/>
    <col min="8706" max="8706" width="5" bestFit="1" customWidth="1"/>
    <col min="8707" max="8707" width="24.26953125" bestFit="1" customWidth="1"/>
    <col min="8708" max="8717" width="14" customWidth="1"/>
    <col min="8718" max="8718" width="8.453125" bestFit="1" customWidth="1"/>
    <col min="8962" max="8962" width="5" bestFit="1" customWidth="1"/>
    <col min="8963" max="8963" width="24.26953125" bestFit="1" customWidth="1"/>
    <col min="8964" max="8973" width="14" customWidth="1"/>
    <col min="8974" max="8974" width="8.453125" bestFit="1" customWidth="1"/>
    <col min="9218" max="9218" width="5" bestFit="1" customWidth="1"/>
    <col min="9219" max="9219" width="24.26953125" bestFit="1" customWidth="1"/>
    <col min="9220" max="9229" width="14" customWidth="1"/>
    <col min="9230" max="9230" width="8.453125" bestFit="1" customWidth="1"/>
    <col min="9474" max="9474" width="5" bestFit="1" customWidth="1"/>
    <col min="9475" max="9475" width="24.26953125" bestFit="1" customWidth="1"/>
    <col min="9476" max="9485" width="14" customWidth="1"/>
    <col min="9486" max="9486" width="8.453125" bestFit="1" customWidth="1"/>
    <col min="9730" max="9730" width="5" bestFit="1" customWidth="1"/>
    <col min="9731" max="9731" width="24.26953125" bestFit="1" customWidth="1"/>
    <col min="9732" max="9741" width="14" customWidth="1"/>
    <col min="9742" max="9742" width="8.453125" bestFit="1" customWidth="1"/>
    <col min="9986" max="9986" width="5" bestFit="1" customWidth="1"/>
    <col min="9987" max="9987" width="24.26953125" bestFit="1" customWidth="1"/>
    <col min="9988" max="9997" width="14" customWidth="1"/>
    <col min="9998" max="9998" width="8.453125" bestFit="1" customWidth="1"/>
    <col min="10242" max="10242" width="5" bestFit="1" customWidth="1"/>
    <col min="10243" max="10243" width="24.26953125" bestFit="1" customWidth="1"/>
    <col min="10244" max="10253" width="14" customWidth="1"/>
    <col min="10254" max="10254" width="8.453125" bestFit="1" customWidth="1"/>
    <col min="10498" max="10498" width="5" bestFit="1" customWidth="1"/>
    <col min="10499" max="10499" width="24.26953125" bestFit="1" customWidth="1"/>
    <col min="10500" max="10509" width="14" customWidth="1"/>
    <col min="10510" max="10510" width="8.453125" bestFit="1" customWidth="1"/>
    <col min="10754" max="10754" width="5" bestFit="1" customWidth="1"/>
    <col min="10755" max="10755" width="24.26953125" bestFit="1" customWidth="1"/>
    <col min="10756" max="10765" width="14" customWidth="1"/>
    <col min="10766" max="10766" width="8.453125" bestFit="1" customWidth="1"/>
    <col min="11010" max="11010" width="5" bestFit="1" customWidth="1"/>
    <col min="11011" max="11011" width="24.26953125" bestFit="1" customWidth="1"/>
    <col min="11012" max="11021" width="14" customWidth="1"/>
    <col min="11022" max="11022" width="8.453125" bestFit="1" customWidth="1"/>
    <col min="11266" max="11266" width="5" bestFit="1" customWidth="1"/>
    <col min="11267" max="11267" width="24.26953125" bestFit="1" customWidth="1"/>
    <col min="11268" max="11277" width="14" customWidth="1"/>
    <col min="11278" max="11278" width="8.453125" bestFit="1" customWidth="1"/>
    <col min="11522" max="11522" width="5" bestFit="1" customWidth="1"/>
    <col min="11523" max="11523" width="24.26953125" bestFit="1" customWidth="1"/>
    <col min="11524" max="11533" width="14" customWidth="1"/>
    <col min="11534" max="11534" width="8.453125" bestFit="1" customWidth="1"/>
    <col min="11778" max="11778" width="5" bestFit="1" customWidth="1"/>
    <col min="11779" max="11779" width="24.26953125" bestFit="1" customWidth="1"/>
    <col min="11780" max="11789" width="14" customWidth="1"/>
    <col min="11790" max="11790" width="8.453125" bestFit="1" customWidth="1"/>
    <col min="12034" max="12034" width="5" bestFit="1" customWidth="1"/>
    <col min="12035" max="12035" width="24.26953125" bestFit="1" customWidth="1"/>
    <col min="12036" max="12045" width="14" customWidth="1"/>
    <col min="12046" max="12046" width="8.453125" bestFit="1" customWidth="1"/>
    <col min="12290" max="12290" width="5" bestFit="1" customWidth="1"/>
    <col min="12291" max="12291" width="24.26953125" bestFit="1" customWidth="1"/>
    <col min="12292" max="12301" width="14" customWidth="1"/>
    <col min="12302" max="12302" width="8.453125" bestFit="1" customWidth="1"/>
    <col min="12546" max="12546" width="5" bestFit="1" customWidth="1"/>
    <col min="12547" max="12547" width="24.26953125" bestFit="1" customWidth="1"/>
    <col min="12548" max="12557" width="14" customWidth="1"/>
    <col min="12558" max="12558" width="8.453125" bestFit="1" customWidth="1"/>
    <col min="12802" max="12802" width="5" bestFit="1" customWidth="1"/>
    <col min="12803" max="12803" width="24.26953125" bestFit="1" customWidth="1"/>
    <col min="12804" max="12813" width="14" customWidth="1"/>
    <col min="12814" max="12814" width="8.453125" bestFit="1" customWidth="1"/>
    <col min="13058" max="13058" width="5" bestFit="1" customWidth="1"/>
    <col min="13059" max="13059" width="24.26953125" bestFit="1" customWidth="1"/>
    <col min="13060" max="13069" width="14" customWidth="1"/>
    <col min="13070" max="13070" width="8.453125" bestFit="1" customWidth="1"/>
    <col min="13314" max="13314" width="5" bestFit="1" customWidth="1"/>
    <col min="13315" max="13315" width="24.26953125" bestFit="1" customWidth="1"/>
    <col min="13316" max="13325" width="14" customWidth="1"/>
    <col min="13326" max="13326" width="8.453125" bestFit="1" customWidth="1"/>
    <col min="13570" max="13570" width="5" bestFit="1" customWidth="1"/>
    <col min="13571" max="13571" width="24.26953125" bestFit="1" customWidth="1"/>
    <col min="13572" max="13581" width="14" customWidth="1"/>
    <col min="13582" max="13582" width="8.453125" bestFit="1" customWidth="1"/>
    <col min="13826" max="13826" width="5" bestFit="1" customWidth="1"/>
    <col min="13827" max="13827" width="24.26953125" bestFit="1" customWidth="1"/>
    <col min="13828" max="13837" width="14" customWidth="1"/>
    <col min="13838" max="13838" width="8.453125" bestFit="1" customWidth="1"/>
    <col min="14082" max="14082" width="5" bestFit="1" customWidth="1"/>
    <col min="14083" max="14083" width="24.26953125" bestFit="1" customWidth="1"/>
    <col min="14084" max="14093" width="14" customWidth="1"/>
    <col min="14094" max="14094" width="8.453125" bestFit="1" customWidth="1"/>
    <col min="14338" max="14338" width="5" bestFit="1" customWidth="1"/>
    <col min="14339" max="14339" width="24.26953125" bestFit="1" customWidth="1"/>
    <col min="14340" max="14349" width="14" customWidth="1"/>
    <col min="14350" max="14350" width="8.453125" bestFit="1" customWidth="1"/>
    <col min="14594" max="14594" width="5" bestFit="1" customWidth="1"/>
    <col min="14595" max="14595" width="24.26953125" bestFit="1" customWidth="1"/>
    <col min="14596" max="14605" width="14" customWidth="1"/>
    <col min="14606" max="14606" width="8.453125" bestFit="1" customWidth="1"/>
    <col min="14850" max="14850" width="5" bestFit="1" customWidth="1"/>
    <col min="14851" max="14851" width="24.26953125" bestFit="1" customWidth="1"/>
    <col min="14852" max="14861" width="14" customWidth="1"/>
    <col min="14862" max="14862" width="8.453125" bestFit="1" customWidth="1"/>
    <col min="15106" max="15106" width="5" bestFit="1" customWidth="1"/>
    <col min="15107" max="15107" width="24.26953125" bestFit="1" customWidth="1"/>
    <col min="15108" max="15117" width="14" customWidth="1"/>
    <col min="15118" max="15118" width="8.453125" bestFit="1" customWidth="1"/>
    <col min="15362" max="15362" width="5" bestFit="1" customWidth="1"/>
    <col min="15363" max="15363" width="24.26953125" bestFit="1" customWidth="1"/>
    <col min="15364" max="15373" width="14" customWidth="1"/>
    <col min="15374" max="15374" width="8.453125" bestFit="1" customWidth="1"/>
    <col min="15618" max="15618" width="5" bestFit="1" customWidth="1"/>
    <col min="15619" max="15619" width="24.26953125" bestFit="1" customWidth="1"/>
    <col min="15620" max="15629" width="14" customWidth="1"/>
    <col min="15630" max="15630" width="8.453125" bestFit="1" customWidth="1"/>
    <col min="15874" max="15874" width="5" bestFit="1" customWidth="1"/>
    <col min="15875" max="15875" width="24.26953125" bestFit="1" customWidth="1"/>
    <col min="15876" max="15885" width="14" customWidth="1"/>
    <col min="15886" max="15886" width="8.453125" bestFit="1" customWidth="1"/>
    <col min="16130" max="16130" width="5" bestFit="1" customWidth="1"/>
    <col min="16131" max="16131" width="24.26953125" bestFit="1" customWidth="1"/>
    <col min="16132" max="16141" width="14" customWidth="1"/>
    <col min="16142" max="16142" width="8.453125" bestFit="1" customWidth="1"/>
  </cols>
  <sheetData>
    <row r="1" spans="1:13" ht="15.5" x14ac:dyDescent="0.35">
      <c r="A1" s="426" t="s">
        <v>156</v>
      </c>
      <c r="B1" s="426"/>
      <c r="C1" s="426"/>
      <c r="D1" s="426"/>
      <c r="E1" s="426"/>
      <c r="F1" s="426"/>
      <c r="G1" s="426"/>
      <c r="H1" s="426"/>
      <c r="I1" s="426"/>
      <c r="J1" s="426"/>
      <c r="K1" s="426"/>
      <c r="L1" s="426"/>
      <c r="M1" s="426"/>
    </row>
    <row r="2" spans="1:13" ht="16" thickBot="1" x14ac:dyDescent="0.4">
      <c r="A2" s="4" t="s">
        <v>157</v>
      </c>
      <c r="B2" s="5"/>
      <c r="C2" s="5"/>
      <c r="D2" s="6"/>
      <c r="E2" s="6"/>
      <c r="F2" s="6"/>
      <c r="G2" s="6"/>
      <c r="H2" s="6"/>
      <c r="I2" s="6"/>
      <c r="J2" s="6"/>
      <c r="K2" s="6"/>
      <c r="L2" s="6"/>
      <c r="M2" s="6"/>
    </row>
    <row r="3" spans="1:13" ht="13" x14ac:dyDescent="0.25">
      <c r="A3" s="427" t="s">
        <v>158</v>
      </c>
      <c r="B3" s="427"/>
      <c r="C3" s="427"/>
      <c r="D3" s="427"/>
      <c r="E3" s="427"/>
      <c r="F3" s="427"/>
      <c r="G3" s="427" t="str">
        <f>'Cover Sheet'!C3</f>
        <v>E1270DXWC_</v>
      </c>
      <c r="H3" s="427"/>
      <c r="I3" s="427"/>
      <c r="J3" s="427"/>
      <c r="K3" s="427"/>
      <c r="L3" s="427"/>
      <c r="M3" s="427"/>
    </row>
    <row r="4" spans="1:13" ht="13" x14ac:dyDescent="0.25">
      <c r="A4" s="428" t="s">
        <v>125</v>
      </c>
      <c r="B4" s="428"/>
      <c r="C4" s="428"/>
      <c r="D4" s="428"/>
      <c r="E4" s="428"/>
      <c r="F4" s="428"/>
      <c r="G4" s="428" t="str">
        <f>'Cover Sheet'!C4</f>
        <v>FLAT PLATE, GEL, VALVE REGULATED LEAD ACID (VRLA) BATTERIES</v>
      </c>
      <c r="H4" s="428"/>
      <c r="I4" s="428"/>
      <c r="J4" s="428"/>
      <c r="K4" s="428"/>
      <c r="L4" s="428"/>
      <c r="M4" s="428"/>
    </row>
    <row r="5" spans="1:13" ht="13.5" thickBot="1" x14ac:dyDescent="0.3">
      <c r="A5" s="422" t="s">
        <v>126</v>
      </c>
      <c r="B5" s="422"/>
      <c r="C5" s="422"/>
      <c r="D5" s="422"/>
      <c r="E5" s="422"/>
      <c r="F5" s="422"/>
      <c r="G5" s="423" t="str">
        <f>IF('Cover Sheet'!C5="","",'Cover Sheet'!C5)</f>
        <v/>
      </c>
      <c r="H5" s="424"/>
      <c r="I5" s="424"/>
      <c r="J5" s="424"/>
      <c r="K5" s="424"/>
      <c r="L5" s="424"/>
      <c r="M5" s="425"/>
    </row>
    <row r="6" spans="1:13" ht="13" x14ac:dyDescent="0.3">
      <c r="A6" s="429" t="s">
        <v>133</v>
      </c>
      <c r="B6" s="432" t="s">
        <v>159</v>
      </c>
      <c r="C6" s="7"/>
      <c r="D6" s="433" t="s">
        <v>122</v>
      </c>
      <c r="E6" s="433"/>
      <c r="F6" s="433"/>
      <c r="G6" s="433"/>
      <c r="H6" s="433"/>
      <c r="I6" s="433"/>
      <c r="J6" s="433"/>
      <c r="K6" s="433"/>
      <c r="L6" s="433"/>
      <c r="M6" s="434"/>
    </row>
    <row r="7" spans="1:13" ht="13" x14ac:dyDescent="0.3">
      <c r="A7" s="430"/>
      <c r="B7" s="432"/>
      <c r="C7" s="7"/>
      <c r="D7" s="433" t="s">
        <v>160</v>
      </c>
      <c r="E7" s="433"/>
      <c r="F7" s="433"/>
      <c r="G7" s="433"/>
      <c r="H7" s="433"/>
      <c r="I7" s="433"/>
      <c r="J7" s="433"/>
      <c r="K7" s="433"/>
      <c r="L7" s="433"/>
      <c r="M7" s="434"/>
    </row>
    <row r="8" spans="1:13" ht="13.5" thickBot="1" x14ac:dyDescent="0.35">
      <c r="A8" s="430"/>
      <c r="B8" s="432"/>
      <c r="C8" s="7"/>
      <c r="D8" s="435" t="s">
        <v>161</v>
      </c>
      <c r="E8" s="435"/>
      <c r="F8" s="435"/>
      <c r="G8" s="435"/>
      <c r="H8" s="435"/>
      <c r="I8" s="435"/>
      <c r="J8" s="435"/>
      <c r="K8" s="435"/>
      <c r="L8" s="435"/>
      <c r="M8" s="436"/>
    </row>
    <row r="9" spans="1:13" ht="13.5" thickBot="1" x14ac:dyDescent="0.35">
      <c r="A9" s="431"/>
      <c r="B9" s="432"/>
      <c r="C9" s="7"/>
      <c r="D9" s="8" t="s">
        <v>162</v>
      </c>
      <c r="E9" s="9" t="s">
        <v>163</v>
      </c>
      <c r="F9" s="9" t="s">
        <v>164</v>
      </c>
      <c r="G9" s="9" t="s">
        <v>165</v>
      </c>
      <c r="H9" s="9" t="s">
        <v>166</v>
      </c>
      <c r="I9" s="9" t="s">
        <v>167</v>
      </c>
      <c r="J9" s="9" t="s">
        <v>168</v>
      </c>
      <c r="K9" s="9" t="s">
        <v>169</v>
      </c>
      <c r="L9" s="9" t="s">
        <v>170</v>
      </c>
      <c r="M9" s="10" t="s">
        <v>171</v>
      </c>
    </row>
    <row r="10" spans="1:13" ht="13.5" thickBot="1" x14ac:dyDescent="0.35">
      <c r="A10" s="262"/>
      <c r="B10" s="220"/>
      <c r="C10" s="263"/>
      <c r="D10" s="264">
        <v>1000</v>
      </c>
      <c r="E10" s="265">
        <v>2000</v>
      </c>
      <c r="F10" s="265">
        <v>3000</v>
      </c>
      <c r="G10" s="265">
        <v>4000</v>
      </c>
      <c r="H10" s="265">
        <v>6000</v>
      </c>
      <c r="I10" s="265">
        <v>8000</v>
      </c>
      <c r="J10" s="265">
        <v>10000</v>
      </c>
      <c r="K10" s="265">
        <v>14000</v>
      </c>
      <c r="L10" s="265">
        <v>18000</v>
      </c>
      <c r="M10" s="266">
        <v>22000</v>
      </c>
    </row>
    <row r="11" spans="1:13" ht="13" x14ac:dyDescent="0.3">
      <c r="A11" s="11">
        <v>1</v>
      </c>
      <c r="B11" s="84" t="s">
        <v>172</v>
      </c>
      <c r="C11" s="85">
        <v>100</v>
      </c>
      <c r="D11" s="199"/>
      <c r="E11" s="199"/>
      <c r="F11" s="199"/>
      <c r="G11" s="199"/>
      <c r="H11" s="199"/>
      <c r="I11" s="199"/>
      <c r="J11" s="199"/>
      <c r="K11" s="199"/>
      <c r="L11" s="199"/>
      <c r="M11" s="199"/>
    </row>
    <row r="12" spans="1:13" ht="13" x14ac:dyDescent="0.3">
      <c r="A12" s="12">
        <v>2</v>
      </c>
      <c r="B12" s="86" t="s">
        <v>173</v>
      </c>
      <c r="C12" s="87">
        <v>200</v>
      </c>
      <c r="D12" s="199"/>
      <c r="E12" s="199"/>
      <c r="F12" s="199"/>
      <c r="G12" s="199"/>
      <c r="H12" s="199"/>
      <c r="I12" s="199"/>
      <c r="J12" s="199"/>
      <c r="K12" s="199"/>
      <c r="L12" s="199"/>
      <c r="M12" s="199"/>
    </row>
    <row r="13" spans="1:13" ht="13" x14ac:dyDescent="0.3">
      <c r="A13" s="12">
        <v>3</v>
      </c>
      <c r="B13" s="86" t="s">
        <v>174</v>
      </c>
      <c r="C13" s="87">
        <v>300</v>
      </c>
      <c r="D13" s="199"/>
      <c r="E13" s="199"/>
      <c r="F13" s="199"/>
      <c r="G13" s="199"/>
      <c r="H13" s="199"/>
      <c r="I13" s="199"/>
      <c r="J13" s="199"/>
      <c r="K13" s="199"/>
      <c r="L13" s="199"/>
      <c r="M13" s="199"/>
    </row>
    <row r="14" spans="1:13" ht="13" x14ac:dyDescent="0.3">
      <c r="A14" s="12">
        <v>4</v>
      </c>
      <c r="B14" s="86" t="s">
        <v>175</v>
      </c>
      <c r="C14" s="87">
        <v>400</v>
      </c>
      <c r="D14" s="199"/>
      <c r="E14" s="199"/>
      <c r="F14" s="199"/>
      <c r="G14" s="199"/>
      <c r="H14" s="199"/>
      <c r="I14" s="199"/>
      <c r="J14" s="199"/>
      <c r="K14" s="199"/>
      <c r="L14" s="199"/>
      <c r="M14" s="199"/>
    </row>
    <row r="15" spans="1:13" ht="13" x14ac:dyDescent="0.3">
      <c r="A15" s="12">
        <v>5</v>
      </c>
      <c r="B15" s="86" t="s">
        <v>176</v>
      </c>
      <c r="C15" s="87">
        <v>500</v>
      </c>
      <c r="D15" s="199"/>
      <c r="E15" s="199"/>
      <c r="F15" s="199"/>
      <c r="G15" s="199"/>
      <c r="H15" s="199"/>
      <c r="I15" s="199"/>
      <c r="J15" s="199"/>
      <c r="K15" s="199"/>
      <c r="L15" s="199"/>
      <c r="M15" s="199"/>
    </row>
    <row r="16" spans="1:13" ht="13" x14ac:dyDescent="0.3">
      <c r="A16" s="12">
        <v>6</v>
      </c>
      <c r="B16" s="86" t="s">
        <v>177</v>
      </c>
      <c r="C16" s="87">
        <v>600</v>
      </c>
      <c r="D16" s="199"/>
      <c r="E16" s="199"/>
      <c r="F16" s="199"/>
      <c r="G16" s="199"/>
      <c r="H16" s="199"/>
      <c r="I16" s="199"/>
      <c r="J16" s="199"/>
      <c r="K16" s="199"/>
      <c r="L16" s="199"/>
      <c r="M16" s="199"/>
    </row>
    <row r="17" spans="1:13" ht="13" x14ac:dyDescent="0.3">
      <c r="A17" s="12">
        <v>7</v>
      </c>
      <c r="B17" s="86" t="s">
        <v>178</v>
      </c>
      <c r="C17" s="87">
        <v>700</v>
      </c>
      <c r="D17" s="199"/>
      <c r="E17" s="199"/>
      <c r="F17" s="199"/>
      <c r="G17" s="199"/>
      <c r="H17" s="199"/>
      <c r="I17" s="199"/>
      <c r="J17" s="199"/>
      <c r="K17" s="199"/>
      <c r="L17" s="199"/>
      <c r="M17" s="199"/>
    </row>
    <row r="18" spans="1:13" ht="13" x14ac:dyDescent="0.3">
      <c r="A18" s="12">
        <v>8</v>
      </c>
      <c r="B18" s="86" t="s">
        <v>179</v>
      </c>
      <c r="C18" s="87">
        <v>800</v>
      </c>
      <c r="D18" s="199"/>
      <c r="E18" s="199"/>
      <c r="F18" s="199"/>
      <c r="G18" s="199"/>
      <c r="H18" s="199"/>
      <c r="I18" s="199"/>
      <c r="J18" s="199"/>
      <c r="K18" s="199"/>
      <c r="L18" s="199"/>
      <c r="M18" s="199"/>
    </row>
    <row r="19" spans="1:13" ht="13" x14ac:dyDescent="0.3">
      <c r="A19" s="12">
        <v>9</v>
      </c>
      <c r="B19" s="86" t="s">
        <v>180</v>
      </c>
      <c r="C19" s="87">
        <v>900</v>
      </c>
      <c r="D19" s="199"/>
      <c r="E19" s="199"/>
      <c r="F19" s="199"/>
      <c r="G19" s="199"/>
      <c r="H19" s="199"/>
      <c r="I19" s="199"/>
      <c r="J19" s="199"/>
      <c r="K19" s="199"/>
      <c r="L19" s="199"/>
      <c r="M19" s="199"/>
    </row>
    <row r="20" spans="1:13" ht="13" x14ac:dyDescent="0.3">
      <c r="A20" s="12">
        <v>10</v>
      </c>
      <c r="B20" s="86" t="s">
        <v>181</v>
      </c>
      <c r="C20" s="87">
        <v>1000</v>
      </c>
      <c r="D20" s="199"/>
      <c r="E20" s="199"/>
      <c r="F20" s="199"/>
      <c r="G20" s="199"/>
      <c r="H20" s="199"/>
      <c r="I20" s="199"/>
      <c r="J20" s="199"/>
      <c r="K20" s="199"/>
      <c r="L20" s="199"/>
      <c r="M20" s="199"/>
    </row>
    <row r="21" spans="1:13" ht="13" x14ac:dyDescent="0.3">
      <c r="A21" s="12">
        <v>11</v>
      </c>
      <c r="B21" s="86" t="s">
        <v>182</v>
      </c>
      <c r="C21" s="87">
        <v>1100</v>
      </c>
      <c r="D21" s="199"/>
      <c r="E21" s="199"/>
      <c r="F21" s="199"/>
      <c r="G21" s="199"/>
      <c r="H21" s="199"/>
      <c r="I21" s="199"/>
      <c r="J21" s="199"/>
      <c r="K21" s="199"/>
      <c r="L21" s="199"/>
      <c r="M21" s="199"/>
    </row>
    <row r="22" spans="1:13" ht="13" x14ac:dyDescent="0.3">
      <c r="A22" s="12">
        <v>12</v>
      </c>
      <c r="B22" s="86" t="s">
        <v>183</v>
      </c>
      <c r="C22" s="87">
        <v>1200</v>
      </c>
      <c r="D22" s="199"/>
      <c r="E22" s="199"/>
      <c r="F22" s="199"/>
      <c r="G22" s="199"/>
      <c r="H22" s="199"/>
      <c r="I22" s="199"/>
      <c r="J22" s="199"/>
      <c r="K22" s="199"/>
      <c r="L22" s="199"/>
      <c r="M22" s="199"/>
    </row>
    <row r="23" spans="1:13" ht="13" x14ac:dyDescent="0.3">
      <c r="A23" s="12">
        <v>13</v>
      </c>
      <c r="B23" s="86" t="s">
        <v>184</v>
      </c>
      <c r="C23" s="87">
        <v>1300</v>
      </c>
      <c r="D23" s="199"/>
      <c r="E23" s="199"/>
      <c r="F23" s="199"/>
      <c r="G23" s="199"/>
      <c r="H23" s="199"/>
      <c r="I23" s="199"/>
      <c r="J23" s="199"/>
      <c r="K23" s="199"/>
      <c r="L23" s="199"/>
      <c r="M23" s="199"/>
    </row>
    <row r="24" spans="1:13" ht="13" x14ac:dyDescent="0.3">
      <c r="A24" s="12">
        <v>14</v>
      </c>
      <c r="B24" s="86" t="s">
        <v>185</v>
      </c>
      <c r="C24" s="87">
        <v>1400</v>
      </c>
      <c r="D24" s="199"/>
      <c r="E24" s="199"/>
      <c r="F24" s="199"/>
      <c r="G24" s="199"/>
      <c r="H24" s="199"/>
      <c r="I24" s="199"/>
      <c r="J24" s="199"/>
      <c r="K24" s="199"/>
      <c r="L24" s="199"/>
      <c r="M24" s="199"/>
    </row>
    <row r="25" spans="1:13" ht="13.5" thickBot="1" x14ac:dyDescent="0.35">
      <c r="A25" s="13">
        <v>15</v>
      </c>
      <c r="B25" s="88" t="s">
        <v>186</v>
      </c>
      <c r="C25" s="89">
        <v>1500</v>
      </c>
      <c r="D25" s="199"/>
      <c r="E25" s="199"/>
      <c r="F25" s="199"/>
      <c r="G25" s="199"/>
      <c r="H25" s="199"/>
      <c r="I25" s="199"/>
      <c r="J25" s="199"/>
      <c r="K25" s="199"/>
      <c r="L25" s="199"/>
      <c r="M25" s="199"/>
    </row>
    <row r="26" spans="1:13" x14ac:dyDescent="0.25">
      <c r="C26" s="90">
        <v>1</v>
      </c>
      <c r="D26" s="91">
        <v>2</v>
      </c>
      <c r="E26" s="90">
        <v>3</v>
      </c>
      <c r="F26" s="91">
        <v>4</v>
      </c>
      <c r="G26" s="90">
        <v>5</v>
      </c>
      <c r="H26" s="91">
        <v>6</v>
      </c>
      <c r="I26" s="90">
        <v>7</v>
      </c>
      <c r="J26" s="91">
        <v>8</v>
      </c>
      <c r="K26" s="90">
        <v>9</v>
      </c>
      <c r="L26" s="91">
        <v>10</v>
      </c>
      <c r="M26" s="90">
        <v>11</v>
      </c>
    </row>
    <row r="27" spans="1:13" ht="13" x14ac:dyDescent="0.25">
      <c r="A27" s="421" t="s">
        <v>187</v>
      </c>
      <c r="B27" s="421"/>
      <c r="C27" s="421"/>
      <c r="D27" s="421"/>
      <c r="E27" s="421"/>
      <c r="F27" s="421"/>
      <c r="G27" s="421"/>
      <c r="H27" s="421"/>
      <c r="I27" s="421"/>
      <c r="J27" s="421"/>
      <c r="K27" s="421"/>
      <c r="L27" s="421"/>
      <c r="M27" s="421"/>
    </row>
    <row r="28" spans="1:13" x14ac:dyDescent="0.25">
      <c r="A28" s="92"/>
      <c r="B28" s="92"/>
      <c r="C28" s="92"/>
      <c r="D28" s="92"/>
      <c r="E28" s="92"/>
      <c r="F28" s="92"/>
      <c r="G28" s="92"/>
      <c r="H28" s="92"/>
      <c r="I28" s="92"/>
      <c r="J28" s="92"/>
      <c r="K28" s="92"/>
      <c r="L28" s="92"/>
      <c r="M28" s="92"/>
    </row>
    <row r="29" spans="1:13" x14ac:dyDescent="0.25">
      <c r="A29" s="92"/>
      <c r="B29" s="92"/>
      <c r="C29" s="92"/>
      <c r="D29" s="92"/>
      <c r="E29" s="92"/>
      <c r="F29" s="92"/>
      <c r="G29" s="92"/>
      <c r="H29" s="92"/>
      <c r="I29" s="92"/>
      <c r="J29" s="92"/>
      <c r="K29" s="92"/>
      <c r="L29" s="92"/>
      <c r="M29" s="92"/>
    </row>
    <row r="30" spans="1:13" x14ac:dyDescent="0.25">
      <c r="A30" s="92"/>
      <c r="B30" s="92"/>
      <c r="C30" s="92"/>
      <c r="D30" s="92"/>
      <c r="E30" s="92"/>
      <c r="F30" s="92"/>
      <c r="G30" s="92"/>
      <c r="H30" s="92"/>
      <c r="I30" s="92"/>
      <c r="J30" s="92"/>
      <c r="K30" s="92"/>
      <c r="L30" s="92"/>
      <c r="M30" s="92"/>
    </row>
    <row r="31" spans="1:13" x14ac:dyDescent="0.25">
      <c r="A31" s="92"/>
      <c r="B31" s="92"/>
      <c r="C31" s="92"/>
      <c r="D31" s="92"/>
      <c r="E31" s="92"/>
      <c r="F31" s="92"/>
      <c r="G31" s="92"/>
      <c r="H31" s="92"/>
      <c r="I31" s="92"/>
      <c r="J31" s="92"/>
      <c r="K31" s="92"/>
      <c r="L31" s="92"/>
      <c r="M31" s="92"/>
    </row>
    <row r="32" spans="1:13" x14ac:dyDescent="0.25">
      <c r="A32" s="92"/>
      <c r="B32" s="92"/>
      <c r="C32" s="92"/>
      <c r="D32" s="92"/>
      <c r="E32" s="92"/>
      <c r="F32" s="92"/>
      <c r="G32" s="92"/>
      <c r="H32" s="92"/>
      <c r="I32" s="92"/>
      <c r="J32" s="92"/>
      <c r="K32" s="92"/>
      <c r="L32" s="92"/>
      <c r="M32" s="92"/>
    </row>
    <row r="33" spans="1:13" x14ac:dyDescent="0.25">
      <c r="A33" s="92"/>
      <c r="B33" s="92"/>
      <c r="C33" s="92"/>
      <c r="D33" s="92"/>
      <c r="E33" s="92"/>
      <c r="F33" s="92"/>
      <c r="G33" s="92"/>
      <c r="H33" s="92"/>
      <c r="I33" s="92"/>
      <c r="J33" s="92"/>
      <c r="K33" s="92"/>
      <c r="L33" s="92"/>
      <c r="M33" s="92"/>
    </row>
  </sheetData>
  <sheetProtection algorithmName="SHA-512" hashValue="Xt4GRzOKauzLhb+O7TZ1TJuRlb2zwjL4hnt6oSRO4XcWYTNO5BWXz5mZBjjPDhpUN95SgOOjRp/4/Si9eOsh6Q==" saltValue="Hu2LHiv67MRxQ3EBg98Uqg==" spinCount="100000" sheet="1" selectLockedCells="1" autoFilter="0"/>
  <mergeCells count="13">
    <mergeCell ref="A27:M27"/>
    <mergeCell ref="A5:F5"/>
    <mergeCell ref="G5:M5"/>
    <mergeCell ref="A1:M1"/>
    <mergeCell ref="A3:F3"/>
    <mergeCell ref="G3:M3"/>
    <mergeCell ref="A4:F4"/>
    <mergeCell ref="G4:M4"/>
    <mergeCell ref="A6:A9"/>
    <mergeCell ref="B6:B9"/>
    <mergeCell ref="D6:M6"/>
    <mergeCell ref="D7:M7"/>
    <mergeCell ref="D8:M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9"/>
  <sheetViews>
    <sheetView showGridLines="0" zoomScale="90" zoomScaleNormal="90" workbookViewId="0">
      <selection activeCell="D8" sqref="D8"/>
    </sheetView>
  </sheetViews>
  <sheetFormatPr defaultColWidth="21.7265625" defaultRowHeight="14" x14ac:dyDescent="0.3"/>
  <cols>
    <col min="1" max="1" width="5" style="82" bestFit="1" customWidth="1"/>
    <col min="2" max="2" width="12.54296875" style="82" bestFit="1" customWidth="1"/>
    <col min="3" max="3" width="52.54296875" style="82" customWidth="1"/>
    <col min="4" max="4" width="9.54296875" style="82" customWidth="1"/>
    <col min="5" max="5" width="55.54296875" style="82" customWidth="1"/>
    <col min="6" max="16384" width="21.7265625" style="82"/>
  </cols>
  <sheetData>
    <row r="1" spans="1:5" ht="14.5" thickBot="1" x14ac:dyDescent="0.35"/>
    <row r="2" spans="1:5" ht="14.5" thickBot="1" x14ac:dyDescent="0.35">
      <c r="A2" s="399" t="s">
        <v>124</v>
      </c>
      <c r="B2" s="400"/>
      <c r="C2" s="401"/>
      <c r="D2" s="399" t="str">
        <f>'Cover Sheet'!C3</f>
        <v>E1270DXWC_</v>
      </c>
      <c r="E2" s="401"/>
    </row>
    <row r="3" spans="1:5" ht="14.5" thickBot="1" x14ac:dyDescent="0.35">
      <c r="A3" s="399" t="s">
        <v>125</v>
      </c>
      <c r="B3" s="400"/>
      <c r="C3" s="401"/>
      <c r="D3" s="399" t="str">
        <f>'Cover Sheet'!C4</f>
        <v>FLAT PLATE, GEL, VALVE REGULATED LEAD ACID (VRLA) BATTERIES</v>
      </c>
      <c r="E3" s="401"/>
    </row>
    <row r="4" spans="1:5" ht="14.5" thickBot="1" x14ac:dyDescent="0.35">
      <c r="A4" s="399" t="s">
        <v>126</v>
      </c>
      <c r="B4" s="400"/>
      <c r="C4" s="401"/>
      <c r="D4" s="439" t="str">
        <f>IF('Cover Sheet'!C5="","",'Cover Sheet'!C5)</f>
        <v/>
      </c>
      <c r="E4" s="440"/>
    </row>
    <row r="6" spans="1:5" ht="15" customHeight="1" x14ac:dyDescent="0.35">
      <c r="A6" s="438" t="s">
        <v>188</v>
      </c>
      <c r="B6" s="438"/>
      <c r="C6" s="438"/>
      <c r="D6" s="438"/>
      <c r="E6" s="438"/>
    </row>
    <row r="7" spans="1:5" x14ac:dyDescent="0.3">
      <c r="A7" s="22" t="s">
        <v>133</v>
      </c>
      <c r="B7" s="22" t="s">
        <v>189</v>
      </c>
      <c r="C7" s="22" t="s">
        <v>190</v>
      </c>
      <c r="D7" s="23" t="s">
        <v>191</v>
      </c>
      <c r="E7" s="24" t="s">
        <v>192</v>
      </c>
    </row>
    <row r="8" spans="1:5" x14ac:dyDescent="0.3">
      <c r="A8" s="192">
        <v>1</v>
      </c>
      <c r="B8" s="192" t="s">
        <v>193</v>
      </c>
      <c r="C8" s="217" t="s">
        <v>194</v>
      </c>
      <c r="D8" s="348"/>
      <c r="E8" s="68"/>
    </row>
    <row r="9" spans="1:5" ht="14.5" x14ac:dyDescent="0.3">
      <c r="A9" s="192">
        <v>2</v>
      </c>
      <c r="B9" s="192" t="s">
        <v>193</v>
      </c>
      <c r="C9" s="217" t="s">
        <v>195</v>
      </c>
      <c r="D9" s="348"/>
      <c r="E9" s="68"/>
    </row>
    <row r="10" spans="1:5" x14ac:dyDescent="0.3">
      <c r="A10" s="192">
        <v>3</v>
      </c>
      <c r="B10" s="192" t="s">
        <v>193</v>
      </c>
      <c r="C10" s="217" t="s">
        <v>196</v>
      </c>
      <c r="D10" s="348"/>
      <c r="E10" s="68"/>
    </row>
    <row r="11" spans="1:5" x14ac:dyDescent="0.3">
      <c r="A11" s="192">
        <v>4</v>
      </c>
      <c r="B11" s="192" t="s">
        <v>193</v>
      </c>
      <c r="C11" s="217" t="s">
        <v>197</v>
      </c>
      <c r="D11" s="348"/>
      <c r="E11" s="68"/>
    </row>
    <row r="12" spans="1:5" x14ac:dyDescent="0.3">
      <c r="A12" s="192">
        <v>5</v>
      </c>
      <c r="B12" s="192" t="s">
        <v>193</v>
      </c>
      <c r="C12" s="218" t="s">
        <v>198</v>
      </c>
      <c r="D12" s="348"/>
      <c r="E12" s="68"/>
    </row>
    <row r="13" spans="1:5" x14ac:dyDescent="0.3">
      <c r="A13" s="192">
        <v>6</v>
      </c>
      <c r="B13" s="192" t="s">
        <v>193</v>
      </c>
      <c r="C13" s="219" t="s">
        <v>199</v>
      </c>
      <c r="D13" s="348"/>
      <c r="E13" s="68"/>
    </row>
    <row r="14" spans="1:5" x14ac:dyDescent="0.3">
      <c r="A14" s="192">
        <v>7</v>
      </c>
      <c r="B14" s="25"/>
      <c r="C14" s="68" t="s">
        <v>200</v>
      </c>
      <c r="D14" s="348"/>
      <c r="E14" s="68"/>
    </row>
    <row r="15" spans="1:5" x14ac:dyDescent="0.3">
      <c r="A15" s="192">
        <v>8</v>
      </c>
      <c r="B15" s="25"/>
      <c r="C15" s="68"/>
      <c r="D15" s="348"/>
      <c r="E15" s="68"/>
    </row>
    <row r="16" spans="1:5" x14ac:dyDescent="0.3">
      <c r="A16" s="192">
        <v>9</v>
      </c>
      <c r="B16" s="25"/>
      <c r="C16" s="68"/>
      <c r="D16" s="348"/>
      <c r="E16" s="68"/>
    </row>
    <row r="17" spans="1:5" x14ac:dyDescent="0.3">
      <c r="A17" s="192">
        <v>10</v>
      </c>
      <c r="B17" s="25"/>
      <c r="C17" s="68"/>
      <c r="D17" s="348"/>
      <c r="E17" s="68"/>
    </row>
    <row r="18" spans="1:5" x14ac:dyDescent="0.3">
      <c r="A18" s="192">
        <v>11</v>
      </c>
      <c r="B18" s="25"/>
      <c r="C18" s="68"/>
      <c r="D18" s="348"/>
      <c r="E18" s="68"/>
    </row>
    <row r="19" spans="1:5" x14ac:dyDescent="0.3">
      <c r="A19" s="192">
        <v>12</v>
      </c>
      <c r="B19" s="166"/>
      <c r="C19" s="68"/>
      <c r="D19" s="348"/>
      <c r="E19" s="68"/>
    </row>
    <row r="20" spans="1:5" x14ac:dyDescent="0.3">
      <c r="A20" s="192">
        <v>13</v>
      </c>
      <c r="B20" s="166"/>
      <c r="C20" s="68"/>
      <c r="D20" s="348"/>
      <c r="E20" s="68"/>
    </row>
    <row r="21" spans="1:5" x14ac:dyDescent="0.3">
      <c r="A21" s="192">
        <v>14</v>
      </c>
      <c r="B21" s="83"/>
      <c r="C21" s="68"/>
      <c r="D21" s="348"/>
      <c r="E21" s="68"/>
    </row>
    <row r="22" spans="1:5" x14ac:dyDescent="0.3">
      <c r="A22" s="192">
        <v>15</v>
      </c>
      <c r="B22" s="83"/>
      <c r="C22" s="68"/>
      <c r="D22" s="348"/>
      <c r="E22" s="68"/>
    </row>
    <row r="23" spans="1:5" x14ac:dyDescent="0.3">
      <c r="A23" s="192">
        <v>16</v>
      </c>
      <c r="B23" s="83"/>
      <c r="C23" s="68"/>
      <c r="D23" s="348"/>
      <c r="E23" s="68"/>
    </row>
    <row r="24" spans="1:5" x14ac:dyDescent="0.3">
      <c r="A24" s="192">
        <v>17</v>
      </c>
      <c r="B24" s="83"/>
      <c r="C24" s="68"/>
      <c r="D24" s="348"/>
      <c r="E24" s="68"/>
    </row>
    <row r="26" spans="1:5" x14ac:dyDescent="0.3">
      <c r="B26" s="216" t="s">
        <v>119</v>
      </c>
    </row>
    <row r="27" spans="1:5" x14ac:dyDescent="0.3">
      <c r="B27" s="437" t="s">
        <v>201</v>
      </c>
      <c r="C27" s="437"/>
      <c r="D27" s="437"/>
      <c r="E27" s="437"/>
    </row>
    <row r="28" spans="1:5" x14ac:dyDescent="0.3">
      <c r="B28" s="437" t="s">
        <v>202</v>
      </c>
      <c r="C28" s="437"/>
      <c r="D28" s="437"/>
      <c r="E28" s="437"/>
    </row>
    <row r="29" spans="1:5" x14ac:dyDescent="0.3">
      <c r="B29" s="437" t="s">
        <v>203</v>
      </c>
      <c r="C29" s="437"/>
      <c r="D29" s="437"/>
      <c r="E29" s="437"/>
    </row>
  </sheetData>
  <sheetProtection algorithmName="SHA-512" hashValue="zD61eTYNYVFVYTjte/rLuvuyH4ZJ1XPK01HBxDsX1nKQja8gLuvZXDUEeOHpOPhuhyOD05qcrG2+oTEp6Pf4pQ==" saltValue="yvHy/3bMzN6eZP3jNE0igA==" spinCount="100000" sheet="1" formatCells="0" formatColumns="0" formatRows="0" insertHyperlinks="0" selectLockedCells="1"/>
  <mergeCells count="10">
    <mergeCell ref="B27:E27"/>
    <mergeCell ref="B28:E28"/>
    <mergeCell ref="B29:E29"/>
    <mergeCell ref="A6:E6"/>
    <mergeCell ref="A2:C2"/>
    <mergeCell ref="D2:E2"/>
    <mergeCell ref="A3:C3"/>
    <mergeCell ref="D3:E3"/>
    <mergeCell ref="A4:C4"/>
    <mergeCell ref="D4:E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20"/>
  <sheetViews>
    <sheetView showGridLines="0" zoomScale="90" zoomScaleNormal="90" workbookViewId="0">
      <selection activeCell="C10" sqref="C10:C11"/>
    </sheetView>
  </sheetViews>
  <sheetFormatPr defaultRowHeight="14" x14ac:dyDescent="0.3"/>
  <cols>
    <col min="1" max="1" width="9.26953125" style="82"/>
    <col min="2" max="2" width="16.54296875" style="82" bestFit="1" customWidth="1"/>
    <col min="3" max="3" width="22.54296875" style="94" bestFit="1" customWidth="1"/>
    <col min="4" max="4" width="22.54296875" style="94" customWidth="1"/>
    <col min="5" max="5" width="18.7265625" style="94" bestFit="1" customWidth="1"/>
    <col min="6" max="6" width="14.54296875" style="94" bestFit="1" customWidth="1"/>
    <col min="7" max="257" width="9.26953125" style="82"/>
    <col min="258" max="258" width="16.54296875" style="82" bestFit="1" customWidth="1"/>
    <col min="259" max="259" width="22.54296875" style="82" bestFit="1" customWidth="1"/>
    <col min="260" max="260" width="22.54296875" style="82" customWidth="1"/>
    <col min="261" max="261" width="18.7265625" style="82" bestFit="1" customWidth="1"/>
    <col min="262" max="262" width="14.54296875" style="82" bestFit="1" customWidth="1"/>
    <col min="263" max="513" width="9.26953125" style="82"/>
    <col min="514" max="514" width="16.54296875" style="82" bestFit="1" customWidth="1"/>
    <col min="515" max="515" width="22.54296875" style="82" bestFit="1" customWidth="1"/>
    <col min="516" max="516" width="22.54296875" style="82" customWidth="1"/>
    <col min="517" max="517" width="18.7265625" style="82" bestFit="1" customWidth="1"/>
    <col min="518" max="518" width="14.54296875" style="82" bestFit="1" customWidth="1"/>
    <col min="519" max="769" width="9.26953125" style="82"/>
    <col min="770" max="770" width="16.54296875" style="82" bestFit="1" customWidth="1"/>
    <col min="771" max="771" width="22.54296875" style="82" bestFit="1" customWidth="1"/>
    <col min="772" max="772" width="22.54296875" style="82" customWidth="1"/>
    <col min="773" max="773" width="18.7265625" style="82" bestFit="1" customWidth="1"/>
    <col min="774" max="774" width="14.54296875" style="82" bestFit="1" customWidth="1"/>
    <col min="775" max="1025" width="9.26953125" style="82"/>
    <col min="1026" max="1026" width="16.54296875" style="82" bestFit="1" customWidth="1"/>
    <col min="1027" max="1027" width="22.54296875" style="82" bestFit="1" customWidth="1"/>
    <col min="1028" max="1028" width="22.54296875" style="82" customWidth="1"/>
    <col min="1029" max="1029" width="18.7265625" style="82" bestFit="1" customWidth="1"/>
    <col min="1030" max="1030" width="14.54296875" style="82" bestFit="1" customWidth="1"/>
    <col min="1031" max="1281" width="9.26953125" style="82"/>
    <col min="1282" max="1282" width="16.54296875" style="82" bestFit="1" customWidth="1"/>
    <col min="1283" max="1283" width="22.54296875" style="82" bestFit="1" customWidth="1"/>
    <col min="1284" max="1284" width="22.54296875" style="82" customWidth="1"/>
    <col min="1285" max="1285" width="18.7265625" style="82" bestFit="1" customWidth="1"/>
    <col min="1286" max="1286" width="14.54296875" style="82" bestFit="1" customWidth="1"/>
    <col min="1287" max="1537" width="9.26953125" style="82"/>
    <col min="1538" max="1538" width="16.54296875" style="82" bestFit="1" customWidth="1"/>
    <col min="1539" max="1539" width="22.54296875" style="82" bestFit="1" customWidth="1"/>
    <col min="1540" max="1540" width="22.54296875" style="82" customWidth="1"/>
    <col min="1541" max="1541" width="18.7265625" style="82" bestFit="1" customWidth="1"/>
    <col min="1542" max="1542" width="14.54296875" style="82" bestFit="1" customWidth="1"/>
    <col min="1543" max="1793" width="9.26953125" style="82"/>
    <col min="1794" max="1794" width="16.54296875" style="82" bestFit="1" customWidth="1"/>
    <col min="1795" max="1795" width="22.54296875" style="82" bestFit="1" customWidth="1"/>
    <col min="1796" max="1796" width="22.54296875" style="82" customWidth="1"/>
    <col min="1797" max="1797" width="18.7265625" style="82" bestFit="1" customWidth="1"/>
    <col min="1798" max="1798" width="14.54296875" style="82" bestFit="1" customWidth="1"/>
    <col min="1799" max="2049" width="9.26953125" style="82"/>
    <col min="2050" max="2050" width="16.54296875" style="82" bestFit="1" customWidth="1"/>
    <col min="2051" max="2051" width="22.54296875" style="82" bestFit="1" customWidth="1"/>
    <col min="2052" max="2052" width="22.54296875" style="82" customWidth="1"/>
    <col min="2053" max="2053" width="18.7265625" style="82" bestFit="1" customWidth="1"/>
    <col min="2054" max="2054" width="14.54296875" style="82" bestFit="1" customWidth="1"/>
    <col min="2055" max="2305" width="9.26953125" style="82"/>
    <col min="2306" max="2306" width="16.54296875" style="82" bestFit="1" customWidth="1"/>
    <col min="2307" max="2307" width="22.54296875" style="82" bestFit="1" customWidth="1"/>
    <col min="2308" max="2308" width="22.54296875" style="82" customWidth="1"/>
    <col min="2309" max="2309" width="18.7265625" style="82" bestFit="1" customWidth="1"/>
    <col min="2310" max="2310" width="14.54296875" style="82" bestFit="1" customWidth="1"/>
    <col min="2311" max="2561" width="9.26953125" style="82"/>
    <col min="2562" max="2562" width="16.54296875" style="82" bestFit="1" customWidth="1"/>
    <col min="2563" max="2563" width="22.54296875" style="82" bestFit="1" customWidth="1"/>
    <col min="2564" max="2564" width="22.54296875" style="82" customWidth="1"/>
    <col min="2565" max="2565" width="18.7265625" style="82" bestFit="1" customWidth="1"/>
    <col min="2566" max="2566" width="14.54296875" style="82" bestFit="1" customWidth="1"/>
    <col min="2567" max="2817" width="9.26953125" style="82"/>
    <col min="2818" max="2818" width="16.54296875" style="82" bestFit="1" customWidth="1"/>
    <col min="2819" max="2819" width="22.54296875" style="82" bestFit="1" customWidth="1"/>
    <col min="2820" max="2820" width="22.54296875" style="82" customWidth="1"/>
    <col min="2821" max="2821" width="18.7265625" style="82" bestFit="1" customWidth="1"/>
    <col min="2822" max="2822" width="14.54296875" style="82" bestFit="1" customWidth="1"/>
    <col min="2823" max="3073" width="9.26953125" style="82"/>
    <col min="3074" max="3074" width="16.54296875" style="82" bestFit="1" customWidth="1"/>
    <col min="3075" max="3075" width="22.54296875" style="82" bestFit="1" customWidth="1"/>
    <col min="3076" max="3076" width="22.54296875" style="82" customWidth="1"/>
    <col min="3077" max="3077" width="18.7265625" style="82" bestFit="1" customWidth="1"/>
    <col min="3078" max="3078" width="14.54296875" style="82" bestFit="1" customWidth="1"/>
    <col min="3079" max="3329" width="9.26953125" style="82"/>
    <col min="3330" max="3330" width="16.54296875" style="82" bestFit="1" customWidth="1"/>
    <col min="3331" max="3331" width="22.54296875" style="82" bestFit="1" customWidth="1"/>
    <col min="3332" max="3332" width="22.54296875" style="82" customWidth="1"/>
    <col min="3333" max="3333" width="18.7265625" style="82" bestFit="1" customWidth="1"/>
    <col min="3334" max="3334" width="14.54296875" style="82" bestFit="1" customWidth="1"/>
    <col min="3335" max="3585" width="9.26953125" style="82"/>
    <col min="3586" max="3586" width="16.54296875" style="82" bestFit="1" customWidth="1"/>
    <col min="3587" max="3587" width="22.54296875" style="82" bestFit="1" customWidth="1"/>
    <col min="3588" max="3588" width="22.54296875" style="82" customWidth="1"/>
    <col min="3589" max="3589" width="18.7265625" style="82" bestFit="1" customWidth="1"/>
    <col min="3590" max="3590" width="14.54296875" style="82" bestFit="1" customWidth="1"/>
    <col min="3591" max="3841" width="9.26953125" style="82"/>
    <col min="3842" max="3842" width="16.54296875" style="82" bestFit="1" customWidth="1"/>
    <col min="3843" max="3843" width="22.54296875" style="82" bestFit="1" customWidth="1"/>
    <col min="3844" max="3844" width="22.54296875" style="82" customWidth="1"/>
    <col min="3845" max="3845" width="18.7265625" style="82" bestFit="1" customWidth="1"/>
    <col min="3846" max="3846" width="14.54296875" style="82" bestFit="1" customWidth="1"/>
    <col min="3847" max="4097" width="9.26953125" style="82"/>
    <col min="4098" max="4098" width="16.54296875" style="82" bestFit="1" customWidth="1"/>
    <col min="4099" max="4099" width="22.54296875" style="82" bestFit="1" customWidth="1"/>
    <col min="4100" max="4100" width="22.54296875" style="82" customWidth="1"/>
    <col min="4101" max="4101" width="18.7265625" style="82" bestFit="1" customWidth="1"/>
    <col min="4102" max="4102" width="14.54296875" style="82" bestFit="1" customWidth="1"/>
    <col min="4103" max="4353" width="9.26953125" style="82"/>
    <col min="4354" max="4354" width="16.54296875" style="82" bestFit="1" customWidth="1"/>
    <col min="4355" max="4355" width="22.54296875" style="82" bestFit="1" customWidth="1"/>
    <col min="4356" max="4356" width="22.54296875" style="82" customWidth="1"/>
    <col min="4357" max="4357" width="18.7265625" style="82" bestFit="1" customWidth="1"/>
    <col min="4358" max="4358" width="14.54296875" style="82" bestFit="1" customWidth="1"/>
    <col min="4359" max="4609" width="9.26953125" style="82"/>
    <col min="4610" max="4610" width="16.54296875" style="82" bestFit="1" customWidth="1"/>
    <col min="4611" max="4611" width="22.54296875" style="82" bestFit="1" customWidth="1"/>
    <col min="4612" max="4612" width="22.54296875" style="82" customWidth="1"/>
    <col min="4613" max="4613" width="18.7265625" style="82" bestFit="1" customWidth="1"/>
    <col min="4614" max="4614" width="14.54296875" style="82" bestFit="1" customWidth="1"/>
    <col min="4615" max="4865" width="9.26953125" style="82"/>
    <col min="4866" max="4866" width="16.54296875" style="82" bestFit="1" customWidth="1"/>
    <col min="4867" max="4867" width="22.54296875" style="82" bestFit="1" customWidth="1"/>
    <col min="4868" max="4868" width="22.54296875" style="82" customWidth="1"/>
    <col min="4869" max="4869" width="18.7265625" style="82" bestFit="1" customWidth="1"/>
    <col min="4870" max="4870" width="14.54296875" style="82" bestFit="1" customWidth="1"/>
    <col min="4871" max="5121" width="9.26953125" style="82"/>
    <col min="5122" max="5122" width="16.54296875" style="82" bestFit="1" customWidth="1"/>
    <col min="5123" max="5123" width="22.54296875" style="82" bestFit="1" customWidth="1"/>
    <col min="5124" max="5124" width="22.54296875" style="82" customWidth="1"/>
    <col min="5125" max="5125" width="18.7265625" style="82" bestFit="1" customWidth="1"/>
    <col min="5126" max="5126" width="14.54296875" style="82" bestFit="1" customWidth="1"/>
    <col min="5127" max="5377" width="9.26953125" style="82"/>
    <col min="5378" max="5378" width="16.54296875" style="82" bestFit="1" customWidth="1"/>
    <col min="5379" max="5379" width="22.54296875" style="82" bestFit="1" customWidth="1"/>
    <col min="5380" max="5380" width="22.54296875" style="82" customWidth="1"/>
    <col min="5381" max="5381" width="18.7265625" style="82" bestFit="1" customWidth="1"/>
    <col min="5382" max="5382" width="14.54296875" style="82" bestFit="1" customWidth="1"/>
    <col min="5383" max="5633" width="9.26953125" style="82"/>
    <col min="5634" max="5634" width="16.54296875" style="82" bestFit="1" customWidth="1"/>
    <col min="5635" max="5635" width="22.54296875" style="82" bestFit="1" customWidth="1"/>
    <col min="5636" max="5636" width="22.54296875" style="82" customWidth="1"/>
    <col min="5637" max="5637" width="18.7265625" style="82" bestFit="1" customWidth="1"/>
    <col min="5638" max="5638" width="14.54296875" style="82" bestFit="1" customWidth="1"/>
    <col min="5639" max="5889" width="9.26953125" style="82"/>
    <col min="5890" max="5890" width="16.54296875" style="82" bestFit="1" customWidth="1"/>
    <col min="5891" max="5891" width="22.54296875" style="82" bestFit="1" customWidth="1"/>
    <col min="5892" max="5892" width="22.54296875" style="82" customWidth="1"/>
    <col min="5893" max="5893" width="18.7265625" style="82" bestFit="1" customWidth="1"/>
    <col min="5894" max="5894" width="14.54296875" style="82" bestFit="1" customWidth="1"/>
    <col min="5895" max="6145" width="9.26953125" style="82"/>
    <col min="6146" max="6146" width="16.54296875" style="82" bestFit="1" customWidth="1"/>
    <col min="6147" max="6147" width="22.54296875" style="82" bestFit="1" customWidth="1"/>
    <col min="6148" max="6148" width="22.54296875" style="82" customWidth="1"/>
    <col min="6149" max="6149" width="18.7265625" style="82" bestFit="1" customWidth="1"/>
    <col min="6150" max="6150" width="14.54296875" style="82" bestFit="1" customWidth="1"/>
    <col min="6151" max="6401" width="9.26953125" style="82"/>
    <col min="6402" max="6402" width="16.54296875" style="82" bestFit="1" customWidth="1"/>
    <col min="6403" max="6403" width="22.54296875" style="82" bestFit="1" customWidth="1"/>
    <col min="6404" max="6404" width="22.54296875" style="82" customWidth="1"/>
    <col min="6405" max="6405" width="18.7265625" style="82" bestFit="1" customWidth="1"/>
    <col min="6406" max="6406" width="14.54296875" style="82" bestFit="1" customWidth="1"/>
    <col min="6407" max="6657" width="9.26953125" style="82"/>
    <col min="6658" max="6658" width="16.54296875" style="82" bestFit="1" customWidth="1"/>
    <col min="6659" max="6659" width="22.54296875" style="82" bestFit="1" customWidth="1"/>
    <col min="6660" max="6660" width="22.54296875" style="82" customWidth="1"/>
    <col min="6661" max="6661" width="18.7265625" style="82" bestFit="1" customWidth="1"/>
    <col min="6662" max="6662" width="14.54296875" style="82" bestFit="1" customWidth="1"/>
    <col min="6663" max="6913" width="9.26953125" style="82"/>
    <col min="6914" max="6914" width="16.54296875" style="82" bestFit="1" customWidth="1"/>
    <col min="6915" max="6915" width="22.54296875" style="82" bestFit="1" customWidth="1"/>
    <col min="6916" max="6916" width="22.54296875" style="82" customWidth="1"/>
    <col min="6917" max="6917" width="18.7265625" style="82" bestFit="1" customWidth="1"/>
    <col min="6918" max="6918" width="14.54296875" style="82" bestFit="1" customWidth="1"/>
    <col min="6919" max="7169" width="9.26953125" style="82"/>
    <col min="7170" max="7170" width="16.54296875" style="82" bestFit="1" customWidth="1"/>
    <col min="7171" max="7171" width="22.54296875" style="82" bestFit="1" customWidth="1"/>
    <col min="7172" max="7172" width="22.54296875" style="82" customWidth="1"/>
    <col min="7173" max="7173" width="18.7265625" style="82" bestFit="1" customWidth="1"/>
    <col min="7174" max="7174" width="14.54296875" style="82" bestFit="1" customWidth="1"/>
    <col min="7175" max="7425" width="9.26953125" style="82"/>
    <col min="7426" max="7426" width="16.54296875" style="82" bestFit="1" customWidth="1"/>
    <col min="7427" max="7427" width="22.54296875" style="82" bestFit="1" customWidth="1"/>
    <col min="7428" max="7428" width="22.54296875" style="82" customWidth="1"/>
    <col min="7429" max="7429" width="18.7265625" style="82" bestFit="1" customWidth="1"/>
    <col min="7430" max="7430" width="14.54296875" style="82" bestFit="1" customWidth="1"/>
    <col min="7431" max="7681" width="9.26953125" style="82"/>
    <col min="7682" max="7682" width="16.54296875" style="82" bestFit="1" customWidth="1"/>
    <col min="7683" max="7683" width="22.54296875" style="82" bestFit="1" customWidth="1"/>
    <col min="7684" max="7684" width="22.54296875" style="82" customWidth="1"/>
    <col min="7685" max="7685" width="18.7265625" style="82" bestFit="1" customWidth="1"/>
    <col min="7686" max="7686" width="14.54296875" style="82" bestFit="1" customWidth="1"/>
    <col min="7687" max="7937" width="9.26953125" style="82"/>
    <col min="7938" max="7938" width="16.54296875" style="82" bestFit="1" customWidth="1"/>
    <col min="7939" max="7939" width="22.54296875" style="82" bestFit="1" customWidth="1"/>
    <col min="7940" max="7940" width="22.54296875" style="82" customWidth="1"/>
    <col min="7941" max="7941" width="18.7265625" style="82" bestFit="1" customWidth="1"/>
    <col min="7942" max="7942" width="14.54296875" style="82" bestFit="1" customWidth="1"/>
    <col min="7943" max="8193" width="9.26953125" style="82"/>
    <col min="8194" max="8194" width="16.54296875" style="82" bestFit="1" customWidth="1"/>
    <col min="8195" max="8195" width="22.54296875" style="82" bestFit="1" customWidth="1"/>
    <col min="8196" max="8196" width="22.54296875" style="82" customWidth="1"/>
    <col min="8197" max="8197" width="18.7265625" style="82" bestFit="1" customWidth="1"/>
    <col min="8198" max="8198" width="14.54296875" style="82" bestFit="1" customWidth="1"/>
    <col min="8199" max="8449" width="9.26953125" style="82"/>
    <col min="8450" max="8450" width="16.54296875" style="82" bestFit="1" customWidth="1"/>
    <col min="8451" max="8451" width="22.54296875" style="82" bestFit="1" customWidth="1"/>
    <col min="8452" max="8452" width="22.54296875" style="82" customWidth="1"/>
    <col min="8453" max="8453" width="18.7265625" style="82" bestFit="1" customWidth="1"/>
    <col min="8454" max="8454" width="14.54296875" style="82" bestFit="1" customWidth="1"/>
    <col min="8455" max="8705" width="9.26953125" style="82"/>
    <col min="8706" max="8706" width="16.54296875" style="82" bestFit="1" customWidth="1"/>
    <col min="8707" max="8707" width="22.54296875" style="82" bestFit="1" customWidth="1"/>
    <col min="8708" max="8708" width="22.54296875" style="82" customWidth="1"/>
    <col min="8709" max="8709" width="18.7265625" style="82" bestFit="1" customWidth="1"/>
    <col min="8710" max="8710" width="14.54296875" style="82" bestFit="1" customWidth="1"/>
    <col min="8711" max="8961" width="9.26953125" style="82"/>
    <col min="8962" max="8962" width="16.54296875" style="82" bestFit="1" customWidth="1"/>
    <col min="8963" max="8963" width="22.54296875" style="82" bestFit="1" customWidth="1"/>
    <col min="8964" max="8964" width="22.54296875" style="82" customWidth="1"/>
    <col min="8965" max="8965" width="18.7265625" style="82" bestFit="1" customWidth="1"/>
    <col min="8966" max="8966" width="14.54296875" style="82" bestFit="1" customWidth="1"/>
    <col min="8967" max="9217" width="9.26953125" style="82"/>
    <col min="9218" max="9218" width="16.54296875" style="82" bestFit="1" customWidth="1"/>
    <col min="9219" max="9219" width="22.54296875" style="82" bestFit="1" customWidth="1"/>
    <col min="9220" max="9220" width="22.54296875" style="82" customWidth="1"/>
    <col min="9221" max="9221" width="18.7265625" style="82" bestFit="1" customWidth="1"/>
    <col min="9222" max="9222" width="14.54296875" style="82" bestFit="1" customWidth="1"/>
    <col min="9223" max="9473" width="9.26953125" style="82"/>
    <col min="9474" max="9474" width="16.54296875" style="82" bestFit="1" customWidth="1"/>
    <col min="9475" max="9475" width="22.54296875" style="82" bestFit="1" customWidth="1"/>
    <col min="9476" max="9476" width="22.54296875" style="82" customWidth="1"/>
    <col min="9477" max="9477" width="18.7265625" style="82" bestFit="1" customWidth="1"/>
    <col min="9478" max="9478" width="14.54296875" style="82" bestFit="1" customWidth="1"/>
    <col min="9479" max="9729" width="9.26953125" style="82"/>
    <col min="9730" max="9730" width="16.54296875" style="82" bestFit="1" customWidth="1"/>
    <col min="9731" max="9731" width="22.54296875" style="82" bestFit="1" customWidth="1"/>
    <col min="9732" max="9732" width="22.54296875" style="82" customWidth="1"/>
    <col min="9733" max="9733" width="18.7265625" style="82" bestFit="1" customWidth="1"/>
    <col min="9734" max="9734" width="14.54296875" style="82" bestFit="1" customWidth="1"/>
    <col min="9735" max="9985" width="9.26953125" style="82"/>
    <col min="9986" max="9986" width="16.54296875" style="82" bestFit="1" customWidth="1"/>
    <col min="9987" max="9987" width="22.54296875" style="82" bestFit="1" customWidth="1"/>
    <col min="9988" max="9988" width="22.54296875" style="82" customWidth="1"/>
    <col min="9989" max="9989" width="18.7265625" style="82" bestFit="1" customWidth="1"/>
    <col min="9990" max="9990" width="14.54296875" style="82" bestFit="1" customWidth="1"/>
    <col min="9991" max="10241" width="9.26953125" style="82"/>
    <col min="10242" max="10242" width="16.54296875" style="82" bestFit="1" customWidth="1"/>
    <col min="10243" max="10243" width="22.54296875" style="82" bestFit="1" customWidth="1"/>
    <col min="10244" max="10244" width="22.54296875" style="82" customWidth="1"/>
    <col min="10245" max="10245" width="18.7265625" style="82" bestFit="1" customWidth="1"/>
    <col min="10246" max="10246" width="14.54296875" style="82" bestFit="1" customWidth="1"/>
    <col min="10247" max="10497" width="9.26953125" style="82"/>
    <col min="10498" max="10498" width="16.54296875" style="82" bestFit="1" customWidth="1"/>
    <col min="10499" max="10499" width="22.54296875" style="82" bestFit="1" customWidth="1"/>
    <col min="10500" max="10500" width="22.54296875" style="82" customWidth="1"/>
    <col min="10501" max="10501" width="18.7265625" style="82" bestFit="1" customWidth="1"/>
    <col min="10502" max="10502" width="14.54296875" style="82" bestFit="1" customWidth="1"/>
    <col min="10503" max="10753" width="9.26953125" style="82"/>
    <col min="10754" max="10754" width="16.54296875" style="82" bestFit="1" customWidth="1"/>
    <col min="10755" max="10755" width="22.54296875" style="82" bestFit="1" customWidth="1"/>
    <col min="10756" max="10756" width="22.54296875" style="82" customWidth="1"/>
    <col min="10757" max="10757" width="18.7265625" style="82" bestFit="1" customWidth="1"/>
    <col min="10758" max="10758" width="14.54296875" style="82" bestFit="1" customWidth="1"/>
    <col min="10759" max="11009" width="9.26953125" style="82"/>
    <col min="11010" max="11010" width="16.54296875" style="82" bestFit="1" customWidth="1"/>
    <col min="11011" max="11011" width="22.54296875" style="82" bestFit="1" customWidth="1"/>
    <col min="11012" max="11012" width="22.54296875" style="82" customWidth="1"/>
    <col min="11013" max="11013" width="18.7265625" style="82" bestFit="1" customWidth="1"/>
    <col min="11014" max="11014" width="14.54296875" style="82" bestFit="1" customWidth="1"/>
    <col min="11015" max="11265" width="9.26953125" style="82"/>
    <col min="11266" max="11266" width="16.54296875" style="82" bestFit="1" customWidth="1"/>
    <col min="11267" max="11267" width="22.54296875" style="82" bestFit="1" customWidth="1"/>
    <col min="11268" max="11268" width="22.54296875" style="82" customWidth="1"/>
    <col min="11269" max="11269" width="18.7265625" style="82" bestFit="1" customWidth="1"/>
    <col min="11270" max="11270" width="14.54296875" style="82" bestFit="1" customWidth="1"/>
    <col min="11271" max="11521" width="9.26953125" style="82"/>
    <col min="11522" max="11522" width="16.54296875" style="82" bestFit="1" customWidth="1"/>
    <col min="11523" max="11523" width="22.54296875" style="82" bestFit="1" customWidth="1"/>
    <col min="11524" max="11524" width="22.54296875" style="82" customWidth="1"/>
    <col min="11525" max="11525" width="18.7265625" style="82" bestFit="1" customWidth="1"/>
    <col min="11526" max="11526" width="14.54296875" style="82" bestFit="1" customWidth="1"/>
    <col min="11527" max="11777" width="9.26953125" style="82"/>
    <col min="11778" max="11778" width="16.54296875" style="82" bestFit="1" customWidth="1"/>
    <col min="11779" max="11779" width="22.54296875" style="82" bestFit="1" customWidth="1"/>
    <col min="11780" max="11780" width="22.54296875" style="82" customWidth="1"/>
    <col min="11781" max="11781" width="18.7265625" style="82" bestFit="1" customWidth="1"/>
    <col min="11782" max="11782" width="14.54296875" style="82" bestFit="1" customWidth="1"/>
    <col min="11783" max="12033" width="9.26953125" style="82"/>
    <col min="12034" max="12034" width="16.54296875" style="82" bestFit="1" customWidth="1"/>
    <col min="12035" max="12035" width="22.54296875" style="82" bestFit="1" customWidth="1"/>
    <col min="12036" max="12036" width="22.54296875" style="82" customWidth="1"/>
    <col min="12037" max="12037" width="18.7265625" style="82" bestFit="1" customWidth="1"/>
    <col min="12038" max="12038" width="14.54296875" style="82" bestFit="1" customWidth="1"/>
    <col min="12039" max="12289" width="9.26953125" style="82"/>
    <col min="12290" max="12290" width="16.54296875" style="82" bestFit="1" customWidth="1"/>
    <col min="12291" max="12291" width="22.54296875" style="82" bestFit="1" customWidth="1"/>
    <col min="12292" max="12292" width="22.54296875" style="82" customWidth="1"/>
    <col min="12293" max="12293" width="18.7265625" style="82" bestFit="1" customWidth="1"/>
    <col min="12294" max="12294" width="14.54296875" style="82" bestFit="1" customWidth="1"/>
    <col min="12295" max="12545" width="9.26953125" style="82"/>
    <col min="12546" max="12546" width="16.54296875" style="82" bestFit="1" customWidth="1"/>
    <col min="12547" max="12547" width="22.54296875" style="82" bestFit="1" customWidth="1"/>
    <col min="12548" max="12548" width="22.54296875" style="82" customWidth="1"/>
    <col min="12549" max="12549" width="18.7265625" style="82" bestFit="1" customWidth="1"/>
    <col min="12550" max="12550" width="14.54296875" style="82" bestFit="1" customWidth="1"/>
    <col min="12551" max="12801" width="9.26953125" style="82"/>
    <col min="12802" max="12802" width="16.54296875" style="82" bestFit="1" customWidth="1"/>
    <col min="12803" max="12803" width="22.54296875" style="82" bestFit="1" customWidth="1"/>
    <col min="12804" max="12804" width="22.54296875" style="82" customWidth="1"/>
    <col min="12805" max="12805" width="18.7265625" style="82" bestFit="1" customWidth="1"/>
    <col min="12806" max="12806" width="14.54296875" style="82" bestFit="1" customWidth="1"/>
    <col min="12807" max="13057" width="9.26953125" style="82"/>
    <col min="13058" max="13058" width="16.54296875" style="82" bestFit="1" customWidth="1"/>
    <col min="13059" max="13059" width="22.54296875" style="82" bestFit="1" customWidth="1"/>
    <col min="13060" max="13060" width="22.54296875" style="82" customWidth="1"/>
    <col min="13061" max="13061" width="18.7265625" style="82" bestFit="1" customWidth="1"/>
    <col min="13062" max="13062" width="14.54296875" style="82" bestFit="1" customWidth="1"/>
    <col min="13063" max="13313" width="9.26953125" style="82"/>
    <col min="13314" max="13314" width="16.54296875" style="82" bestFit="1" customWidth="1"/>
    <col min="13315" max="13315" width="22.54296875" style="82" bestFit="1" customWidth="1"/>
    <col min="13316" max="13316" width="22.54296875" style="82" customWidth="1"/>
    <col min="13317" max="13317" width="18.7265625" style="82" bestFit="1" customWidth="1"/>
    <col min="13318" max="13318" width="14.54296875" style="82" bestFit="1" customWidth="1"/>
    <col min="13319" max="13569" width="9.26953125" style="82"/>
    <col min="13570" max="13570" width="16.54296875" style="82" bestFit="1" customWidth="1"/>
    <col min="13571" max="13571" width="22.54296875" style="82" bestFit="1" customWidth="1"/>
    <col min="13572" max="13572" width="22.54296875" style="82" customWidth="1"/>
    <col min="13573" max="13573" width="18.7265625" style="82" bestFit="1" customWidth="1"/>
    <col min="13574" max="13574" width="14.54296875" style="82" bestFit="1" customWidth="1"/>
    <col min="13575" max="13825" width="9.26953125" style="82"/>
    <col min="13826" max="13826" width="16.54296875" style="82" bestFit="1" customWidth="1"/>
    <col min="13827" max="13827" width="22.54296875" style="82" bestFit="1" customWidth="1"/>
    <col min="13828" max="13828" width="22.54296875" style="82" customWidth="1"/>
    <col min="13829" max="13829" width="18.7265625" style="82" bestFit="1" customWidth="1"/>
    <col min="13830" max="13830" width="14.54296875" style="82" bestFit="1" customWidth="1"/>
    <col min="13831" max="14081" width="9.26953125" style="82"/>
    <col min="14082" max="14082" width="16.54296875" style="82" bestFit="1" customWidth="1"/>
    <col min="14083" max="14083" width="22.54296875" style="82" bestFit="1" customWidth="1"/>
    <col min="14084" max="14084" width="22.54296875" style="82" customWidth="1"/>
    <col min="14085" max="14085" width="18.7265625" style="82" bestFit="1" customWidth="1"/>
    <col min="14086" max="14086" width="14.54296875" style="82" bestFit="1" customWidth="1"/>
    <col min="14087" max="14337" width="9.26953125" style="82"/>
    <col min="14338" max="14338" width="16.54296875" style="82" bestFit="1" customWidth="1"/>
    <col min="14339" max="14339" width="22.54296875" style="82" bestFit="1" customWidth="1"/>
    <col min="14340" max="14340" width="22.54296875" style="82" customWidth="1"/>
    <col min="14341" max="14341" width="18.7265625" style="82" bestFit="1" customWidth="1"/>
    <col min="14342" max="14342" width="14.54296875" style="82" bestFit="1" customWidth="1"/>
    <col min="14343" max="14593" width="9.26953125" style="82"/>
    <col min="14594" max="14594" width="16.54296875" style="82" bestFit="1" customWidth="1"/>
    <col min="14595" max="14595" width="22.54296875" style="82" bestFit="1" customWidth="1"/>
    <col min="14596" max="14596" width="22.54296875" style="82" customWidth="1"/>
    <col min="14597" max="14597" width="18.7265625" style="82" bestFit="1" customWidth="1"/>
    <col min="14598" max="14598" width="14.54296875" style="82" bestFit="1" customWidth="1"/>
    <col min="14599" max="14849" width="9.26953125" style="82"/>
    <col min="14850" max="14850" width="16.54296875" style="82" bestFit="1" customWidth="1"/>
    <col min="14851" max="14851" width="22.54296875" style="82" bestFit="1" customWidth="1"/>
    <col min="14852" max="14852" width="22.54296875" style="82" customWidth="1"/>
    <col min="14853" max="14853" width="18.7265625" style="82" bestFit="1" customWidth="1"/>
    <col min="14854" max="14854" width="14.54296875" style="82" bestFit="1" customWidth="1"/>
    <col min="14855" max="15105" width="9.26953125" style="82"/>
    <col min="15106" max="15106" width="16.54296875" style="82" bestFit="1" customWidth="1"/>
    <col min="15107" max="15107" width="22.54296875" style="82" bestFit="1" customWidth="1"/>
    <col min="15108" max="15108" width="22.54296875" style="82" customWidth="1"/>
    <col min="15109" max="15109" width="18.7265625" style="82" bestFit="1" customWidth="1"/>
    <col min="15110" max="15110" width="14.54296875" style="82" bestFit="1" customWidth="1"/>
    <col min="15111" max="15361" width="9.26953125" style="82"/>
    <col min="15362" max="15362" width="16.54296875" style="82" bestFit="1" customWidth="1"/>
    <col min="15363" max="15363" width="22.54296875" style="82" bestFit="1" customWidth="1"/>
    <col min="15364" max="15364" width="22.54296875" style="82" customWidth="1"/>
    <col min="15365" max="15365" width="18.7265625" style="82" bestFit="1" customWidth="1"/>
    <col min="15366" max="15366" width="14.54296875" style="82" bestFit="1" customWidth="1"/>
    <col min="15367" max="15617" width="9.26953125" style="82"/>
    <col min="15618" max="15618" width="16.54296875" style="82" bestFit="1" customWidth="1"/>
    <col min="15619" max="15619" width="22.54296875" style="82" bestFit="1" customWidth="1"/>
    <col min="15620" max="15620" width="22.54296875" style="82" customWidth="1"/>
    <col min="15621" max="15621" width="18.7265625" style="82" bestFit="1" customWidth="1"/>
    <col min="15622" max="15622" width="14.54296875" style="82" bestFit="1" customWidth="1"/>
    <col min="15623" max="15873" width="9.26953125" style="82"/>
    <col min="15874" max="15874" width="16.54296875" style="82" bestFit="1" customWidth="1"/>
    <col min="15875" max="15875" width="22.54296875" style="82" bestFit="1" customWidth="1"/>
    <col min="15876" max="15876" width="22.54296875" style="82" customWidth="1"/>
    <col min="15877" max="15877" width="18.7265625" style="82" bestFit="1" customWidth="1"/>
    <col min="15878" max="15878" width="14.54296875" style="82" bestFit="1" customWidth="1"/>
    <col min="15879" max="16129" width="9.26953125" style="82"/>
    <col min="16130" max="16130" width="16.54296875" style="82" bestFit="1" customWidth="1"/>
    <col min="16131" max="16131" width="22.54296875" style="82" bestFit="1" customWidth="1"/>
    <col min="16132" max="16132" width="22.54296875" style="82" customWidth="1"/>
    <col min="16133" max="16133" width="18.7265625" style="82" bestFit="1" customWidth="1"/>
    <col min="16134" max="16134" width="14.54296875" style="82" bestFit="1" customWidth="1"/>
    <col min="16135" max="16384" width="9.26953125" style="82"/>
  </cols>
  <sheetData>
    <row r="2" spans="1:6" ht="18" x14ac:dyDescent="0.4">
      <c r="A2" s="448" t="s">
        <v>204</v>
      </c>
      <c r="B2" s="448"/>
      <c r="C2" s="448"/>
      <c r="D2" s="448"/>
      <c r="E2" s="448"/>
      <c r="F2" s="448"/>
    </row>
    <row r="3" spans="1:6" ht="14.5" thickBot="1" x14ac:dyDescent="0.35"/>
    <row r="4" spans="1:6" ht="14.5" thickBot="1" x14ac:dyDescent="0.35">
      <c r="A4" s="449" t="s">
        <v>122</v>
      </c>
      <c r="B4" s="450"/>
      <c r="C4" s="450"/>
      <c r="D4" s="450"/>
      <c r="E4" s="450"/>
      <c r="F4" s="451"/>
    </row>
    <row r="5" spans="1:6" ht="14.5" thickBot="1" x14ac:dyDescent="0.35">
      <c r="A5" s="132"/>
      <c r="B5" s="133"/>
      <c r="C5" s="134"/>
      <c r="D5" s="134"/>
      <c r="E5" s="134"/>
      <c r="F5" s="135"/>
    </row>
    <row r="6" spans="1:6" ht="14.5" thickBot="1" x14ac:dyDescent="0.35">
      <c r="A6" s="452" t="s">
        <v>158</v>
      </c>
      <c r="B6" s="453"/>
      <c r="C6" s="454" t="str">
        <f>'Cover Sheet'!C3</f>
        <v>E1270DXWC_</v>
      </c>
      <c r="D6" s="455"/>
      <c r="E6" s="455"/>
      <c r="F6" s="456"/>
    </row>
    <row r="7" spans="1:6" ht="14.5" thickBot="1" x14ac:dyDescent="0.35">
      <c r="A7" s="452" t="s">
        <v>125</v>
      </c>
      <c r="B7" s="453"/>
      <c r="C7" s="454" t="str">
        <f>'Cover Sheet'!C4</f>
        <v>FLAT PLATE, GEL, VALVE REGULATED LEAD ACID (VRLA) BATTERIES</v>
      </c>
      <c r="D7" s="455"/>
      <c r="E7" s="455"/>
      <c r="F7" s="456"/>
    </row>
    <row r="8" spans="1:6" ht="14.5" thickBot="1" x14ac:dyDescent="0.35">
      <c r="A8" s="441" t="s">
        <v>126</v>
      </c>
      <c r="B8" s="442"/>
      <c r="C8" s="439" t="str">
        <f>IF('Cover Sheet'!C5="","",'Cover Sheet'!C5)</f>
        <v/>
      </c>
      <c r="D8" s="443"/>
      <c r="E8" s="443"/>
      <c r="F8" s="440"/>
    </row>
    <row r="9" spans="1:6" ht="14.5" thickBot="1" x14ac:dyDescent="0.35">
      <c r="A9" s="16" t="s">
        <v>133</v>
      </c>
      <c r="B9" s="16" t="s">
        <v>205</v>
      </c>
      <c r="C9" s="17" t="s">
        <v>206</v>
      </c>
      <c r="D9" s="80" t="s">
        <v>207</v>
      </c>
      <c r="E9" s="80" t="s">
        <v>208</v>
      </c>
      <c r="F9" s="80" t="s">
        <v>209</v>
      </c>
    </row>
    <row r="10" spans="1:6" x14ac:dyDescent="0.3">
      <c r="A10" s="18">
        <v>1</v>
      </c>
      <c r="B10" s="19" t="s">
        <v>210</v>
      </c>
      <c r="C10" s="349"/>
      <c r="D10" s="64"/>
      <c r="E10" s="64"/>
      <c r="F10" s="65"/>
    </row>
    <row r="11" spans="1:6" ht="14.5" thickBot="1" x14ac:dyDescent="0.35">
      <c r="A11" s="20">
        <v>2</v>
      </c>
      <c r="B11" s="21" t="s">
        <v>211</v>
      </c>
      <c r="C11" s="350"/>
      <c r="D11" s="66"/>
      <c r="E11" s="66"/>
      <c r="F11" s="67"/>
    </row>
    <row r="12" spans="1:6" ht="14.5" thickBot="1" x14ac:dyDescent="0.35">
      <c r="A12" s="444" t="s">
        <v>212</v>
      </c>
      <c r="B12" s="445"/>
      <c r="C12" s="445"/>
      <c r="D12" s="445"/>
      <c r="E12" s="445"/>
      <c r="F12" s="446"/>
    </row>
    <row r="14" spans="1:6" ht="14.5" thickBot="1" x14ac:dyDescent="0.35">
      <c r="A14" s="447" t="s">
        <v>187</v>
      </c>
      <c r="B14" s="447"/>
      <c r="C14" s="447"/>
      <c r="D14" s="447"/>
      <c r="E14" s="447"/>
      <c r="F14" s="447"/>
    </row>
    <row r="15" spans="1:6" x14ac:dyDescent="0.3">
      <c r="A15" s="55"/>
      <c r="B15" s="56"/>
      <c r="C15" s="56"/>
      <c r="D15" s="56"/>
      <c r="E15" s="56"/>
      <c r="F15" s="57"/>
    </row>
    <row r="16" spans="1:6" x14ac:dyDescent="0.3">
      <c r="A16" s="58"/>
      <c r="B16" s="59"/>
      <c r="C16" s="59"/>
      <c r="D16" s="59"/>
      <c r="E16" s="59"/>
      <c r="F16" s="60"/>
    </row>
    <row r="17" spans="1:6" x14ac:dyDescent="0.3">
      <c r="A17" s="58"/>
      <c r="B17" s="59"/>
      <c r="C17" s="59"/>
      <c r="D17" s="59"/>
      <c r="E17" s="59"/>
      <c r="F17" s="60"/>
    </row>
    <row r="18" spans="1:6" x14ac:dyDescent="0.3">
      <c r="A18" s="58"/>
      <c r="B18" s="59"/>
      <c r="C18" s="59"/>
      <c r="D18" s="59"/>
      <c r="E18" s="59"/>
      <c r="F18" s="60"/>
    </row>
    <row r="19" spans="1:6" x14ac:dyDescent="0.3">
      <c r="A19" s="58"/>
      <c r="B19" s="59"/>
      <c r="C19" s="59"/>
      <c r="D19" s="59"/>
      <c r="E19" s="59"/>
      <c r="F19" s="60"/>
    </row>
    <row r="20" spans="1:6" ht="14.5" thickBot="1" x14ac:dyDescent="0.35">
      <c r="A20" s="61"/>
      <c r="B20" s="62"/>
      <c r="C20" s="62"/>
      <c r="D20" s="62"/>
      <c r="E20" s="62"/>
      <c r="F20" s="63"/>
    </row>
  </sheetData>
  <sheetProtection algorithmName="SHA-512" hashValue="XubboeUbYWXaDK5UGrzNXT7/o6sFZ3Grr5m6FiXHEaw80g3EAgqzP5qZ2Smu9oRbu69p4IW+/MkHDNrZufhpsw==" saltValue="JSpSdnFTTdpkZS+LBWr0Hg==" spinCount="100000" sheet="1" formatCells="0" formatColumns="0" formatRows="0" insertHyperlinks="0" selectLockedCells="1"/>
  <mergeCells count="10">
    <mergeCell ref="A8:B8"/>
    <mergeCell ref="C8:F8"/>
    <mergeCell ref="A12:F12"/>
    <mergeCell ref="A14:F14"/>
    <mergeCell ref="A2:F2"/>
    <mergeCell ref="A4:F4"/>
    <mergeCell ref="A6:B6"/>
    <mergeCell ref="C6:F6"/>
    <mergeCell ref="A7:B7"/>
    <mergeCell ref="C7: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62"/>
  <sheetViews>
    <sheetView showGridLines="0" zoomScale="90" zoomScaleNormal="90" workbookViewId="0">
      <selection activeCell="H13" sqref="H13"/>
    </sheetView>
  </sheetViews>
  <sheetFormatPr defaultRowHeight="14" x14ac:dyDescent="0.3"/>
  <cols>
    <col min="1" max="1" width="1.54296875" style="82" customWidth="1"/>
    <col min="2" max="2" width="22.7265625" style="94" customWidth="1"/>
    <col min="3" max="3" width="65.26953125" style="94" bestFit="1" customWidth="1"/>
    <col min="4" max="4" width="9.26953125" style="82" customWidth="1"/>
    <col min="5" max="258" width="9.26953125" style="82"/>
    <col min="259" max="259" width="76" style="82" customWidth="1"/>
    <col min="260" max="514" width="9.26953125" style="82"/>
    <col min="515" max="515" width="76" style="82" customWidth="1"/>
    <col min="516" max="770" width="9.26953125" style="82"/>
    <col min="771" max="771" width="76" style="82" customWidth="1"/>
    <col min="772" max="1026" width="9.26953125" style="82"/>
    <col min="1027" max="1027" width="76" style="82" customWidth="1"/>
    <col min="1028" max="1282" width="9.26953125" style="82"/>
    <col min="1283" max="1283" width="76" style="82" customWidth="1"/>
    <col min="1284" max="1538" width="9.26953125" style="82"/>
    <col min="1539" max="1539" width="76" style="82" customWidth="1"/>
    <col min="1540" max="1794" width="9.26953125" style="82"/>
    <col min="1795" max="1795" width="76" style="82" customWidth="1"/>
    <col min="1796" max="2050" width="9.26953125" style="82"/>
    <col min="2051" max="2051" width="76" style="82" customWidth="1"/>
    <col min="2052" max="2306" width="9.26953125" style="82"/>
    <col min="2307" max="2307" width="76" style="82" customWidth="1"/>
    <col min="2308" max="2562" width="9.26953125" style="82"/>
    <col min="2563" max="2563" width="76" style="82" customWidth="1"/>
    <col min="2564" max="2818" width="9.26953125" style="82"/>
    <col min="2819" max="2819" width="76" style="82" customWidth="1"/>
    <col min="2820" max="3074" width="9.26953125" style="82"/>
    <col min="3075" max="3075" width="76" style="82" customWidth="1"/>
    <col min="3076" max="3330" width="9.26953125" style="82"/>
    <col min="3331" max="3331" width="76" style="82" customWidth="1"/>
    <col min="3332" max="3586" width="9.26953125" style="82"/>
    <col min="3587" max="3587" width="76" style="82" customWidth="1"/>
    <col min="3588" max="3842" width="9.26953125" style="82"/>
    <col min="3843" max="3843" width="76" style="82" customWidth="1"/>
    <col min="3844" max="4098" width="9.26953125" style="82"/>
    <col min="4099" max="4099" width="76" style="82" customWidth="1"/>
    <col min="4100" max="4354" width="9.26953125" style="82"/>
    <col min="4355" max="4355" width="76" style="82" customWidth="1"/>
    <col min="4356" max="4610" width="9.26953125" style="82"/>
    <col min="4611" max="4611" width="76" style="82" customWidth="1"/>
    <col min="4612" max="4866" width="9.26953125" style="82"/>
    <col min="4867" max="4867" width="76" style="82" customWidth="1"/>
    <col min="4868" max="5122" width="9.26953125" style="82"/>
    <col min="5123" max="5123" width="76" style="82" customWidth="1"/>
    <col min="5124" max="5378" width="9.26953125" style="82"/>
    <col min="5379" max="5379" width="76" style="82" customWidth="1"/>
    <col min="5380" max="5634" width="9.26953125" style="82"/>
    <col min="5635" max="5635" width="76" style="82" customWidth="1"/>
    <col min="5636" max="5890" width="9.26953125" style="82"/>
    <col min="5891" max="5891" width="76" style="82" customWidth="1"/>
    <col min="5892" max="6146" width="9.26953125" style="82"/>
    <col min="6147" max="6147" width="76" style="82" customWidth="1"/>
    <col min="6148" max="6402" width="9.26953125" style="82"/>
    <col min="6403" max="6403" width="76" style="82" customWidth="1"/>
    <col min="6404" max="6658" width="9.26953125" style="82"/>
    <col min="6659" max="6659" width="76" style="82" customWidth="1"/>
    <col min="6660" max="6914" width="9.26953125" style="82"/>
    <col min="6915" max="6915" width="76" style="82" customWidth="1"/>
    <col min="6916" max="7170" width="9.26953125" style="82"/>
    <col min="7171" max="7171" width="76" style="82" customWidth="1"/>
    <col min="7172" max="7426" width="9.26953125" style="82"/>
    <col min="7427" max="7427" width="76" style="82" customWidth="1"/>
    <col min="7428" max="7682" width="9.26953125" style="82"/>
    <col min="7683" max="7683" width="76" style="82" customWidth="1"/>
    <col min="7684" max="7938" width="9.26953125" style="82"/>
    <col min="7939" max="7939" width="76" style="82" customWidth="1"/>
    <col min="7940" max="8194" width="9.26953125" style="82"/>
    <col min="8195" max="8195" width="76" style="82" customWidth="1"/>
    <col min="8196" max="8450" width="9.26953125" style="82"/>
    <col min="8451" max="8451" width="76" style="82" customWidth="1"/>
    <col min="8452" max="8706" width="9.26953125" style="82"/>
    <col min="8707" max="8707" width="76" style="82" customWidth="1"/>
    <col min="8708" max="8962" width="9.26953125" style="82"/>
    <col min="8963" max="8963" width="76" style="82" customWidth="1"/>
    <col min="8964" max="9218" width="9.26953125" style="82"/>
    <col min="9219" max="9219" width="76" style="82" customWidth="1"/>
    <col min="9220" max="9474" width="9.26953125" style="82"/>
    <col min="9475" max="9475" width="76" style="82" customWidth="1"/>
    <col min="9476" max="9730" width="9.26953125" style="82"/>
    <col min="9731" max="9731" width="76" style="82" customWidth="1"/>
    <col min="9732" max="9986" width="9.26953125" style="82"/>
    <col min="9987" max="9987" width="76" style="82" customWidth="1"/>
    <col min="9988" max="10242" width="9.26953125" style="82"/>
    <col min="10243" max="10243" width="76" style="82" customWidth="1"/>
    <col min="10244" max="10498" width="9.26953125" style="82"/>
    <col min="10499" max="10499" width="76" style="82" customWidth="1"/>
    <col min="10500" max="10754" width="9.26953125" style="82"/>
    <col min="10755" max="10755" width="76" style="82" customWidth="1"/>
    <col min="10756" max="11010" width="9.26953125" style="82"/>
    <col min="11011" max="11011" width="76" style="82" customWidth="1"/>
    <col min="11012" max="11266" width="9.26953125" style="82"/>
    <col min="11267" max="11267" width="76" style="82" customWidth="1"/>
    <col min="11268" max="11522" width="9.26953125" style="82"/>
    <col min="11523" max="11523" width="76" style="82" customWidth="1"/>
    <col min="11524" max="11778" width="9.26953125" style="82"/>
    <col min="11779" max="11779" width="76" style="82" customWidth="1"/>
    <col min="11780" max="12034" width="9.26953125" style="82"/>
    <col min="12035" max="12035" width="76" style="82" customWidth="1"/>
    <col min="12036" max="12290" width="9.26953125" style="82"/>
    <col min="12291" max="12291" width="76" style="82" customWidth="1"/>
    <col min="12292" max="12546" width="9.26953125" style="82"/>
    <col min="12547" max="12547" width="76" style="82" customWidth="1"/>
    <col min="12548" max="12802" width="9.26953125" style="82"/>
    <col min="12803" max="12803" width="76" style="82" customWidth="1"/>
    <col min="12804" max="13058" width="9.26953125" style="82"/>
    <col min="13059" max="13059" width="76" style="82" customWidth="1"/>
    <col min="13060" max="13314" width="9.26953125" style="82"/>
    <col min="13315" max="13315" width="76" style="82" customWidth="1"/>
    <col min="13316" max="13570" width="9.26953125" style="82"/>
    <col min="13571" max="13571" width="76" style="82" customWidth="1"/>
    <col min="13572" max="13826" width="9.26953125" style="82"/>
    <col min="13827" max="13827" width="76" style="82" customWidth="1"/>
    <col min="13828" max="14082" width="9.26953125" style="82"/>
    <col min="14083" max="14083" width="76" style="82" customWidth="1"/>
    <col min="14084" max="14338" width="9.26953125" style="82"/>
    <col min="14339" max="14339" width="76" style="82" customWidth="1"/>
    <col min="14340" max="14594" width="9.26953125" style="82"/>
    <col min="14595" max="14595" width="76" style="82" customWidth="1"/>
    <col min="14596" max="14850" width="9.26953125" style="82"/>
    <col min="14851" max="14851" width="76" style="82" customWidth="1"/>
    <col min="14852" max="15106" width="9.26953125" style="82"/>
    <col min="15107" max="15107" width="76" style="82" customWidth="1"/>
    <col min="15108" max="15362" width="9.26953125" style="82"/>
    <col min="15363" max="15363" width="76" style="82" customWidth="1"/>
    <col min="15364" max="15618" width="9.26953125" style="82"/>
    <col min="15619" max="15619" width="76" style="82" customWidth="1"/>
    <col min="15620" max="15874" width="9.26953125" style="82"/>
    <col min="15875" max="15875" width="76" style="82" customWidth="1"/>
    <col min="15876" max="16130" width="9.26953125" style="82"/>
    <col min="16131" max="16131" width="76" style="82" customWidth="1"/>
    <col min="16132" max="16384" width="9.26953125" style="82"/>
  </cols>
  <sheetData>
    <row r="1" spans="2:6" ht="14.5" thickBot="1" x14ac:dyDescent="0.35"/>
    <row r="2" spans="2:6" ht="14.5" thickBot="1" x14ac:dyDescent="0.35">
      <c r="B2" s="70" t="s">
        <v>158</v>
      </c>
      <c r="C2" s="71" t="str">
        <f>'Cover Sheet'!C3</f>
        <v>E1270DXWC_</v>
      </c>
    </row>
    <row r="3" spans="2:6" ht="14.5" thickBot="1" x14ac:dyDescent="0.35">
      <c r="B3" s="70" t="s">
        <v>125</v>
      </c>
      <c r="C3" s="71" t="str">
        <f>'Cover Sheet'!C4</f>
        <v>FLAT PLATE, GEL, VALVE REGULATED LEAD ACID (VRLA) BATTERIES</v>
      </c>
    </row>
    <row r="4" spans="2:6" ht="14.5" thickBot="1" x14ac:dyDescent="0.35">
      <c r="B4" s="70" t="s">
        <v>126</v>
      </c>
      <c r="C4" s="215" t="str">
        <f>IF('Cover Sheet'!C5="","",'Cover Sheet'!C5)</f>
        <v/>
      </c>
      <c r="D4" s="130"/>
      <c r="E4" s="130"/>
      <c r="F4" s="131"/>
    </row>
    <row r="5" spans="2:6" ht="51.75" customHeight="1" x14ac:dyDescent="0.3">
      <c r="B5" s="457" t="s">
        <v>213</v>
      </c>
      <c r="C5" s="458"/>
    </row>
    <row r="6" spans="2:6" ht="14.5" thickBot="1" x14ac:dyDescent="0.35">
      <c r="B6" s="95"/>
      <c r="C6" s="96"/>
    </row>
    <row r="7" spans="2:6" ht="15.5" x14ac:dyDescent="0.35">
      <c r="B7" s="14" t="s">
        <v>133</v>
      </c>
      <c r="C7" s="15" t="s">
        <v>214</v>
      </c>
    </row>
    <row r="8" spans="2:6" ht="15.5" x14ac:dyDescent="0.3">
      <c r="B8" s="51"/>
      <c r="C8" s="52"/>
    </row>
    <row r="9" spans="2:6" ht="15.5" x14ac:dyDescent="0.3">
      <c r="B9" s="51"/>
      <c r="C9" s="52"/>
    </row>
    <row r="10" spans="2:6" ht="15.5" x14ac:dyDescent="0.3">
      <c r="B10" s="51"/>
      <c r="C10" s="52"/>
    </row>
    <row r="11" spans="2:6" ht="15.5" x14ac:dyDescent="0.3">
      <c r="B11" s="51"/>
      <c r="C11" s="52"/>
    </row>
    <row r="12" spans="2:6" ht="15.5" x14ac:dyDescent="0.3">
      <c r="B12" s="51"/>
      <c r="C12" s="52"/>
    </row>
    <row r="13" spans="2:6" ht="15.5" x14ac:dyDescent="0.3">
      <c r="B13" s="51"/>
      <c r="C13" s="52"/>
    </row>
    <row r="14" spans="2:6" ht="15.5" x14ac:dyDescent="0.3">
      <c r="B14" s="51"/>
      <c r="C14" s="52"/>
    </row>
    <row r="15" spans="2:6" ht="15.5" x14ac:dyDescent="0.3">
      <c r="B15" s="51"/>
      <c r="C15" s="52"/>
    </row>
    <row r="16" spans="2:6" ht="15.5" x14ac:dyDescent="0.3">
      <c r="B16" s="51"/>
      <c r="C16" s="52"/>
    </row>
    <row r="17" spans="2:3" ht="15.5" x14ac:dyDescent="0.3">
      <c r="B17" s="51"/>
      <c r="C17" s="52"/>
    </row>
    <row r="18" spans="2:3" ht="15.5" x14ac:dyDescent="0.3">
      <c r="B18" s="51"/>
      <c r="C18" s="52"/>
    </row>
    <row r="19" spans="2:3" ht="15.5" x14ac:dyDescent="0.3">
      <c r="B19" s="51"/>
      <c r="C19" s="52"/>
    </row>
    <row r="20" spans="2:3" ht="15.5" x14ac:dyDescent="0.3">
      <c r="B20" s="51"/>
      <c r="C20" s="52"/>
    </row>
    <row r="21" spans="2:3" ht="15.5" x14ac:dyDescent="0.3">
      <c r="B21" s="51"/>
      <c r="C21" s="52"/>
    </row>
    <row r="22" spans="2:3" ht="15.5" x14ac:dyDescent="0.3">
      <c r="B22" s="51"/>
      <c r="C22" s="52"/>
    </row>
    <row r="23" spans="2:3" ht="15.5" x14ac:dyDescent="0.3">
      <c r="B23" s="51"/>
      <c r="C23" s="52"/>
    </row>
    <row r="24" spans="2:3" ht="15.5" x14ac:dyDescent="0.3">
      <c r="B24" s="51"/>
      <c r="C24" s="52"/>
    </row>
    <row r="25" spans="2:3" ht="15.5" x14ac:dyDescent="0.3">
      <c r="B25" s="51"/>
      <c r="C25" s="52"/>
    </row>
    <row r="26" spans="2:3" ht="15.5" x14ac:dyDescent="0.3">
      <c r="B26" s="51"/>
      <c r="C26" s="52"/>
    </row>
    <row r="27" spans="2:3" ht="15.5" x14ac:dyDescent="0.3">
      <c r="B27" s="51"/>
      <c r="C27" s="52"/>
    </row>
    <row r="28" spans="2:3" ht="15.5" x14ac:dyDescent="0.3">
      <c r="B28" s="51"/>
      <c r="C28" s="52"/>
    </row>
    <row r="29" spans="2:3" ht="15.5" x14ac:dyDescent="0.3">
      <c r="B29" s="51"/>
      <c r="C29" s="52"/>
    </row>
    <row r="30" spans="2:3" ht="15.5" x14ac:dyDescent="0.3">
      <c r="B30" s="51"/>
      <c r="C30" s="52"/>
    </row>
    <row r="31" spans="2:3" ht="15.5" x14ac:dyDescent="0.3">
      <c r="B31" s="51"/>
      <c r="C31" s="52"/>
    </row>
    <row r="32" spans="2:3" ht="15.5" x14ac:dyDescent="0.3">
      <c r="B32" s="51"/>
      <c r="C32" s="52"/>
    </row>
    <row r="33" spans="2:3" ht="15.5" x14ac:dyDescent="0.3">
      <c r="B33" s="51"/>
      <c r="C33" s="52"/>
    </row>
    <row r="34" spans="2:3" ht="15.5" x14ac:dyDescent="0.3">
      <c r="B34" s="51"/>
      <c r="C34" s="52"/>
    </row>
    <row r="35" spans="2:3" ht="15.5" x14ac:dyDescent="0.3">
      <c r="B35" s="51"/>
      <c r="C35" s="52"/>
    </row>
    <row r="36" spans="2:3" ht="15.5" x14ac:dyDescent="0.3">
      <c r="B36" s="51"/>
      <c r="C36" s="52"/>
    </row>
    <row r="37" spans="2:3" ht="15.5" x14ac:dyDescent="0.3">
      <c r="B37" s="51"/>
      <c r="C37" s="52"/>
    </row>
    <row r="38" spans="2:3" ht="15.5" x14ac:dyDescent="0.3">
      <c r="B38" s="51"/>
      <c r="C38" s="52"/>
    </row>
    <row r="39" spans="2:3" ht="15.5" x14ac:dyDescent="0.3">
      <c r="B39" s="51"/>
      <c r="C39" s="52"/>
    </row>
    <row r="40" spans="2:3" ht="15.5" x14ac:dyDescent="0.3">
      <c r="B40" s="51"/>
      <c r="C40" s="52"/>
    </row>
    <row r="41" spans="2:3" ht="15.5" x14ac:dyDescent="0.3">
      <c r="B41" s="51"/>
      <c r="C41" s="52"/>
    </row>
    <row r="42" spans="2:3" ht="15.5" x14ac:dyDescent="0.3">
      <c r="B42" s="51"/>
      <c r="C42" s="52"/>
    </row>
    <row r="43" spans="2:3" ht="15.5" x14ac:dyDescent="0.3">
      <c r="B43" s="51"/>
      <c r="C43" s="52"/>
    </row>
    <row r="44" spans="2:3" ht="15.5" x14ac:dyDescent="0.3">
      <c r="B44" s="51"/>
      <c r="C44" s="52"/>
    </row>
    <row r="45" spans="2:3" ht="15.5" x14ac:dyDescent="0.3">
      <c r="B45" s="51"/>
      <c r="C45" s="52"/>
    </row>
    <row r="46" spans="2:3" ht="15.5" x14ac:dyDescent="0.3">
      <c r="B46" s="51"/>
      <c r="C46" s="52"/>
    </row>
    <row r="47" spans="2:3" ht="15.5" x14ac:dyDescent="0.3">
      <c r="B47" s="51"/>
      <c r="C47" s="52"/>
    </row>
    <row r="48" spans="2:3" ht="15.5" x14ac:dyDescent="0.3">
      <c r="B48" s="51"/>
      <c r="C48" s="52"/>
    </row>
    <row r="49" spans="2:3" ht="15.5" x14ac:dyDescent="0.3">
      <c r="B49" s="51"/>
      <c r="C49" s="52"/>
    </row>
    <row r="50" spans="2:3" ht="15.5" x14ac:dyDescent="0.3">
      <c r="B50" s="51"/>
      <c r="C50" s="52"/>
    </row>
    <row r="51" spans="2:3" ht="15.5" x14ac:dyDescent="0.3">
      <c r="B51" s="51"/>
      <c r="C51" s="52"/>
    </row>
    <row r="52" spans="2:3" ht="15.5" x14ac:dyDescent="0.3">
      <c r="B52" s="51"/>
      <c r="C52" s="52"/>
    </row>
    <row r="53" spans="2:3" ht="15.5" x14ac:dyDescent="0.3">
      <c r="B53" s="51"/>
      <c r="C53" s="52"/>
    </row>
    <row r="54" spans="2:3" ht="15.5" x14ac:dyDescent="0.3">
      <c r="B54" s="51"/>
      <c r="C54" s="52"/>
    </row>
    <row r="55" spans="2:3" ht="15.5" x14ac:dyDescent="0.3">
      <c r="B55" s="51"/>
      <c r="C55" s="52"/>
    </row>
    <row r="56" spans="2:3" ht="15.5" x14ac:dyDescent="0.3">
      <c r="B56" s="51"/>
      <c r="C56" s="52"/>
    </row>
    <row r="57" spans="2:3" ht="15.5" x14ac:dyDescent="0.3">
      <c r="B57" s="51"/>
      <c r="C57" s="52"/>
    </row>
    <row r="58" spans="2:3" ht="15.5" x14ac:dyDescent="0.3">
      <c r="B58" s="51"/>
      <c r="C58" s="52"/>
    </row>
    <row r="59" spans="2:3" ht="15.5" x14ac:dyDescent="0.3">
      <c r="B59" s="51"/>
      <c r="C59" s="52"/>
    </row>
    <row r="60" spans="2:3" ht="15.5" x14ac:dyDescent="0.3">
      <c r="B60" s="51"/>
      <c r="C60" s="52"/>
    </row>
    <row r="61" spans="2:3" ht="15.5" x14ac:dyDescent="0.3">
      <c r="B61" s="51"/>
      <c r="C61" s="52"/>
    </row>
    <row r="62" spans="2:3" ht="16" thickBot="1" x14ac:dyDescent="0.35">
      <c r="B62" s="53"/>
      <c r="C62" s="54"/>
    </row>
  </sheetData>
  <sheetProtection algorithmName="SHA-512" hashValue="5Xeq7UYZE0dGmNq/A2Ne7sjkxQwRVBtHMg0EbwZBngV89c9LRGLnTqnIhWxKwhTzalvFnXea78Mlw78GdaLb1g==" saltValue="HK+6EY1oTNqh14zcOJ2QEA==" spinCount="100000" sheet="1" objects="1" scenarios="1"/>
  <mergeCells count="1">
    <mergeCell ref="B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5F1E-14B4-49F6-8A44-C0831A6F21FA}">
  <dimension ref="A1:DA60"/>
  <sheetViews>
    <sheetView showGridLines="0" zoomScale="90" zoomScaleNormal="90" workbookViewId="0">
      <pane xSplit="4" ySplit="17" topLeftCell="E18" activePane="bottomRight" state="frozen"/>
      <selection pane="topRight" activeCell="D1" sqref="D1"/>
      <selection pane="bottomLeft" activeCell="A16" sqref="A16"/>
      <selection pane="bottomRight" activeCell="J13" sqref="J13"/>
    </sheetView>
  </sheetViews>
  <sheetFormatPr defaultRowHeight="14" x14ac:dyDescent="0.25"/>
  <cols>
    <col min="1" max="1" width="5.453125" style="170" bestFit="1" customWidth="1"/>
    <col min="2" max="2" width="21.54296875" style="182" customWidth="1"/>
    <col min="3" max="3" width="9.453125" style="182" customWidth="1"/>
    <col min="4" max="4" width="11.54296875" style="182" customWidth="1"/>
    <col min="5" max="5" width="15.54296875" style="182" customWidth="1"/>
    <col min="6" max="7" width="11.54296875" style="182" customWidth="1"/>
    <col min="8" max="8" width="14.453125" style="182" customWidth="1"/>
    <col min="9" max="9" width="11.54296875" style="182" customWidth="1"/>
    <col min="10" max="10" width="5.26953125" style="182" bestFit="1" customWidth="1"/>
    <col min="11" max="12" width="17.453125" style="182" customWidth="1"/>
    <col min="13" max="13" width="16.453125" style="182" bestFit="1" customWidth="1"/>
    <col min="14" max="15" width="16.453125" style="182" customWidth="1"/>
    <col min="16" max="16" width="12.7265625" style="182" customWidth="1"/>
    <col min="17" max="17" width="11" style="182" customWidth="1"/>
    <col min="18" max="18" width="9.7265625" style="182" bestFit="1" customWidth="1"/>
    <col min="19" max="19" width="14.453125" style="182" bestFit="1" customWidth="1"/>
    <col min="20" max="20" width="10.26953125" style="182" bestFit="1" customWidth="1"/>
    <col min="21" max="21" width="5" style="182" bestFit="1" customWidth="1"/>
    <col min="22" max="22" width="16.54296875" style="182" bestFit="1" customWidth="1"/>
    <col min="23" max="23" width="14.453125" style="182" bestFit="1" customWidth="1"/>
    <col min="24" max="24" width="16.453125" style="182" bestFit="1" customWidth="1"/>
    <col min="25" max="25" width="12" style="182" bestFit="1" customWidth="1"/>
    <col min="26" max="26" width="15.7265625" style="182" bestFit="1" customWidth="1"/>
    <col min="27" max="27" width="13.7265625" style="182" bestFit="1" customWidth="1"/>
    <col min="28" max="28" width="11" style="182" customWidth="1"/>
    <col min="29" max="29" width="9.7265625" style="182" bestFit="1" customWidth="1"/>
    <col min="30" max="30" width="14.453125" style="182" bestFit="1" customWidth="1"/>
    <col min="31" max="31" width="10.26953125" style="182" bestFit="1" customWidth="1"/>
    <col min="32" max="32" width="5" style="182" bestFit="1" customWidth="1"/>
    <col min="33" max="33" width="16.54296875" style="182" bestFit="1" customWidth="1"/>
    <col min="34" max="34" width="14.453125" style="182" bestFit="1" customWidth="1"/>
    <col min="35" max="35" width="16.453125" style="182" bestFit="1" customWidth="1"/>
    <col min="36" max="36" width="12" style="182" bestFit="1" customWidth="1"/>
    <col min="37" max="37" width="15.7265625" style="182" bestFit="1" customWidth="1"/>
    <col min="38" max="38" width="13.7265625" style="182" bestFit="1" customWidth="1"/>
    <col min="39" max="39" width="15" style="182" bestFit="1" customWidth="1"/>
    <col min="40" max="40" width="9.7265625" style="182" bestFit="1" customWidth="1"/>
    <col min="41" max="41" width="14.453125" style="182" bestFit="1" customWidth="1"/>
    <col min="42" max="42" width="10.26953125" style="182" bestFit="1" customWidth="1"/>
    <col min="43" max="43" width="5" style="182" bestFit="1" customWidth="1"/>
    <col min="44" max="44" width="14.453125" style="182" bestFit="1" customWidth="1"/>
    <col min="45" max="45" width="16.54296875" style="182" bestFit="1" customWidth="1"/>
    <col min="46" max="46" width="16.453125" style="182" bestFit="1" customWidth="1"/>
    <col min="47" max="47" width="12" style="182" bestFit="1" customWidth="1"/>
    <col min="48" max="48" width="15.7265625" style="182" bestFit="1" customWidth="1"/>
    <col min="49" max="49" width="13.7265625" style="182" bestFit="1" customWidth="1"/>
    <col min="50" max="50" width="15" style="182" bestFit="1" customWidth="1"/>
    <col min="51" max="51" width="9.7265625" style="182" bestFit="1" customWidth="1"/>
    <col min="52" max="52" width="14.453125" style="182" bestFit="1" customWidth="1"/>
    <col min="53" max="53" width="10.26953125" style="182" bestFit="1" customWidth="1"/>
    <col min="54" max="54" width="5" style="182" bestFit="1" customWidth="1"/>
    <col min="55" max="55" width="14.453125" style="182" bestFit="1" customWidth="1"/>
    <col min="56" max="56" width="16.54296875" style="182" bestFit="1" customWidth="1"/>
    <col min="57" max="57" width="16.453125" style="182" bestFit="1" customWidth="1"/>
    <col min="58" max="58" width="12" style="182" bestFit="1" customWidth="1"/>
    <col min="59" max="59" width="15.7265625" style="182" bestFit="1" customWidth="1"/>
    <col min="60" max="60" width="13.7265625" style="182" bestFit="1" customWidth="1"/>
    <col min="61" max="61" width="15" style="182" bestFit="1" customWidth="1"/>
    <col min="62" max="62" width="9.7265625" style="182" bestFit="1" customWidth="1"/>
    <col min="63" max="63" width="14.453125" style="182" bestFit="1" customWidth="1"/>
    <col min="64" max="64" width="10.26953125" style="182" bestFit="1" customWidth="1"/>
    <col min="65" max="65" width="5" style="182" bestFit="1" customWidth="1"/>
    <col min="66" max="67" width="14.453125" style="182" bestFit="1" customWidth="1"/>
    <col min="68" max="68" width="16.453125" style="182" bestFit="1" customWidth="1"/>
    <col min="69" max="69" width="12" style="182" bestFit="1" customWidth="1"/>
    <col min="70" max="70" width="15.7265625" style="182" bestFit="1" customWidth="1"/>
    <col min="71" max="71" width="13.7265625" style="182" bestFit="1" customWidth="1"/>
    <col min="72" max="72" width="15" style="182" bestFit="1" customWidth="1"/>
    <col min="73" max="73" width="9.7265625" style="182" bestFit="1" customWidth="1"/>
    <col min="74" max="74" width="14.453125" style="182" bestFit="1" customWidth="1"/>
    <col min="75" max="75" width="10.26953125" style="182" bestFit="1" customWidth="1"/>
    <col min="76" max="76" width="5" style="182" bestFit="1" customWidth="1"/>
    <col min="77" max="78" width="14.453125" style="182" bestFit="1" customWidth="1"/>
    <col min="79" max="79" width="16.453125" style="182" bestFit="1" customWidth="1"/>
    <col min="80" max="80" width="12" style="182" bestFit="1" customWidth="1"/>
    <col min="81" max="81" width="15.7265625" style="182" bestFit="1" customWidth="1"/>
    <col min="82" max="82" width="13.7265625" style="182" bestFit="1" customWidth="1"/>
    <col min="83" max="83" width="15" style="182" bestFit="1" customWidth="1"/>
    <col min="84" max="84" width="9.7265625" style="182" bestFit="1" customWidth="1"/>
    <col min="85" max="85" width="14.453125" style="182" bestFit="1" customWidth="1"/>
    <col min="86" max="86" width="10.26953125" style="182" bestFit="1" customWidth="1"/>
    <col min="87" max="87" width="5" style="182" bestFit="1" customWidth="1"/>
    <col min="88" max="89" width="14.453125" style="182" bestFit="1" customWidth="1"/>
    <col min="90" max="90" width="16.453125" style="182" bestFit="1" customWidth="1"/>
    <col min="91" max="91" width="12" style="182" bestFit="1" customWidth="1"/>
    <col min="92" max="92" width="15.7265625" style="182" bestFit="1" customWidth="1"/>
    <col min="93" max="93" width="13.7265625" style="182" bestFit="1" customWidth="1"/>
    <col min="94" max="94" width="15" style="182" bestFit="1" customWidth="1"/>
    <col min="95" max="95" width="9.7265625" style="182" bestFit="1" customWidth="1"/>
    <col min="96" max="96" width="14.453125" style="182" bestFit="1" customWidth="1"/>
    <col min="97" max="97" width="10.26953125" style="182" bestFit="1" customWidth="1"/>
    <col min="98" max="98" width="5" style="182" bestFit="1" customWidth="1"/>
    <col min="99" max="100" width="14.453125" style="182" bestFit="1" customWidth="1"/>
    <col min="101" max="101" width="16.453125" style="182" bestFit="1" customWidth="1"/>
    <col min="102" max="102" width="12" style="182" bestFit="1" customWidth="1"/>
    <col min="103" max="103" width="15.7265625" style="182" bestFit="1" customWidth="1"/>
    <col min="104" max="104" width="13.7265625" style="182" bestFit="1" customWidth="1"/>
    <col min="105" max="105" width="22" style="182" bestFit="1" customWidth="1"/>
    <col min="106" max="147" width="8.7265625" style="182"/>
    <col min="148" max="149" width="16.26953125" style="182" customWidth="1"/>
    <col min="150" max="150" width="15" style="182" customWidth="1"/>
    <col min="151" max="154" width="11.54296875" style="182" customWidth="1"/>
    <col min="155" max="162" width="11.7265625" style="182" customWidth="1"/>
    <col min="163" max="163" width="12.7265625" style="182" bestFit="1" customWidth="1"/>
    <col min="164" max="164" width="16.26953125" style="182" customWidth="1"/>
    <col min="165" max="165" width="13.26953125" style="182" bestFit="1" customWidth="1"/>
    <col min="166" max="166" width="10.54296875" style="182" bestFit="1" customWidth="1"/>
    <col min="167" max="168" width="9.26953125" style="182" bestFit="1" customWidth="1"/>
    <col min="169" max="169" width="4.7265625" style="182" bestFit="1" customWidth="1"/>
    <col min="170" max="170" width="10.26953125" style="182" bestFit="1" customWidth="1"/>
    <col min="171" max="171" width="11.54296875" style="182" bestFit="1" customWidth="1"/>
    <col min="172" max="172" width="10.7265625" style="182" bestFit="1" customWidth="1"/>
    <col min="173" max="177" width="11.7265625" style="182" customWidth="1"/>
    <col min="178" max="178" width="12.7265625" style="182" bestFit="1" customWidth="1"/>
    <col min="179" max="179" width="16.26953125" style="182" customWidth="1"/>
    <col min="180" max="180" width="14.54296875" style="182" customWidth="1"/>
    <col min="181" max="181" width="12.453125" style="182" bestFit="1" customWidth="1"/>
    <col min="182" max="184" width="12.453125" style="182" customWidth="1"/>
    <col min="185" max="192" width="11.7265625" style="182" customWidth="1"/>
    <col min="193" max="193" width="12.7265625" style="182" bestFit="1" customWidth="1"/>
    <col min="194" max="194" width="11" style="182" bestFit="1" customWidth="1"/>
    <col min="195" max="195" width="13.453125" style="182" bestFit="1" customWidth="1"/>
    <col min="196" max="196" width="12" style="182" bestFit="1" customWidth="1"/>
    <col min="197" max="403" width="8.7265625" style="182"/>
    <col min="404" max="405" width="16.26953125" style="182" customWidth="1"/>
    <col min="406" max="406" width="15" style="182" customWidth="1"/>
    <col min="407" max="410" width="11.54296875" style="182" customWidth="1"/>
    <col min="411" max="418" width="11.7265625" style="182" customWidth="1"/>
    <col min="419" max="419" width="12.7265625" style="182" bestFit="1" customWidth="1"/>
    <col min="420" max="420" width="16.26953125" style="182" customWidth="1"/>
    <col min="421" max="421" width="13.26953125" style="182" bestFit="1" customWidth="1"/>
    <col min="422" max="422" width="10.54296875" style="182" bestFit="1" customWidth="1"/>
    <col min="423" max="424" width="9.26953125" style="182" bestFit="1" customWidth="1"/>
    <col min="425" max="425" width="4.7265625" style="182" bestFit="1" customWidth="1"/>
    <col min="426" max="426" width="10.26953125" style="182" bestFit="1" customWidth="1"/>
    <col min="427" max="427" width="11.54296875" style="182" bestFit="1" customWidth="1"/>
    <col min="428" max="428" width="10.7265625" style="182" bestFit="1" customWidth="1"/>
    <col min="429" max="433" width="11.7265625" style="182" customWidth="1"/>
    <col min="434" max="434" width="12.7265625" style="182" bestFit="1" customWidth="1"/>
    <col min="435" max="435" width="16.26953125" style="182" customWidth="1"/>
    <col min="436" max="436" width="14.54296875" style="182" customWidth="1"/>
    <col min="437" max="437" width="12.453125" style="182" bestFit="1" customWidth="1"/>
    <col min="438" max="440" width="12.453125" style="182" customWidth="1"/>
    <col min="441" max="448" width="11.7265625" style="182" customWidth="1"/>
    <col min="449" max="449" width="12.7265625" style="182" bestFit="1" customWidth="1"/>
    <col min="450" max="450" width="11" style="182" bestFit="1" customWidth="1"/>
    <col min="451" max="451" width="13.453125" style="182" bestFit="1" customWidth="1"/>
    <col min="452" max="452" width="12" style="182" bestFit="1" customWidth="1"/>
    <col min="453" max="659" width="8.7265625" style="182"/>
    <col min="660" max="661" width="16.26953125" style="182" customWidth="1"/>
    <col min="662" max="662" width="15" style="182" customWidth="1"/>
    <col min="663" max="666" width="11.54296875" style="182" customWidth="1"/>
    <col min="667" max="674" width="11.7265625" style="182" customWidth="1"/>
    <col min="675" max="675" width="12.7265625" style="182" bestFit="1" customWidth="1"/>
    <col min="676" max="676" width="16.26953125" style="182" customWidth="1"/>
    <col min="677" max="677" width="13.26953125" style="182" bestFit="1" customWidth="1"/>
    <col min="678" max="678" width="10.54296875" style="182" bestFit="1" customWidth="1"/>
    <col min="679" max="680" width="9.26953125" style="182" bestFit="1" customWidth="1"/>
    <col min="681" max="681" width="4.7265625" style="182" bestFit="1" customWidth="1"/>
    <col min="682" max="682" width="10.26953125" style="182" bestFit="1" customWidth="1"/>
    <col min="683" max="683" width="11.54296875" style="182" bestFit="1" customWidth="1"/>
    <col min="684" max="684" width="10.7265625" style="182" bestFit="1" customWidth="1"/>
    <col min="685" max="689" width="11.7265625" style="182" customWidth="1"/>
    <col min="690" max="690" width="12.7265625" style="182" bestFit="1" customWidth="1"/>
    <col min="691" max="691" width="16.26953125" style="182" customWidth="1"/>
    <col min="692" max="692" width="14.54296875" style="182" customWidth="1"/>
    <col min="693" max="693" width="12.453125" style="182" bestFit="1" customWidth="1"/>
    <col min="694" max="696" width="12.453125" style="182" customWidth="1"/>
    <col min="697" max="704" width="11.7265625" style="182" customWidth="1"/>
    <col min="705" max="705" width="12.7265625" style="182" bestFit="1" customWidth="1"/>
    <col min="706" max="706" width="11" style="182" bestFit="1" customWidth="1"/>
    <col min="707" max="707" width="13.453125" style="182" bestFit="1" customWidth="1"/>
    <col min="708" max="708" width="12" style="182" bestFit="1" customWidth="1"/>
    <col min="709" max="915" width="8.7265625" style="182"/>
    <col min="916" max="917" width="16.26953125" style="182" customWidth="1"/>
    <col min="918" max="918" width="15" style="182" customWidth="1"/>
    <col min="919" max="922" width="11.54296875" style="182" customWidth="1"/>
    <col min="923" max="930" width="11.7265625" style="182" customWidth="1"/>
    <col min="931" max="931" width="12.7265625" style="182" bestFit="1" customWidth="1"/>
    <col min="932" max="932" width="16.26953125" style="182" customWidth="1"/>
    <col min="933" max="933" width="13.26953125" style="182" bestFit="1" customWidth="1"/>
    <col min="934" max="934" width="10.54296875" style="182" bestFit="1" customWidth="1"/>
    <col min="935" max="936" width="9.26953125" style="182" bestFit="1" customWidth="1"/>
    <col min="937" max="937" width="4.7265625" style="182" bestFit="1" customWidth="1"/>
    <col min="938" max="938" width="10.26953125" style="182" bestFit="1" customWidth="1"/>
    <col min="939" max="939" width="11.54296875" style="182" bestFit="1" customWidth="1"/>
    <col min="940" max="940" width="10.7265625" style="182" bestFit="1" customWidth="1"/>
    <col min="941" max="945" width="11.7265625" style="182" customWidth="1"/>
    <col min="946" max="946" width="12.7265625" style="182" bestFit="1" customWidth="1"/>
    <col min="947" max="947" width="16.26953125" style="182" customWidth="1"/>
    <col min="948" max="948" width="14.54296875" style="182" customWidth="1"/>
    <col min="949" max="949" width="12.453125" style="182" bestFit="1" customWidth="1"/>
    <col min="950" max="952" width="12.453125" style="182" customWidth="1"/>
    <col min="953" max="960" width="11.7265625" style="182" customWidth="1"/>
    <col min="961" max="961" width="12.7265625" style="182" bestFit="1" customWidth="1"/>
    <col min="962" max="962" width="11" style="182" bestFit="1" customWidth="1"/>
    <col min="963" max="963" width="13.453125" style="182" bestFit="1" customWidth="1"/>
    <col min="964" max="964" width="12" style="182" bestFit="1" customWidth="1"/>
    <col min="965" max="1171" width="8.7265625" style="182"/>
    <col min="1172" max="1173" width="16.26953125" style="182" customWidth="1"/>
    <col min="1174" max="1174" width="15" style="182" customWidth="1"/>
    <col min="1175" max="1178" width="11.54296875" style="182" customWidth="1"/>
    <col min="1179" max="1186" width="11.7265625" style="182" customWidth="1"/>
    <col min="1187" max="1187" width="12.7265625" style="182" bestFit="1" customWidth="1"/>
    <col min="1188" max="1188" width="16.26953125" style="182" customWidth="1"/>
    <col min="1189" max="1189" width="13.26953125" style="182" bestFit="1" customWidth="1"/>
    <col min="1190" max="1190" width="10.54296875" style="182" bestFit="1" customWidth="1"/>
    <col min="1191" max="1192" width="9.26953125" style="182" bestFit="1" customWidth="1"/>
    <col min="1193" max="1193" width="4.7265625" style="182" bestFit="1" customWidth="1"/>
    <col min="1194" max="1194" width="10.26953125" style="182" bestFit="1" customWidth="1"/>
    <col min="1195" max="1195" width="11.54296875" style="182" bestFit="1" customWidth="1"/>
    <col min="1196" max="1196" width="10.7265625" style="182" bestFit="1" customWidth="1"/>
    <col min="1197" max="1201" width="11.7265625" style="182" customWidth="1"/>
    <col min="1202" max="1202" width="12.7265625" style="182" bestFit="1" customWidth="1"/>
    <col min="1203" max="1203" width="16.26953125" style="182" customWidth="1"/>
    <col min="1204" max="1204" width="14.54296875" style="182" customWidth="1"/>
    <col min="1205" max="1205" width="12.453125" style="182" bestFit="1" customWidth="1"/>
    <col min="1206" max="1208" width="12.453125" style="182" customWidth="1"/>
    <col min="1209" max="1216" width="11.7265625" style="182" customWidth="1"/>
    <col min="1217" max="1217" width="12.7265625" style="182" bestFit="1" customWidth="1"/>
    <col min="1218" max="1218" width="11" style="182" bestFit="1" customWidth="1"/>
    <col min="1219" max="1219" width="13.453125" style="182" bestFit="1" customWidth="1"/>
    <col min="1220" max="1220" width="12" style="182" bestFit="1" customWidth="1"/>
    <col min="1221" max="1427" width="8.7265625" style="182"/>
    <col min="1428" max="1429" width="16.26953125" style="182" customWidth="1"/>
    <col min="1430" max="1430" width="15" style="182" customWidth="1"/>
    <col min="1431" max="1434" width="11.54296875" style="182" customWidth="1"/>
    <col min="1435" max="1442" width="11.7265625" style="182" customWidth="1"/>
    <col min="1443" max="1443" width="12.7265625" style="182" bestFit="1" customWidth="1"/>
    <col min="1444" max="1444" width="16.26953125" style="182" customWidth="1"/>
    <col min="1445" max="1445" width="13.26953125" style="182" bestFit="1" customWidth="1"/>
    <col min="1446" max="1446" width="10.54296875" style="182" bestFit="1" customWidth="1"/>
    <col min="1447" max="1448" width="9.26953125" style="182" bestFit="1" customWidth="1"/>
    <col min="1449" max="1449" width="4.7265625" style="182" bestFit="1" customWidth="1"/>
    <col min="1450" max="1450" width="10.26953125" style="182" bestFit="1" customWidth="1"/>
    <col min="1451" max="1451" width="11.54296875" style="182" bestFit="1" customWidth="1"/>
    <col min="1452" max="1452" width="10.7265625" style="182" bestFit="1" customWidth="1"/>
    <col min="1453" max="1457" width="11.7265625" style="182" customWidth="1"/>
    <col min="1458" max="1458" width="12.7265625" style="182" bestFit="1" customWidth="1"/>
    <col min="1459" max="1459" width="16.26953125" style="182" customWidth="1"/>
    <col min="1460" max="1460" width="14.54296875" style="182" customWidth="1"/>
    <col min="1461" max="1461" width="12.453125" style="182" bestFit="1" customWidth="1"/>
    <col min="1462" max="1464" width="12.453125" style="182" customWidth="1"/>
    <col min="1465" max="1472" width="11.7265625" style="182" customWidth="1"/>
    <col min="1473" max="1473" width="12.7265625" style="182" bestFit="1" customWidth="1"/>
    <col min="1474" max="1474" width="11" style="182" bestFit="1" customWidth="1"/>
    <col min="1475" max="1475" width="13.453125" style="182" bestFit="1" customWidth="1"/>
    <col min="1476" max="1476" width="12" style="182" bestFit="1" customWidth="1"/>
    <col min="1477" max="1683" width="8.7265625" style="182"/>
    <col min="1684" max="1685" width="16.26953125" style="182" customWidth="1"/>
    <col min="1686" max="1686" width="15" style="182" customWidth="1"/>
    <col min="1687" max="1690" width="11.54296875" style="182" customWidth="1"/>
    <col min="1691" max="1698" width="11.7265625" style="182" customWidth="1"/>
    <col min="1699" max="1699" width="12.7265625" style="182" bestFit="1" customWidth="1"/>
    <col min="1700" max="1700" width="16.26953125" style="182" customWidth="1"/>
    <col min="1701" max="1701" width="13.26953125" style="182" bestFit="1" customWidth="1"/>
    <col min="1702" max="1702" width="10.54296875" style="182" bestFit="1" customWidth="1"/>
    <col min="1703" max="1704" width="9.26953125" style="182" bestFit="1" customWidth="1"/>
    <col min="1705" max="1705" width="4.7265625" style="182" bestFit="1" customWidth="1"/>
    <col min="1706" max="1706" width="10.26953125" style="182" bestFit="1" customWidth="1"/>
    <col min="1707" max="1707" width="11.54296875" style="182" bestFit="1" customWidth="1"/>
    <col min="1708" max="1708" width="10.7265625" style="182" bestFit="1" customWidth="1"/>
    <col min="1709" max="1713" width="11.7265625" style="182" customWidth="1"/>
    <col min="1714" max="1714" width="12.7265625" style="182" bestFit="1" customWidth="1"/>
    <col min="1715" max="1715" width="16.26953125" style="182" customWidth="1"/>
    <col min="1716" max="1716" width="14.54296875" style="182" customWidth="1"/>
    <col min="1717" max="1717" width="12.453125" style="182" bestFit="1" customWidth="1"/>
    <col min="1718" max="1720" width="12.453125" style="182" customWidth="1"/>
    <col min="1721" max="1728" width="11.7265625" style="182" customWidth="1"/>
    <col min="1729" max="1729" width="12.7265625" style="182" bestFit="1" customWidth="1"/>
    <col min="1730" max="1730" width="11" style="182" bestFit="1" customWidth="1"/>
    <col min="1731" max="1731" width="13.453125" style="182" bestFit="1" customWidth="1"/>
    <col min="1732" max="1732" width="12" style="182" bestFit="1" customWidth="1"/>
    <col min="1733" max="1939" width="8.7265625" style="182"/>
    <col min="1940" max="1941" width="16.26953125" style="182" customWidth="1"/>
    <col min="1942" max="1942" width="15" style="182" customWidth="1"/>
    <col min="1943" max="1946" width="11.54296875" style="182" customWidth="1"/>
    <col min="1947" max="1954" width="11.7265625" style="182" customWidth="1"/>
    <col min="1955" max="1955" width="12.7265625" style="182" bestFit="1" customWidth="1"/>
    <col min="1956" max="1956" width="16.26953125" style="182" customWidth="1"/>
    <col min="1957" max="1957" width="13.26953125" style="182" bestFit="1" customWidth="1"/>
    <col min="1958" max="1958" width="10.54296875" style="182" bestFit="1" customWidth="1"/>
    <col min="1959" max="1960" width="9.26953125" style="182" bestFit="1" customWidth="1"/>
    <col min="1961" max="1961" width="4.7265625" style="182" bestFit="1" customWidth="1"/>
    <col min="1962" max="1962" width="10.26953125" style="182" bestFit="1" customWidth="1"/>
    <col min="1963" max="1963" width="11.54296875" style="182" bestFit="1" customWidth="1"/>
    <col min="1964" max="1964" width="10.7265625" style="182" bestFit="1" customWidth="1"/>
    <col min="1965" max="1969" width="11.7265625" style="182" customWidth="1"/>
    <col min="1970" max="1970" width="12.7265625" style="182" bestFit="1" customWidth="1"/>
    <col min="1971" max="1971" width="16.26953125" style="182" customWidth="1"/>
    <col min="1972" max="1972" width="14.54296875" style="182" customWidth="1"/>
    <col min="1973" max="1973" width="12.453125" style="182" bestFit="1" customWidth="1"/>
    <col min="1974" max="1976" width="12.453125" style="182" customWidth="1"/>
    <col min="1977" max="1984" width="11.7265625" style="182" customWidth="1"/>
    <col min="1985" max="1985" width="12.7265625" style="182" bestFit="1" customWidth="1"/>
    <col min="1986" max="1986" width="11" style="182" bestFit="1" customWidth="1"/>
    <col min="1987" max="1987" width="13.453125" style="182" bestFit="1" customWidth="1"/>
    <col min="1988" max="1988" width="12" style="182" bestFit="1" customWidth="1"/>
    <col min="1989" max="2195" width="8.7265625" style="182"/>
    <col min="2196" max="2197" width="16.26953125" style="182" customWidth="1"/>
    <col min="2198" max="2198" width="15" style="182" customWidth="1"/>
    <col min="2199" max="2202" width="11.54296875" style="182" customWidth="1"/>
    <col min="2203" max="2210" width="11.7265625" style="182" customWidth="1"/>
    <col min="2211" max="2211" width="12.7265625" style="182" bestFit="1" customWidth="1"/>
    <col min="2212" max="2212" width="16.26953125" style="182" customWidth="1"/>
    <col min="2213" max="2213" width="13.26953125" style="182" bestFit="1" customWidth="1"/>
    <col min="2214" max="2214" width="10.54296875" style="182" bestFit="1" customWidth="1"/>
    <col min="2215" max="2216" width="9.26953125" style="182" bestFit="1" customWidth="1"/>
    <col min="2217" max="2217" width="4.7265625" style="182" bestFit="1" customWidth="1"/>
    <col min="2218" max="2218" width="10.26953125" style="182" bestFit="1" customWidth="1"/>
    <col min="2219" max="2219" width="11.54296875" style="182" bestFit="1" customWidth="1"/>
    <col min="2220" max="2220" width="10.7265625" style="182" bestFit="1" customWidth="1"/>
    <col min="2221" max="2225" width="11.7265625" style="182" customWidth="1"/>
    <col min="2226" max="2226" width="12.7265625" style="182" bestFit="1" customWidth="1"/>
    <col min="2227" max="2227" width="16.26953125" style="182" customWidth="1"/>
    <col min="2228" max="2228" width="14.54296875" style="182" customWidth="1"/>
    <col min="2229" max="2229" width="12.453125" style="182" bestFit="1" customWidth="1"/>
    <col min="2230" max="2232" width="12.453125" style="182" customWidth="1"/>
    <col min="2233" max="2240" width="11.7265625" style="182" customWidth="1"/>
    <col min="2241" max="2241" width="12.7265625" style="182" bestFit="1" customWidth="1"/>
    <col min="2242" max="2242" width="11" style="182" bestFit="1" customWidth="1"/>
    <col min="2243" max="2243" width="13.453125" style="182" bestFit="1" customWidth="1"/>
    <col min="2244" max="2244" width="12" style="182" bestFit="1" customWidth="1"/>
    <col min="2245" max="2451" width="8.7265625" style="182"/>
    <col min="2452" max="2453" width="16.26953125" style="182" customWidth="1"/>
    <col min="2454" max="2454" width="15" style="182" customWidth="1"/>
    <col min="2455" max="2458" width="11.54296875" style="182" customWidth="1"/>
    <col min="2459" max="2466" width="11.7265625" style="182" customWidth="1"/>
    <col min="2467" max="2467" width="12.7265625" style="182" bestFit="1" customWidth="1"/>
    <col min="2468" max="2468" width="16.26953125" style="182" customWidth="1"/>
    <col min="2469" max="2469" width="13.26953125" style="182" bestFit="1" customWidth="1"/>
    <col min="2470" max="2470" width="10.54296875" style="182" bestFit="1" customWidth="1"/>
    <col min="2471" max="2472" width="9.26953125" style="182" bestFit="1" customWidth="1"/>
    <col min="2473" max="2473" width="4.7265625" style="182" bestFit="1" customWidth="1"/>
    <col min="2474" max="2474" width="10.26953125" style="182" bestFit="1" customWidth="1"/>
    <col min="2475" max="2475" width="11.54296875" style="182" bestFit="1" customWidth="1"/>
    <col min="2476" max="2476" width="10.7265625" style="182" bestFit="1" customWidth="1"/>
    <col min="2477" max="2481" width="11.7265625" style="182" customWidth="1"/>
    <col min="2482" max="2482" width="12.7265625" style="182" bestFit="1" customWidth="1"/>
    <col min="2483" max="2483" width="16.26953125" style="182" customWidth="1"/>
    <col min="2484" max="2484" width="14.54296875" style="182" customWidth="1"/>
    <col min="2485" max="2485" width="12.453125" style="182" bestFit="1" customWidth="1"/>
    <col min="2486" max="2488" width="12.453125" style="182" customWidth="1"/>
    <col min="2489" max="2496" width="11.7265625" style="182" customWidth="1"/>
    <col min="2497" max="2497" width="12.7265625" style="182" bestFit="1" customWidth="1"/>
    <col min="2498" max="2498" width="11" style="182" bestFit="1" customWidth="1"/>
    <col min="2499" max="2499" width="13.453125" style="182" bestFit="1" customWidth="1"/>
    <col min="2500" max="2500" width="12" style="182" bestFit="1" customWidth="1"/>
    <col min="2501" max="2707" width="8.7265625" style="182"/>
    <col min="2708" max="2709" width="16.26953125" style="182" customWidth="1"/>
    <col min="2710" max="2710" width="15" style="182" customWidth="1"/>
    <col min="2711" max="2714" width="11.54296875" style="182" customWidth="1"/>
    <col min="2715" max="2722" width="11.7265625" style="182" customWidth="1"/>
    <col min="2723" max="2723" width="12.7265625" style="182" bestFit="1" customWidth="1"/>
    <col min="2724" max="2724" width="16.26953125" style="182" customWidth="1"/>
    <col min="2725" max="2725" width="13.26953125" style="182" bestFit="1" customWidth="1"/>
    <col min="2726" max="2726" width="10.54296875" style="182" bestFit="1" customWidth="1"/>
    <col min="2727" max="2728" width="9.26953125" style="182" bestFit="1" customWidth="1"/>
    <col min="2729" max="2729" width="4.7265625" style="182" bestFit="1" customWidth="1"/>
    <col min="2730" max="2730" width="10.26953125" style="182" bestFit="1" customWidth="1"/>
    <col min="2731" max="2731" width="11.54296875" style="182" bestFit="1" customWidth="1"/>
    <col min="2732" max="2732" width="10.7265625" style="182" bestFit="1" customWidth="1"/>
    <col min="2733" max="2737" width="11.7265625" style="182" customWidth="1"/>
    <col min="2738" max="2738" width="12.7265625" style="182" bestFit="1" customWidth="1"/>
    <col min="2739" max="2739" width="16.26953125" style="182" customWidth="1"/>
    <col min="2740" max="2740" width="14.54296875" style="182" customWidth="1"/>
    <col min="2741" max="2741" width="12.453125" style="182" bestFit="1" customWidth="1"/>
    <col min="2742" max="2744" width="12.453125" style="182" customWidth="1"/>
    <col min="2745" max="2752" width="11.7265625" style="182" customWidth="1"/>
    <col min="2753" max="2753" width="12.7265625" style="182" bestFit="1" customWidth="1"/>
    <col min="2754" max="2754" width="11" style="182" bestFit="1" customWidth="1"/>
    <col min="2755" max="2755" width="13.453125" style="182" bestFit="1" customWidth="1"/>
    <col min="2756" max="2756" width="12" style="182" bestFit="1" customWidth="1"/>
    <col min="2757" max="2963" width="8.7265625" style="182"/>
    <col min="2964" max="2965" width="16.26953125" style="182" customWidth="1"/>
    <col min="2966" max="2966" width="15" style="182" customWidth="1"/>
    <col min="2967" max="2970" width="11.54296875" style="182" customWidth="1"/>
    <col min="2971" max="2978" width="11.7265625" style="182" customWidth="1"/>
    <col min="2979" max="2979" width="12.7265625" style="182" bestFit="1" customWidth="1"/>
    <col min="2980" max="2980" width="16.26953125" style="182" customWidth="1"/>
    <col min="2981" max="2981" width="13.26953125" style="182" bestFit="1" customWidth="1"/>
    <col min="2982" max="2982" width="10.54296875" style="182" bestFit="1" customWidth="1"/>
    <col min="2983" max="2984" width="9.26953125" style="182" bestFit="1" customWidth="1"/>
    <col min="2985" max="2985" width="4.7265625" style="182" bestFit="1" customWidth="1"/>
    <col min="2986" max="2986" width="10.26953125" style="182" bestFit="1" customWidth="1"/>
    <col min="2987" max="2987" width="11.54296875" style="182" bestFit="1" customWidth="1"/>
    <col min="2988" max="2988" width="10.7265625" style="182" bestFit="1" customWidth="1"/>
    <col min="2989" max="2993" width="11.7265625" style="182" customWidth="1"/>
    <col min="2994" max="2994" width="12.7265625" style="182" bestFit="1" customWidth="1"/>
    <col min="2995" max="2995" width="16.26953125" style="182" customWidth="1"/>
    <col min="2996" max="2996" width="14.54296875" style="182" customWidth="1"/>
    <col min="2997" max="2997" width="12.453125" style="182" bestFit="1" customWidth="1"/>
    <col min="2998" max="3000" width="12.453125" style="182" customWidth="1"/>
    <col min="3001" max="3008" width="11.7265625" style="182" customWidth="1"/>
    <col min="3009" max="3009" width="12.7265625" style="182" bestFit="1" customWidth="1"/>
    <col min="3010" max="3010" width="11" style="182" bestFit="1" customWidth="1"/>
    <col min="3011" max="3011" width="13.453125" style="182" bestFit="1" customWidth="1"/>
    <col min="3012" max="3012" width="12" style="182" bestFit="1" customWidth="1"/>
    <col min="3013" max="3219" width="8.7265625" style="182"/>
    <col min="3220" max="3221" width="16.26953125" style="182" customWidth="1"/>
    <col min="3222" max="3222" width="15" style="182" customWidth="1"/>
    <col min="3223" max="3226" width="11.54296875" style="182" customWidth="1"/>
    <col min="3227" max="3234" width="11.7265625" style="182" customWidth="1"/>
    <col min="3235" max="3235" width="12.7265625" style="182" bestFit="1" customWidth="1"/>
    <col min="3236" max="3236" width="16.26953125" style="182" customWidth="1"/>
    <col min="3237" max="3237" width="13.26953125" style="182" bestFit="1" customWidth="1"/>
    <col min="3238" max="3238" width="10.54296875" style="182" bestFit="1" customWidth="1"/>
    <col min="3239" max="3240" width="9.26953125" style="182" bestFit="1" customWidth="1"/>
    <col min="3241" max="3241" width="4.7265625" style="182" bestFit="1" customWidth="1"/>
    <col min="3242" max="3242" width="10.26953125" style="182" bestFit="1" customWidth="1"/>
    <col min="3243" max="3243" width="11.54296875" style="182" bestFit="1" customWidth="1"/>
    <col min="3244" max="3244" width="10.7265625" style="182" bestFit="1" customWidth="1"/>
    <col min="3245" max="3249" width="11.7265625" style="182" customWidth="1"/>
    <col min="3250" max="3250" width="12.7265625" style="182" bestFit="1" customWidth="1"/>
    <col min="3251" max="3251" width="16.26953125" style="182" customWidth="1"/>
    <col min="3252" max="3252" width="14.54296875" style="182" customWidth="1"/>
    <col min="3253" max="3253" width="12.453125" style="182" bestFit="1" customWidth="1"/>
    <col min="3254" max="3256" width="12.453125" style="182" customWidth="1"/>
    <col min="3257" max="3264" width="11.7265625" style="182" customWidth="1"/>
    <col min="3265" max="3265" width="12.7265625" style="182" bestFit="1" customWidth="1"/>
    <col min="3266" max="3266" width="11" style="182" bestFit="1" customWidth="1"/>
    <col min="3267" max="3267" width="13.453125" style="182" bestFit="1" customWidth="1"/>
    <col min="3268" max="3268" width="12" style="182" bestFit="1" customWidth="1"/>
    <col min="3269" max="3475" width="8.7265625" style="182"/>
    <col min="3476" max="3477" width="16.26953125" style="182" customWidth="1"/>
    <col min="3478" max="3478" width="15" style="182" customWidth="1"/>
    <col min="3479" max="3482" width="11.54296875" style="182" customWidth="1"/>
    <col min="3483" max="3490" width="11.7265625" style="182" customWidth="1"/>
    <col min="3491" max="3491" width="12.7265625" style="182" bestFit="1" customWidth="1"/>
    <col min="3492" max="3492" width="16.26953125" style="182" customWidth="1"/>
    <col min="3493" max="3493" width="13.26953125" style="182" bestFit="1" customWidth="1"/>
    <col min="3494" max="3494" width="10.54296875" style="182" bestFit="1" customWidth="1"/>
    <col min="3495" max="3496" width="9.26953125" style="182" bestFit="1" customWidth="1"/>
    <col min="3497" max="3497" width="4.7265625" style="182" bestFit="1" customWidth="1"/>
    <col min="3498" max="3498" width="10.26953125" style="182" bestFit="1" customWidth="1"/>
    <col min="3499" max="3499" width="11.54296875" style="182" bestFit="1" customWidth="1"/>
    <col min="3500" max="3500" width="10.7265625" style="182" bestFit="1" customWidth="1"/>
    <col min="3501" max="3505" width="11.7265625" style="182" customWidth="1"/>
    <col min="3506" max="3506" width="12.7265625" style="182" bestFit="1" customWidth="1"/>
    <col min="3507" max="3507" width="16.26953125" style="182" customWidth="1"/>
    <col min="3508" max="3508" width="14.54296875" style="182" customWidth="1"/>
    <col min="3509" max="3509" width="12.453125" style="182" bestFit="1" customWidth="1"/>
    <col min="3510" max="3512" width="12.453125" style="182" customWidth="1"/>
    <col min="3513" max="3520" width="11.7265625" style="182" customWidth="1"/>
    <col min="3521" max="3521" width="12.7265625" style="182" bestFit="1" customWidth="1"/>
    <col min="3522" max="3522" width="11" style="182" bestFit="1" customWidth="1"/>
    <col min="3523" max="3523" width="13.453125" style="182" bestFit="1" customWidth="1"/>
    <col min="3524" max="3524" width="12" style="182" bestFit="1" customWidth="1"/>
    <col min="3525" max="3731" width="8.7265625" style="182"/>
    <col min="3732" max="3733" width="16.26953125" style="182" customWidth="1"/>
    <col min="3734" max="3734" width="15" style="182" customWidth="1"/>
    <col min="3735" max="3738" width="11.54296875" style="182" customWidth="1"/>
    <col min="3739" max="3746" width="11.7265625" style="182" customWidth="1"/>
    <col min="3747" max="3747" width="12.7265625" style="182" bestFit="1" customWidth="1"/>
    <col min="3748" max="3748" width="16.26953125" style="182" customWidth="1"/>
    <col min="3749" max="3749" width="13.26953125" style="182" bestFit="1" customWidth="1"/>
    <col min="3750" max="3750" width="10.54296875" style="182" bestFit="1" customWidth="1"/>
    <col min="3751" max="3752" width="9.26953125" style="182" bestFit="1" customWidth="1"/>
    <col min="3753" max="3753" width="4.7265625" style="182" bestFit="1" customWidth="1"/>
    <col min="3754" max="3754" width="10.26953125" style="182" bestFit="1" customWidth="1"/>
    <col min="3755" max="3755" width="11.54296875" style="182" bestFit="1" customWidth="1"/>
    <col min="3756" max="3756" width="10.7265625" style="182" bestFit="1" customWidth="1"/>
    <col min="3757" max="3761" width="11.7265625" style="182" customWidth="1"/>
    <col min="3762" max="3762" width="12.7265625" style="182" bestFit="1" customWidth="1"/>
    <col min="3763" max="3763" width="16.26953125" style="182" customWidth="1"/>
    <col min="3764" max="3764" width="14.54296875" style="182" customWidth="1"/>
    <col min="3765" max="3765" width="12.453125" style="182" bestFit="1" customWidth="1"/>
    <col min="3766" max="3768" width="12.453125" style="182" customWidth="1"/>
    <col min="3769" max="3776" width="11.7265625" style="182" customWidth="1"/>
    <col min="3777" max="3777" width="12.7265625" style="182" bestFit="1" customWidth="1"/>
    <col min="3778" max="3778" width="11" style="182" bestFit="1" customWidth="1"/>
    <col min="3779" max="3779" width="13.453125" style="182" bestFit="1" customWidth="1"/>
    <col min="3780" max="3780" width="12" style="182" bestFit="1" customWidth="1"/>
    <col min="3781" max="3987" width="8.7265625" style="182"/>
    <col min="3988" max="3989" width="16.26953125" style="182" customWidth="1"/>
    <col min="3990" max="3990" width="15" style="182" customWidth="1"/>
    <col min="3991" max="3994" width="11.54296875" style="182" customWidth="1"/>
    <col min="3995" max="4002" width="11.7265625" style="182" customWidth="1"/>
    <col min="4003" max="4003" width="12.7265625" style="182" bestFit="1" customWidth="1"/>
    <col min="4004" max="4004" width="16.26953125" style="182" customWidth="1"/>
    <col min="4005" max="4005" width="13.26953125" style="182" bestFit="1" customWidth="1"/>
    <col min="4006" max="4006" width="10.54296875" style="182" bestFit="1" customWidth="1"/>
    <col min="4007" max="4008" width="9.26953125" style="182" bestFit="1" customWidth="1"/>
    <col min="4009" max="4009" width="4.7265625" style="182" bestFit="1" customWidth="1"/>
    <col min="4010" max="4010" width="10.26953125" style="182" bestFit="1" customWidth="1"/>
    <col min="4011" max="4011" width="11.54296875" style="182" bestFit="1" customWidth="1"/>
    <col min="4012" max="4012" width="10.7265625" style="182" bestFit="1" customWidth="1"/>
    <col min="4013" max="4017" width="11.7265625" style="182" customWidth="1"/>
    <col min="4018" max="4018" width="12.7265625" style="182" bestFit="1" customWidth="1"/>
    <col min="4019" max="4019" width="16.26953125" style="182" customWidth="1"/>
    <col min="4020" max="4020" width="14.54296875" style="182" customWidth="1"/>
    <col min="4021" max="4021" width="12.453125" style="182" bestFit="1" customWidth="1"/>
    <col min="4022" max="4024" width="12.453125" style="182" customWidth="1"/>
    <col min="4025" max="4032" width="11.7265625" style="182" customWidth="1"/>
    <col min="4033" max="4033" width="12.7265625" style="182" bestFit="1" customWidth="1"/>
    <col min="4034" max="4034" width="11" style="182" bestFit="1" customWidth="1"/>
    <col min="4035" max="4035" width="13.453125" style="182" bestFit="1" customWidth="1"/>
    <col min="4036" max="4036" width="12" style="182" bestFit="1" customWidth="1"/>
    <col min="4037" max="4243" width="8.7265625" style="182"/>
    <col min="4244" max="4245" width="16.26953125" style="182" customWidth="1"/>
    <col min="4246" max="4246" width="15" style="182" customWidth="1"/>
    <col min="4247" max="4250" width="11.54296875" style="182" customWidth="1"/>
    <col min="4251" max="4258" width="11.7265625" style="182" customWidth="1"/>
    <col min="4259" max="4259" width="12.7265625" style="182" bestFit="1" customWidth="1"/>
    <col min="4260" max="4260" width="16.26953125" style="182" customWidth="1"/>
    <col min="4261" max="4261" width="13.26953125" style="182" bestFit="1" customWidth="1"/>
    <col min="4262" max="4262" width="10.54296875" style="182" bestFit="1" customWidth="1"/>
    <col min="4263" max="4264" width="9.26953125" style="182" bestFit="1" customWidth="1"/>
    <col min="4265" max="4265" width="4.7265625" style="182" bestFit="1" customWidth="1"/>
    <col min="4266" max="4266" width="10.26953125" style="182" bestFit="1" customWidth="1"/>
    <col min="4267" max="4267" width="11.54296875" style="182" bestFit="1" customWidth="1"/>
    <col min="4268" max="4268" width="10.7265625" style="182" bestFit="1" customWidth="1"/>
    <col min="4269" max="4273" width="11.7265625" style="182" customWidth="1"/>
    <col min="4274" max="4274" width="12.7265625" style="182" bestFit="1" customWidth="1"/>
    <col min="4275" max="4275" width="16.26953125" style="182" customWidth="1"/>
    <col min="4276" max="4276" width="14.54296875" style="182" customWidth="1"/>
    <col min="4277" max="4277" width="12.453125" style="182" bestFit="1" customWidth="1"/>
    <col min="4278" max="4280" width="12.453125" style="182" customWidth="1"/>
    <col min="4281" max="4288" width="11.7265625" style="182" customWidth="1"/>
    <col min="4289" max="4289" width="12.7265625" style="182" bestFit="1" customWidth="1"/>
    <col min="4290" max="4290" width="11" style="182" bestFit="1" customWidth="1"/>
    <col min="4291" max="4291" width="13.453125" style="182" bestFit="1" customWidth="1"/>
    <col min="4292" max="4292" width="12" style="182" bestFit="1" customWidth="1"/>
    <col min="4293" max="4499" width="8.7265625" style="182"/>
    <col min="4500" max="4501" width="16.26953125" style="182" customWidth="1"/>
    <col min="4502" max="4502" width="15" style="182" customWidth="1"/>
    <col min="4503" max="4506" width="11.54296875" style="182" customWidth="1"/>
    <col min="4507" max="4514" width="11.7265625" style="182" customWidth="1"/>
    <col min="4515" max="4515" width="12.7265625" style="182" bestFit="1" customWidth="1"/>
    <col min="4516" max="4516" width="16.26953125" style="182" customWidth="1"/>
    <col min="4517" max="4517" width="13.26953125" style="182" bestFit="1" customWidth="1"/>
    <col min="4518" max="4518" width="10.54296875" style="182" bestFit="1" customWidth="1"/>
    <col min="4519" max="4520" width="9.26953125" style="182" bestFit="1" customWidth="1"/>
    <col min="4521" max="4521" width="4.7265625" style="182" bestFit="1" customWidth="1"/>
    <col min="4522" max="4522" width="10.26953125" style="182" bestFit="1" customWidth="1"/>
    <col min="4523" max="4523" width="11.54296875" style="182" bestFit="1" customWidth="1"/>
    <col min="4524" max="4524" width="10.7265625" style="182" bestFit="1" customWidth="1"/>
    <col min="4525" max="4529" width="11.7265625" style="182" customWidth="1"/>
    <col min="4530" max="4530" width="12.7265625" style="182" bestFit="1" customWidth="1"/>
    <col min="4531" max="4531" width="16.26953125" style="182" customWidth="1"/>
    <col min="4532" max="4532" width="14.54296875" style="182" customWidth="1"/>
    <col min="4533" max="4533" width="12.453125" style="182" bestFit="1" customWidth="1"/>
    <col min="4534" max="4536" width="12.453125" style="182" customWidth="1"/>
    <col min="4537" max="4544" width="11.7265625" style="182" customWidth="1"/>
    <col min="4545" max="4545" width="12.7265625" style="182" bestFit="1" customWidth="1"/>
    <col min="4546" max="4546" width="11" style="182" bestFit="1" customWidth="1"/>
    <col min="4547" max="4547" width="13.453125" style="182" bestFit="1" customWidth="1"/>
    <col min="4548" max="4548" width="12" style="182" bestFit="1" customWidth="1"/>
    <col min="4549" max="4755" width="8.7265625" style="182"/>
    <col min="4756" max="4757" width="16.26953125" style="182" customWidth="1"/>
    <col min="4758" max="4758" width="15" style="182" customWidth="1"/>
    <col min="4759" max="4762" width="11.54296875" style="182" customWidth="1"/>
    <col min="4763" max="4770" width="11.7265625" style="182" customWidth="1"/>
    <col min="4771" max="4771" width="12.7265625" style="182" bestFit="1" customWidth="1"/>
    <col min="4772" max="4772" width="16.26953125" style="182" customWidth="1"/>
    <col min="4773" max="4773" width="13.26953125" style="182" bestFit="1" customWidth="1"/>
    <col min="4774" max="4774" width="10.54296875" style="182" bestFit="1" customWidth="1"/>
    <col min="4775" max="4776" width="9.26953125" style="182" bestFit="1" customWidth="1"/>
    <col min="4777" max="4777" width="4.7265625" style="182" bestFit="1" customWidth="1"/>
    <col min="4778" max="4778" width="10.26953125" style="182" bestFit="1" customWidth="1"/>
    <col min="4779" max="4779" width="11.54296875" style="182" bestFit="1" customWidth="1"/>
    <col min="4780" max="4780" width="10.7265625" style="182" bestFit="1" customWidth="1"/>
    <col min="4781" max="4785" width="11.7265625" style="182" customWidth="1"/>
    <col min="4786" max="4786" width="12.7265625" style="182" bestFit="1" customWidth="1"/>
    <col min="4787" max="4787" width="16.26953125" style="182" customWidth="1"/>
    <col min="4788" max="4788" width="14.54296875" style="182" customWidth="1"/>
    <col min="4789" max="4789" width="12.453125" style="182" bestFit="1" customWidth="1"/>
    <col min="4790" max="4792" width="12.453125" style="182" customWidth="1"/>
    <col min="4793" max="4800" width="11.7265625" style="182" customWidth="1"/>
    <col min="4801" max="4801" width="12.7265625" style="182" bestFit="1" customWidth="1"/>
    <col min="4802" max="4802" width="11" style="182" bestFit="1" customWidth="1"/>
    <col min="4803" max="4803" width="13.453125" style="182" bestFit="1" customWidth="1"/>
    <col min="4804" max="4804" width="12" style="182" bestFit="1" customWidth="1"/>
    <col min="4805" max="5011" width="8.7265625" style="182"/>
    <col min="5012" max="5013" width="16.26953125" style="182" customWidth="1"/>
    <col min="5014" max="5014" width="15" style="182" customWidth="1"/>
    <col min="5015" max="5018" width="11.54296875" style="182" customWidth="1"/>
    <col min="5019" max="5026" width="11.7265625" style="182" customWidth="1"/>
    <col min="5027" max="5027" width="12.7265625" style="182" bestFit="1" customWidth="1"/>
    <col min="5028" max="5028" width="16.26953125" style="182" customWidth="1"/>
    <col min="5029" max="5029" width="13.26953125" style="182" bestFit="1" customWidth="1"/>
    <col min="5030" max="5030" width="10.54296875" style="182" bestFit="1" customWidth="1"/>
    <col min="5031" max="5032" width="9.26953125" style="182" bestFit="1" customWidth="1"/>
    <col min="5033" max="5033" width="4.7265625" style="182" bestFit="1" customWidth="1"/>
    <col min="5034" max="5034" width="10.26953125" style="182" bestFit="1" customWidth="1"/>
    <col min="5035" max="5035" width="11.54296875" style="182" bestFit="1" customWidth="1"/>
    <col min="5036" max="5036" width="10.7265625" style="182" bestFit="1" customWidth="1"/>
    <col min="5037" max="5041" width="11.7265625" style="182" customWidth="1"/>
    <col min="5042" max="5042" width="12.7265625" style="182" bestFit="1" customWidth="1"/>
    <col min="5043" max="5043" width="16.26953125" style="182" customWidth="1"/>
    <col min="5044" max="5044" width="14.54296875" style="182" customWidth="1"/>
    <col min="5045" max="5045" width="12.453125" style="182" bestFit="1" customWidth="1"/>
    <col min="5046" max="5048" width="12.453125" style="182" customWidth="1"/>
    <col min="5049" max="5056" width="11.7265625" style="182" customWidth="1"/>
    <col min="5057" max="5057" width="12.7265625" style="182" bestFit="1" customWidth="1"/>
    <col min="5058" max="5058" width="11" style="182" bestFit="1" customWidth="1"/>
    <col min="5059" max="5059" width="13.453125" style="182" bestFit="1" customWidth="1"/>
    <col min="5060" max="5060" width="12" style="182" bestFit="1" customWidth="1"/>
    <col min="5061" max="5267" width="8.7265625" style="182"/>
    <col min="5268" max="5269" width="16.26953125" style="182" customWidth="1"/>
    <col min="5270" max="5270" width="15" style="182" customWidth="1"/>
    <col min="5271" max="5274" width="11.54296875" style="182" customWidth="1"/>
    <col min="5275" max="5282" width="11.7265625" style="182" customWidth="1"/>
    <col min="5283" max="5283" width="12.7265625" style="182" bestFit="1" customWidth="1"/>
    <col min="5284" max="5284" width="16.26953125" style="182" customWidth="1"/>
    <col min="5285" max="5285" width="13.26953125" style="182" bestFit="1" customWidth="1"/>
    <col min="5286" max="5286" width="10.54296875" style="182" bestFit="1" customWidth="1"/>
    <col min="5287" max="5288" width="9.26953125" style="182" bestFit="1" customWidth="1"/>
    <col min="5289" max="5289" width="4.7265625" style="182" bestFit="1" customWidth="1"/>
    <col min="5290" max="5290" width="10.26953125" style="182" bestFit="1" customWidth="1"/>
    <col min="5291" max="5291" width="11.54296875" style="182" bestFit="1" customWidth="1"/>
    <col min="5292" max="5292" width="10.7265625" style="182" bestFit="1" customWidth="1"/>
    <col min="5293" max="5297" width="11.7265625" style="182" customWidth="1"/>
    <col min="5298" max="5298" width="12.7265625" style="182" bestFit="1" customWidth="1"/>
    <col min="5299" max="5299" width="16.26953125" style="182" customWidth="1"/>
    <col min="5300" max="5300" width="14.54296875" style="182" customWidth="1"/>
    <col min="5301" max="5301" width="12.453125" style="182" bestFit="1" customWidth="1"/>
    <col min="5302" max="5304" width="12.453125" style="182" customWidth="1"/>
    <col min="5305" max="5312" width="11.7265625" style="182" customWidth="1"/>
    <col min="5313" max="5313" width="12.7265625" style="182" bestFit="1" customWidth="1"/>
    <col min="5314" max="5314" width="11" style="182" bestFit="1" customWidth="1"/>
    <col min="5315" max="5315" width="13.453125" style="182" bestFit="1" customWidth="1"/>
    <col min="5316" max="5316" width="12" style="182" bestFit="1" customWidth="1"/>
    <col min="5317" max="5523" width="8.7265625" style="182"/>
    <col min="5524" max="5525" width="16.26953125" style="182" customWidth="1"/>
    <col min="5526" max="5526" width="15" style="182" customWidth="1"/>
    <col min="5527" max="5530" width="11.54296875" style="182" customWidth="1"/>
    <col min="5531" max="5538" width="11.7265625" style="182" customWidth="1"/>
    <col min="5539" max="5539" width="12.7265625" style="182" bestFit="1" customWidth="1"/>
    <col min="5540" max="5540" width="16.26953125" style="182" customWidth="1"/>
    <col min="5541" max="5541" width="13.26953125" style="182" bestFit="1" customWidth="1"/>
    <col min="5542" max="5542" width="10.54296875" style="182" bestFit="1" customWidth="1"/>
    <col min="5543" max="5544" width="9.26953125" style="182" bestFit="1" customWidth="1"/>
    <col min="5545" max="5545" width="4.7265625" style="182" bestFit="1" customWidth="1"/>
    <col min="5546" max="5546" width="10.26953125" style="182" bestFit="1" customWidth="1"/>
    <col min="5547" max="5547" width="11.54296875" style="182" bestFit="1" customWidth="1"/>
    <col min="5548" max="5548" width="10.7265625" style="182" bestFit="1" customWidth="1"/>
    <col min="5549" max="5553" width="11.7265625" style="182" customWidth="1"/>
    <col min="5554" max="5554" width="12.7265625" style="182" bestFit="1" customWidth="1"/>
    <col min="5555" max="5555" width="16.26953125" style="182" customWidth="1"/>
    <col min="5556" max="5556" width="14.54296875" style="182" customWidth="1"/>
    <col min="5557" max="5557" width="12.453125" style="182" bestFit="1" customWidth="1"/>
    <col min="5558" max="5560" width="12.453125" style="182" customWidth="1"/>
    <col min="5561" max="5568" width="11.7265625" style="182" customWidth="1"/>
    <col min="5569" max="5569" width="12.7265625" style="182" bestFit="1" customWidth="1"/>
    <col min="5570" max="5570" width="11" style="182" bestFit="1" customWidth="1"/>
    <col min="5571" max="5571" width="13.453125" style="182" bestFit="1" customWidth="1"/>
    <col min="5572" max="5572" width="12" style="182" bestFit="1" customWidth="1"/>
    <col min="5573" max="5779" width="8.7265625" style="182"/>
    <col min="5780" max="5781" width="16.26953125" style="182" customWidth="1"/>
    <col min="5782" max="5782" width="15" style="182" customWidth="1"/>
    <col min="5783" max="5786" width="11.54296875" style="182" customWidth="1"/>
    <col min="5787" max="5794" width="11.7265625" style="182" customWidth="1"/>
    <col min="5795" max="5795" width="12.7265625" style="182" bestFit="1" customWidth="1"/>
    <col min="5796" max="5796" width="16.26953125" style="182" customWidth="1"/>
    <col min="5797" max="5797" width="13.26953125" style="182" bestFit="1" customWidth="1"/>
    <col min="5798" max="5798" width="10.54296875" style="182" bestFit="1" customWidth="1"/>
    <col min="5799" max="5800" width="9.26953125" style="182" bestFit="1" customWidth="1"/>
    <col min="5801" max="5801" width="4.7265625" style="182" bestFit="1" customWidth="1"/>
    <col min="5802" max="5802" width="10.26953125" style="182" bestFit="1" customWidth="1"/>
    <col min="5803" max="5803" width="11.54296875" style="182" bestFit="1" customWidth="1"/>
    <col min="5804" max="5804" width="10.7265625" style="182" bestFit="1" customWidth="1"/>
    <col min="5805" max="5809" width="11.7265625" style="182" customWidth="1"/>
    <col min="5810" max="5810" width="12.7265625" style="182" bestFit="1" customWidth="1"/>
    <col min="5811" max="5811" width="16.26953125" style="182" customWidth="1"/>
    <col min="5812" max="5812" width="14.54296875" style="182" customWidth="1"/>
    <col min="5813" max="5813" width="12.453125" style="182" bestFit="1" customWidth="1"/>
    <col min="5814" max="5816" width="12.453125" style="182" customWidth="1"/>
    <col min="5817" max="5824" width="11.7265625" style="182" customWidth="1"/>
    <col min="5825" max="5825" width="12.7265625" style="182" bestFit="1" customWidth="1"/>
    <col min="5826" max="5826" width="11" style="182" bestFit="1" customWidth="1"/>
    <col min="5827" max="5827" width="13.453125" style="182" bestFit="1" customWidth="1"/>
    <col min="5828" max="5828" width="12" style="182" bestFit="1" customWidth="1"/>
    <col min="5829" max="6035" width="8.7265625" style="182"/>
    <col min="6036" max="6037" width="16.26953125" style="182" customWidth="1"/>
    <col min="6038" max="6038" width="15" style="182" customWidth="1"/>
    <col min="6039" max="6042" width="11.54296875" style="182" customWidth="1"/>
    <col min="6043" max="6050" width="11.7265625" style="182" customWidth="1"/>
    <col min="6051" max="6051" width="12.7265625" style="182" bestFit="1" customWidth="1"/>
    <col min="6052" max="6052" width="16.26953125" style="182" customWidth="1"/>
    <col min="6053" max="6053" width="13.26953125" style="182" bestFit="1" customWidth="1"/>
    <col min="6054" max="6054" width="10.54296875" style="182" bestFit="1" customWidth="1"/>
    <col min="6055" max="6056" width="9.26953125" style="182" bestFit="1" customWidth="1"/>
    <col min="6057" max="6057" width="4.7265625" style="182" bestFit="1" customWidth="1"/>
    <col min="6058" max="6058" width="10.26953125" style="182" bestFit="1" customWidth="1"/>
    <col min="6059" max="6059" width="11.54296875" style="182" bestFit="1" customWidth="1"/>
    <col min="6060" max="6060" width="10.7265625" style="182" bestFit="1" customWidth="1"/>
    <col min="6061" max="6065" width="11.7265625" style="182" customWidth="1"/>
    <col min="6066" max="6066" width="12.7265625" style="182" bestFit="1" customWidth="1"/>
    <col min="6067" max="6067" width="16.26953125" style="182" customWidth="1"/>
    <col min="6068" max="6068" width="14.54296875" style="182" customWidth="1"/>
    <col min="6069" max="6069" width="12.453125" style="182" bestFit="1" customWidth="1"/>
    <col min="6070" max="6072" width="12.453125" style="182" customWidth="1"/>
    <col min="6073" max="6080" width="11.7265625" style="182" customWidth="1"/>
    <col min="6081" max="6081" width="12.7265625" style="182" bestFit="1" customWidth="1"/>
    <col min="6082" max="6082" width="11" style="182" bestFit="1" customWidth="1"/>
    <col min="6083" max="6083" width="13.453125" style="182" bestFit="1" customWidth="1"/>
    <col min="6084" max="6084" width="12" style="182" bestFit="1" customWidth="1"/>
    <col min="6085" max="6291" width="8.7265625" style="182"/>
    <col min="6292" max="6293" width="16.26953125" style="182" customWidth="1"/>
    <col min="6294" max="6294" width="15" style="182" customWidth="1"/>
    <col min="6295" max="6298" width="11.54296875" style="182" customWidth="1"/>
    <col min="6299" max="6306" width="11.7265625" style="182" customWidth="1"/>
    <col min="6307" max="6307" width="12.7265625" style="182" bestFit="1" customWidth="1"/>
    <col min="6308" max="6308" width="16.26953125" style="182" customWidth="1"/>
    <col min="6309" max="6309" width="13.26953125" style="182" bestFit="1" customWidth="1"/>
    <col min="6310" max="6310" width="10.54296875" style="182" bestFit="1" customWidth="1"/>
    <col min="6311" max="6312" width="9.26953125" style="182" bestFit="1" customWidth="1"/>
    <col min="6313" max="6313" width="4.7265625" style="182" bestFit="1" customWidth="1"/>
    <col min="6314" max="6314" width="10.26953125" style="182" bestFit="1" customWidth="1"/>
    <col min="6315" max="6315" width="11.54296875" style="182" bestFit="1" customWidth="1"/>
    <col min="6316" max="6316" width="10.7265625" style="182" bestFit="1" customWidth="1"/>
    <col min="6317" max="6321" width="11.7265625" style="182" customWidth="1"/>
    <col min="6322" max="6322" width="12.7265625" style="182" bestFit="1" customWidth="1"/>
    <col min="6323" max="6323" width="16.26953125" style="182" customWidth="1"/>
    <col min="6324" max="6324" width="14.54296875" style="182" customWidth="1"/>
    <col min="6325" max="6325" width="12.453125" style="182" bestFit="1" customWidth="1"/>
    <col min="6326" max="6328" width="12.453125" style="182" customWidth="1"/>
    <col min="6329" max="6336" width="11.7265625" style="182" customWidth="1"/>
    <col min="6337" max="6337" width="12.7265625" style="182" bestFit="1" customWidth="1"/>
    <col min="6338" max="6338" width="11" style="182" bestFit="1" customWidth="1"/>
    <col min="6339" max="6339" width="13.453125" style="182" bestFit="1" customWidth="1"/>
    <col min="6340" max="6340" width="12" style="182" bestFit="1" customWidth="1"/>
    <col min="6341" max="6547" width="8.7265625" style="182"/>
    <col min="6548" max="6549" width="16.26953125" style="182" customWidth="1"/>
    <col min="6550" max="6550" width="15" style="182" customWidth="1"/>
    <col min="6551" max="6554" width="11.54296875" style="182" customWidth="1"/>
    <col min="6555" max="6562" width="11.7265625" style="182" customWidth="1"/>
    <col min="6563" max="6563" width="12.7265625" style="182" bestFit="1" customWidth="1"/>
    <col min="6564" max="6564" width="16.26953125" style="182" customWidth="1"/>
    <col min="6565" max="6565" width="13.26953125" style="182" bestFit="1" customWidth="1"/>
    <col min="6566" max="6566" width="10.54296875" style="182" bestFit="1" customWidth="1"/>
    <col min="6567" max="6568" width="9.26953125" style="182" bestFit="1" customWidth="1"/>
    <col min="6569" max="6569" width="4.7265625" style="182" bestFit="1" customWidth="1"/>
    <col min="6570" max="6570" width="10.26953125" style="182" bestFit="1" customWidth="1"/>
    <col min="6571" max="6571" width="11.54296875" style="182" bestFit="1" customWidth="1"/>
    <col min="6572" max="6572" width="10.7265625" style="182" bestFit="1" customWidth="1"/>
    <col min="6573" max="6577" width="11.7265625" style="182" customWidth="1"/>
    <col min="6578" max="6578" width="12.7265625" style="182" bestFit="1" customWidth="1"/>
    <col min="6579" max="6579" width="16.26953125" style="182" customWidth="1"/>
    <col min="6580" max="6580" width="14.54296875" style="182" customWidth="1"/>
    <col min="6581" max="6581" width="12.453125" style="182" bestFit="1" customWidth="1"/>
    <col min="6582" max="6584" width="12.453125" style="182" customWidth="1"/>
    <col min="6585" max="6592" width="11.7265625" style="182" customWidth="1"/>
    <col min="6593" max="6593" width="12.7265625" style="182" bestFit="1" customWidth="1"/>
    <col min="6594" max="6594" width="11" style="182" bestFit="1" customWidth="1"/>
    <col min="6595" max="6595" width="13.453125" style="182" bestFit="1" customWidth="1"/>
    <col min="6596" max="6596" width="12" style="182" bestFit="1" customWidth="1"/>
    <col min="6597" max="6803" width="8.7265625" style="182"/>
    <col min="6804" max="6805" width="16.26953125" style="182" customWidth="1"/>
    <col min="6806" max="6806" width="15" style="182" customWidth="1"/>
    <col min="6807" max="6810" width="11.54296875" style="182" customWidth="1"/>
    <col min="6811" max="6818" width="11.7265625" style="182" customWidth="1"/>
    <col min="6819" max="6819" width="12.7265625" style="182" bestFit="1" customWidth="1"/>
    <col min="6820" max="6820" width="16.26953125" style="182" customWidth="1"/>
    <col min="6821" max="6821" width="13.26953125" style="182" bestFit="1" customWidth="1"/>
    <col min="6822" max="6822" width="10.54296875" style="182" bestFit="1" customWidth="1"/>
    <col min="6823" max="6824" width="9.26953125" style="182" bestFit="1" customWidth="1"/>
    <col min="6825" max="6825" width="4.7265625" style="182" bestFit="1" customWidth="1"/>
    <col min="6826" max="6826" width="10.26953125" style="182" bestFit="1" customWidth="1"/>
    <col min="6827" max="6827" width="11.54296875" style="182" bestFit="1" customWidth="1"/>
    <col min="6828" max="6828" width="10.7265625" style="182" bestFit="1" customWidth="1"/>
    <col min="6829" max="6833" width="11.7265625" style="182" customWidth="1"/>
    <col min="6834" max="6834" width="12.7265625" style="182" bestFit="1" customWidth="1"/>
    <col min="6835" max="6835" width="16.26953125" style="182" customWidth="1"/>
    <col min="6836" max="6836" width="14.54296875" style="182" customWidth="1"/>
    <col min="6837" max="6837" width="12.453125" style="182" bestFit="1" customWidth="1"/>
    <col min="6838" max="6840" width="12.453125" style="182" customWidth="1"/>
    <col min="6841" max="6848" width="11.7265625" style="182" customWidth="1"/>
    <col min="6849" max="6849" width="12.7265625" style="182" bestFit="1" customWidth="1"/>
    <col min="6850" max="6850" width="11" style="182" bestFit="1" customWidth="1"/>
    <col min="6851" max="6851" width="13.453125" style="182" bestFit="1" customWidth="1"/>
    <col min="6852" max="6852" width="12" style="182" bestFit="1" customWidth="1"/>
    <col min="6853" max="7059" width="8.7265625" style="182"/>
    <col min="7060" max="7061" width="16.26953125" style="182" customWidth="1"/>
    <col min="7062" max="7062" width="15" style="182" customWidth="1"/>
    <col min="7063" max="7066" width="11.54296875" style="182" customWidth="1"/>
    <col min="7067" max="7074" width="11.7265625" style="182" customWidth="1"/>
    <col min="7075" max="7075" width="12.7265625" style="182" bestFit="1" customWidth="1"/>
    <col min="7076" max="7076" width="16.26953125" style="182" customWidth="1"/>
    <col min="7077" max="7077" width="13.26953125" style="182" bestFit="1" customWidth="1"/>
    <col min="7078" max="7078" width="10.54296875" style="182" bestFit="1" customWidth="1"/>
    <col min="7079" max="7080" width="9.26953125" style="182" bestFit="1" customWidth="1"/>
    <col min="7081" max="7081" width="4.7265625" style="182" bestFit="1" customWidth="1"/>
    <col min="7082" max="7082" width="10.26953125" style="182" bestFit="1" customWidth="1"/>
    <col min="7083" max="7083" width="11.54296875" style="182" bestFit="1" customWidth="1"/>
    <col min="7084" max="7084" width="10.7265625" style="182" bestFit="1" customWidth="1"/>
    <col min="7085" max="7089" width="11.7265625" style="182" customWidth="1"/>
    <col min="7090" max="7090" width="12.7265625" style="182" bestFit="1" customWidth="1"/>
    <col min="7091" max="7091" width="16.26953125" style="182" customWidth="1"/>
    <col min="7092" max="7092" width="14.54296875" style="182" customWidth="1"/>
    <col min="7093" max="7093" width="12.453125" style="182" bestFit="1" customWidth="1"/>
    <col min="7094" max="7096" width="12.453125" style="182" customWidth="1"/>
    <col min="7097" max="7104" width="11.7265625" style="182" customWidth="1"/>
    <col min="7105" max="7105" width="12.7265625" style="182" bestFit="1" customWidth="1"/>
    <col min="7106" max="7106" width="11" style="182" bestFit="1" customWidth="1"/>
    <col min="7107" max="7107" width="13.453125" style="182" bestFit="1" customWidth="1"/>
    <col min="7108" max="7108" width="12" style="182" bestFit="1" customWidth="1"/>
    <col min="7109" max="7315" width="8.7265625" style="182"/>
    <col min="7316" max="7317" width="16.26953125" style="182" customWidth="1"/>
    <col min="7318" max="7318" width="15" style="182" customWidth="1"/>
    <col min="7319" max="7322" width="11.54296875" style="182" customWidth="1"/>
    <col min="7323" max="7330" width="11.7265625" style="182" customWidth="1"/>
    <col min="7331" max="7331" width="12.7265625" style="182" bestFit="1" customWidth="1"/>
    <col min="7332" max="7332" width="16.26953125" style="182" customWidth="1"/>
    <col min="7333" max="7333" width="13.26953125" style="182" bestFit="1" customWidth="1"/>
    <col min="7334" max="7334" width="10.54296875" style="182" bestFit="1" customWidth="1"/>
    <col min="7335" max="7336" width="9.26953125" style="182" bestFit="1" customWidth="1"/>
    <col min="7337" max="7337" width="4.7265625" style="182" bestFit="1" customWidth="1"/>
    <col min="7338" max="7338" width="10.26953125" style="182" bestFit="1" customWidth="1"/>
    <col min="7339" max="7339" width="11.54296875" style="182" bestFit="1" customWidth="1"/>
    <col min="7340" max="7340" width="10.7265625" style="182" bestFit="1" customWidth="1"/>
    <col min="7341" max="7345" width="11.7265625" style="182" customWidth="1"/>
    <col min="7346" max="7346" width="12.7265625" style="182" bestFit="1" customWidth="1"/>
    <col min="7347" max="7347" width="16.26953125" style="182" customWidth="1"/>
    <col min="7348" max="7348" width="14.54296875" style="182" customWidth="1"/>
    <col min="7349" max="7349" width="12.453125" style="182" bestFit="1" customWidth="1"/>
    <col min="7350" max="7352" width="12.453125" style="182" customWidth="1"/>
    <col min="7353" max="7360" width="11.7265625" style="182" customWidth="1"/>
    <col min="7361" max="7361" width="12.7265625" style="182" bestFit="1" customWidth="1"/>
    <col min="7362" max="7362" width="11" style="182" bestFit="1" customWidth="1"/>
    <col min="7363" max="7363" width="13.453125" style="182" bestFit="1" customWidth="1"/>
    <col min="7364" max="7364" width="12" style="182" bestFit="1" customWidth="1"/>
    <col min="7365" max="7571" width="8.7265625" style="182"/>
    <col min="7572" max="7573" width="16.26953125" style="182" customWidth="1"/>
    <col min="7574" max="7574" width="15" style="182" customWidth="1"/>
    <col min="7575" max="7578" width="11.54296875" style="182" customWidth="1"/>
    <col min="7579" max="7586" width="11.7265625" style="182" customWidth="1"/>
    <col min="7587" max="7587" width="12.7265625" style="182" bestFit="1" customWidth="1"/>
    <col min="7588" max="7588" width="16.26953125" style="182" customWidth="1"/>
    <col min="7589" max="7589" width="13.26953125" style="182" bestFit="1" customWidth="1"/>
    <col min="7590" max="7590" width="10.54296875" style="182" bestFit="1" customWidth="1"/>
    <col min="7591" max="7592" width="9.26953125" style="182" bestFit="1" customWidth="1"/>
    <col min="7593" max="7593" width="4.7265625" style="182" bestFit="1" customWidth="1"/>
    <col min="7594" max="7594" width="10.26953125" style="182" bestFit="1" customWidth="1"/>
    <col min="7595" max="7595" width="11.54296875" style="182" bestFit="1" customWidth="1"/>
    <col min="7596" max="7596" width="10.7265625" style="182" bestFit="1" customWidth="1"/>
    <col min="7597" max="7601" width="11.7265625" style="182" customWidth="1"/>
    <col min="7602" max="7602" width="12.7265625" style="182" bestFit="1" customWidth="1"/>
    <col min="7603" max="7603" width="16.26953125" style="182" customWidth="1"/>
    <col min="7604" max="7604" width="14.54296875" style="182" customWidth="1"/>
    <col min="7605" max="7605" width="12.453125" style="182" bestFit="1" customWidth="1"/>
    <col min="7606" max="7608" width="12.453125" style="182" customWidth="1"/>
    <col min="7609" max="7616" width="11.7265625" style="182" customWidth="1"/>
    <col min="7617" max="7617" width="12.7265625" style="182" bestFit="1" customWidth="1"/>
    <col min="7618" max="7618" width="11" style="182" bestFit="1" customWidth="1"/>
    <col min="7619" max="7619" width="13.453125" style="182" bestFit="1" customWidth="1"/>
    <col min="7620" max="7620" width="12" style="182" bestFit="1" customWidth="1"/>
    <col min="7621" max="7827" width="8.7265625" style="182"/>
    <col min="7828" max="7829" width="16.26953125" style="182" customWidth="1"/>
    <col min="7830" max="7830" width="15" style="182" customWidth="1"/>
    <col min="7831" max="7834" width="11.54296875" style="182" customWidth="1"/>
    <col min="7835" max="7842" width="11.7265625" style="182" customWidth="1"/>
    <col min="7843" max="7843" width="12.7265625" style="182" bestFit="1" customWidth="1"/>
    <col min="7844" max="7844" width="16.26953125" style="182" customWidth="1"/>
    <col min="7845" max="7845" width="13.26953125" style="182" bestFit="1" customWidth="1"/>
    <col min="7846" max="7846" width="10.54296875" style="182" bestFit="1" customWidth="1"/>
    <col min="7847" max="7848" width="9.26953125" style="182" bestFit="1" customWidth="1"/>
    <col min="7849" max="7849" width="4.7265625" style="182" bestFit="1" customWidth="1"/>
    <col min="7850" max="7850" width="10.26953125" style="182" bestFit="1" customWidth="1"/>
    <col min="7851" max="7851" width="11.54296875" style="182" bestFit="1" customWidth="1"/>
    <col min="7852" max="7852" width="10.7265625" style="182" bestFit="1" customWidth="1"/>
    <col min="7853" max="7857" width="11.7265625" style="182" customWidth="1"/>
    <col min="7858" max="7858" width="12.7265625" style="182" bestFit="1" customWidth="1"/>
    <col min="7859" max="7859" width="16.26953125" style="182" customWidth="1"/>
    <col min="7860" max="7860" width="14.54296875" style="182" customWidth="1"/>
    <col min="7861" max="7861" width="12.453125" style="182" bestFit="1" customWidth="1"/>
    <col min="7862" max="7864" width="12.453125" style="182" customWidth="1"/>
    <col min="7865" max="7872" width="11.7265625" style="182" customWidth="1"/>
    <col min="7873" max="7873" width="12.7265625" style="182" bestFit="1" customWidth="1"/>
    <col min="7874" max="7874" width="11" style="182" bestFit="1" customWidth="1"/>
    <col min="7875" max="7875" width="13.453125" style="182" bestFit="1" customWidth="1"/>
    <col min="7876" max="7876" width="12" style="182" bestFit="1" customWidth="1"/>
    <col min="7877" max="8083" width="8.7265625" style="182"/>
    <col min="8084" max="8085" width="16.26953125" style="182" customWidth="1"/>
    <col min="8086" max="8086" width="15" style="182" customWidth="1"/>
    <col min="8087" max="8090" width="11.54296875" style="182" customWidth="1"/>
    <col min="8091" max="8098" width="11.7265625" style="182" customWidth="1"/>
    <col min="8099" max="8099" width="12.7265625" style="182" bestFit="1" customWidth="1"/>
    <col min="8100" max="8100" width="16.26953125" style="182" customWidth="1"/>
    <col min="8101" max="8101" width="13.26953125" style="182" bestFit="1" customWidth="1"/>
    <col min="8102" max="8102" width="10.54296875" style="182" bestFit="1" customWidth="1"/>
    <col min="8103" max="8104" width="9.26953125" style="182" bestFit="1" customWidth="1"/>
    <col min="8105" max="8105" width="4.7265625" style="182" bestFit="1" customWidth="1"/>
    <col min="8106" max="8106" width="10.26953125" style="182" bestFit="1" customWidth="1"/>
    <col min="8107" max="8107" width="11.54296875" style="182" bestFit="1" customWidth="1"/>
    <col min="8108" max="8108" width="10.7265625" style="182" bestFit="1" customWidth="1"/>
    <col min="8109" max="8113" width="11.7265625" style="182" customWidth="1"/>
    <col min="8114" max="8114" width="12.7265625" style="182" bestFit="1" customWidth="1"/>
    <col min="8115" max="8115" width="16.26953125" style="182" customWidth="1"/>
    <col min="8116" max="8116" width="14.54296875" style="182" customWidth="1"/>
    <col min="8117" max="8117" width="12.453125" style="182" bestFit="1" customWidth="1"/>
    <col min="8118" max="8120" width="12.453125" style="182" customWidth="1"/>
    <col min="8121" max="8128" width="11.7265625" style="182" customWidth="1"/>
    <col min="8129" max="8129" width="12.7265625" style="182" bestFit="1" customWidth="1"/>
    <col min="8130" max="8130" width="11" style="182" bestFit="1" customWidth="1"/>
    <col min="8131" max="8131" width="13.453125" style="182" bestFit="1" customWidth="1"/>
    <col min="8132" max="8132" width="12" style="182" bestFit="1" customWidth="1"/>
    <col min="8133" max="8339" width="8.7265625" style="182"/>
    <col min="8340" max="8341" width="16.26953125" style="182" customWidth="1"/>
    <col min="8342" max="8342" width="15" style="182" customWidth="1"/>
    <col min="8343" max="8346" width="11.54296875" style="182" customWidth="1"/>
    <col min="8347" max="8354" width="11.7265625" style="182" customWidth="1"/>
    <col min="8355" max="8355" width="12.7265625" style="182" bestFit="1" customWidth="1"/>
    <col min="8356" max="8356" width="16.26953125" style="182" customWidth="1"/>
    <col min="8357" max="8357" width="13.26953125" style="182" bestFit="1" customWidth="1"/>
    <col min="8358" max="8358" width="10.54296875" style="182" bestFit="1" customWidth="1"/>
    <col min="8359" max="8360" width="9.26953125" style="182" bestFit="1" customWidth="1"/>
    <col min="8361" max="8361" width="4.7265625" style="182" bestFit="1" customWidth="1"/>
    <col min="8362" max="8362" width="10.26953125" style="182" bestFit="1" customWidth="1"/>
    <col min="8363" max="8363" width="11.54296875" style="182" bestFit="1" customWidth="1"/>
    <col min="8364" max="8364" width="10.7265625" style="182" bestFit="1" customWidth="1"/>
    <col min="8365" max="8369" width="11.7265625" style="182" customWidth="1"/>
    <col min="8370" max="8370" width="12.7265625" style="182" bestFit="1" customWidth="1"/>
    <col min="8371" max="8371" width="16.26953125" style="182" customWidth="1"/>
    <col min="8372" max="8372" width="14.54296875" style="182" customWidth="1"/>
    <col min="8373" max="8373" width="12.453125" style="182" bestFit="1" customWidth="1"/>
    <col min="8374" max="8376" width="12.453125" style="182" customWidth="1"/>
    <col min="8377" max="8384" width="11.7265625" style="182" customWidth="1"/>
    <col min="8385" max="8385" width="12.7265625" style="182" bestFit="1" customWidth="1"/>
    <col min="8386" max="8386" width="11" style="182" bestFit="1" customWidth="1"/>
    <col min="8387" max="8387" width="13.453125" style="182" bestFit="1" customWidth="1"/>
    <col min="8388" max="8388" width="12" style="182" bestFit="1" customWidth="1"/>
    <col min="8389" max="8595" width="8.7265625" style="182"/>
    <col min="8596" max="8597" width="16.26953125" style="182" customWidth="1"/>
    <col min="8598" max="8598" width="15" style="182" customWidth="1"/>
    <col min="8599" max="8602" width="11.54296875" style="182" customWidth="1"/>
    <col min="8603" max="8610" width="11.7265625" style="182" customWidth="1"/>
    <col min="8611" max="8611" width="12.7265625" style="182" bestFit="1" customWidth="1"/>
    <col min="8612" max="8612" width="16.26953125" style="182" customWidth="1"/>
    <col min="8613" max="8613" width="13.26953125" style="182" bestFit="1" customWidth="1"/>
    <col min="8614" max="8614" width="10.54296875" style="182" bestFit="1" customWidth="1"/>
    <col min="8615" max="8616" width="9.26953125" style="182" bestFit="1" customWidth="1"/>
    <col min="8617" max="8617" width="4.7265625" style="182" bestFit="1" customWidth="1"/>
    <col min="8618" max="8618" width="10.26953125" style="182" bestFit="1" customWidth="1"/>
    <col min="8619" max="8619" width="11.54296875" style="182" bestFit="1" customWidth="1"/>
    <col min="8620" max="8620" width="10.7265625" style="182" bestFit="1" customWidth="1"/>
    <col min="8621" max="8625" width="11.7265625" style="182" customWidth="1"/>
    <col min="8626" max="8626" width="12.7265625" style="182" bestFit="1" customWidth="1"/>
    <col min="8627" max="8627" width="16.26953125" style="182" customWidth="1"/>
    <col min="8628" max="8628" width="14.54296875" style="182" customWidth="1"/>
    <col min="8629" max="8629" width="12.453125" style="182" bestFit="1" customWidth="1"/>
    <col min="8630" max="8632" width="12.453125" style="182" customWidth="1"/>
    <col min="8633" max="8640" width="11.7265625" style="182" customWidth="1"/>
    <col min="8641" max="8641" width="12.7265625" style="182" bestFit="1" customWidth="1"/>
    <col min="8642" max="8642" width="11" style="182" bestFit="1" customWidth="1"/>
    <col min="8643" max="8643" width="13.453125" style="182" bestFit="1" customWidth="1"/>
    <col min="8644" max="8644" width="12" style="182" bestFit="1" customWidth="1"/>
    <col min="8645" max="8851" width="8.7265625" style="182"/>
    <col min="8852" max="8853" width="16.26953125" style="182" customWidth="1"/>
    <col min="8854" max="8854" width="15" style="182" customWidth="1"/>
    <col min="8855" max="8858" width="11.54296875" style="182" customWidth="1"/>
    <col min="8859" max="8866" width="11.7265625" style="182" customWidth="1"/>
    <col min="8867" max="8867" width="12.7265625" style="182" bestFit="1" customWidth="1"/>
    <col min="8868" max="8868" width="16.26953125" style="182" customWidth="1"/>
    <col min="8869" max="8869" width="13.26953125" style="182" bestFit="1" customWidth="1"/>
    <col min="8870" max="8870" width="10.54296875" style="182" bestFit="1" customWidth="1"/>
    <col min="8871" max="8872" width="9.26953125" style="182" bestFit="1" customWidth="1"/>
    <col min="8873" max="8873" width="4.7265625" style="182" bestFit="1" customWidth="1"/>
    <col min="8874" max="8874" width="10.26953125" style="182" bestFit="1" customWidth="1"/>
    <col min="8875" max="8875" width="11.54296875" style="182" bestFit="1" customWidth="1"/>
    <col min="8876" max="8876" width="10.7265625" style="182" bestFit="1" customWidth="1"/>
    <col min="8877" max="8881" width="11.7265625" style="182" customWidth="1"/>
    <col min="8882" max="8882" width="12.7265625" style="182" bestFit="1" customWidth="1"/>
    <col min="8883" max="8883" width="16.26953125" style="182" customWidth="1"/>
    <col min="8884" max="8884" width="14.54296875" style="182" customWidth="1"/>
    <col min="8885" max="8885" width="12.453125" style="182" bestFit="1" customWidth="1"/>
    <col min="8886" max="8888" width="12.453125" style="182" customWidth="1"/>
    <col min="8889" max="8896" width="11.7265625" style="182" customWidth="1"/>
    <col min="8897" max="8897" width="12.7265625" style="182" bestFit="1" customWidth="1"/>
    <col min="8898" max="8898" width="11" style="182" bestFit="1" customWidth="1"/>
    <col min="8899" max="8899" width="13.453125" style="182" bestFit="1" customWidth="1"/>
    <col min="8900" max="8900" width="12" style="182" bestFit="1" customWidth="1"/>
    <col min="8901" max="9107" width="8.7265625" style="182"/>
    <col min="9108" max="9109" width="16.26953125" style="182" customWidth="1"/>
    <col min="9110" max="9110" width="15" style="182" customWidth="1"/>
    <col min="9111" max="9114" width="11.54296875" style="182" customWidth="1"/>
    <col min="9115" max="9122" width="11.7265625" style="182" customWidth="1"/>
    <col min="9123" max="9123" width="12.7265625" style="182" bestFit="1" customWidth="1"/>
    <col min="9124" max="9124" width="16.26953125" style="182" customWidth="1"/>
    <col min="9125" max="9125" width="13.26953125" style="182" bestFit="1" customWidth="1"/>
    <col min="9126" max="9126" width="10.54296875" style="182" bestFit="1" customWidth="1"/>
    <col min="9127" max="9128" width="9.26953125" style="182" bestFit="1" customWidth="1"/>
    <col min="9129" max="9129" width="4.7265625" style="182" bestFit="1" customWidth="1"/>
    <col min="9130" max="9130" width="10.26953125" style="182" bestFit="1" customWidth="1"/>
    <col min="9131" max="9131" width="11.54296875" style="182" bestFit="1" customWidth="1"/>
    <col min="9132" max="9132" width="10.7265625" style="182" bestFit="1" customWidth="1"/>
    <col min="9133" max="9137" width="11.7265625" style="182" customWidth="1"/>
    <col min="9138" max="9138" width="12.7265625" style="182" bestFit="1" customWidth="1"/>
    <col min="9139" max="9139" width="16.26953125" style="182" customWidth="1"/>
    <col min="9140" max="9140" width="14.54296875" style="182" customWidth="1"/>
    <col min="9141" max="9141" width="12.453125" style="182" bestFit="1" customWidth="1"/>
    <col min="9142" max="9144" width="12.453125" style="182" customWidth="1"/>
    <col min="9145" max="9152" width="11.7265625" style="182" customWidth="1"/>
    <col min="9153" max="9153" width="12.7265625" style="182" bestFit="1" customWidth="1"/>
    <col min="9154" max="9154" width="11" style="182" bestFit="1" customWidth="1"/>
    <col min="9155" max="9155" width="13.453125" style="182" bestFit="1" customWidth="1"/>
    <col min="9156" max="9156" width="12" style="182" bestFit="1" customWidth="1"/>
    <col min="9157" max="9363" width="8.7265625" style="182"/>
    <col min="9364" max="9365" width="16.26953125" style="182" customWidth="1"/>
    <col min="9366" max="9366" width="15" style="182" customWidth="1"/>
    <col min="9367" max="9370" width="11.54296875" style="182" customWidth="1"/>
    <col min="9371" max="9378" width="11.7265625" style="182" customWidth="1"/>
    <col min="9379" max="9379" width="12.7265625" style="182" bestFit="1" customWidth="1"/>
    <col min="9380" max="9380" width="16.26953125" style="182" customWidth="1"/>
    <col min="9381" max="9381" width="13.26953125" style="182" bestFit="1" customWidth="1"/>
    <col min="9382" max="9382" width="10.54296875" style="182" bestFit="1" customWidth="1"/>
    <col min="9383" max="9384" width="9.26953125" style="182" bestFit="1" customWidth="1"/>
    <col min="9385" max="9385" width="4.7265625" style="182" bestFit="1" customWidth="1"/>
    <col min="9386" max="9386" width="10.26953125" style="182" bestFit="1" customWidth="1"/>
    <col min="9387" max="9387" width="11.54296875" style="182" bestFit="1" customWidth="1"/>
    <col min="9388" max="9388" width="10.7265625" style="182" bestFit="1" customWidth="1"/>
    <col min="9389" max="9393" width="11.7265625" style="182" customWidth="1"/>
    <col min="9394" max="9394" width="12.7265625" style="182" bestFit="1" customWidth="1"/>
    <col min="9395" max="9395" width="16.26953125" style="182" customWidth="1"/>
    <col min="9396" max="9396" width="14.54296875" style="182" customWidth="1"/>
    <col min="9397" max="9397" width="12.453125" style="182" bestFit="1" customWidth="1"/>
    <col min="9398" max="9400" width="12.453125" style="182" customWidth="1"/>
    <col min="9401" max="9408" width="11.7265625" style="182" customWidth="1"/>
    <col min="9409" max="9409" width="12.7265625" style="182" bestFit="1" customWidth="1"/>
    <col min="9410" max="9410" width="11" style="182" bestFit="1" customWidth="1"/>
    <col min="9411" max="9411" width="13.453125" style="182" bestFit="1" customWidth="1"/>
    <col min="9412" max="9412" width="12" style="182" bestFit="1" customWidth="1"/>
    <col min="9413" max="9619" width="8.7265625" style="182"/>
    <col min="9620" max="9621" width="16.26953125" style="182" customWidth="1"/>
    <col min="9622" max="9622" width="15" style="182" customWidth="1"/>
    <col min="9623" max="9626" width="11.54296875" style="182" customWidth="1"/>
    <col min="9627" max="9634" width="11.7265625" style="182" customWidth="1"/>
    <col min="9635" max="9635" width="12.7265625" style="182" bestFit="1" customWidth="1"/>
    <col min="9636" max="9636" width="16.26953125" style="182" customWidth="1"/>
    <col min="9637" max="9637" width="13.26953125" style="182" bestFit="1" customWidth="1"/>
    <col min="9638" max="9638" width="10.54296875" style="182" bestFit="1" customWidth="1"/>
    <col min="9639" max="9640" width="9.26953125" style="182" bestFit="1" customWidth="1"/>
    <col min="9641" max="9641" width="4.7265625" style="182" bestFit="1" customWidth="1"/>
    <col min="9642" max="9642" width="10.26953125" style="182" bestFit="1" customWidth="1"/>
    <col min="9643" max="9643" width="11.54296875" style="182" bestFit="1" customWidth="1"/>
    <col min="9644" max="9644" width="10.7265625" style="182" bestFit="1" customWidth="1"/>
    <col min="9645" max="9649" width="11.7265625" style="182" customWidth="1"/>
    <col min="9650" max="9650" width="12.7265625" style="182" bestFit="1" customWidth="1"/>
    <col min="9651" max="9651" width="16.26953125" style="182" customWidth="1"/>
    <col min="9652" max="9652" width="14.54296875" style="182" customWidth="1"/>
    <col min="9653" max="9653" width="12.453125" style="182" bestFit="1" customWidth="1"/>
    <col min="9654" max="9656" width="12.453125" style="182" customWidth="1"/>
    <col min="9657" max="9664" width="11.7265625" style="182" customWidth="1"/>
    <col min="9665" max="9665" width="12.7265625" style="182" bestFit="1" customWidth="1"/>
    <col min="9666" max="9666" width="11" style="182" bestFit="1" customWidth="1"/>
    <col min="9667" max="9667" width="13.453125" style="182" bestFit="1" customWidth="1"/>
    <col min="9668" max="9668" width="12" style="182" bestFit="1" customWidth="1"/>
    <col min="9669" max="9875" width="8.7265625" style="182"/>
    <col min="9876" max="9877" width="16.26953125" style="182" customWidth="1"/>
    <col min="9878" max="9878" width="15" style="182" customWidth="1"/>
    <col min="9879" max="9882" width="11.54296875" style="182" customWidth="1"/>
    <col min="9883" max="9890" width="11.7265625" style="182" customWidth="1"/>
    <col min="9891" max="9891" width="12.7265625" style="182" bestFit="1" customWidth="1"/>
    <col min="9892" max="9892" width="16.26953125" style="182" customWidth="1"/>
    <col min="9893" max="9893" width="13.26953125" style="182" bestFit="1" customWidth="1"/>
    <col min="9894" max="9894" width="10.54296875" style="182" bestFit="1" customWidth="1"/>
    <col min="9895" max="9896" width="9.26953125" style="182" bestFit="1" customWidth="1"/>
    <col min="9897" max="9897" width="4.7265625" style="182" bestFit="1" customWidth="1"/>
    <col min="9898" max="9898" width="10.26953125" style="182" bestFit="1" customWidth="1"/>
    <col min="9899" max="9899" width="11.54296875" style="182" bestFit="1" customWidth="1"/>
    <col min="9900" max="9900" width="10.7265625" style="182" bestFit="1" customWidth="1"/>
    <col min="9901" max="9905" width="11.7265625" style="182" customWidth="1"/>
    <col min="9906" max="9906" width="12.7265625" style="182" bestFit="1" customWidth="1"/>
    <col min="9907" max="9907" width="16.26953125" style="182" customWidth="1"/>
    <col min="9908" max="9908" width="14.54296875" style="182" customWidth="1"/>
    <col min="9909" max="9909" width="12.453125" style="182" bestFit="1" customWidth="1"/>
    <col min="9910" max="9912" width="12.453125" style="182" customWidth="1"/>
    <col min="9913" max="9920" width="11.7265625" style="182" customWidth="1"/>
    <col min="9921" max="9921" width="12.7265625" style="182" bestFit="1" customWidth="1"/>
    <col min="9922" max="9922" width="11" style="182" bestFit="1" customWidth="1"/>
    <col min="9923" max="9923" width="13.453125" style="182" bestFit="1" customWidth="1"/>
    <col min="9924" max="9924" width="12" style="182" bestFit="1" customWidth="1"/>
    <col min="9925" max="10131" width="8.7265625" style="182"/>
    <col min="10132" max="10133" width="16.26953125" style="182" customWidth="1"/>
    <col min="10134" max="10134" width="15" style="182" customWidth="1"/>
    <col min="10135" max="10138" width="11.54296875" style="182" customWidth="1"/>
    <col min="10139" max="10146" width="11.7265625" style="182" customWidth="1"/>
    <col min="10147" max="10147" width="12.7265625" style="182" bestFit="1" customWidth="1"/>
    <col min="10148" max="10148" width="16.26953125" style="182" customWidth="1"/>
    <col min="10149" max="10149" width="13.26953125" style="182" bestFit="1" customWidth="1"/>
    <col min="10150" max="10150" width="10.54296875" style="182" bestFit="1" customWidth="1"/>
    <col min="10151" max="10152" width="9.26953125" style="182" bestFit="1" customWidth="1"/>
    <col min="10153" max="10153" width="4.7265625" style="182" bestFit="1" customWidth="1"/>
    <col min="10154" max="10154" width="10.26953125" style="182" bestFit="1" customWidth="1"/>
    <col min="10155" max="10155" width="11.54296875" style="182" bestFit="1" customWidth="1"/>
    <col min="10156" max="10156" width="10.7265625" style="182" bestFit="1" customWidth="1"/>
    <col min="10157" max="10161" width="11.7265625" style="182" customWidth="1"/>
    <col min="10162" max="10162" width="12.7265625" style="182" bestFit="1" customWidth="1"/>
    <col min="10163" max="10163" width="16.26953125" style="182" customWidth="1"/>
    <col min="10164" max="10164" width="14.54296875" style="182" customWidth="1"/>
    <col min="10165" max="10165" width="12.453125" style="182" bestFit="1" customWidth="1"/>
    <col min="10166" max="10168" width="12.453125" style="182" customWidth="1"/>
    <col min="10169" max="10176" width="11.7265625" style="182" customWidth="1"/>
    <col min="10177" max="10177" width="12.7265625" style="182" bestFit="1" customWidth="1"/>
    <col min="10178" max="10178" width="11" style="182" bestFit="1" customWidth="1"/>
    <col min="10179" max="10179" width="13.453125" style="182" bestFit="1" customWidth="1"/>
    <col min="10180" max="10180" width="12" style="182" bestFit="1" customWidth="1"/>
    <col min="10181" max="10387" width="8.7265625" style="182"/>
    <col min="10388" max="10389" width="16.26953125" style="182" customWidth="1"/>
    <col min="10390" max="10390" width="15" style="182" customWidth="1"/>
    <col min="10391" max="10394" width="11.54296875" style="182" customWidth="1"/>
    <col min="10395" max="10402" width="11.7265625" style="182" customWidth="1"/>
    <col min="10403" max="10403" width="12.7265625" style="182" bestFit="1" customWidth="1"/>
    <col min="10404" max="10404" width="16.26953125" style="182" customWidth="1"/>
    <col min="10405" max="10405" width="13.26953125" style="182" bestFit="1" customWidth="1"/>
    <col min="10406" max="10406" width="10.54296875" style="182" bestFit="1" customWidth="1"/>
    <col min="10407" max="10408" width="9.26953125" style="182" bestFit="1" customWidth="1"/>
    <col min="10409" max="10409" width="4.7265625" style="182" bestFit="1" customWidth="1"/>
    <col min="10410" max="10410" width="10.26953125" style="182" bestFit="1" customWidth="1"/>
    <col min="10411" max="10411" width="11.54296875" style="182" bestFit="1" customWidth="1"/>
    <col min="10412" max="10412" width="10.7265625" style="182" bestFit="1" customWidth="1"/>
    <col min="10413" max="10417" width="11.7265625" style="182" customWidth="1"/>
    <col min="10418" max="10418" width="12.7265625" style="182" bestFit="1" customWidth="1"/>
    <col min="10419" max="10419" width="16.26953125" style="182" customWidth="1"/>
    <col min="10420" max="10420" width="14.54296875" style="182" customWidth="1"/>
    <col min="10421" max="10421" width="12.453125" style="182" bestFit="1" customWidth="1"/>
    <col min="10422" max="10424" width="12.453125" style="182" customWidth="1"/>
    <col min="10425" max="10432" width="11.7265625" style="182" customWidth="1"/>
    <col min="10433" max="10433" width="12.7265625" style="182" bestFit="1" customWidth="1"/>
    <col min="10434" max="10434" width="11" style="182" bestFit="1" customWidth="1"/>
    <col min="10435" max="10435" width="13.453125" style="182" bestFit="1" customWidth="1"/>
    <col min="10436" max="10436" width="12" style="182" bestFit="1" customWidth="1"/>
    <col min="10437" max="10643" width="8.7265625" style="182"/>
    <col min="10644" max="10645" width="16.26953125" style="182" customWidth="1"/>
    <col min="10646" max="10646" width="15" style="182" customWidth="1"/>
    <col min="10647" max="10650" width="11.54296875" style="182" customWidth="1"/>
    <col min="10651" max="10658" width="11.7265625" style="182" customWidth="1"/>
    <col min="10659" max="10659" width="12.7265625" style="182" bestFit="1" customWidth="1"/>
    <col min="10660" max="10660" width="16.26953125" style="182" customWidth="1"/>
    <col min="10661" max="10661" width="13.26953125" style="182" bestFit="1" customWidth="1"/>
    <col min="10662" max="10662" width="10.54296875" style="182" bestFit="1" customWidth="1"/>
    <col min="10663" max="10664" width="9.26953125" style="182" bestFit="1" customWidth="1"/>
    <col min="10665" max="10665" width="4.7265625" style="182" bestFit="1" customWidth="1"/>
    <col min="10666" max="10666" width="10.26953125" style="182" bestFit="1" customWidth="1"/>
    <col min="10667" max="10667" width="11.54296875" style="182" bestFit="1" customWidth="1"/>
    <col min="10668" max="10668" width="10.7265625" style="182" bestFit="1" customWidth="1"/>
    <col min="10669" max="10673" width="11.7265625" style="182" customWidth="1"/>
    <col min="10674" max="10674" width="12.7265625" style="182" bestFit="1" customWidth="1"/>
    <col min="10675" max="10675" width="16.26953125" style="182" customWidth="1"/>
    <col min="10676" max="10676" width="14.54296875" style="182" customWidth="1"/>
    <col min="10677" max="10677" width="12.453125" style="182" bestFit="1" customWidth="1"/>
    <col min="10678" max="10680" width="12.453125" style="182" customWidth="1"/>
    <col min="10681" max="10688" width="11.7265625" style="182" customWidth="1"/>
    <col min="10689" max="10689" width="12.7265625" style="182" bestFit="1" customWidth="1"/>
    <col min="10690" max="10690" width="11" style="182" bestFit="1" customWidth="1"/>
    <col min="10691" max="10691" width="13.453125" style="182" bestFit="1" customWidth="1"/>
    <col min="10692" max="10692" width="12" style="182" bestFit="1" customWidth="1"/>
    <col min="10693" max="10899" width="8.7265625" style="182"/>
    <col min="10900" max="10901" width="16.26953125" style="182" customWidth="1"/>
    <col min="10902" max="10902" width="15" style="182" customWidth="1"/>
    <col min="10903" max="10906" width="11.54296875" style="182" customWidth="1"/>
    <col min="10907" max="10914" width="11.7265625" style="182" customWidth="1"/>
    <col min="10915" max="10915" width="12.7265625" style="182" bestFit="1" customWidth="1"/>
    <col min="10916" max="10916" width="16.26953125" style="182" customWidth="1"/>
    <col min="10917" max="10917" width="13.26953125" style="182" bestFit="1" customWidth="1"/>
    <col min="10918" max="10918" width="10.54296875" style="182" bestFit="1" customWidth="1"/>
    <col min="10919" max="10920" width="9.26953125" style="182" bestFit="1" customWidth="1"/>
    <col min="10921" max="10921" width="4.7265625" style="182" bestFit="1" customWidth="1"/>
    <col min="10922" max="10922" width="10.26953125" style="182" bestFit="1" customWidth="1"/>
    <col min="10923" max="10923" width="11.54296875" style="182" bestFit="1" customWidth="1"/>
    <col min="10924" max="10924" width="10.7265625" style="182" bestFit="1" customWidth="1"/>
    <col min="10925" max="10929" width="11.7265625" style="182" customWidth="1"/>
    <col min="10930" max="10930" width="12.7265625" style="182" bestFit="1" customWidth="1"/>
    <col min="10931" max="10931" width="16.26953125" style="182" customWidth="1"/>
    <col min="10932" max="10932" width="14.54296875" style="182" customWidth="1"/>
    <col min="10933" max="10933" width="12.453125" style="182" bestFit="1" customWidth="1"/>
    <col min="10934" max="10936" width="12.453125" style="182" customWidth="1"/>
    <col min="10937" max="10944" width="11.7265625" style="182" customWidth="1"/>
    <col min="10945" max="10945" width="12.7265625" style="182" bestFit="1" customWidth="1"/>
    <col min="10946" max="10946" width="11" style="182" bestFit="1" customWidth="1"/>
    <col min="10947" max="10947" width="13.453125" style="182" bestFit="1" customWidth="1"/>
    <col min="10948" max="10948" width="12" style="182" bestFit="1" customWidth="1"/>
    <col min="10949" max="11155" width="8.7265625" style="182"/>
    <col min="11156" max="11157" width="16.26953125" style="182" customWidth="1"/>
    <col min="11158" max="11158" width="15" style="182" customWidth="1"/>
    <col min="11159" max="11162" width="11.54296875" style="182" customWidth="1"/>
    <col min="11163" max="11170" width="11.7265625" style="182" customWidth="1"/>
    <col min="11171" max="11171" width="12.7265625" style="182" bestFit="1" customWidth="1"/>
    <col min="11172" max="11172" width="16.26953125" style="182" customWidth="1"/>
    <col min="11173" max="11173" width="13.26953125" style="182" bestFit="1" customWidth="1"/>
    <col min="11174" max="11174" width="10.54296875" style="182" bestFit="1" customWidth="1"/>
    <col min="11175" max="11176" width="9.26953125" style="182" bestFit="1" customWidth="1"/>
    <col min="11177" max="11177" width="4.7265625" style="182" bestFit="1" customWidth="1"/>
    <col min="11178" max="11178" width="10.26953125" style="182" bestFit="1" customWidth="1"/>
    <col min="11179" max="11179" width="11.54296875" style="182" bestFit="1" customWidth="1"/>
    <col min="11180" max="11180" width="10.7265625" style="182" bestFit="1" customWidth="1"/>
    <col min="11181" max="11185" width="11.7265625" style="182" customWidth="1"/>
    <col min="11186" max="11186" width="12.7265625" style="182" bestFit="1" customWidth="1"/>
    <col min="11187" max="11187" width="16.26953125" style="182" customWidth="1"/>
    <col min="11188" max="11188" width="14.54296875" style="182" customWidth="1"/>
    <col min="11189" max="11189" width="12.453125" style="182" bestFit="1" customWidth="1"/>
    <col min="11190" max="11192" width="12.453125" style="182" customWidth="1"/>
    <col min="11193" max="11200" width="11.7265625" style="182" customWidth="1"/>
    <col min="11201" max="11201" width="12.7265625" style="182" bestFit="1" customWidth="1"/>
    <col min="11202" max="11202" width="11" style="182" bestFit="1" customWidth="1"/>
    <col min="11203" max="11203" width="13.453125" style="182" bestFit="1" customWidth="1"/>
    <col min="11204" max="11204" width="12" style="182" bestFit="1" customWidth="1"/>
    <col min="11205" max="11411" width="8.7265625" style="182"/>
    <col min="11412" max="11413" width="16.26953125" style="182" customWidth="1"/>
    <col min="11414" max="11414" width="15" style="182" customWidth="1"/>
    <col min="11415" max="11418" width="11.54296875" style="182" customWidth="1"/>
    <col min="11419" max="11426" width="11.7265625" style="182" customWidth="1"/>
    <col min="11427" max="11427" width="12.7265625" style="182" bestFit="1" customWidth="1"/>
    <col min="11428" max="11428" width="16.26953125" style="182" customWidth="1"/>
    <col min="11429" max="11429" width="13.26953125" style="182" bestFit="1" customWidth="1"/>
    <col min="11430" max="11430" width="10.54296875" style="182" bestFit="1" customWidth="1"/>
    <col min="11431" max="11432" width="9.26953125" style="182" bestFit="1" customWidth="1"/>
    <col min="11433" max="11433" width="4.7265625" style="182" bestFit="1" customWidth="1"/>
    <col min="11434" max="11434" width="10.26953125" style="182" bestFit="1" customWidth="1"/>
    <col min="11435" max="11435" width="11.54296875" style="182" bestFit="1" customWidth="1"/>
    <col min="11436" max="11436" width="10.7265625" style="182" bestFit="1" customWidth="1"/>
    <col min="11437" max="11441" width="11.7265625" style="182" customWidth="1"/>
    <col min="11442" max="11442" width="12.7265625" style="182" bestFit="1" customWidth="1"/>
    <col min="11443" max="11443" width="16.26953125" style="182" customWidth="1"/>
    <col min="11444" max="11444" width="14.54296875" style="182" customWidth="1"/>
    <col min="11445" max="11445" width="12.453125" style="182" bestFit="1" customWidth="1"/>
    <col min="11446" max="11448" width="12.453125" style="182" customWidth="1"/>
    <col min="11449" max="11456" width="11.7265625" style="182" customWidth="1"/>
    <col min="11457" max="11457" width="12.7265625" style="182" bestFit="1" customWidth="1"/>
    <col min="11458" max="11458" width="11" style="182" bestFit="1" customWidth="1"/>
    <col min="11459" max="11459" width="13.453125" style="182" bestFit="1" customWidth="1"/>
    <col min="11460" max="11460" width="12" style="182" bestFit="1" customWidth="1"/>
    <col min="11461" max="11667" width="8.7265625" style="182"/>
    <col min="11668" max="11669" width="16.26953125" style="182" customWidth="1"/>
    <col min="11670" max="11670" width="15" style="182" customWidth="1"/>
    <col min="11671" max="11674" width="11.54296875" style="182" customWidth="1"/>
    <col min="11675" max="11682" width="11.7265625" style="182" customWidth="1"/>
    <col min="11683" max="11683" width="12.7265625" style="182" bestFit="1" customWidth="1"/>
    <col min="11684" max="11684" width="16.26953125" style="182" customWidth="1"/>
    <col min="11685" max="11685" width="13.26953125" style="182" bestFit="1" customWidth="1"/>
    <col min="11686" max="11686" width="10.54296875" style="182" bestFit="1" customWidth="1"/>
    <col min="11687" max="11688" width="9.26953125" style="182" bestFit="1" customWidth="1"/>
    <col min="11689" max="11689" width="4.7265625" style="182" bestFit="1" customWidth="1"/>
    <col min="11690" max="11690" width="10.26953125" style="182" bestFit="1" customWidth="1"/>
    <col min="11691" max="11691" width="11.54296875" style="182" bestFit="1" customWidth="1"/>
    <col min="11692" max="11692" width="10.7265625" style="182" bestFit="1" customWidth="1"/>
    <col min="11693" max="11697" width="11.7265625" style="182" customWidth="1"/>
    <col min="11698" max="11698" width="12.7265625" style="182" bestFit="1" customWidth="1"/>
    <col min="11699" max="11699" width="16.26953125" style="182" customWidth="1"/>
    <col min="11700" max="11700" width="14.54296875" style="182" customWidth="1"/>
    <col min="11701" max="11701" width="12.453125" style="182" bestFit="1" customWidth="1"/>
    <col min="11702" max="11704" width="12.453125" style="182" customWidth="1"/>
    <col min="11705" max="11712" width="11.7265625" style="182" customWidth="1"/>
    <col min="11713" max="11713" width="12.7265625" style="182" bestFit="1" customWidth="1"/>
    <col min="11714" max="11714" width="11" style="182" bestFit="1" customWidth="1"/>
    <col min="11715" max="11715" width="13.453125" style="182" bestFit="1" customWidth="1"/>
    <col min="11716" max="11716" width="12" style="182" bestFit="1" customWidth="1"/>
    <col min="11717" max="11923" width="8.7265625" style="182"/>
    <col min="11924" max="11925" width="16.26953125" style="182" customWidth="1"/>
    <col min="11926" max="11926" width="15" style="182" customWidth="1"/>
    <col min="11927" max="11930" width="11.54296875" style="182" customWidth="1"/>
    <col min="11931" max="11938" width="11.7265625" style="182" customWidth="1"/>
    <col min="11939" max="11939" width="12.7265625" style="182" bestFit="1" customWidth="1"/>
    <col min="11940" max="11940" width="16.26953125" style="182" customWidth="1"/>
    <col min="11941" max="11941" width="13.26953125" style="182" bestFit="1" customWidth="1"/>
    <col min="11942" max="11942" width="10.54296875" style="182" bestFit="1" customWidth="1"/>
    <col min="11943" max="11944" width="9.26953125" style="182" bestFit="1" customWidth="1"/>
    <col min="11945" max="11945" width="4.7265625" style="182" bestFit="1" customWidth="1"/>
    <col min="11946" max="11946" width="10.26953125" style="182" bestFit="1" customWidth="1"/>
    <col min="11947" max="11947" width="11.54296875" style="182" bestFit="1" customWidth="1"/>
    <col min="11948" max="11948" width="10.7265625" style="182" bestFit="1" customWidth="1"/>
    <col min="11949" max="11953" width="11.7265625" style="182" customWidth="1"/>
    <col min="11954" max="11954" width="12.7265625" style="182" bestFit="1" customWidth="1"/>
    <col min="11955" max="11955" width="16.26953125" style="182" customWidth="1"/>
    <col min="11956" max="11956" width="14.54296875" style="182" customWidth="1"/>
    <col min="11957" max="11957" width="12.453125" style="182" bestFit="1" customWidth="1"/>
    <col min="11958" max="11960" width="12.453125" style="182" customWidth="1"/>
    <col min="11961" max="11968" width="11.7265625" style="182" customWidth="1"/>
    <col min="11969" max="11969" width="12.7265625" style="182" bestFit="1" customWidth="1"/>
    <col min="11970" max="11970" width="11" style="182" bestFit="1" customWidth="1"/>
    <col min="11971" max="11971" width="13.453125" style="182" bestFit="1" customWidth="1"/>
    <col min="11972" max="11972" width="12" style="182" bestFit="1" customWidth="1"/>
    <col min="11973" max="12179" width="8.7265625" style="182"/>
    <col min="12180" max="12181" width="16.26953125" style="182" customWidth="1"/>
    <col min="12182" max="12182" width="15" style="182" customWidth="1"/>
    <col min="12183" max="12186" width="11.54296875" style="182" customWidth="1"/>
    <col min="12187" max="12194" width="11.7265625" style="182" customWidth="1"/>
    <col min="12195" max="12195" width="12.7265625" style="182" bestFit="1" customWidth="1"/>
    <col min="12196" max="12196" width="16.26953125" style="182" customWidth="1"/>
    <col min="12197" max="12197" width="13.26953125" style="182" bestFit="1" customWidth="1"/>
    <col min="12198" max="12198" width="10.54296875" style="182" bestFit="1" customWidth="1"/>
    <col min="12199" max="12200" width="9.26953125" style="182" bestFit="1" customWidth="1"/>
    <col min="12201" max="12201" width="4.7265625" style="182" bestFit="1" customWidth="1"/>
    <col min="12202" max="12202" width="10.26953125" style="182" bestFit="1" customWidth="1"/>
    <col min="12203" max="12203" width="11.54296875" style="182" bestFit="1" customWidth="1"/>
    <col min="12204" max="12204" width="10.7265625" style="182" bestFit="1" customWidth="1"/>
    <col min="12205" max="12209" width="11.7265625" style="182" customWidth="1"/>
    <col min="12210" max="12210" width="12.7265625" style="182" bestFit="1" customWidth="1"/>
    <col min="12211" max="12211" width="16.26953125" style="182" customWidth="1"/>
    <col min="12212" max="12212" width="14.54296875" style="182" customWidth="1"/>
    <col min="12213" max="12213" width="12.453125" style="182" bestFit="1" customWidth="1"/>
    <col min="12214" max="12216" width="12.453125" style="182" customWidth="1"/>
    <col min="12217" max="12224" width="11.7265625" style="182" customWidth="1"/>
    <col min="12225" max="12225" width="12.7265625" style="182" bestFit="1" customWidth="1"/>
    <col min="12226" max="12226" width="11" style="182" bestFit="1" customWidth="1"/>
    <col min="12227" max="12227" width="13.453125" style="182" bestFit="1" customWidth="1"/>
    <col min="12228" max="12228" width="12" style="182" bestFit="1" customWidth="1"/>
    <col min="12229" max="12435" width="8.7265625" style="182"/>
    <col min="12436" max="12437" width="16.26953125" style="182" customWidth="1"/>
    <col min="12438" max="12438" width="15" style="182" customWidth="1"/>
    <col min="12439" max="12442" width="11.54296875" style="182" customWidth="1"/>
    <col min="12443" max="12450" width="11.7265625" style="182" customWidth="1"/>
    <col min="12451" max="12451" width="12.7265625" style="182" bestFit="1" customWidth="1"/>
    <col min="12452" max="12452" width="16.26953125" style="182" customWidth="1"/>
    <col min="12453" max="12453" width="13.26953125" style="182" bestFit="1" customWidth="1"/>
    <col min="12454" max="12454" width="10.54296875" style="182" bestFit="1" customWidth="1"/>
    <col min="12455" max="12456" width="9.26953125" style="182" bestFit="1" customWidth="1"/>
    <col min="12457" max="12457" width="4.7265625" style="182" bestFit="1" customWidth="1"/>
    <col min="12458" max="12458" width="10.26953125" style="182" bestFit="1" customWidth="1"/>
    <col min="12459" max="12459" width="11.54296875" style="182" bestFit="1" customWidth="1"/>
    <col min="12460" max="12460" width="10.7265625" style="182" bestFit="1" customWidth="1"/>
    <col min="12461" max="12465" width="11.7265625" style="182" customWidth="1"/>
    <col min="12466" max="12466" width="12.7265625" style="182" bestFit="1" customWidth="1"/>
    <col min="12467" max="12467" width="16.26953125" style="182" customWidth="1"/>
    <col min="12468" max="12468" width="14.54296875" style="182" customWidth="1"/>
    <col min="12469" max="12469" width="12.453125" style="182" bestFit="1" customWidth="1"/>
    <col min="12470" max="12472" width="12.453125" style="182" customWidth="1"/>
    <col min="12473" max="12480" width="11.7265625" style="182" customWidth="1"/>
    <col min="12481" max="12481" width="12.7265625" style="182" bestFit="1" customWidth="1"/>
    <col min="12482" max="12482" width="11" style="182" bestFit="1" customWidth="1"/>
    <col min="12483" max="12483" width="13.453125" style="182" bestFit="1" customWidth="1"/>
    <col min="12484" max="12484" width="12" style="182" bestFit="1" customWidth="1"/>
    <col min="12485" max="12691" width="8.7265625" style="182"/>
    <col min="12692" max="12693" width="16.26953125" style="182" customWidth="1"/>
    <col min="12694" max="12694" width="15" style="182" customWidth="1"/>
    <col min="12695" max="12698" width="11.54296875" style="182" customWidth="1"/>
    <col min="12699" max="12706" width="11.7265625" style="182" customWidth="1"/>
    <col min="12707" max="12707" width="12.7265625" style="182" bestFit="1" customWidth="1"/>
    <col min="12708" max="12708" width="16.26953125" style="182" customWidth="1"/>
    <col min="12709" max="12709" width="13.26953125" style="182" bestFit="1" customWidth="1"/>
    <col min="12710" max="12710" width="10.54296875" style="182" bestFit="1" customWidth="1"/>
    <col min="12711" max="12712" width="9.26953125" style="182" bestFit="1" customWidth="1"/>
    <col min="12713" max="12713" width="4.7265625" style="182" bestFit="1" customWidth="1"/>
    <col min="12714" max="12714" width="10.26953125" style="182" bestFit="1" customWidth="1"/>
    <col min="12715" max="12715" width="11.54296875" style="182" bestFit="1" customWidth="1"/>
    <col min="12716" max="12716" width="10.7265625" style="182" bestFit="1" customWidth="1"/>
    <col min="12717" max="12721" width="11.7265625" style="182" customWidth="1"/>
    <col min="12722" max="12722" width="12.7265625" style="182" bestFit="1" customWidth="1"/>
    <col min="12723" max="12723" width="16.26953125" style="182" customWidth="1"/>
    <col min="12724" max="12724" width="14.54296875" style="182" customWidth="1"/>
    <col min="12725" max="12725" width="12.453125" style="182" bestFit="1" customWidth="1"/>
    <col min="12726" max="12728" width="12.453125" style="182" customWidth="1"/>
    <col min="12729" max="12736" width="11.7265625" style="182" customWidth="1"/>
    <col min="12737" max="12737" width="12.7265625" style="182" bestFit="1" customWidth="1"/>
    <col min="12738" max="12738" width="11" style="182" bestFit="1" customWidth="1"/>
    <col min="12739" max="12739" width="13.453125" style="182" bestFit="1" customWidth="1"/>
    <col min="12740" max="12740" width="12" style="182" bestFit="1" customWidth="1"/>
    <col min="12741" max="12947" width="8.7265625" style="182"/>
    <col min="12948" max="12949" width="16.26953125" style="182" customWidth="1"/>
    <col min="12950" max="12950" width="15" style="182" customWidth="1"/>
    <col min="12951" max="12954" width="11.54296875" style="182" customWidth="1"/>
    <col min="12955" max="12962" width="11.7265625" style="182" customWidth="1"/>
    <col min="12963" max="12963" width="12.7265625" style="182" bestFit="1" customWidth="1"/>
    <col min="12964" max="12964" width="16.26953125" style="182" customWidth="1"/>
    <col min="12965" max="12965" width="13.26953125" style="182" bestFit="1" customWidth="1"/>
    <col min="12966" max="12966" width="10.54296875" style="182" bestFit="1" customWidth="1"/>
    <col min="12967" max="12968" width="9.26953125" style="182" bestFit="1" customWidth="1"/>
    <col min="12969" max="12969" width="4.7265625" style="182" bestFit="1" customWidth="1"/>
    <col min="12970" max="12970" width="10.26953125" style="182" bestFit="1" customWidth="1"/>
    <col min="12971" max="12971" width="11.54296875" style="182" bestFit="1" customWidth="1"/>
    <col min="12972" max="12972" width="10.7265625" style="182" bestFit="1" customWidth="1"/>
    <col min="12973" max="12977" width="11.7265625" style="182" customWidth="1"/>
    <col min="12978" max="12978" width="12.7265625" style="182" bestFit="1" customWidth="1"/>
    <col min="12979" max="12979" width="16.26953125" style="182" customWidth="1"/>
    <col min="12980" max="12980" width="14.54296875" style="182" customWidth="1"/>
    <col min="12981" max="12981" width="12.453125" style="182" bestFit="1" customWidth="1"/>
    <col min="12982" max="12984" width="12.453125" style="182" customWidth="1"/>
    <col min="12985" max="12992" width="11.7265625" style="182" customWidth="1"/>
    <col min="12993" max="12993" width="12.7265625" style="182" bestFit="1" customWidth="1"/>
    <col min="12994" max="12994" width="11" style="182" bestFit="1" customWidth="1"/>
    <col min="12995" max="12995" width="13.453125" style="182" bestFit="1" customWidth="1"/>
    <col min="12996" max="12996" width="12" style="182" bestFit="1" customWidth="1"/>
    <col min="12997" max="13203" width="8.7265625" style="182"/>
    <col min="13204" max="13205" width="16.26953125" style="182" customWidth="1"/>
    <col min="13206" max="13206" width="15" style="182" customWidth="1"/>
    <col min="13207" max="13210" width="11.54296875" style="182" customWidth="1"/>
    <col min="13211" max="13218" width="11.7265625" style="182" customWidth="1"/>
    <col min="13219" max="13219" width="12.7265625" style="182" bestFit="1" customWidth="1"/>
    <col min="13220" max="13220" width="16.26953125" style="182" customWidth="1"/>
    <col min="13221" max="13221" width="13.26953125" style="182" bestFit="1" customWidth="1"/>
    <col min="13222" max="13222" width="10.54296875" style="182" bestFit="1" customWidth="1"/>
    <col min="13223" max="13224" width="9.26953125" style="182" bestFit="1" customWidth="1"/>
    <col min="13225" max="13225" width="4.7265625" style="182" bestFit="1" customWidth="1"/>
    <col min="13226" max="13226" width="10.26953125" style="182" bestFit="1" customWidth="1"/>
    <col min="13227" max="13227" width="11.54296875" style="182" bestFit="1" customWidth="1"/>
    <col min="13228" max="13228" width="10.7265625" style="182" bestFit="1" customWidth="1"/>
    <col min="13229" max="13233" width="11.7265625" style="182" customWidth="1"/>
    <col min="13234" max="13234" width="12.7265625" style="182" bestFit="1" customWidth="1"/>
    <col min="13235" max="13235" width="16.26953125" style="182" customWidth="1"/>
    <col min="13236" max="13236" width="14.54296875" style="182" customWidth="1"/>
    <col min="13237" max="13237" width="12.453125" style="182" bestFit="1" customWidth="1"/>
    <col min="13238" max="13240" width="12.453125" style="182" customWidth="1"/>
    <col min="13241" max="13248" width="11.7265625" style="182" customWidth="1"/>
    <col min="13249" max="13249" width="12.7265625" style="182" bestFit="1" customWidth="1"/>
    <col min="13250" max="13250" width="11" style="182" bestFit="1" customWidth="1"/>
    <col min="13251" max="13251" width="13.453125" style="182" bestFit="1" customWidth="1"/>
    <col min="13252" max="13252" width="12" style="182" bestFit="1" customWidth="1"/>
    <col min="13253" max="13459" width="8.7265625" style="182"/>
    <col min="13460" max="13461" width="16.26953125" style="182" customWidth="1"/>
    <col min="13462" max="13462" width="15" style="182" customWidth="1"/>
    <col min="13463" max="13466" width="11.54296875" style="182" customWidth="1"/>
    <col min="13467" max="13474" width="11.7265625" style="182" customWidth="1"/>
    <col min="13475" max="13475" width="12.7265625" style="182" bestFit="1" customWidth="1"/>
    <col min="13476" max="13476" width="16.26953125" style="182" customWidth="1"/>
    <col min="13477" max="13477" width="13.26953125" style="182" bestFit="1" customWidth="1"/>
    <col min="13478" max="13478" width="10.54296875" style="182" bestFit="1" customWidth="1"/>
    <col min="13479" max="13480" width="9.26953125" style="182" bestFit="1" customWidth="1"/>
    <col min="13481" max="13481" width="4.7265625" style="182" bestFit="1" customWidth="1"/>
    <col min="13482" max="13482" width="10.26953125" style="182" bestFit="1" customWidth="1"/>
    <col min="13483" max="13483" width="11.54296875" style="182" bestFit="1" customWidth="1"/>
    <col min="13484" max="13484" width="10.7265625" style="182" bestFit="1" customWidth="1"/>
    <col min="13485" max="13489" width="11.7265625" style="182" customWidth="1"/>
    <col min="13490" max="13490" width="12.7265625" style="182" bestFit="1" customWidth="1"/>
    <col min="13491" max="13491" width="16.26953125" style="182" customWidth="1"/>
    <col min="13492" max="13492" width="14.54296875" style="182" customWidth="1"/>
    <col min="13493" max="13493" width="12.453125" style="182" bestFit="1" customWidth="1"/>
    <col min="13494" max="13496" width="12.453125" style="182" customWidth="1"/>
    <col min="13497" max="13504" width="11.7265625" style="182" customWidth="1"/>
    <col min="13505" max="13505" width="12.7265625" style="182" bestFit="1" customWidth="1"/>
    <col min="13506" max="13506" width="11" style="182" bestFit="1" customWidth="1"/>
    <col min="13507" max="13507" width="13.453125" style="182" bestFit="1" customWidth="1"/>
    <col min="13508" max="13508" width="12" style="182" bestFit="1" customWidth="1"/>
    <col min="13509" max="13715" width="8.7265625" style="182"/>
    <col min="13716" max="13717" width="16.26953125" style="182" customWidth="1"/>
    <col min="13718" max="13718" width="15" style="182" customWidth="1"/>
    <col min="13719" max="13722" width="11.54296875" style="182" customWidth="1"/>
    <col min="13723" max="13730" width="11.7265625" style="182" customWidth="1"/>
    <col min="13731" max="13731" width="12.7265625" style="182" bestFit="1" customWidth="1"/>
    <col min="13732" max="13732" width="16.26953125" style="182" customWidth="1"/>
    <col min="13733" max="13733" width="13.26953125" style="182" bestFit="1" customWidth="1"/>
    <col min="13734" max="13734" width="10.54296875" style="182" bestFit="1" customWidth="1"/>
    <col min="13735" max="13736" width="9.26953125" style="182" bestFit="1" customWidth="1"/>
    <col min="13737" max="13737" width="4.7265625" style="182" bestFit="1" customWidth="1"/>
    <col min="13738" max="13738" width="10.26953125" style="182" bestFit="1" customWidth="1"/>
    <col min="13739" max="13739" width="11.54296875" style="182" bestFit="1" customWidth="1"/>
    <col min="13740" max="13740" width="10.7265625" style="182" bestFit="1" customWidth="1"/>
    <col min="13741" max="13745" width="11.7265625" style="182" customWidth="1"/>
    <col min="13746" max="13746" width="12.7265625" style="182" bestFit="1" customWidth="1"/>
    <col min="13747" max="13747" width="16.26953125" style="182" customWidth="1"/>
    <col min="13748" max="13748" width="14.54296875" style="182" customWidth="1"/>
    <col min="13749" max="13749" width="12.453125" style="182" bestFit="1" customWidth="1"/>
    <col min="13750" max="13752" width="12.453125" style="182" customWidth="1"/>
    <col min="13753" max="13760" width="11.7265625" style="182" customWidth="1"/>
    <col min="13761" max="13761" width="12.7265625" style="182" bestFit="1" customWidth="1"/>
    <col min="13762" max="13762" width="11" style="182" bestFit="1" customWidth="1"/>
    <col min="13763" max="13763" width="13.453125" style="182" bestFit="1" customWidth="1"/>
    <col min="13764" max="13764" width="12" style="182" bestFit="1" customWidth="1"/>
    <col min="13765" max="13971" width="8.7265625" style="182"/>
    <col min="13972" max="13973" width="16.26953125" style="182" customWidth="1"/>
    <col min="13974" max="13974" width="15" style="182" customWidth="1"/>
    <col min="13975" max="13978" width="11.54296875" style="182" customWidth="1"/>
    <col min="13979" max="13986" width="11.7265625" style="182" customWidth="1"/>
    <col min="13987" max="13987" width="12.7265625" style="182" bestFit="1" customWidth="1"/>
    <col min="13988" max="13988" width="16.26953125" style="182" customWidth="1"/>
    <col min="13989" max="13989" width="13.26953125" style="182" bestFit="1" customWidth="1"/>
    <col min="13990" max="13990" width="10.54296875" style="182" bestFit="1" customWidth="1"/>
    <col min="13991" max="13992" width="9.26953125" style="182" bestFit="1" customWidth="1"/>
    <col min="13993" max="13993" width="4.7265625" style="182" bestFit="1" customWidth="1"/>
    <col min="13994" max="13994" width="10.26953125" style="182" bestFit="1" customWidth="1"/>
    <col min="13995" max="13995" width="11.54296875" style="182" bestFit="1" customWidth="1"/>
    <col min="13996" max="13996" width="10.7265625" style="182" bestFit="1" customWidth="1"/>
    <col min="13997" max="14001" width="11.7265625" style="182" customWidth="1"/>
    <col min="14002" max="14002" width="12.7265625" style="182" bestFit="1" customWidth="1"/>
    <col min="14003" max="14003" width="16.26953125" style="182" customWidth="1"/>
    <col min="14004" max="14004" width="14.54296875" style="182" customWidth="1"/>
    <col min="14005" max="14005" width="12.453125" style="182" bestFit="1" customWidth="1"/>
    <col min="14006" max="14008" width="12.453125" style="182" customWidth="1"/>
    <col min="14009" max="14016" width="11.7265625" style="182" customWidth="1"/>
    <col min="14017" max="14017" width="12.7265625" style="182" bestFit="1" customWidth="1"/>
    <col min="14018" max="14018" width="11" style="182" bestFit="1" customWidth="1"/>
    <col min="14019" max="14019" width="13.453125" style="182" bestFit="1" customWidth="1"/>
    <col min="14020" max="14020" width="12" style="182" bestFit="1" customWidth="1"/>
    <col min="14021" max="14227" width="8.7265625" style="182"/>
    <col min="14228" max="14229" width="16.26953125" style="182" customWidth="1"/>
    <col min="14230" max="14230" width="15" style="182" customWidth="1"/>
    <col min="14231" max="14234" width="11.54296875" style="182" customWidth="1"/>
    <col min="14235" max="14242" width="11.7265625" style="182" customWidth="1"/>
    <col min="14243" max="14243" width="12.7265625" style="182" bestFit="1" customWidth="1"/>
    <col min="14244" max="14244" width="16.26953125" style="182" customWidth="1"/>
    <col min="14245" max="14245" width="13.26953125" style="182" bestFit="1" customWidth="1"/>
    <col min="14246" max="14246" width="10.54296875" style="182" bestFit="1" customWidth="1"/>
    <col min="14247" max="14248" width="9.26953125" style="182" bestFit="1" customWidth="1"/>
    <col min="14249" max="14249" width="4.7265625" style="182" bestFit="1" customWidth="1"/>
    <col min="14250" max="14250" width="10.26953125" style="182" bestFit="1" customWidth="1"/>
    <col min="14251" max="14251" width="11.54296875" style="182" bestFit="1" customWidth="1"/>
    <col min="14252" max="14252" width="10.7265625" style="182" bestFit="1" customWidth="1"/>
    <col min="14253" max="14257" width="11.7265625" style="182" customWidth="1"/>
    <col min="14258" max="14258" width="12.7265625" style="182" bestFit="1" customWidth="1"/>
    <col min="14259" max="14259" width="16.26953125" style="182" customWidth="1"/>
    <col min="14260" max="14260" width="14.54296875" style="182" customWidth="1"/>
    <col min="14261" max="14261" width="12.453125" style="182" bestFit="1" customWidth="1"/>
    <col min="14262" max="14264" width="12.453125" style="182" customWidth="1"/>
    <col min="14265" max="14272" width="11.7265625" style="182" customWidth="1"/>
    <col min="14273" max="14273" width="12.7265625" style="182" bestFit="1" customWidth="1"/>
    <col min="14274" max="14274" width="11" style="182" bestFit="1" customWidth="1"/>
    <col min="14275" max="14275" width="13.453125" style="182" bestFit="1" customWidth="1"/>
    <col min="14276" max="14276" width="12" style="182" bestFit="1" customWidth="1"/>
    <col min="14277" max="14483" width="8.7265625" style="182"/>
    <col min="14484" max="14485" width="16.26953125" style="182" customWidth="1"/>
    <col min="14486" max="14486" width="15" style="182" customWidth="1"/>
    <col min="14487" max="14490" width="11.54296875" style="182" customWidth="1"/>
    <col min="14491" max="14498" width="11.7265625" style="182" customWidth="1"/>
    <col min="14499" max="14499" width="12.7265625" style="182" bestFit="1" customWidth="1"/>
    <col min="14500" max="14500" width="16.26953125" style="182" customWidth="1"/>
    <col min="14501" max="14501" width="13.26953125" style="182" bestFit="1" customWidth="1"/>
    <col min="14502" max="14502" width="10.54296875" style="182" bestFit="1" customWidth="1"/>
    <col min="14503" max="14504" width="9.26953125" style="182" bestFit="1" customWidth="1"/>
    <col min="14505" max="14505" width="4.7265625" style="182" bestFit="1" customWidth="1"/>
    <col min="14506" max="14506" width="10.26953125" style="182" bestFit="1" customWidth="1"/>
    <col min="14507" max="14507" width="11.54296875" style="182" bestFit="1" customWidth="1"/>
    <col min="14508" max="14508" width="10.7265625" style="182" bestFit="1" customWidth="1"/>
    <col min="14509" max="14513" width="11.7265625" style="182" customWidth="1"/>
    <col min="14514" max="14514" width="12.7265625" style="182" bestFit="1" customWidth="1"/>
    <col min="14515" max="14515" width="16.26953125" style="182" customWidth="1"/>
    <col min="14516" max="14516" width="14.54296875" style="182" customWidth="1"/>
    <col min="14517" max="14517" width="12.453125" style="182" bestFit="1" customWidth="1"/>
    <col min="14518" max="14520" width="12.453125" style="182" customWidth="1"/>
    <col min="14521" max="14528" width="11.7265625" style="182" customWidth="1"/>
    <col min="14529" max="14529" width="12.7265625" style="182" bestFit="1" customWidth="1"/>
    <col min="14530" max="14530" width="11" style="182" bestFit="1" customWidth="1"/>
    <col min="14531" max="14531" width="13.453125" style="182" bestFit="1" customWidth="1"/>
    <col min="14532" max="14532" width="12" style="182" bestFit="1" customWidth="1"/>
    <col min="14533" max="14739" width="8.7265625" style="182"/>
    <col min="14740" max="14741" width="16.26953125" style="182" customWidth="1"/>
    <col min="14742" max="14742" width="15" style="182" customWidth="1"/>
    <col min="14743" max="14746" width="11.54296875" style="182" customWidth="1"/>
    <col min="14747" max="14754" width="11.7265625" style="182" customWidth="1"/>
    <col min="14755" max="14755" width="12.7265625" style="182" bestFit="1" customWidth="1"/>
    <col min="14756" max="14756" width="16.26953125" style="182" customWidth="1"/>
    <col min="14757" max="14757" width="13.26953125" style="182" bestFit="1" customWidth="1"/>
    <col min="14758" max="14758" width="10.54296875" style="182" bestFit="1" customWidth="1"/>
    <col min="14759" max="14760" width="9.26953125" style="182" bestFit="1" customWidth="1"/>
    <col min="14761" max="14761" width="4.7265625" style="182" bestFit="1" customWidth="1"/>
    <col min="14762" max="14762" width="10.26953125" style="182" bestFit="1" customWidth="1"/>
    <col min="14763" max="14763" width="11.54296875" style="182" bestFit="1" customWidth="1"/>
    <col min="14764" max="14764" width="10.7265625" style="182" bestFit="1" customWidth="1"/>
    <col min="14765" max="14769" width="11.7265625" style="182" customWidth="1"/>
    <col min="14770" max="14770" width="12.7265625" style="182" bestFit="1" customWidth="1"/>
    <col min="14771" max="14771" width="16.26953125" style="182" customWidth="1"/>
    <col min="14772" max="14772" width="14.54296875" style="182" customWidth="1"/>
    <col min="14773" max="14773" width="12.453125" style="182" bestFit="1" customWidth="1"/>
    <col min="14774" max="14776" width="12.453125" style="182" customWidth="1"/>
    <col min="14777" max="14784" width="11.7265625" style="182" customWidth="1"/>
    <col min="14785" max="14785" width="12.7265625" style="182" bestFit="1" customWidth="1"/>
    <col min="14786" max="14786" width="11" style="182" bestFit="1" customWidth="1"/>
    <col min="14787" max="14787" width="13.453125" style="182" bestFit="1" customWidth="1"/>
    <col min="14788" max="14788" width="12" style="182" bestFit="1" customWidth="1"/>
    <col min="14789" max="14995" width="8.7265625" style="182"/>
    <col min="14996" max="14997" width="16.26953125" style="182" customWidth="1"/>
    <col min="14998" max="14998" width="15" style="182" customWidth="1"/>
    <col min="14999" max="15002" width="11.54296875" style="182" customWidth="1"/>
    <col min="15003" max="15010" width="11.7265625" style="182" customWidth="1"/>
    <col min="15011" max="15011" width="12.7265625" style="182" bestFit="1" customWidth="1"/>
    <col min="15012" max="15012" width="16.26953125" style="182" customWidth="1"/>
    <col min="15013" max="15013" width="13.26953125" style="182" bestFit="1" customWidth="1"/>
    <col min="15014" max="15014" width="10.54296875" style="182" bestFit="1" customWidth="1"/>
    <col min="15015" max="15016" width="9.26953125" style="182" bestFit="1" customWidth="1"/>
    <col min="15017" max="15017" width="4.7265625" style="182" bestFit="1" customWidth="1"/>
    <col min="15018" max="15018" width="10.26953125" style="182" bestFit="1" customWidth="1"/>
    <col min="15019" max="15019" width="11.54296875" style="182" bestFit="1" customWidth="1"/>
    <col min="15020" max="15020" width="10.7265625" style="182" bestFit="1" customWidth="1"/>
    <col min="15021" max="15025" width="11.7265625" style="182" customWidth="1"/>
    <col min="15026" max="15026" width="12.7265625" style="182" bestFit="1" customWidth="1"/>
    <col min="15027" max="15027" width="16.26953125" style="182" customWidth="1"/>
    <col min="15028" max="15028" width="14.54296875" style="182" customWidth="1"/>
    <col min="15029" max="15029" width="12.453125" style="182" bestFit="1" customWidth="1"/>
    <col min="15030" max="15032" width="12.453125" style="182" customWidth="1"/>
    <col min="15033" max="15040" width="11.7265625" style="182" customWidth="1"/>
    <col min="15041" max="15041" width="12.7265625" style="182" bestFit="1" customWidth="1"/>
    <col min="15042" max="15042" width="11" style="182" bestFit="1" customWidth="1"/>
    <col min="15043" max="15043" width="13.453125" style="182" bestFit="1" customWidth="1"/>
    <col min="15044" max="15044" width="12" style="182" bestFit="1" customWidth="1"/>
    <col min="15045" max="15251" width="8.7265625" style="182"/>
    <col min="15252" max="15253" width="16.26953125" style="182" customWidth="1"/>
    <col min="15254" max="15254" width="15" style="182" customWidth="1"/>
    <col min="15255" max="15258" width="11.54296875" style="182" customWidth="1"/>
    <col min="15259" max="15266" width="11.7265625" style="182" customWidth="1"/>
    <col min="15267" max="15267" width="12.7265625" style="182" bestFit="1" customWidth="1"/>
    <col min="15268" max="15268" width="16.26953125" style="182" customWidth="1"/>
    <col min="15269" max="15269" width="13.26953125" style="182" bestFit="1" customWidth="1"/>
    <col min="15270" max="15270" width="10.54296875" style="182" bestFit="1" customWidth="1"/>
    <col min="15271" max="15272" width="9.26953125" style="182" bestFit="1" customWidth="1"/>
    <col min="15273" max="15273" width="4.7265625" style="182" bestFit="1" customWidth="1"/>
    <col min="15274" max="15274" width="10.26953125" style="182" bestFit="1" customWidth="1"/>
    <col min="15275" max="15275" width="11.54296875" style="182" bestFit="1" customWidth="1"/>
    <col min="15276" max="15276" width="10.7265625" style="182" bestFit="1" customWidth="1"/>
    <col min="15277" max="15281" width="11.7265625" style="182" customWidth="1"/>
    <col min="15282" max="15282" width="12.7265625" style="182" bestFit="1" customWidth="1"/>
    <col min="15283" max="15283" width="16.26953125" style="182" customWidth="1"/>
    <col min="15284" max="15284" width="14.54296875" style="182" customWidth="1"/>
    <col min="15285" max="15285" width="12.453125" style="182" bestFit="1" customWidth="1"/>
    <col min="15286" max="15288" width="12.453125" style="182" customWidth="1"/>
    <col min="15289" max="15296" width="11.7265625" style="182" customWidth="1"/>
    <col min="15297" max="15297" width="12.7265625" style="182" bestFit="1" customWidth="1"/>
    <col min="15298" max="15298" width="11" style="182" bestFit="1" customWidth="1"/>
    <col min="15299" max="15299" width="13.453125" style="182" bestFit="1" customWidth="1"/>
    <col min="15300" max="15300" width="12" style="182" bestFit="1" customWidth="1"/>
    <col min="15301" max="15507" width="8.7265625" style="182"/>
    <col min="15508" max="15509" width="16.26953125" style="182" customWidth="1"/>
    <col min="15510" max="15510" width="15" style="182" customWidth="1"/>
    <col min="15511" max="15514" width="11.54296875" style="182" customWidth="1"/>
    <col min="15515" max="15522" width="11.7265625" style="182" customWidth="1"/>
    <col min="15523" max="15523" width="12.7265625" style="182" bestFit="1" customWidth="1"/>
    <col min="15524" max="15524" width="16.26953125" style="182" customWidth="1"/>
    <col min="15525" max="15525" width="13.26953125" style="182" bestFit="1" customWidth="1"/>
    <col min="15526" max="15526" width="10.54296875" style="182" bestFit="1" customWidth="1"/>
    <col min="15527" max="15528" width="9.26953125" style="182" bestFit="1" customWidth="1"/>
    <col min="15529" max="15529" width="4.7265625" style="182" bestFit="1" customWidth="1"/>
    <col min="15530" max="15530" width="10.26953125" style="182" bestFit="1" customWidth="1"/>
    <col min="15531" max="15531" width="11.54296875" style="182" bestFit="1" customWidth="1"/>
    <col min="15532" max="15532" width="10.7265625" style="182" bestFit="1" customWidth="1"/>
    <col min="15533" max="15537" width="11.7265625" style="182" customWidth="1"/>
    <col min="15538" max="15538" width="12.7265625" style="182" bestFit="1" customWidth="1"/>
    <col min="15539" max="15539" width="16.26953125" style="182" customWidth="1"/>
    <col min="15540" max="15540" width="14.54296875" style="182" customWidth="1"/>
    <col min="15541" max="15541" width="12.453125" style="182" bestFit="1" customWidth="1"/>
    <col min="15542" max="15544" width="12.453125" style="182" customWidth="1"/>
    <col min="15545" max="15552" width="11.7265625" style="182" customWidth="1"/>
    <col min="15553" max="15553" width="12.7265625" style="182" bestFit="1" customWidth="1"/>
    <col min="15554" max="15554" width="11" style="182" bestFit="1" customWidth="1"/>
    <col min="15555" max="15555" width="13.453125" style="182" bestFit="1" customWidth="1"/>
    <col min="15556" max="15556" width="12" style="182" bestFit="1" customWidth="1"/>
    <col min="15557" max="15763" width="8.7265625" style="182"/>
    <col min="15764" max="15765" width="16.26953125" style="182" customWidth="1"/>
    <col min="15766" max="15766" width="15" style="182" customWidth="1"/>
    <col min="15767" max="15770" width="11.54296875" style="182" customWidth="1"/>
    <col min="15771" max="15778" width="11.7265625" style="182" customWidth="1"/>
    <col min="15779" max="15779" width="12.7265625" style="182" bestFit="1" customWidth="1"/>
    <col min="15780" max="15780" width="16.26953125" style="182" customWidth="1"/>
    <col min="15781" max="15781" width="13.26953125" style="182" bestFit="1" customWidth="1"/>
    <col min="15782" max="15782" width="10.54296875" style="182" bestFit="1" customWidth="1"/>
    <col min="15783" max="15784" width="9.26953125" style="182" bestFit="1" customWidth="1"/>
    <col min="15785" max="15785" width="4.7265625" style="182" bestFit="1" customWidth="1"/>
    <col min="15786" max="15786" width="10.26953125" style="182" bestFit="1" customWidth="1"/>
    <col min="15787" max="15787" width="11.54296875" style="182" bestFit="1" customWidth="1"/>
    <col min="15788" max="15788" width="10.7265625" style="182" bestFit="1" customWidth="1"/>
    <col min="15789" max="15793" width="11.7265625" style="182" customWidth="1"/>
    <col min="15794" max="15794" width="12.7265625" style="182" bestFit="1" customWidth="1"/>
    <col min="15795" max="15795" width="16.26953125" style="182" customWidth="1"/>
    <col min="15796" max="15796" width="14.54296875" style="182" customWidth="1"/>
    <col min="15797" max="15797" width="12.453125" style="182" bestFit="1" customWidth="1"/>
    <col min="15798" max="15800" width="12.453125" style="182" customWidth="1"/>
    <col min="15801" max="15808" width="11.7265625" style="182" customWidth="1"/>
    <col min="15809" max="15809" width="12.7265625" style="182" bestFit="1" customWidth="1"/>
    <col min="15810" max="15810" width="11" style="182" bestFit="1" customWidth="1"/>
    <col min="15811" max="15811" width="13.453125" style="182" bestFit="1" customWidth="1"/>
    <col min="15812" max="15812" width="12" style="182" bestFit="1" customWidth="1"/>
    <col min="15813" max="16019" width="8.7265625" style="182"/>
    <col min="16020" max="16021" width="16.26953125" style="182" customWidth="1"/>
    <col min="16022" max="16022" width="15" style="182" customWidth="1"/>
    <col min="16023" max="16026" width="11.54296875" style="182" customWidth="1"/>
    <col min="16027" max="16034" width="11.7265625" style="182" customWidth="1"/>
    <col min="16035" max="16035" width="12.7265625" style="182" bestFit="1" customWidth="1"/>
    <col min="16036" max="16036" width="16.26953125" style="182" customWidth="1"/>
    <col min="16037" max="16037" width="13.26953125" style="182" bestFit="1" customWidth="1"/>
    <col min="16038" max="16038" width="10.54296875" style="182" bestFit="1" customWidth="1"/>
    <col min="16039" max="16040" width="9.26953125" style="182" bestFit="1" customWidth="1"/>
    <col min="16041" max="16041" width="4.7265625" style="182" bestFit="1" customWidth="1"/>
    <col min="16042" max="16042" width="10.26953125" style="182" bestFit="1" customWidth="1"/>
    <col min="16043" max="16043" width="11.54296875" style="182" bestFit="1" customWidth="1"/>
    <col min="16044" max="16044" width="10.7265625" style="182" bestFit="1" customWidth="1"/>
    <col min="16045" max="16049" width="11.7265625" style="182" customWidth="1"/>
    <col min="16050" max="16050" width="12.7265625" style="182" bestFit="1" customWidth="1"/>
    <col min="16051" max="16051" width="16.26953125" style="182" customWidth="1"/>
    <col min="16052" max="16052" width="14.54296875" style="182" customWidth="1"/>
    <col min="16053" max="16053" width="12.453125" style="182" bestFit="1" customWidth="1"/>
    <col min="16054" max="16056" width="12.453125" style="182" customWidth="1"/>
    <col min="16057" max="16064" width="11.7265625" style="182" customWidth="1"/>
    <col min="16065" max="16065" width="12.7265625" style="182" bestFit="1" customWidth="1"/>
    <col min="16066" max="16066" width="11" style="182" bestFit="1" customWidth="1"/>
    <col min="16067" max="16067" width="13.453125" style="182" bestFit="1" customWidth="1"/>
    <col min="16068" max="16068" width="12" style="182" bestFit="1" customWidth="1"/>
    <col min="16069" max="16384" width="8.7265625" style="182"/>
  </cols>
  <sheetData>
    <row r="1" spans="1:105" ht="13.9" customHeight="1" x14ac:dyDescent="0.25">
      <c r="A1" s="387" t="str">
        <f>'02-Flat Plate, Gel'!A1</f>
        <v>Offered Flat Plate, Gel Type VRLA Cells/Batteries</v>
      </c>
      <c r="B1" s="387"/>
      <c r="C1" s="387"/>
      <c r="D1" s="387"/>
      <c r="E1" s="387"/>
      <c r="F1" s="387"/>
      <c r="G1" s="387"/>
      <c r="H1" s="387"/>
    </row>
    <row r="3" spans="1:105" x14ac:dyDescent="0.25">
      <c r="A3" s="386" t="s">
        <v>71</v>
      </c>
      <c r="B3" s="386"/>
      <c r="C3" s="392" t="str">
        <f>'Cover Sheet'!C3</f>
        <v>E1270DXWC_</v>
      </c>
      <c r="D3" s="392"/>
      <c r="E3" s="392"/>
      <c r="F3" s="392"/>
      <c r="G3" s="392"/>
      <c r="H3" s="392"/>
    </row>
    <row r="4" spans="1:105" x14ac:dyDescent="0.25">
      <c r="A4" s="386" t="s">
        <v>2</v>
      </c>
      <c r="B4" s="386"/>
      <c r="C4" s="392" t="str">
        <f>'Cover Sheet'!C4</f>
        <v>FLAT PLATE, GEL, VALVE REGULATED LEAD ACID (VRLA) BATTERIES</v>
      </c>
      <c r="D4" s="392"/>
      <c r="E4" s="392"/>
      <c r="F4" s="392"/>
      <c r="G4" s="392"/>
      <c r="H4" s="392"/>
    </row>
    <row r="5" spans="1:105" x14ac:dyDescent="0.25">
      <c r="A5" s="386" t="s">
        <v>4</v>
      </c>
      <c r="B5" s="386"/>
      <c r="C5" s="392" t="str">
        <f>IF('Cover Sheet'!C5="","",'Cover Sheet'!C5)</f>
        <v/>
      </c>
      <c r="D5" s="392"/>
      <c r="E5" s="392"/>
      <c r="F5" s="392"/>
      <c r="G5" s="392"/>
      <c r="H5" s="392"/>
    </row>
    <row r="6" spans="1:105" x14ac:dyDescent="0.25">
      <c r="B6" s="76"/>
      <c r="C6" s="76"/>
      <c r="D6" s="76"/>
      <c r="E6" s="76"/>
      <c r="F6" s="76"/>
      <c r="G6" s="76"/>
      <c r="H6" s="76"/>
      <c r="I6" s="76"/>
      <c r="J6" s="76"/>
      <c r="K6" s="76"/>
      <c r="L6" s="76"/>
      <c r="M6" s="77"/>
      <c r="N6" s="77"/>
      <c r="O6" s="77"/>
      <c r="P6" s="77"/>
      <c r="Q6" s="77"/>
      <c r="R6" s="77"/>
      <c r="S6" s="77"/>
      <c r="T6" s="77"/>
      <c r="U6" s="77"/>
      <c r="V6" s="77"/>
      <c r="W6" s="77"/>
      <c r="AA6" s="77"/>
      <c r="AB6" s="77"/>
      <c r="AC6" s="77"/>
      <c r="AD6" s="77"/>
      <c r="AE6" s="77"/>
      <c r="AF6" s="77"/>
      <c r="AG6" s="77"/>
      <c r="AH6" s="77"/>
      <c r="AL6" s="77"/>
      <c r="AR6" s="77"/>
      <c r="BC6" s="77"/>
    </row>
    <row r="7" spans="1:105" ht="14.25" customHeight="1" x14ac:dyDescent="0.25">
      <c r="A7" s="391" t="s">
        <v>215</v>
      </c>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183"/>
      <c r="AH7" s="183"/>
      <c r="AI7" s="183"/>
      <c r="AL7" s="77"/>
      <c r="AR7" s="77"/>
      <c r="BC7" s="77"/>
    </row>
    <row r="8" spans="1:105" ht="12.75" customHeight="1" x14ac:dyDescent="0.25">
      <c r="A8" s="391" t="s">
        <v>216</v>
      </c>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L8" s="184"/>
      <c r="AR8" s="184"/>
      <c r="BC8" s="184"/>
    </row>
    <row r="9" spans="1:105" x14ac:dyDescent="0.25">
      <c r="A9" s="391" t="s">
        <v>217</v>
      </c>
      <c r="B9" s="391"/>
      <c r="C9" s="391"/>
      <c r="D9" s="391"/>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L9" s="184"/>
      <c r="AR9" s="184"/>
      <c r="BC9" s="184"/>
    </row>
    <row r="10" spans="1:105" ht="12.75" customHeight="1" x14ac:dyDescent="0.25">
      <c r="A10" s="391" t="s">
        <v>73</v>
      </c>
      <c r="B10" s="391"/>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185"/>
      <c r="AD10" s="183"/>
      <c r="AE10" s="183"/>
      <c r="AF10" s="183"/>
      <c r="AG10" s="183"/>
      <c r="AH10" s="183"/>
      <c r="AI10" s="183"/>
      <c r="AJ10" s="186"/>
    </row>
    <row r="11" spans="1:105" ht="4.9000000000000004" customHeight="1" x14ac:dyDescent="0.25">
      <c r="B11" s="185"/>
      <c r="C11" s="185"/>
      <c r="D11" s="185"/>
      <c r="E11" s="185"/>
      <c r="F11" s="185"/>
      <c r="G11" s="185"/>
      <c r="H11" s="185"/>
      <c r="I11" s="185"/>
      <c r="J11" s="185"/>
      <c r="K11" s="185"/>
      <c r="L11" s="185"/>
      <c r="M11" s="185"/>
      <c r="N11" s="185"/>
      <c r="O11" s="185"/>
      <c r="P11" s="185"/>
      <c r="Q11" s="185"/>
      <c r="R11" s="185"/>
      <c r="S11" s="183"/>
      <c r="T11" s="183"/>
      <c r="U11" s="183"/>
      <c r="V11" s="183"/>
      <c r="W11" s="183"/>
      <c r="X11" s="183"/>
      <c r="Y11" s="186"/>
      <c r="AB11" s="185"/>
      <c r="AC11" s="185"/>
      <c r="AD11" s="183"/>
      <c r="AE11" s="183"/>
      <c r="AF11" s="183"/>
      <c r="AG11" s="183"/>
      <c r="AH11" s="183"/>
      <c r="AI11" s="183"/>
      <c r="AJ11" s="186"/>
    </row>
    <row r="12" spans="1:105" x14ac:dyDescent="0.25">
      <c r="B12" s="170">
        <v>1</v>
      </c>
      <c r="C12" s="170">
        <v>2</v>
      </c>
      <c r="D12" s="170">
        <v>3</v>
      </c>
      <c r="E12" s="170">
        <v>4</v>
      </c>
      <c r="F12" s="170">
        <v>5</v>
      </c>
      <c r="G12" s="170">
        <v>6</v>
      </c>
      <c r="H12" s="170">
        <v>7</v>
      </c>
      <c r="I12" s="170">
        <v>8</v>
      </c>
      <c r="J12" s="170">
        <v>9</v>
      </c>
      <c r="K12" s="170">
        <v>10</v>
      </c>
      <c r="L12" s="170">
        <v>11</v>
      </c>
      <c r="M12" s="281">
        <v>12</v>
      </c>
      <c r="N12" s="170">
        <v>13</v>
      </c>
      <c r="O12" s="170">
        <v>14</v>
      </c>
      <c r="P12" s="170">
        <v>15</v>
      </c>
      <c r="Q12" s="170">
        <v>16</v>
      </c>
      <c r="R12" s="170">
        <v>17</v>
      </c>
      <c r="S12" s="170">
        <v>18</v>
      </c>
      <c r="T12" s="170">
        <v>19</v>
      </c>
      <c r="U12" s="170">
        <v>20</v>
      </c>
      <c r="V12" s="170">
        <v>21</v>
      </c>
      <c r="W12" s="170">
        <v>22</v>
      </c>
      <c r="X12" s="282">
        <v>23</v>
      </c>
      <c r="Y12" s="170">
        <v>24</v>
      </c>
      <c r="Z12" s="170">
        <v>25</v>
      </c>
      <c r="AA12" s="170">
        <v>26</v>
      </c>
      <c r="AB12" s="170">
        <v>27</v>
      </c>
      <c r="AC12" s="170">
        <v>28</v>
      </c>
      <c r="AD12" s="170">
        <v>29</v>
      </c>
      <c r="AE12" s="170">
        <v>30</v>
      </c>
      <c r="AF12" s="170">
        <v>31</v>
      </c>
      <c r="AG12" s="170">
        <v>32</v>
      </c>
      <c r="AH12" s="170">
        <v>33</v>
      </c>
      <c r="AI12" s="282">
        <v>34</v>
      </c>
      <c r="AJ12" s="170">
        <v>35</v>
      </c>
      <c r="AK12" s="170">
        <v>36</v>
      </c>
      <c r="AL12" s="170">
        <v>37</v>
      </c>
      <c r="AM12" s="170">
        <v>38</v>
      </c>
      <c r="AN12" s="170">
        <v>39</v>
      </c>
      <c r="AO12" s="170">
        <v>40</v>
      </c>
      <c r="AP12" s="170">
        <v>41</v>
      </c>
      <c r="AQ12" s="170">
        <v>42</v>
      </c>
      <c r="AR12" s="170">
        <v>43</v>
      </c>
      <c r="AS12" s="170">
        <v>44</v>
      </c>
      <c r="AT12" s="282">
        <v>45</v>
      </c>
      <c r="AU12" s="170">
        <v>46</v>
      </c>
      <c r="AV12" s="170">
        <v>47</v>
      </c>
      <c r="AW12" s="170">
        <v>48</v>
      </c>
      <c r="AX12" s="170">
        <v>49</v>
      </c>
      <c r="AY12" s="170">
        <v>50</v>
      </c>
      <c r="AZ12" s="170">
        <v>51</v>
      </c>
      <c r="BA12" s="170">
        <v>52</v>
      </c>
      <c r="BB12" s="170">
        <v>53</v>
      </c>
      <c r="BC12" s="170">
        <v>54</v>
      </c>
      <c r="BD12" s="170">
        <v>55</v>
      </c>
      <c r="BE12" s="282">
        <v>56</v>
      </c>
      <c r="BF12" s="170">
        <v>57</v>
      </c>
      <c r="BG12" s="170">
        <v>58</v>
      </c>
      <c r="BH12" s="170">
        <v>59</v>
      </c>
      <c r="BI12" s="170">
        <v>60</v>
      </c>
      <c r="BJ12" s="170">
        <v>61</v>
      </c>
      <c r="BK12" s="170">
        <v>62</v>
      </c>
      <c r="BL12" s="170">
        <v>63</v>
      </c>
      <c r="BM12" s="170">
        <v>64</v>
      </c>
      <c r="BN12" s="170">
        <v>65</v>
      </c>
      <c r="BO12" s="170">
        <v>66</v>
      </c>
      <c r="BP12" s="283">
        <v>67</v>
      </c>
      <c r="BQ12" s="170">
        <v>68</v>
      </c>
      <c r="BR12" s="170">
        <v>69</v>
      </c>
      <c r="BS12" s="170">
        <v>70</v>
      </c>
      <c r="BT12" s="170">
        <v>71</v>
      </c>
      <c r="BU12" s="170">
        <v>72</v>
      </c>
      <c r="BV12" s="170">
        <v>73</v>
      </c>
      <c r="BW12" s="170">
        <v>74</v>
      </c>
      <c r="BX12" s="170">
        <v>75</v>
      </c>
      <c r="BY12" s="170">
        <v>76</v>
      </c>
      <c r="BZ12" s="170">
        <v>77</v>
      </c>
      <c r="CA12" s="283">
        <v>78</v>
      </c>
      <c r="CB12" s="170">
        <v>79</v>
      </c>
      <c r="CC12" s="170">
        <v>80</v>
      </c>
      <c r="CD12" s="170">
        <v>81</v>
      </c>
      <c r="CE12" s="170">
        <v>82</v>
      </c>
      <c r="CF12" s="170">
        <v>83</v>
      </c>
      <c r="CG12" s="170">
        <v>84</v>
      </c>
      <c r="CH12" s="170">
        <v>85</v>
      </c>
      <c r="CI12" s="170">
        <v>86</v>
      </c>
      <c r="CJ12" s="170">
        <v>87</v>
      </c>
      <c r="CK12" s="170">
        <v>88</v>
      </c>
      <c r="CL12" s="283">
        <v>89</v>
      </c>
      <c r="CM12" s="170">
        <v>90</v>
      </c>
      <c r="CN12" s="170">
        <v>91</v>
      </c>
      <c r="CO12" s="170">
        <v>92</v>
      </c>
      <c r="CP12" s="170">
        <v>93</v>
      </c>
      <c r="CQ12" s="170">
        <v>94</v>
      </c>
      <c r="CR12" s="170">
        <v>95</v>
      </c>
      <c r="CS12" s="170">
        <v>96</v>
      </c>
      <c r="CT12" s="170">
        <v>97</v>
      </c>
      <c r="CU12" s="170">
        <v>98</v>
      </c>
      <c r="CV12" s="170">
        <v>99</v>
      </c>
      <c r="CW12" s="283">
        <v>100</v>
      </c>
      <c r="CX12" s="170">
        <v>101</v>
      </c>
      <c r="CY12" s="170">
        <v>102</v>
      </c>
      <c r="CZ12" s="170">
        <v>103</v>
      </c>
    </row>
    <row r="13" spans="1:105" ht="14.5" thickBot="1" x14ac:dyDescent="0.3">
      <c r="B13" s="170"/>
      <c r="C13" s="170"/>
      <c r="J13" s="79" t="s">
        <v>74</v>
      </c>
      <c r="K13" s="170"/>
      <c r="L13" s="170"/>
      <c r="U13" s="79" t="s">
        <v>74</v>
      </c>
      <c r="V13" s="170"/>
      <c r="W13" s="170"/>
      <c r="AF13" s="79" t="s">
        <v>74</v>
      </c>
      <c r="AG13" s="170"/>
      <c r="AH13" s="170"/>
      <c r="AQ13" s="79" t="s">
        <v>74</v>
      </c>
      <c r="AR13" s="170"/>
      <c r="AS13" s="170"/>
      <c r="BB13" s="79" t="s">
        <v>74</v>
      </c>
      <c r="BC13" s="170"/>
      <c r="BD13" s="170"/>
      <c r="BM13" s="79" t="s">
        <v>74</v>
      </c>
      <c r="BN13" s="170"/>
      <c r="BO13" s="170"/>
      <c r="BX13" s="79" t="s">
        <v>74</v>
      </c>
      <c r="BY13" s="170"/>
      <c r="BZ13" s="170"/>
      <c r="CI13" s="79" t="s">
        <v>74</v>
      </c>
      <c r="CJ13" s="170"/>
      <c r="CK13" s="170"/>
      <c r="CT13" s="79" t="s">
        <v>74</v>
      </c>
      <c r="CU13" s="170"/>
      <c r="CV13" s="170"/>
      <c r="DA13" s="170"/>
    </row>
    <row r="14" spans="1:105" ht="13.5" customHeight="1" thickBot="1" x14ac:dyDescent="0.3">
      <c r="A14" s="388" t="s">
        <v>75</v>
      </c>
      <c r="B14" s="368" t="s">
        <v>76</v>
      </c>
      <c r="C14" s="376" t="s">
        <v>77</v>
      </c>
      <c r="D14" s="372" t="s">
        <v>78</v>
      </c>
      <c r="E14" s="382" t="s">
        <v>79</v>
      </c>
      <c r="F14" s="379" t="s">
        <v>80</v>
      </c>
      <c r="G14" s="380"/>
      <c r="H14" s="380"/>
      <c r="I14" s="380"/>
      <c r="J14" s="380"/>
      <c r="K14" s="380"/>
      <c r="L14" s="380"/>
      <c r="M14" s="380"/>
      <c r="N14" s="380"/>
      <c r="O14" s="380"/>
      <c r="P14" s="381"/>
      <c r="Q14" s="380" t="s">
        <v>218</v>
      </c>
      <c r="R14" s="380"/>
      <c r="S14" s="380"/>
      <c r="T14" s="380"/>
      <c r="U14" s="380"/>
      <c r="V14" s="380"/>
      <c r="W14" s="380"/>
      <c r="X14" s="380"/>
      <c r="Y14" s="380"/>
      <c r="Z14" s="380"/>
      <c r="AA14" s="381"/>
      <c r="AB14" s="380" t="s">
        <v>82</v>
      </c>
      <c r="AC14" s="380"/>
      <c r="AD14" s="380"/>
      <c r="AE14" s="380"/>
      <c r="AF14" s="380"/>
      <c r="AG14" s="380"/>
      <c r="AH14" s="380"/>
      <c r="AI14" s="380"/>
      <c r="AJ14" s="380"/>
      <c r="AK14" s="380"/>
      <c r="AL14" s="381"/>
      <c r="AM14" s="380" t="s">
        <v>83</v>
      </c>
      <c r="AN14" s="380"/>
      <c r="AO14" s="380"/>
      <c r="AP14" s="380"/>
      <c r="AQ14" s="380"/>
      <c r="AR14" s="380"/>
      <c r="AS14" s="380"/>
      <c r="AT14" s="380"/>
      <c r="AU14" s="380"/>
      <c r="AV14" s="380"/>
      <c r="AW14" s="381"/>
      <c r="AX14" s="380" t="s">
        <v>84</v>
      </c>
      <c r="AY14" s="380"/>
      <c r="AZ14" s="380"/>
      <c r="BA14" s="380"/>
      <c r="BB14" s="380"/>
      <c r="BC14" s="380"/>
      <c r="BD14" s="380"/>
      <c r="BE14" s="380"/>
      <c r="BF14" s="380"/>
      <c r="BG14" s="380"/>
      <c r="BH14" s="381"/>
      <c r="BI14" s="379" t="s">
        <v>85</v>
      </c>
      <c r="BJ14" s="380"/>
      <c r="BK14" s="380"/>
      <c r="BL14" s="380"/>
      <c r="BM14" s="380"/>
      <c r="BN14" s="380"/>
      <c r="BO14" s="380"/>
      <c r="BP14" s="380"/>
      <c r="BQ14" s="380"/>
      <c r="BR14" s="380"/>
      <c r="BS14" s="381"/>
      <c r="BT14" s="379" t="s">
        <v>86</v>
      </c>
      <c r="BU14" s="380"/>
      <c r="BV14" s="380"/>
      <c r="BW14" s="380"/>
      <c r="BX14" s="380"/>
      <c r="BY14" s="380"/>
      <c r="BZ14" s="380"/>
      <c r="CA14" s="380"/>
      <c r="CB14" s="380"/>
      <c r="CC14" s="380"/>
      <c r="CD14" s="381"/>
      <c r="CE14" s="379" t="s">
        <v>87</v>
      </c>
      <c r="CF14" s="380"/>
      <c r="CG14" s="380"/>
      <c r="CH14" s="380"/>
      <c r="CI14" s="380"/>
      <c r="CJ14" s="380"/>
      <c r="CK14" s="380"/>
      <c r="CL14" s="380"/>
      <c r="CM14" s="380"/>
      <c r="CN14" s="380"/>
      <c r="CO14" s="381"/>
      <c r="CP14" s="379" t="s">
        <v>88</v>
      </c>
      <c r="CQ14" s="380"/>
      <c r="CR14" s="380"/>
      <c r="CS14" s="380"/>
      <c r="CT14" s="380"/>
      <c r="CU14" s="380"/>
      <c r="CV14" s="380"/>
      <c r="CW14" s="380"/>
      <c r="CX14" s="380"/>
      <c r="CY14" s="380"/>
      <c r="CZ14" s="381"/>
      <c r="DA14" s="170"/>
    </row>
    <row r="15" spans="1:105" ht="15" customHeight="1" x14ac:dyDescent="0.25">
      <c r="A15" s="389"/>
      <c r="B15" s="369"/>
      <c r="C15" s="377"/>
      <c r="D15" s="373"/>
      <c r="E15" s="463"/>
      <c r="F15" s="258" t="s">
        <v>89</v>
      </c>
      <c r="G15" s="190" t="s">
        <v>90</v>
      </c>
      <c r="H15" s="270" t="s">
        <v>91</v>
      </c>
      <c r="I15" s="187" t="s">
        <v>92</v>
      </c>
      <c r="J15" s="188" t="s">
        <v>93</v>
      </c>
      <c r="K15" s="188" t="s">
        <v>94</v>
      </c>
      <c r="L15" s="191" t="s">
        <v>95</v>
      </c>
      <c r="M15" s="190" t="s">
        <v>96</v>
      </c>
      <c r="N15" s="188" t="s">
        <v>97</v>
      </c>
      <c r="O15" s="188" t="s">
        <v>98</v>
      </c>
      <c r="P15" s="357" t="s">
        <v>99</v>
      </c>
      <c r="Q15" s="258" t="s">
        <v>89</v>
      </c>
      <c r="R15" s="190" t="s">
        <v>90</v>
      </c>
      <c r="S15" s="270" t="s">
        <v>91</v>
      </c>
      <c r="T15" s="187" t="s">
        <v>92</v>
      </c>
      <c r="U15" s="188" t="s">
        <v>93</v>
      </c>
      <c r="V15" s="188" t="s">
        <v>94</v>
      </c>
      <c r="W15" s="191" t="s">
        <v>95</v>
      </c>
      <c r="X15" s="187" t="s">
        <v>96</v>
      </c>
      <c r="Y15" s="188" t="s">
        <v>97</v>
      </c>
      <c r="Z15" s="188" t="s">
        <v>98</v>
      </c>
      <c r="AA15" s="357" t="s">
        <v>99</v>
      </c>
      <c r="AB15" s="258" t="s">
        <v>89</v>
      </c>
      <c r="AC15" s="190" t="s">
        <v>90</v>
      </c>
      <c r="AD15" s="270" t="s">
        <v>91</v>
      </c>
      <c r="AE15" s="187" t="s">
        <v>92</v>
      </c>
      <c r="AF15" s="188" t="s">
        <v>93</v>
      </c>
      <c r="AG15" s="188" t="s">
        <v>94</v>
      </c>
      <c r="AH15" s="191" t="s">
        <v>95</v>
      </c>
      <c r="AI15" s="187" t="s">
        <v>96</v>
      </c>
      <c r="AJ15" s="188" t="s">
        <v>97</v>
      </c>
      <c r="AK15" s="188" t="s">
        <v>98</v>
      </c>
      <c r="AL15" s="357" t="s">
        <v>99</v>
      </c>
      <c r="AM15" s="258" t="s">
        <v>89</v>
      </c>
      <c r="AN15" s="190" t="s">
        <v>90</v>
      </c>
      <c r="AO15" s="270" t="s">
        <v>91</v>
      </c>
      <c r="AP15" s="187" t="s">
        <v>92</v>
      </c>
      <c r="AQ15" s="188" t="s">
        <v>93</v>
      </c>
      <c r="AR15" s="188" t="s">
        <v>94</v>
      </c>
      <c r="AS15" s="191" t="s">
        <v>95</v>
      </c>
      <c r="AT15" s="187" t="s">
        <v>96</v>
      </c>
      <c r="AU15" s="188" t="s">
        <v>97</v>
      </c>
      <c r="AV15" s="188" t="s">
        <v>98</v>
      </c>
      <c r="AW15" s="357" t="s">
        <v>99</v>
      </c>
      <c r="AX15" s="258" t="s">
        <v>89</v>
      </c>
      <c r="AY15" s="190" t="s">
        <v>90</v>
      </c>
      <c r="AZ15" s="270" t="s">
        <v>91</v>
      </c>
      <c r="BA15" s="187" t="s">
        <v>92</v>
      </c>
      <c r="BB15" s="188" t="s">
        <v>93</v>
      </c>
      <c r="BC15" s="188" t="s">
        <v>94</v>
      </c>
      <c r="BD15" s="191" t="s">
        <v>95</v>
      </c>
      <c r="BE15" s="187" t="s">
        <v>96</v>
      </c>
      <c r="BF15" s="188" t="s">
        <v>97</v>
      </c>
      <c r="BG15" s="188" t="s">
        <v>98</v>
      </c>
      <c r="BH15" s="357" t="s">
        <v>99</v>
      </c>
      <c r="BI15" s="258" t="s">
        <v>89</v>
      </c>
      <c r="BJ15" s="190" t="s">
        <v>90</v>
      </c>
      <c r="BK15" s="270" t="s">
        <v>91</v>
      </c>
      <c r="BL15" s="187" t="s">
        <v>92</v>
      </c>
      <c r="BM15" s="188" t="s">
        <v>93</v>
      </c>
      <c r="BN15" s="188" t="s">
        <v>94</v>
      </c>
      <c r="BO15" s="191" t="s">
        <v>95</v>
      </c>
      <c r="BP15" s="190" t="s">
        <v>96</v>
      </c>
      <c r="BQ15" s="188" t="s">
        <v>97</v>
      </c>
      <c r="BR15" s="188" t="s">
        <v>98</v>
      </c>
      <c r="BS15" s="357" t="s">
        <v>99</v>
      </c>
      <c r="BT15" s="258" t="s">
        <v>89</v>
      </c>
      <c r="BU15" s="190" t="s">
        <v>90</v>
      </c>
      <c r="BV15" s="270" t="s">
        <v>91</v>
      </c>
      <c r="BW15" s="187" t="s">
        <v>92</v>
      </c>
      <c r="BX15" s="188" t="s">
        <v>93</v>
      </c>
      <c r="BY15" s="188" t="s">
        <v>94</v>
      </c>
      <c r="BZ15" s="191" t="s">
        <v>95</v>
      </c>
      <c r="CA15" s="190" t="s">
        <v>96</v>
      </c>
      <c r="CB15" s="188" t="s">
        <v>97</v>
      </c>
      <c r="CC15" s="188" t="s">
        <v>98</v>
      </c>
      <c r="CD15" s="357" t="s">
        <v>99</v>
      </c>
      <c r="CE15" s="258" t="s">
        <v>89</v>
      </c>
      <c r="CF15" s="190" t="s">
        <v>90</v>
      </c>
      <c r="CG15" s="270" t="s">
        <v>91</v>
      </c>
      <c r="CH15" s="187" t="s">
        <v>92</v>
      </c>
      <c r="CI15" s="188" t="s">
        <v>93</v>
      </c>
      <c r="CJ15" s="188" t="s">
        <v>94</v>
      </c>
      <c r="CK15" s="191" t="s">
        <v>95</v>
      </c>
      <c r="CL15" s="190" t="s">
        <v>96</v>
      </c>
      <c r="CM15" s="188" t="s">
        <v>97</v>
      </c>
      <c r="CN15" s="188" t="s">
        <v>98</v>
      </c>
      <c r="CO15" s="357" t="s">
        <v>99</v>
      </c>
      <c r="CP15" s="258" t="s">
        <v>89</v>
      </c>
      <c r="CQ15" s="190" t="s">
        <v>90</v>
      </c>
      <c r="CR15" s="270" t="s">
        <v>91</v>
      </c>
      <c r="CS15" s="187" t="s">
        <v>92</v>
      </c>
      <c r="CT15" s="188" t="s">
        <v>93</v>
      </c>
      <c r="CU15" s="188" t="s">
        <v>94</v>
      </c>
      <c r="CV15" s="191" t="s">
        <v>95</v>
      </c>
      <c r="CW15" s="190" t="s">
        <v>96</v>
      </c>
      <c r="CX15" s="188" t="s">
        <v>97</v>
      </c>
      <c r="CY15" s="188" t="s">
        <v>98</v>
      </c>
      <c r="CZ15" s="357" t="s">
        <v>99</v>
      </c>
    </row>
    <row r="16" spans="1:105" ht="15" customHeight="1" x14ac:dyDescent="0.25">
      <c r="A16" s="389"/>
      <c r="B16" s="370"/>
      <c r="C16" s="377"/>
      <c r="D16" s="374"/>
      <c r="E16" s="463"/>
      <c r="F16" s="366" t="s">
        <v>100</v>
      </c>
      <c r="G16" s="365" t="s">
        <v>101</v>
      </c>
      <c r="H16" s="459"/>
      <c r="I16" s="362" t="s">
        <v>102</v>
      </c>
      <c r="J16" s="364"/>
      <c r="K16" s="364"/>
      <c r="L16" s="363"/>
      <c r="M16" s="365" t="s">
        <v>103</v>
      </c>
      <c r="N16" s="364"/>
      <c r="O16" s="364"/>
      <c r="P16" s="358"/>
      <c r="Q16" s="366" t="s">
        <v>100</v>
      </c>
      <c r="R16" s="365" t="s">
        <v>101</v>
      </c>
      <c r="S16" s="459"/>
      <c r="T16" s="362" t="s">
        <v>102</v>
      </c>
      <c r="U16" s="364"/>
      <c r="V16" s="364"/>
      <c r="W16" s="363"/>
      <c r="X16" s="362" t="s">
        <v>103</v>
      </c>
      <c r="Y16" s="364"/>
      <c r="Z16" s="364"/>
      <c r="AA16" s="358"/>
      <c r="AB16" s="366" t="s">
        <v>100</v>
      </c>
      <c r="AC16" s="365" t="s">
        <v>101</v>
      </c>
      <c r="AD16" s="459"/>
      <c r="AE16" s="362" t="s">
        <v>102</v>
      </c>
      <c r="AF16" s="364"/>
      <c r="AG16" s="364"/>
      <c r="AH16" s="363"/>
      <c r="AI16" s="362" t="s">
        <v>103</v>
      </c>
      <c r="AJ16" s="364"/>
      <c r="AK16" s="364"/>
      <c r="AL16" s="358"/>
      <c r="AM16" s="366" t="s">
        <v>100</v>
      </c>
      <c r="AN16" s="365" t="s">
        <v>101</v>
      </c>
      <c r="AO16" s="459"/>
      <c r="AP16" s="362" t="s">
        <v>102</v>
      </c>
      <c r="AQ16" s="364"/>
      <c r="AR16" s="364"/>
      <c r="AS16" s="363"/>
      <c r="AT16" s="362" t="s">
        <v>103</v>
      </c>
      <c r="AU16" s="364"/>
      <c r="AV16" s="364"/>
      <c r="AW16" s="358"/>
      <c r="AX16" s="366" t="s">
        <v>100</v>
      </c>
      <c r="AY16" s="365" t="s">
        <v>101</v>
      </c>
      <c r="AZ16" s="459"/>
      <c r="BA16" s="362" t="s">
        <v>102</v>
      </c>
      <c r="BB16" s="364"/>
      <c r="BC16" s="364"/>
      <c r="BD16" s="363"/>
      <c r="BE16" s="362" t="s">
        <v>103</v>
      </c>
      <c r="BF16" s="364"/>
      <c r="BG16" s="364"/>
      <c r="BH16" s="358"/>
      <c r="BI16" s="366" t="s">
        <v>100</v>
      </c>
      <c r="BJ16" s="365" t="s">
        <v>101</v>
      </c>
      <c r="BK16" s="459"/>
      <c r="BL16" s="362" t="s">
        <v>102</v>
      </c>
      <c r="BM16" s="364"/>
      <c r="BN16" s="364"/>
      <c r="BO16" s="363"/>
      <c r="BP16" s="365" t="s">
        <v>103</v>
      </c>
      <c r="BQ16" s="364"/>
      <c r="BR16" s="364"/>
      <c r="BS16" s="358"/>
      <c r="BT16" s="366" t="s">
        <v>100</v>
      </c>
      <c r="BU16" s="365" t="s">
        <v>101</v>
      </c>
      <c r="BV16" s="459"/>
      <c r="BW16" s="362" t="s">
        <v>102</v>
      </c>
      <c r="BX16" s="364"/>
      <c r="BY16" s="364"/>
      <c r="BZ16" s="363"/>
      <c r="CA16" s="365" t="s">
        <v>103</v>
      </c>
      <c r="CB16" s="364"/>
      <c r="CC16" s="364"/>
      <c r="CD16" s="358"/>
      <c r="CE16" s="366" t="s">
        <v>100</v>
      </c>
      <c r="CF16" s="365" t="s">
        <v>101</v>
      </c>
      <c r="CG16" s="459"/>
      <c r="CH16" s="362" t="s">
        <v>102</v>
      </c>
      <c r="CI16" s="364"/>
      <c r="CJ16" s="364"/>
      <c r="CK16" s="363"/>
      <c r="CL16" s="365" t="s">
        <v>103</v>
      </c>
      <c r="CM16" s="364"/>
      <c r="CN16" s="364"/>
      <c r="CO16" s="358"/>
      <c r="CP16" s="366" t="s">
        <v>100</v>
      </c>
      <c r="CQ16" s="365" t="s">
        <v>101</v>
      </c>
      <c r="CR16" s="459"/>
      <c r="CS16" s="362" t="s">
        <v>102</v>
      </c>
      <c r="CT16" s="364"/>
      <c r="CU16" s="364"/>
      <c r="CV16" s="363"/>
      <c r="CW16" s="365" t="s">
        <v>103</v>
      </c>
      <c r="CX16" s="364"/>
      <c r="CY16" s="364"/>
      <c r="CZ16" s="358"/>
    </row>
    <row r="17" spans="1:104" ht="32.25" customHeight="1" thickBot="1" x14ac:dyDescent="0.3">
      <c r="A17" s="390"/>
      <c r="B17" s="371"/>
      <c r="C17" s="378"/>
      <c r="D17" s="375"/>
      <c r="E17" s="464"/>
      <c r="F17" s="367"/>
      <c r="G17" s="78" t="s">
        <v>104</v>
      </c>
      <c r="H17" s="268" t="s">
        <v>105</v>
      </c>
      <c r="I17" s="267" t="s">
        <v>106</v>
      </c>
      <c r="J17" s="72" t="s">
        <v>107</v>
      </c>
      <c r="K17" s="72" t="str">
        <f>"Foreign Portion ("&amp;J13&amp;")"</f>
        <v>Foreign Portion (USD)</v>
      </c>
      <c r="L17" s="175" t="s">
        <v>108</v>
      </c>
      <c r="M17" s="78" t="s">
        <v>109</v>
      </c>
      <c r="N17" s="72" t="s">
        <v>110</v>
      </c>
      <c r="O17" s="72" t="s">
        <v>111</v>
      </c>
      <c r="P17" s="359"/>
      <c r="Q17" s="367"/>
      <c r="R17" s="78" t="s">
        <v>104</v>
      </c>
      <c r="S17" s="268" t="s">
        <v>105</v>
      </c>
      <c r="T17" s="267" t="s">
        <v>106</v>
      </c>
      <c r="U17" s="72" t="s">
        <v>107</v>
      </c>
      <c r="V17" s="72" t="str">
        <f>"Foreign Portion ("&amp;U13&amp;")"</f>
        <v>Foreign Portion (USD)</v>
      </c>
      <c r="W17" s="175" t="s">
        <v>108</v>
      </c>
      <c r="X17" s="267" t="s">
        <v>109</v>
      </c>
      <c r="Y17" s="72" t="s">
        <v>110</v>
      </c>
      <c r="Z17" s="72" t="s">
        <v>111</v>
      </c>
      <c r="AA17" s="359"/>
      <c r="AB17" s="367"/>
      <c r="AC17" s="78" t="s">
        <v>104</v>
      </c>
      <c r="AD17" s="268" t="s">
        <v>105</v>
      </c>
      <c r="AE17" s="267" t="s">
        <v>106</v>
      </c>
      <c r="AF17" s="72" t="s">
        <v>107</v>
      </c>
      <c r="AG17" s="72" t="str">
        <f>"Foreign Portion ("&amp;AF13&amp;")"</f>
        <v>Foreign Portion (USD)</v>
      </c>
      <c r="AH17" s="175" t="s">
        <v>108</v>
      </c>
      <c r="AI17" s="267" t="s">
        <v>109</v>
      </c>
      <c r="AJ17" s="72" t="s">
        <v>110</v>
      </c>
      <c r="AK17" s="72" t="s">
        <v>111</v>
      </c>
      <c r="AL17" s="359"/>
      <c r="AM17" s="367"/>
      <c r="AN17" s="78" t="s">
        <v>104</v>
      </c>
      <c r="AO17" s="268" t="s">
        <v>105</v>
      </c>
      <c r="AP17" s="267" t="s">
        <v>106</v>
      </c>
      <c r="AQ17" s="72" t="s">
        <v>107</v>
      </c>
      <c r="AR17" s="72" t="str">
        <f>"Foreign Portion ("&amp;AQ13&amp;")"</f>
        <v>Foreign Portion (USD)</v>
      </c>
      <c r="AS17" s="175" t="s">
        <v>108</v>
      </c>
      <c r="AT17" s="267" t="s">
        <v>109</v>
      </c>
      <c r="AU17" s="72" t="s">
        <v>110</v>
      </c>
      <c r="AV17" s="72" t="s">
        <v>111</v>
      </c>
      <c r="AW17" s="359"/>
      <c r="AX17" s="367"/>
      <c r="AY17" s="78" t="s">
        <v>104</v>
      </c>
      <c r="AZ17" s="268" t="s">
        <v>105</v>
      </c>
      <c r="BA17" s="267" t="s">
        <v>106</v>
      </c>
      <c r="BB17" s="72" t="s">
        <v>107</v>
      </c>
      <c r="BC17" s="72" t="str">
        <f>"Foreign Portion ("&amp;BB13&amp;")"</f>
        <v>Foreign Portion (USD)</v>
      </c>
      <c r="BD17" s="175" t="s">
        <v>108</v>
      </c>
      <c r="BE17" s="267" t="s">
        <v>109</v>
      </c>
      <c r="BF17" s="72" t="s">
        <v>110</v>
      </c>
      <c r="BG17" s="72" t="s">
        <v>111</v>
      </c>
      <c r="BH17" s="359"/>
      <c r="BI17" s="367"/>
      <c r="BJ17" s="78" t="s">
        <v>104</v>
      </c>
      <c r="BK17" s="268" t="s">
        <v>105</v>
      </c>
      <c r="BL17" s="267" t="s">
        <v>106</v>
      </c>
      <c r="BM17" s="72" t="s">
        <v>107</v>
      </c>
      <c r="BN17" s="72" t="str">
        <f>"Foreign Portion ("&amp;BM13&amp;")"</f>
        <v>Foreign Portion (USD)</v>
      </c>
      <c r="BO17" s="175" t="s">
        <v>108</v>
      </c>
      <c r="BP17" s="78" t="s">
        <v>109</v>
      </c>
      <c r="BQ17" s="72" t="s">
        <v>110</v>
      </c>
      <c r="BR17" s="72" t="s">
        <v>111</v>
      </c>
      <c r="BS17" s="359"/>
      <c r="BT17" s="367"/>
      <c r="BU17" s="78" t="s">
        <v>104</v>
      </c>
      <c r="BV17" s="268" t="s">
        <v>105</v>
      </c>
      <c r="BW17" s="267" t="s">
        <v>106</v>
      </c>
      <c r="BX17" s="72" t="s">
        <v>107</v>
      </c>
      <c r="BY17" s="72" t="str">
        <f>"Foreign Portion ("&amp;BX13&amp;")"</f>
        <v>Foreign Portion (USD)</v>
      </c>
      <c r="BZ17" s="175" t="s">
        <v>108</v>
      </c>
      <c r="CA17" s="78" t="s">
        <v>109</v>
      </c>
      <c r="CB17" s="72" t="s">
        <v>110</v>
      </c>
      <c r="CC17" s="72" t="s">
        <v>111</v>
      </c>
      <c r="CD17" s="359"/>
      <c r="CE17" s="367"/>
      <c r="CF17" s="78" t="s">
        <v>104</v>
      </c>
      <c r="CG17" s="268" t="s">
        <v>105</v>
      </c>
      <c r="CH17" s="267" t="s">
        <v>106</v>
      </c>
      <c r="CI17" s="72" t="s">
        <v>107</v>
      </c>
      <c r="CJ17" s="72" t="str">
        <f>"Foreign Portion ("&amp;CI13&amp;")"</f>
        <v>Foreign Portion (USD)</v>
      </c>
      <c r="CK17" s="175" t="s">
        <v>108</v>
      </c>
      <c r="CL17" s="78" t="s">
        <v>109</v>
      </c>
      <c r="CM17" s="72" t="s">
        <v>110</v>
      </c>
      <c r="CN17" s="72" t="s">
        <v>111</v>
      </c>
      <c r="CO17" s="359"/>
      <c r="CP17" s="367"/>
      <c r="CQ17" s="78" t="s">
        <v>104</v>
      </c>
      <c r="CR17" s="268" t="s">
        <v>105</v>
      </c>
      <c r="CS17" s="267" t="s">
        <v>106</v>
      </c>
      <c r="CT17" s="72" t="s">
        <v>107</v>
      </c>
      <c r="CU17" s="72" t="str">
        <f>"Foreign Portion ("&amp;CT13&amp;")"</f>
        <v>Foreign Portion (USD)</v>
      </c>
      <c r="CV17" s="175" t="s">
        <v>108</v>
      </c>
      <c r="CW17" s="78" t="s">
        <v>109</v>
      </c>
      <c r="CX17" s="72" t="s">
        <v>110</v>
      </c>
      <c r="CY17" s="72" t="s">
        <v>111</v>
      </c>
      <c r="CZ17" s="359"/>
    </row>
    <row r="18" spans="1:104" s="229" customFormat="1" ht="14.25" customHeight="1" x14ac:dyDescent="0.25">
      <c r="A18" s="260">
        <v>1</v>
      </c>
      <c r="B18" s="460" t="s">
        <v>219</v>
      </c>
      <c r="C18" s="221"/>
      <c r="D18" s="222"/>
      <c r="E18" s="222"/>
      <c r="F18" s="232">
        <v>1</v>
      </c>
      <c r="G18" s="253"/>
      <c r="H18" s="286">
        <f>F18*G18</f>
        <v>0</v>
      </c>
      <c r="I18" s="223"/>
      <c r="J18" s="225">
        <f>VLOOKUP(J$13,'Option X3'!$D$6:$E$20,2,0)</f>
        <v>0</v>
      </c>
      <c r="K18" s="225">
        <f>F18*I18</f>
        <v>0</v>
      </c>
      <c r="L18" s="224">
        <f>J18*K18</f>
        <v>0</v>
      </c>
      <c r="M18" s="226">
        <f>H18+L18</f>
        <v>0</v>
      </c>
      <c r="N18" s="227">
        <f>0.15*M18</f>
        <v>0</v>
      </c>
      <c r="O18" s="227">
        <f>SUM(M18:N18)</f>
        <v>0</v>
      </c>
      <c r="P18" s="228"/>
      <c r="Q18" s="232">
        <v>1</v>
      </c>
      <c r="R18" s="253"/>
      <c r="S18" s="286">
        <f>Q18*R18</f>
        <v>0</v>
      </c>
      <c r="T18" s="223"/>
      <c r="U18" s="225">
        <f>VLOOKUP(U$13,'Option X3'!$D$6:$E$20,2,0)</f>
        <v>0</v>
      </c>
      <c r="V18" s="225">
        <f>Q18*T18</f>
        <v>0</v>
      </c>
      <c r="W18" s="224">
        <f>U18*V18</f>
        <v>0</v>
      </c>
      <c r="X18" s="289">
        <f>S18+W18</f>
        <v>0</v>
      </c>
      <c r="Y18" s="227">
        <f>0.15*X18</f>
        <v>0</v>
      </c>
      <c r="Z18" s="227">
        <f>SUM(X18:Y18)</f>
        <v>0</v>
      </c>
      <c r="AA18" s="228"/>
      <c r="AB18" s="232">
        <v>1</v>
      </c>
      <c r="AC18" s="253"/>
      <c r="AD18" s="286">
        <f>AB18*AC18</f>
        <v>0</v>
      </c>
      <c r="AE18" s="223"/>
      <c r="AF18" s="225">
        <f>VLOOKUP(AF$13,'Option X3'!$D$6:$E$20,2,0)</f>
        <v>0</v>
      </c>
      <c r="AG18" s="225">
        <f>AB18*AE18</f>
        <v>0</v>
      </c>
      <c r="AH18" s="224">
        <f>AF18*AG18</f>
        <v>0</v>
      </c>
      <c r="AI18" s="289">
        <f>AD18+AH18</f>
        <v>0</v>
      </c>
      <c r="AJ18" s="227">
        <f>0.15*AI18</f>
        <v>0</v>
      </c>
      <c r="AK18" s="227">
        <f>SUM(AI18:AJ18)</f>
        <v>0</v>
      </c>
      <c r="AL18" s="228"/>
      <c r="AM18" s="232">
        <v>1</v>
      </c>
      <c r="AN18" s="253"/>
      <c r="AO18" s="286">
        <f>AM18*AN18</f>
        <v>0</v>
      </c>
      <c r="AP18" s="223"/>
      <c r="AQ18" s="225">
        <f>VLOOKUP(AQ$13,'Option X3'!$D$6:$E$20,2,0)</f>
        <v>0</v>
      </c>
      <c r="AR18" s="225">
        <f>AM18*AP18</f>
        <v>0</v>
      </c>
      <c r="AS18" s="224">
        <f>AQ18*AR18</f>
        <v>0</v>
      </c>
      <c r="AT18" s="289">
        <f>AO18+AS18</f>
        <v>0</v>
      </c>
      <c r="AU18" s="227">
        <f>0.15*AT18</f>
        <v>0</v>
      </c>
      <c r="AV18" s="227">
        <f>SUM(AT18:AU18)</f>
        <v>0</v>
      </c>
      <c r="AW18" s="228"/>
      <c r="AX18" s="232">
        <v>1</v>
      </c>
      <c r="AY18" s="253"/>
      <c r="AZ18" s="286">
        <f>AX18*AY18</f>
        <v>0</v>
      </c>
      <c r="BA18" s="223"/>
      <c r="BB18" s="225">
        <f>VLOOKUP(BB$13,'Option X3'!$D$6:$E$20,2,0)</f>
        <v>0</v>
      </c>
      <c r="BC18" s="225">
        <f>AX18*BA18</f>
        <v>0</v>
      </c>
      <c r="BD18" s="224">
        <f>BB18*BC18</f>
        <v>0</v>
      </c>
      <c r="BE18" s="289">
        <f>AZ18+BD18</f>
        <v>0</v>
      </c>
      <c r="BF18" s="227">
        <f>0.15*BE18</f>
        <v>0</v>
      </c>
      <c r="BG18" s="227">
        <f>SUM(BE18:BF18)</f>
        <v>0</v>
      </c>
      <c r="BH18" s="228"/>
      <c r="BI18" s="232">
        <f>Q18</f>
        <v>1</v>
      </c>
      <c r="BJ18" s="253"/>
      <c r="BK18" s="286">
        <f>BI18*BJ18</f>
        <v>0</v>
      </c>
      <c r="BL18" s="223"/>
      <c r="BM18" s="225">
        <f>VLOOKUP(BM$13,'Option X3'!$D$6:$E$20,2,0)</f>
        <v>0</v>
      </c>
      <c r="BN18" s="225">
        <f>BI18*BL18</f>
        <v>0</v>
      </c>
      <c r="BO18" s="224">
        <f>BM18*BN18</f>
        <v>0</v>
      </c>
      <c r="BP18" s="226">
        <f>BK18+BO18</f>
        <v>0</v>
      </c>
      <c r="BQ18" s="227">
        <f>0.15*BP18</f>
        <v>0</v>
      </c>
      <c r="BR18" s="227">
        <f>SUM(BP18:BQ18)</f>
        <v>0</v>
      </c>
      <c r="BS18" s="228"/>
      <c r="BT18" s="232">
        <f>AB18</f>
        <v>1</v>
      </c>
      <c r="BU18" s="253"/>
      <c r="BV18" s="286">
        <f>BT18*BU18</f>
        <v>0</v>
      </c>
      <c r="BW18" s="223"/>
      <c r="BX18" s="225">
        <f>VLOOKUP(BX$13,'Option X3'!$D$6:$E$20,2,0)</f>
        <v>0</v>
      </c>
      <c r="BY18" s="225">
        <f>BT18*BW18</f>
        <v>0</v>
      </c>
      <c r="BZ18" s="224">
        <f>BX18*BY18</f>
        <v>0</v>
      </c>
      <c r="CA18" s="226">
        <f>BV18+BZ18</f>
        <v>0</v>
      </c>
      <c r="CB18" s="227">
        <f>0.15*CA18</f>
        <v>0</v>
      </c>
      <c r="CC18" s="227">
        <f>SUM(CA18:CB18)</f>
        <v>0</v>
      </c>
      <c r="CD18" s="228"/>
      <c r="CE18" s="232">
        <f>AM18</f>
        <v>1</v>
      </c>
      <c r="CF18" s="253"/>
      <c r="CG18" s="286">
        <f>CE18*CF18</f>
        <v>0</v>
      </c>
      <c r="CH18" s="223"/>
      <c r="CI18" s="225">
        <f>VLOOKUP(CI$13,'Option X3'!$D$6:$E$20,2,0)</f>
        <v>0</v>
      </c>
      <c r="CJ18" s="225">
        <f>CE18*CH18</f>
        <v>0</v>
      </c>
      <c r="CK18" s="224">
        <f>CI18*CJ18</f>
        <v>0</v>
      </c>
      <c r="CL18" s="226">
        <f>CG18+CK18</f>
        <v>0</v>
      </c>
      <c r="CM18" s="227">
        <f>0.15*CL18</f>
        <v>0</v>
      </c>
      <c r="CN18" s="227">
        <f>SUM(CL18:CM18)</f>
        <v>0</v>
      </c>
      <c r="CO18" s="228"/>
      <c r="CP18" s="232">
        <f>AX18</f>
        <v>1</v>
      </c>
      <c r="CQ18" s="253"/>
      <c r="CR18" s="286">
        <f>CP18*CQ18</f>
        <v>0</v>
      </c>
      <c r="CS18" s="223"/>
      <c r="CT18" s="225">
        <f>VLOOKUP(CT$13,'Option X3'!$D$6:$E$20,2,0)</f>
        <v>0</v>
      </c>
      <c r="CU18" s="225">
        <f>CP18*CS18</f>
        <v>0</v>
      </c>
      <c r="CV18" s="224">
        <f>CT18*CU18</f>
        <v>0</v>
      </c>
      <c r="CW18" s="226">
        <f>CR18+CV18</f>
        <v>0</v>
      </c>
      <c r="CX18" s="227">
        <f>0.15*CW18</f>
        <v>0</v>
      </c>
      <c r="CY18" s="227">
        <f>SUM(CW18:CX18)</f>
        <v>0</v>
      </c>
      <c r="CZ18" s="228"/>
    </row>
    <row r="19" spans="1:104" s="229" customFormat="1" ht="13.4" customHeight="1" x14ac:dyDescent="0.25">
      <c r="A19" s="247">
        <v>2</v>
      </c>
      <c r="B19" s="461"/>
      <c r="C19" s="230"/>
      <c r="D19" s="231"/>
      <c r="E19" s="231"/>
      <c r="F19" s="256">
        <v>1</v>
      </c>
      <c r="G19" s="254"/>
      <c r="H19" s="287">
        <f t="shared" ref="H19:H39" si="0">F19*G19</f>
        <v>0</v>
      </c>
      <c r="I19" s="233"/>
      <c r="J19" s="225">
        <f>VLOOKUP(J$13,'Option X3'!$D$6:$E$20,2,0)</f>
        <v>0</v>
      </c>
      <c r="K19" s="235">
        <f t="shared" ref="K19:K39" si="1">F19*I19</f>
        <v>0</v>
      </c>
      <c r="L19" s="234">
        <f t="shared" ref="L19:L39" si="2">J19*K19</f>
        <v>0</v>
      </c>
      <c r="M19" s="236">
        <f t="shared" ref="M19:M39" si="3">H19+L19</f>
        <v>0</v>
      </c>
      <c r="N19" s="237">
        <f t="shared" ref="N19:N39" si="4">0.15*M19</f>
        <v>0</v>
      </c>
      <c r="O19" s="237">
        <f t="shared" ref="O19:O39" si="5">SUM(M19:N19)</f>
        <v>0</v>
      </c>
      <c r="P19" s="238"/>
      <c r="Q19" s="232">
        <v>1</v>
      </c>
      <c r="R19" s="254"/>
      <c r="S19" s="287">
        <f t="shared" ref="S19:S39" si="6">Q19*R19</f>
        <v>0</v>
      </c>
      <c r="T19" s="233"/>
      <c r="U19" s="225">
        <f>VLOOKUP(U$13,'Option X3'!$D$6:$E$20,2,0)</f>
        <v>0</v>
      </c>
      <c r="V19" s="235">
        <f t="shared" ref="V19:V39" si="7">Q19*T19</f>
        <v>0</v>
      </c>
      <c r="W19" s="234">
        <f t="shared" ref="W19:W39" si="8">U19*V19</f>
        <v>0</v>
      </c>
      <c r="X19" s="290">
        <f t="shared" ref="X19:X39" si="9">S19+W19</f>
        <v>0</v>
      </c>
      <c r="Y19" s="237">
        <f t="shared" ref="Y19:Y39" si="10">0.15*X19</f>
        <v>0</v>
      </c>
      <c r="Z19" s="237">
        <f t="shared" ref="Z19:Z39" si="11">SUM(X19:Y19)</f>
        <v>0</v>
      </c>
      <c r="AA19" s="238"/>
      <c r="AB19" s="232">
        <v>1</v>
      </c>
      <c r="AC19" s="254"/>
      <c r="AD19" s="287">
        <f t="shared" ref="AD19:AD39" si="12">AB19*AC19</f>
        <v>0</v>
      </c>
      <c r="AE19" s="233"/>
      <c r="AF19" s="225">
        <f>VLOOKUP(AF$13,'Option X3'!$D$6:$E$20,2,0)</f>
        <v>0</v>
      </c>
      <c r="AG19" s="235">
        <f t="shared" ref="AG19:AG39" si="13">AB19*AE19</f>
        <v>0</v>
      </c>
      <c r="AH19" s="234">
        <f t="shared" ref="AH19:AH39" si="14">AF19*AG19</f>
        <v>0</v>
      </c>
      <c r="AI19" s="290">
        <f t="shared" ref="AI19:AI39" si="15">AD19+AH19</f>
        <v>0</v>
      </c>
      <c r="AJ19" s="237">
        <f t="shared" ref="AJ19:AJ39" si="16">0.15*AI19</f>
        <v>0</v>
      </c>
      <c r="AK19" s="237">
        <f t="shared" ref="AK19:AK39" si="17">SUM(AI19:AJ19)</f>
        <v>0</v>
      </c>
      <c r="AL19" s="238"/>
      <c r="AM19" s="232">
        <v>1</v>
      </c>
      <c r="AN19" s="254"/>
      <c r="AO19" s="287">
        <f t="shared" ref="AO19:AO39" si="18">AM19*AN19</f>
        <v>0</v>
      </c>
      <c r="AP19" s="233"/>
      <c r="AQ19" s="225">
        <f>VLOOKUP(AQ$13,'Option X3'!$D$6:$E$20,2,0)</f>
        <v>0</v>
      </c>
      <c r="AR19" s="235">
        <f t="shared" ref="AR19:AR39" si="19">AM19*AP19</f>
        <v>0</v>
      </c>
      <c r="AS19" s="234">
        <f t="shared" ref="AS19:AS39" si="20">AQ19*AR19</f>
        <v>0</v>
      </c>
      <c r="AT19" s="290">
        <f t="shared" ref="AT19:AT39" si="21">AO19+AS19</f>
        <v>0</v>
      </c>
      <c r="AU19" s="237">
        <f t="shared" ref="AU19:AU39" si="22">0.15*AT19</f>
        <v>0</v>
      </c>
      <c r="AV19" s="237">
        <f t="shared" ref="AV19:AV39" si="23">SUM(AT19:AU19)</f>
        <v>0</v>
      </c>
      <c r="AW19" s="238"/>
      <c r="AX19" s="232">
        <v>1</v>
      </c>
      <c r="AY19" s="254"/>
      <c r="AZ19" s="287">
        <f t="shared" ref="AZ19:AZ39" si="24">AX19*AY19</f>
        <v>0</v>
      </c>
      <c r="BA19" s="233"/>
      <c r="BB19" s="225">
        <f>VLOOKUP(BB$13,'Option X3'!$D$6:$E$20,2,0)</f>
        <v>0</v>
      </c>
      <c r="BC19" s="235">
        <f t="shared" ref="BC19:BC39" si="25">AX19*BA19</f>
        <v>0</v>
      </c>
      <c r="BD19" s="234">
        <f t="shared" ref="BD19:BD39" si="26">BB19*BC19</f>
        <v>0</v>
      </c>
      <c r="BE19" s="290">
        <f t="shared" ref="BE19:BE39" si="27">AZ19+BD19</f>
        <v>0</v>
      </c>
      <c r="BF19" s="237">
        <f t="shared" ref="BF19:BF39" si="28">0.15*BE19</f>
        <v>0</v>
      </c>
      <c r="BG19" s="237">
        <f t="shared" ref="BG19:BG39" si="29">SUM(BE19:BF19)</f>
        <v>0</v>
      </c>
      <c r="BH19" s="238"/>
      <c r="BI19" s="256">
        <f t="shared" ref="BI19:BI39" si="30">Q19</f>
        <v>1</v>
      </c>
      <c r="BJ19" s="254"/>
      <c r="BK19" s="287">
        <f t="shared" ref="BK19:BK39" si="31">BI19*BJ19</f>
        <v>0</v>
      </c>
      <c r="BL19" s="233">
        <v>0</v>
      </c>
      <c r="BM19" s="225">
        <f>VLOOKUP(BM$13,'Option X3'!$D$6:$E$20,2,0)</f>
        <v>0</v>
      </c>
      <c r="BN19" s="235">
        <f t="shared" ref="BN19:BN39" si="32">BI19*BL19</f>
        <v>0</v>
      </c>
      <c r="BO19" s="234">
        <f t="shared" ref="BO19:BO39" si="33">BM19*BN19</f>
        <v>0</v>
      </c>
      <c r="BP19" s="236">
        <f t="shared" ref="BP19:BP39" si="34">BK19+BO19</f>
        <v>0</v>
      </c>
      <c r="BQ19" s="237">
        <f t="shared" ref="BQ19:BQ39" si="35">0.15*BP19</f>
        <v>0</v>
      </c>
      <c r="BR19" s="237">
        <f t="shared" ref="BR19:BR39" si="36">SUM(BP19:BQ19)</f>
        <v>0</v>
      </c>
      <c r="BS19" s="238"/>
      <c r="BT19" s="256">
        <f t="shared" ref="BT19:BT39" si="37">AB19</f>
        <v>1</v>
      </c>
      <c r="BU19" s="254"/>
      <c r="BV19" s="287">
        <f t="shared" ref="BV19:BV39" si="38">BT19*BU19</f>
        <v>0</v>
      </c>
      <c r="BW19" s="233"/>
      <c r="BX19" s="225">
        <f>VLOOKUP(BX$13,'Option X3'!$D$6:$E$20,2,0)</f>
        <v>0</v>
      </c>
      <c r="BY19" s="235">
        <f t="shared" ref="BY19:BY39" si="39">BT19*BW19</f>
        <v>0</v>
      </c>
      <c r="BZ19" s="234">
        <f t="shared" ref="BZ19:BZ39" si="40">BX19*BY19</f>
        <v>0</v>
      </c>
      <c r="CA19" s="236">
        <f t="shared" ref="CA19:CA39" si="41">BV19+BZ19</f>
        <v>0</v>
      </c>
      <c r="CB19" s="237">
        <f t="shared" ref="CB19:CB39" si="42">0.15*CA19</f>
        <v>0</v>
      </c>
      <c r="CC19" s="237">
        <f t="shared" ref="CC19:CC39" si="43">SUM(CA19:CB19)</f>
        <v>0</v>
      </c>
      <c r="CD19" s="238"/>
      <c r="CE19" s="256">
        <f t="shared" ref="CE19:CE39" si="44">AM19</f>
        <v>1</v>
      </c>
      <c r="CF19" s="254"/>
      <c r="CG19" s="287">
        <f t="shared" ref="CG19:CG39" si="45">CE19*CF19</f>
        <v>0</v>
      </c>
      <c r="CH19" s="233"/>
      <c r="CI19" s="225">
        <f>VLOOKUP(CI$13,'Option X3'!$D$6:$E$20,2,0)</f>
        <v>0</v>
      </c>
      <c r="CJ19" s="235">
        <f t="shared" ref="CJ19:CJ39" si="46">CE19*CH19</f>
        <v>0</v>
      </c>
      <c r="CK19" s="234">
        <f t="shared" ref="CK19:CK39" si="47">CI19*CJ19</f>
        <v>0</v>
      </c>
      <c r="CL19" s="236">
        <f t="shared" ref="CL19:CL39" si="48">CG19+CK19</f>
        <v>0</v>
      </c>
      <c r="CM19" s="237">
        <f t="shared" ref="CM19:CM39" si="49">0.15*CL19</f>
        <v>0</v>
      </c>
      <c r="CN19" s="237">
        <f t="shared" ref="CN19:CN39" si="50">SUM(CL19:CM19)</f>
        <v>0</v>
      </c>
      <c r="CO19" s="238"/>
      <c r="CP19" s="256">
        <f t="shared" ref="CP19:CP39" si="51">AX19</f>
        <v>1</v>
      </c>
      <c r="CQ19" s="254"/>
      <c r="CR19" s="287">
        <f t="shared" ref="CR19:CR39" si="52">CP19*CQ19</f>
        <v>0</v>
      </c>
      <c r="CS19" s="233"/>
      <c r="CT19" s="225">
        <f>VLOOKUP(CT$13,'Option X3'!$D$6:$E$20,2,0)</f>
        <v>0</v>
      </c>
      <c r="CU19" s="235">
        <f t="shared" ref="CU19:CU39" si="53">CP19*CS19</f>
        <v>0</v>
      </c>
      <c r="CV19" s="234">
        <f t="shared" ref="CV19:CV39" si="54">CT19*CU19</f>
        <v>0</v>
      </c>
      <c r="CW19" s="236">
        <f t="shared" ref="CW19:CW39" si="55">CR19+CV19</f>
        <v>0</v>
      </c>
      <c r="CX19" s="237">
        <f t="shared" ref="CX19:CX39" si="56">0.15*CW19</f>
        <v>0</v>
      </c>
      <c r="CY19" s="237">
        <f t="shared" ref="CY19:CY39" si="57">SUM(CW19:CX19)</f>
        <v>0</v>
      </c>
      <c r="CZ19" s="238"/>
    </row>
    <row r="20" spans="1:104" s="229" customFormat="1" ht="13.4" customHeight="1" x14ac:dyDescent="0.25">
      <c r="A20" s="247">
        <v>3</v>
      </c>
      <c r="B20" s="461"/>
      <c r="C20" s="230"/>
      <c r="D20" s="231"/>
      <c r="E20" s="222"/>
      <c r="F20" s="256">
        <v>1</v>
      </c>
      <c r="G20" s="254"/>
      <c r="H20" s="287">
        <f t="shared" si="0"/>
        <v>0</v>
      </c>
      <c r="I20" s="233"/>
      <c r="J20" s="225">
        <f>VLOOKUP(J$13,'Option X3'!$D$6:$E$20,2,0)</f>
        <v>0</v>
      </c>
      <c r="K20" s="235">
        <f t="shared" si="1"/>
        <v>0</v>
      </c>
      <c r="L20" s="234">
        <f t="shared" si="2"/>
        <v>0</v>
      </c>
      <c r="M20" s="236">
        <f t="shared" si="3"/>
        <v>0</v>
      </c>
      <c r="N20" s="237">
        <f t="shared" si="4"/>
        <v>0</v>
      </c>
      <c r="O20" s="237">
        <f t="shared" si="5"/>
        <v>0</v>
      </c>
      <c r="P20" s="238"/>
      <c r="Q20" s="232">
        <v>1</v>
      </c>
      <c r="R20" s="254"/>
      <c r="S20" s="287">
        <f t="shared" si="6"/>
        <v>0</v>
      </c>
      <c r="T20" s="233"/>
      <c r="U20" s="225">
        <f>VLOOKUP(U$13,'Option X3'!$D$6:$E$20,2,0)</f>
        <v>0</v>
      </c>
      <c r="V20" s="235">
        <f t="shared" si="7"/>
        <v>0</v>
      </c>
      <c r="W20" s="234">
        <f t="shared" si="8"/>
        <v>0</v>
      </c>
      <c r="X20" s="290">
        <f t="shared" si="9"/>
        <v>0</v>
      </c>
      <c r="Y20" s="237">
        <f t="shared" si="10"/>
        <v>0</v>
      </c>
      <c r="Z20" s="237">
        <f t="shared" si="11"/>
        <v>0</v>
      </c>
      <c r="AA20" s="238"/>
      <c r="AB20" s="232">
        <v>1</v>
      </c>
      <c r="AC20" s="254"/>
      <c r="AD20" s="287">
        <f t="shared" si="12"/>
        <v>0</v>
      </c>
      <c r="AE20" s="233"/>
      <c r="AF20" s="225">
        <f>VLOOKUP(AF$13,'Option X3'!$D$6:$E$20,2,0)</f>
        <v>0</v>
      </c>
      <c r="AG20" s="235">
        <f t="shared" si="13"/>
        <v>0</v>
      </c>
      <c r="AH20" s="234">
        <f t="shared" si="14"/>
        <v>0</v>
      </c>
      <c r="AI20" s="290">
        <f t="shared" si="15"/>
        <v>0</v>
      </c>
      <c r="AJ20" s="237">
        <f t="shared" si="16"/>
        <v>0</v>
      </c>
      <c r="AK20" s="237">
        <f t="shared" si="17"/>
        <v>0</v>
      </c>
      <c r="AL20" s="238"/>
      <c r="AM20" s="232">
        <v>1</v>
      </c>
      <c r="AN20" s="254"/>
      <c r="AO20" s="287">
        <f t="shared" si="18"/>
        <v>0</v>
      </c>
      <c r="AP20" s="233"/>
      <c r="AQ20" s="225">
        <f>VLOOKUP(AQ$13,'Option X3'!$D$6:$E$20,2,0)</f>
        <v>0</v>
      </c>
      <c r="AR20" s="235">
        <f t="shared" si="19"/>
        <v>0</v>
      </c>
      <c r="AS20" s="234">
        <f t="shared" si="20"/>
        <v>0</v>
      </c>
      <c r="AT20" s="290">
        <f t="shared" si="21"/>
        <v>0</v>
      </c>
      <c r="AU20" s="237">
        <f t="shared" si="22"/>
        <v>0</v>
      </c>
      <c r="AV20" s="237">
        <f t="shared" si="23"/>
        <v>0</v>
      </c>
      <c r="AW20" s="238"/>
      <c r="AX20" s="232">
        <v>1</v>
      </c>
      <c r="AY20" s="254"/>
      <c r="AZ20" s="287">
        <f t="shared" si="24"/>
        <v>0</v>
      </c>
      <c r="BA20" s="233"/>
      <c r="BB20" s="225">
        <f>VLOOKUP(BB$13,'Option X3'!$D$6:$E$20,2,0)</f>
        <v>0</v>
      </c>
      <c r="BC20" s="235">
        <f t="shared" si="25"/>
        <v>0</v>
      </c>
      <c r="BD20" s="234">
        <f t="shared" si="26"/>
        <v>0</v>
      </c>
      <c r="BE20" s="290">
        <f t="shared" si="27"/>
        <v>0</v>
      </c>
      <c r="BF20" s="237">
        <f t="shared" si="28"/>
        <v>0</v>
      </c>
      <c r="BG20" s="237">
        <f t="shared" si="29"/>
        <v>0</v>
      </c>
      <c r="BH20" s="238"/>
      <c r="BI20" s="256">
        <f t="shared" si="30"/>
        <v>1</v>
      </c>
      <c r="BJ20" s="254"/>
      <c r="BK20" s="287">
        <f t="shared" si="31"/>
        <v>0</v>
      </c>
      <c r="BL20" s="233"/>
      <c r="BM20" s="225">
        <f>VLOOKUP(BM$13,'Option X3'!$D$6:$E$20,2,0)</f>
        <v>0</v>
      </c>
      <c r="BN20" s="235">
        <f t="shared" si="32"/>
        <v>0</v>
      </c>
      <c r="BO20" s="234">
        <f t="shared" si="33"/>
        <v>0</v>
      </c>
      <c r="BP20" s="236">
        <f t="shared" si="34"/>
        <v>0</v>
      </c>
      <c r="BQ20" s="237">
        <f t="shared" si="35"/>
        <v>0</v>
      </c>
      <c r="BR20" s="237">
        <f t="shared" si="36"/>
        <v>0</v>
      </c>
      <c r="BS20" s="238"/>
      <c r="BT20" s="256">
        <f t="shared" si="37"/>
        <v>1</v>
      </c>
      <c r="BU20" s="254"/>
      <c r="BV20" s="287">
        <f t="shared" si="38"/>
        <v>0</v>
      </c>
      <c r="BW20" s="233"/>
      <c r="BX20" s="225">
        <f>VLOOKUP(BX$13,'Option X3'!$D$6:$E$20,2,0)</f>
        <v>0</v>
      </c>
      <c r="BY20" s="235">
        <f t="shared" si="39"/>
        <v>0</v>
      </c>
      <c r="BZ20" s="234">
        <f t="shared" si="40"/>
        <v>0</v>
      </c>
      <c r="CA20" s="236">
        <f t="shared" si="41"/>
        <v>0</v>
      </c>
      <c r="CB20" s="237">
        <f t="shared" si="42"/>
        <v>0</v>
      </c>
      <c r="CC20" s="237">
        <f t="shared" si="43"/>
        <v>0</v>
      </c>
      <c r="CD20" s="238"/>
      <c r="CE20" s="256">
        <f t="shared" si="44"/>
        <v>1</v>
      </c>
      <c r="CF20" s="254"/>
      <c r="CG20" s="287">
        <f t="shared" si="45"/>
        <v>0</v>
      </c>
      <c r="CH20" s="233"/>
      <c r="CI20" s="225">
        <f>VLOOKUP(CI$13,'Option X3'!$D$6:$E$20,2,0)</f>
        <v>0</v>
      </c>
      <c r="CJ20" s="235">
        <f t="shared" si="46"/>
        <v>0</v>
      </c>
      <c r="CK20" s="234">
        <f t="shared" si="47"/>
        <v>0</v>
      </c>
      <c r="CL20" s="236">
        <f t="shared" si="48"/>
        <v>0</v>
      </c>
      <c r="CM20" s="237">
        <f t="shared" si="49"/>
        <v>0</v>
      </c>
      <c r="CN20" s="237">
        <f t="shared" si="50"/>
        <v>0</v>
      </c>
      <c r="CO20" s="238"/>
      <c r="CP20" s="256">
        <f t="shared" si="51"/>
        <v>1</v>
      </c>
      <c r="CQ20" s="254"/>
      <c r="CR20" s="287">
        <f t="shared" si="52"/>
        <v>0</v>
      </c>
      <c r="CS20" s="233"/>
      <c r="CT20" s="225">
        <f>VLOOKUP(CT$13,'Option X3'!$D$6:$E$20,2,0)</f>
        <v>0</v>
      </c>
      <c r="CU20" s="235">
        <f t="shared" si="53"/>
        <v>0</v>
      </c>
      <c r="CV20" s="234">
        <f t="shared" si="54"/>
        <v>0</v>
      </c>
      <c r="CW20" s="236">
        <f t="shared" si="55"/>
        <v>0</v>
      </c>
      <c r="CX20" s="237">
        <f t="shared" si="56"/>
        <v>0</v>
      </c>
      <c r="CY20" s="237">
        <f t="shared" si="57"/>
        <v>0</v>
      </c>
      <c r="CZ20" s="238"/>
    </row>
    <row r="21" spans="1:104" s="229" customFormat="1" ht="13.4" customHeight="1" x14ac:dyDescent="0.25">
      <c r="A21" s="247">
        <v>4</v>
      </c>
      <c r="B21" s="461"/>
      <c r="C21" s="230"/>
      <c r="D21" s="231"/>
      <c r="E21" s="231"/>
      <c r="F21" s="256">
        <v>1</v>
      </c>
      <c r="G21" s="254"/>
      <c r="H21" s="287">
        <f t="shared" si="0"/>
        <v>0</v>
      </c>
      <c r="I21" s="233"/>
      <c r="J21" s="225">
        <f>VLOOKUP(J$13,'Option X3'!$D$6:$E$20,2,0)</f>
        <v>0</v>
      </c>
      <c r="K21" s="235">
        <f t="shared" si="1"/>
        <v>0</v>
      </c>
      <c r="L21" s="234">
        <f t="shared" si="2"/>
        <v>0</v>
      </c>
      <c r="M21" s="236">
        <f t="shared" si="3"/>
        <v>0</v>
      </c>
      <c r="N21" s="237">
        <f t="shared" si="4"/>
        <v>0</v>
      </c>
      <c r="O21" s="237">
        <f t="shared" si="5"/>
        <v>0</v>
      </c>
      <c r="P21" s="238"/>
      <c r="Q21" s="232">
        <v>1</v>
      </c>
      <c r="R21" s="254"/>
      <c r="S21" s="287">
        <f t="shared" si="6"/>
        <v>0</v>
      </c>
      <c r="T21" s="233"/>
      <c r="U21" s="225">
        <f>VLOOKUP(U$13,'Option X3'!$D$6:$E$20,2,0)</f>
        <v>0</v>
      </c>
      <c r="V21" s="235">
        <f t="shared" si="7"/>
        <v>0</v>
      </c>
      <c r="W21" s="234">
        <f t="shared" si="8"/>
        <v>0</v>
      </c>
      <c r="X21" s="290">
        <f t="shared" si="9"/>
        <v>0</v>
      </c>
      <c r="Y21" s="237">
        <f t="shared" si="10"/>
        <v>0</v>
      </c>
      <c r="Z21" s="237">
        <f t="shared" si="11"/>
        <v>0</v>
      </c>
      <c r="AA21" s="238"/>
      <c r="AB21" s="232">
        <v>1</v>
      </c>
      <c r="AC21" s="254"/>
      <c r="AD21" s="287">
        <f t="shared" si="12"/>
        <v>0</v>
      </c>
      <c r="AE21" s="233"/>
      <c r="AF21" s="225">
        <f>VLOOKUP(AF$13,'Option X3'!$D$6:$E$20,2,0)</f>
        <v>0</v>
      </c>
      <c r="AG21" s="235">
        <f t="shared" si="13"/>
        <v>0</v>
      </c>
      <c r="AH21" s="234">
        <f t="shared" si="14"/>
        <v>0</v>
      </c>
      <c r="AI21" s="290">
        <f t="shared" si="15"/>
        <v>0</v>
      </c>
      <c r="AJ21" s="237">
        <f t="shared" si="16"/>
        <v>0</v>
      </c>
      <c r="AK21" s="237">
        <f t="shared" si="17"/>
        <v>0</v>
      </c>
      <c r="AL21" s="238"/>
      <c r="AM21" s="232">
        <v>1</v>
      </c>
      <c r="AN21" s="254"/>
      <c r="AO21" s="287">
        <f t="shared" si="18"/>
        <v>0</v>
      </c>
      <c r="AP21" s="233"/>
      <c r="AQ21" s="225">
        <f>VLOOKUP(AQ$13,'Option X3'!$D$6:$E$20,2,0)</f>
        <v>0</v>
      </c>
      <c r="AR21" s="235">
        <f t="shared" si="19"/>
        <v>0</v>
      </c>
      <c r="AS21" s="234">
        <f t="shared" si="20"/>
        <v>0</v>
      </c>
      <c r="AT21" s="290">
        <f t="shared" si="21"/>
        <v>0</v>
      </c>
      <c r="AU21" s="237">
        <f t="shared" si="22"/>
        <v>0</v>
      </c>
      <c r="AV21" s="237">
        <f t="shared" si="23"/>
        <v>0</v>
      </c>
      <c r="AW21" s="238"/>
      <c r="AX21" s="232">
        <v>1</v>
      </c>
      <c r="AY21" s="254"/>
      <c r="AZ21" s="287">
        <f t="shared" si="24"/>
        <v>0</v>
      </c>
      <c r="BA21" s="233"/>
      <c r="BB21" s="225">
        <f>VLOOKUP(BB$13,'Option X3'!$D$6:$E$20,2,0)</f>
        <v>0</v>
      </c>
      <c r="BC21" s="235">
        <f t="shared" si="25"/>
        <v>0</v>
      </c>
      <c r="BD21" s="234">
        <f t="shared" si="26"/>
        <v>0</v>
      </c>
      <c r="BE21" s="290">
        <f t="shared" si="27"/>
        <v>0</v>
      </c>
      <c r="BF21" s="237">
        <f t="shared" si="28"/>
        <v>0</v>
      </c>
      <c r="BG21" s="237">
        <f t="shared" si="29"/>
        <v>0</v>
      </c>
      <c r="BH21" s="238"/>
      <c r="BI21" s="256">
        <f t="shared" si="30"/>
        <v>1</v>
      </c>
      <c r="BJ21" s="254"/>
      <c r="BK21" s="287">
        <f t="shared" si="31"/>
        <v>0</v>
      </c>
      <c r="BL21" s="233"/>
      <c r="BM21" s="225">
        <f>VLOOKUP(BM$13,'Option X3'!$D$6:$E$20,2,0)</f>
        <v>0</v>
      </c>
      <c r="BN21" s="235">
        <f t="shared" si="32"/>
        <v>0</v>
      </c>
      <c r="BO21" s="234">
        <f t="shared" si="33"/>
        <v>0</v>
      </c>
      <c r="BP21" s="236">
        <f t="shared" si="34"/>
        <v>0</v>
      </c>
      <c r="BQ21" s="237">
        <f t="shared" si="35"/>
        <v>0</v>
      </c>
      <c r="BR21" s="237">
        <f t="shared" si="36"/>
        <v>0</v>
      </c>
      <c r="BS21" s="238"/>
      <c r="BT21" s="256">
        <f t="shared" si="37"/>
        <v>1</v>
      </c>
      <c r="BU21" s="254"/>
      <c r="BV21" s="287">
        <f t="shared" si="38"/>
        <v>0</v>
      </c>
      <c r="BW21" s="233"/>
      <c r="BX21" s="225">
        <f>VLOOKUP(BX$13,'Option X3'!$D$6:$E$20,2,0)</f>
        <v>0</v>
      </c>
      <c r="BY21" s="235">
        <f t="shared" si="39"/>
        <v>0</v>
      </c>
      <c r="BZ21" s="234">
        <f t="shared" si="40"/>
        <v>0</v>
      </c>
      <c r="CA21" s="236">
        <f t="shared" si="41"/>
        <v>0</v>
      </c>
      <c r="CB21" s="237">
        <f t="shared" si="42"/>
        <v>0</v>
      </c>
      <c r="CC21" s="237">
        <f t="shared" si="43"/>
        <v>0</v>
      </c>
      <c r="CD21" s="238"/>
      <c r="CE21" s="256">
        <f t="shared" si="44"/>
        <v>1</v>
      </c>
      <c r="CF21" s="254"/>
      <c r="CG21" s="287">
        <f t="shared" si="45"/>
        <v>0</v>
      </c>
      <c r="CH21" s="233"/>
      <c r="CI21" s="225">
        <f>VLOOKUP(CI$13,'Option X3'!$D$6:$E$20,2,0)</f>
        <v>0</v>
      </c>
      <c r="CJ21" s="235">
        <f t="shared" si="46"/>
        <v>0</v>
      </c>
      <c r="CK21" s="234">
        <f t="shared" si="47"/>
        <v>0</v>
      </c>
      <c r="CL21" s="236">
        <f t="shared" si="48"/>
        <v>0</v>
      </c>
      <c r="CM21" s="237">
        <f t="shared" si="49"/>
        <v>0</v>
      </c>
      <c r="CN21" s="237">
        <f t="shared" si="50"/>
        <v>0</v>
      </c>
      <c r="CO21" s="238"/>
      <c r="CP21" s="256">
        <f t="shared" si="51"/>
        <v>1</v>
      </c>
      <c r="CQ21" s="254"/>
      <c r="CR21" s="287">
        <f t="shared" si="52"/>
        <v>0</v>
      </c>
      <c r="CS21" s="233"/>
      <c r="CT21" s="225">
        <f>VLOOKUP(CT$13,'Option X3'!$D$6:$E$20,2,0)</f>
        <v>0</v>
      </c>
      <c r="CU21" s="235">
        <f t="shared" si="53"/>
        <v>0</v>
      </c>
      <c r="CV21" s="234">
        <f t="shared" si="54"/>
        <v>0</v>
      </c>
      <c r="CW21" s="236">
        <f t="shared" si="55"/>
        <v>0</v>
      </c>
      <c r="CX21" s="237">
        <f t="shared" si="56"/>
        <v>0</v>
      </c>
      <c r="CY21" s="237">
        <f t="shared" si="57"/>
        <v>0</v>
      </c>
      <c r="CZ21" s="238"/>
    </row>
    <row r="22" spans="1:104" s="229" customFormat="1" ht="13.4" customHeight="1" x14ac:dyDescent="0.25">
      <c r="A22" s="247">
        <v>5</v>
      </c>
      <c r="B22" s="461"/>
      <c r="C22" s="230"/>
      <c r="D22" s="231"/>
      <c r="E22" s="222"/>
      <c r="F22" s="256">
        <v>1</v>
      </c>
      <c r="G22" s="254"/>
      <c r="H22" s="287">
        <f t="shared" si="0"/>
        <v>0</v>
      </c>
      <c r="I22" s="233"/>
      <c r="J22" s="225">
        <f>VLOOKUP(J$13,'Option X3'!$D$6:$E$20,2,0)</f>
        <v>0</v>
      </c>
      <c r="K22" s="235">
        <f t="shared" si="1"/>
        <v>0</v>
      </c>
      <c r="L22" s="234">
        <f t="shared" si="2"/>
        <v>0</v>
      </c>
      <c r="M22" s="236">
        <f t="shared" si="3"/>
        <v>0</v>
      </c>
      <c r="N22" s="237">
        <f t="shared" si="4"/>
        <v>0</v>
      </c>
      <c r="O22" s="237">
        <f t="shared" si="5"/>
        <v>0</v>
      </c>
      <c r="P22" s="238"/>
      <c r="Q22" s="232">
        <v>1</v>
      </c>
      <c r="R22" s="254"/>
      <c r="S22" s="287">
        <f t="shared" si="6"/>
        <v>0</v>
      </c>
      <c r="T22" s="233"/>
      <c r="U22" s="225">
        <f>VLOOKUP(U$13,'Option X3'!$D$6:$E$20,2,0)</f>
        <v>0</v>
      </c>
      <c r="V22" s="235">
        <f t="shared" si="7"/>
        <v>0</v>
      </c>
      <c r="W22" s="234">
        <f t="shared" si="8"/>
        <v>0</v>
      </c>
      <c r="X22" s="290">
        <f t="shared" si="9"/>
        <v>0</v>
      </c>
      <c r="Y22" s="237">
        <f t="shared" si="10"/>
        <v>0</v>
      </c>
      <c r="Z22" s="237">
        <f t="shared" si="11"/>
        <v>0</v>
      </c>
      <c r="AA22" s="238"/>
      <c r="AB22" s="232">
        <v>1</v>
      </c>
      <c r="AC22" s="254"/>
      <c r="AD22" s="287">
        <f t="shared" si="12"/>
        <v>0</v>
      </c>
      <c r="AE22" s="233"/>
      <c r="AF22" s="225">
        <f>VLOOKUP(AF$13,'Option X3'!$D$6:$E$20,2,0)</f>
        <v>0</v>
      </c>
      <c r="AG22" s="235">
        <f t="shared" si="13"/>
        <v>0</v>
      </c>
      <c r="AH22" s="234">
        <f t="shared" si="14"/>
        <v>0</v>
      </c>
      <c r="AI22" s="290">
        <f t="shared" si="15"/>
        <v>0</v>
      </c>
      <c r="AJ22" s="237">
        <f t="shared" si="16"/>
        <v>0</v>
      </c>
      <c r="AK22" s="237">
        <f t="shared" si="17"/>
        <v>0</v>
      </c>
      <c r="AL22" s="238"/>
      <c r="AM22" s="232">
        <v>1</v>
      </c>
      <c r="AN22" s="254"/>
      <c r="AO22" s="287">
        <f t="shared" si="18"/>
        <v>0</v>
      </c>
      <c r="AP22" s="233"/>
      <c r="AQ22" s="225">
        <f>VLOOKUP(AQ$13,'Option X3'!$D$6:$E$20,2,0)</f>
        <v>0</v>
      </c>
      <c r="AR22" s="235">
        <f t="shared" si="19"/>
        <v>0</v>
      </c>
      <c r="AS22" s="234">
        <f t="shared" si="20"/>
        <v>0</v>
      </c>
      <c r="AT22" s="290">
        <f t="shared" si="21"/>
        <v>0</v>
      </c>
      <c r="AU22" s="237">
        <f t="shared" si="22"/>
        <v>0</v>
      </c>
      <c r="AV22" s="237">
        <f t="shared" si="23"/>
        <v>0</v>
      </c>
      <c r="AW22" s="238"/>
      <c r="AX22" s="232">
        <v>1</v>
      </c>
      <c r="AY22" s="254"/>
      <c r="AZ22" s="287">
        <f t="shared" si="24"/>
        <v>0</v>
      </c>
      <c r="BA22" s="233"/>
      <c r="BB22" s="225">
        <f>VLOOKUP(BB$13,'Option X3'!$D$6:$E$20,2,0)</f>
        <v>0</v>
      </c>
      <c r="BC22" s="235">
        <f t="shared" si="25"/>
        <v>0</v>
      </c>
      <c r="BD22" s="234">
        <f t="shared" si="26"/>
        <v>0</v>
      </c>
      <c r="BE22" s="290">
        <f t="shared" si="27"/>
        <v>0</v>
      </c>
      <c r="BF22" s="237">
        <f t="shared" si="28"/>
        <v>0</v>
      </c>
      <c r="BG22" s="237">
        <f t="shared" si="29"/>
        <v>0</v>
      </c>
      <c r="BH22" s="238"/>
      <c r="BI22" s="256">
        <f t="shared" si="30"/>
        <v>1</v>
      </c>
      <c r="BJ22" s="254"/>
      <c r="BK22" s="287">
        <f t="shared" si="31"/>
        <v>0</v>
      </c>
      <c r="BL22" s="233"/>
      <c r="BM22" s="225">
        <f>VLOOKUP(BM$13,'Option X3'!$D$6:$E$20,2,0)</f>
        <v>0</v>
      </c>
      <c r="BN22" s="235">
        <f t="shared" si="32"/>
        <v>0</v>
      </c>
      <c r="BO22" s="234">
        <f t="shared" si="33"/>
        <v>0</v>
      </c>
      <c r="BP22" s="236">
        <f t="shared" si="34"/>
        <v>0</v>
      </c>
      <c r="BQ22" s="237">
        <f t="shared" si="35"/>
        <v>0</v>
      </c>
      <c r="BR22" s="237">
        <f t="shared" si="36"/>
        <v>0</v>
      </c>
      <c r="BS22" s="238"/>
      <c r="BT22" s="256">
        <f t="shared" si="37"/>
        <v>1</v>
      </c>
      <c r="BU22" s="254"/>
      <c r="BV22" s="287">
        <f t="shared" si="38"/>
        <v>0</v>
      </c>
      <c r="BW22" s="233"/>
      <c r="BX22" s="225">
        <f>VLOOKUP(BX$13,'Option X3'!$D$6:$E$20,2,0)</f>
        <v>0</v>
      </c>
      <c r="BY22" s="235">
        <f t="shared" si="39"/>
        <v>0</v>
      </c>
      <c r="BZ22" s="234">
        <f t="shared" si="40"/>
        <v>0</v>
      </c>
      <c r="CA22" s="236">
        <f t="shared" si="41"/>
        <v>0</v>
      </c>
      <c r="CB22" s="237">
        <f t="shared" si="42"/>
        <v>0</v>
      </c>
      <c r="CC22" s="237">
        <f t="shared" si="43"/>
        <v>0</v>
      </c>
      <c r="CD22" s="238"/>
      <c r="CE22" s="256">
        <f t="shared" si="44"/>
        <v>1</v>
      </c>
      <c r="CF22" s="254"/>
      <c r="CG22" s="287">
        <f t="shared" si="45"/>
        <v>0</v>
      </c>
      <c r="CH22" s="233"/>
      <c r="CI22" s="225">
        <f>VLOOKUP(CI$13,'Option X3'!$D$6:$E$20,2,0)</f>
        <v>0</v>
      </c>
      <c r="CJ22" s="235">
        <f t="shared" si="46"/>
        <v>0</v>
      </c>
      <c r="CK22" s="234">
        <f t="shared" si="47"/>
        <v>0</v>
      </c>
      <c r="CL22" s="236">
        <f t="shared" si="48"/>
        <v>0</v>
      </c>
      <c r="CM22" s="237">
        <f t="shared" si="49"/>
        <v>0</v>
      </c>
      <c r="CN22" s="237">
        <f t="shared" si="50"/>
        <v>0</v>
      </c>
      <c r="CO22" s="238"/>
      <c r="CP22" s="256">
        <f t="shared" si="51"/>
        <v>1</v>
      </c>
      <c r="CQ22" s="254"/>
      <c r="CR22" s="287">
        <f t="shared" si="52"/>
        <v>0</v>
      </c>
      <c r="CS22" s="233"/>
      <c r="CT22" s="225">
        <f>VLOOKUP(CT$13,'Option X3'!$D$6:$E$20,2,0)</f>
        <v>0</v>
      </c>
      <c r="CU22" s="235">
        <f t="shared" si="53"/>
        <v>0</v>
      </c>
      <c r="CV22" s="234">
        <f t="shared" si="54"/>
        <v>0</v>
      </c>
      <c r="CW22" s="236">
        <f t="shared" si="55"/>
        <v>0</v>
      </c>
      <c r="CX22" s="237">
        <f t="shared" si="56"/>
        <v>0</v>
      </c>
      <c r="CY22" s="237">
        <f t="shared" si="57"/>
        <v>0</v>
      </c>
      <c r="CZ22" s="238"/>
    </row>
    <row r="23" spans="1:104" s="229" customFormat="1" ht="13.4" customHeight="1" x14ac:dyDescent="0.25">
      <c r="A23" s="247">
        <v>6</v>
      </c>
      <c r="B23" s="461"/>
      <c r="C23" s="230"/>
      <c r="D23" s="231"/>
      <c r="E23" s="231"/>
      <c r="F23" s="256">
        <v>1</v>
      </c>
      <c r="G23" s="254"/>
      <c r="H23" s="287">
        <f t="shared" si="0"/>
        <v>0</v>
      </c>
      <c r="I23" s="233"/>
      <c r="J23" s="225">
        <f>VLOOKUP(J$13,'Option X3'!$D$6:$E$20,2,0)</f>
        <v>0</v>
      </c>
      <c r="K23" s="235">
        <f t="shared" si="1"/>
        <v>0</v>
      </c>
      <c r="L23" s="234">
        <f t="shared" si="2"/>
        <v>0</v>
      </c>
      <c r="M23" s="236">
        <f t="shared" si="3"/>
        <v>0</v>
      </c>
      <c r="N23" s="237">
        <f t="shared" si="4"/>
        <v>0</v>
      </c>
      <c r="O23" s="237">
        <f t="shared" si="5"/>
        <v>0</v>
      </c>
      <c r="P23" s="238"/>
      <c r="Q23" s="232">
        <v>1</v>
      </c>
      <c r="R23" s="254"/>
      <c r="S23" s="287">
        <f t="shared" si="6"/>
        <v>0</v>
      </c>
      <c r="T23" s="233"/>
      <c r="U23" s="225">
        <f>VLOOKUP(U$13,'Option X3'!$D$6:$E$20,2,0)</f>
        <v>0</v>
      </c>
      <c r="V23" s="235">
        <f t="shared" si="7"/>
        <v>0</v>
      </c>
      <c r="W23" s="234">
        <f t="shared" si="8"/>
        <v>0</v>
      </c>
      <c r="X23" s="290">
        <f t="shared" si="9"/>
        <v>0</v>
      </c>
      <c r="Y23" s="237">
        <f t="shared" si="10"/>
        <v>0</v>
      </c>
      <c r="Z23" s="237">
        <f t="shared" si="11"/>
        <v>0</v>
      </c>
      <c r="AA23" s="238"/>
      <c r="AB23" s="232">
        <v>1</v>
      </c>
      <c r="AC23" s="254"/>
      <c r="AD23" s="287">
        <f t="shared" si="12"/>
        <v>0</v>
      </c>
      <c r="AE23" s="233"/>
      <c r="AF23" s="225">
        <f>VLOOKUP(AF$13,'Option X3'!$D$6:$E$20,2,0)</f>
        <v>0</v>
      </c>
      <c r="AG23" s="235">
        <f t="shared" si="13"/>
        <v>0</v>
      </c>
      <c r="AH23" s="234">
        <f t="shared" si="14"/>
        <v>0</v>
      </c>
      <c r="AI23" s="290">
        <f t="shared" si="15"/>
        <v>0</v>
      </c>
      <c r="AJ23" s="237">
        <f t="shared" si="16"/>
        <v>0</v>
      </c>
      <c r="AK23" s="237">
        <f t="shared" si="17"/>
        <v>0</v>
      </c>
      <c r="AL23" s="238"/>
      <c r="AM23" s="232">
        <v>1</v>
      </c>
      <c r="AN23" s="254"/>
      <c r="AO23" s="287">
        <f t="shared" si="18"/>
        <v>0</v>
      </c>
      <c r="AP23" s="233"/>
      <c r="AQ23" s="225">
        <f>VLOOKUP(AQ$13,'Option X3'!$D$6:$E$20,2,0)</f>
        <v>0</v>
      </c>
      <c r="AR23" s="235">
        <f t="shared" si="19"/>
        <v>0</v>
      </c>
      <c r="AS23" s="234">
        <f t="shared" si="20"/>
        <v>0</v>
      </c>
      <c r="AT23" s="290">
        <f t="shared" si="21"/>
        <v>0</v>
      </c>
      <c r="AU23" s="237">
        <f t="shared" si="22"/>
        <v>0</v>
      </c>
      <c r="AV23" s="237">
        <f t="shared" si="23"/>
        <v>0</v>
      </c>
      <c r="AW23" s="238"/>
      <c r="AX23" s="232">
        <v>1</v>
      </c>
      <c r="AY23" s="254"/>
      <c r="AZ23" s="287">
        <f t="shared" si="24"/>
        <v>0</v>
      </c>
      <c r="BA23" s="233"/>
      <c r="BB23" s="225">
        <f>VLOOKUP(BB$13,'Option X3'!$D$6:$E$20,2,0)</f>
        <v>0</v>
      </c>
      <c r="BC23" s="235">
        <f t="shared" si="25"/>
        <v>0</v>
      </c>
      <c r="BD23" s="234">
        <f t="shared" si="26"/>
        <v>0</v>
      </c>
      <c r="BE23" s="290">
        <f t="shared" si="27"/>
        <v>0</v>
      </c>
      <c r="BF23" s="237">
        <f t="shared" si="28"/>
        <v>0</v>
      </c>
      <c r="BG23" s="237">
        <f t="shared" si="29"/>
        <v>0</v>
      </c>
      <c r="BH23" s="238"/>
      <c r="BI23" s="256">
        <f t="shared" si="30"/>
        <v>1</v>
      </c>
      <c r="BJ23" s="254"/>
      <c r="BK23" s="287">
        <f t="shared" si="31"/>
        <v>0</v>
      </c>
      <c r="BL23" s="233"/>
      <c r="BM23" s="225">
        <f>VLOOKUP(BM$13,'Option X3'!$D$6:$E$20,2,0)</f>
        <v>0</v>
      </c>
      <c r="BN23" s="235">
        <f t="shared" si="32"/>
        <v>0</v>
      </c>
      <c r="BO23" s="234">
        <f t="shared" si="33"/>
        <v>0</v>
      </c>
      <c r="BP23" s="236">
        <f t="shared" si="34"/>
        <v>0</v>
      </c>
      <c r="BQ23" s="237">
        <f t="shared" si="35"/>
        <v>0</v>
      </c>
      <c r="BR23" s="237">
        <f t="shared" si="36"/>
        <v>0</v>
      </c>
      <c r="BS23" s="238"/>
      <c r="BT23" s="256">
        <f t="shared" si="37"/>
        <v>1</v>
      </c>
      <c r="BU23" s="254"/>
      <c r="BV23" s="287">
        <f t="shared" si="38"/>
        <v>0</v>
      </c>
      <c r="BW23" s="233"/>
      <c r="BX23" s="225">
        <f>VLOOKUP(BX$13,'Option X3'!$D$6:$E$20,2,0)</f>
        <v>0</v>
      </c>
      <c r="BY23" s="235">
        <f t="shared" si="39"/>
        <v>0</v>
      </c>
      <c r="BZ23" s="234">
        <f t="shared" si="40"/>
        <v>0</v>
      </c>
      <c r="CA23" s="236">
        <f t="shared" si="41"/>
        <v>0</v>
      </c>
      <c r="CB23" s="237">
        <f t="shared" si="42"/>
        <v>0</v>
      </c>
      <c r="CC23" s="237">
        <f t="shared" si="43"/>
        <v>0</v>
      </c>
      <c r="CD23" s="238"/>
      <c r="CE23" s="256">
        <f t="shared" si="44"/>
        <v>1</v>
      </c>
      <c r="CF23" s="254"/>
      <c r="CG23" s="287">
        <f t="shared" si="45"/>
        <v>0</v>
      </c>
      <c r="CH23" s="233"/>
      <c r="CI23" s="225">
        <f>VLOOKUP(CI$13,'Option X3'!$D$6:$E$20,2,0)</f>
        <v>0</v>
      </c>
      <c r="CJ23" s="235">
        <f t="shared" si="46"/>
        <v>0</v>
      </c>
      <c r="CK23" s="234">
        <f t="shared" si="47"/>
        <v>0</v>
      </c>
      <c r="CL23" s="236">
        <f t="shared" si="48"/>
        <v>0</v>
      </c>
      <c r="CM23" s="237">
        <f t="shared" si="49"/>
        <v>0</v>
      </c>
      <c r="CN23" s="237">
        <f t="shared" si="50"/>
        <v>0</v>
      </c>
      <c r="CO23" s="238"/>
      <c r="CP23" s="256">
        <f t="shared" si="51"/>
        <v>1</v>
      </c>
      <c r="CQ23" s="254"/>
      <c r="CR23" s="287">
        <f t="shared" si="52"/>
        <v>0</v>
      </c>
      <c r="CS23" s="233"/>
      <c r="CT23" s="225">
        <f>VLOOKUP(CT$13,'Option X3'!$D$6:$E$20,2,0)</f>
        <v>0</v>
      </c>
      <c r="CU23" s="235">
        <f t="shared" si="53"/>
        <v>0</v>
      </c>
      <c r="CV23" s="234">
        <f t="shared" si="54"/>
        <v>0</v>
      </c>
      <c r="CW23" s="236">
        <f t="shared" si="55"/>
        <v>0</v>
      </c>
      <c r="CX23" s="237">
        <f t="shared" si="56"/>
        <v>0</v>
      </c>
      <c r="CY23" s="237">
        <f t="shared" si="57"/>
        <v>0</v>
      </c>
      <c r="CZ23" s="238"/>
    </row>
    <row r="24" spans="1:104" s="229" customFormat="1" ht="13.4" customHeight="1" x14ac:dyDescent="0.25">
      <c r="A24" s="247">
        <v>7</v>
      </c>
      <c r="B24" s="461"/>
      <c r="C24" s="230"/>
      <c r="D24" s="231"/>
      <c r="E24" s="222"/>
      <c r="F24" s="256">
        <v>1</v>
      </c>
      <c r="G24" s="254"/>
      <c r="H24" s="287">
        <f t="shared" si="0"/>
        <v>0</v>
      </c>
      <c r="I24" s="233"/>
      <c r="J24" s="225">
        <f>VLOOKUP(J$13,'Option X3'!$D$6:$E$20,2,0)</f>
        <v>0</v>
      </c>
      <c r="K24" s="235">
        <f t="shared" si="1"/>
        <v>0</v>
      </c>
      <c r="L24" s="234">
        <f t="shared" si="2"/>
        <v>0</v>
      </c>
      <c r="M24" s="236">
        <f t="shared" si="3"/>
        <v>0</v>
      </c>
      <c r="N24" s="237">
        <f t="shared" si="4"/>
        <v>0</v>
      </c>
      <c r="O24" s="237">
        <f t="shared" si="5"/>
        <v>0</v>
      </c>
      <c r="P24" s="238"/>
      <c r="Q24" s="232">
        <v>1</v>
      </c>
      <c r="R24" s="254"/>
      <c r="S24" s="287">
        <f t="shared" si="6"/>
        <v>0</v>
      </c>
      <c r="T24" s="233"/>
      <c r="U24" s="225">
        <f>VLOOKUP(U$13,'Option X3'!$D$6:$E$20,2,0)</f>
        <v>0</v>
      </c>
      <c r="V24" s="235">
        <f t="shared" si="7"/>
        <v>0</v>
      </c>
      <c r="W24" s="234">
        <f t="shared" si="8"/>
        <v>0</v>
      </c>
      <c r="X24" s="290">
        <f t="shared" si="9"/>
        <v>0</v>
      </c>
      <c r="Y24" s="237">
        <f t="shared" si="10"/>
        <v>0</v>
      </c>
      <c r="Z24" s="237">
        <f t="shared" si="11"/>
        <v>0</v>
      </c>
      <c r="AA24" s="238"/>
      <c r="AB24" s="232">
        <v>1</v>
      </c>
      <c r="AC24" s="254"/>
      <c r="AD24" s="287">
        <f t="shared" si="12"/>
        <v>0</v>
      </c>
      <c r="AE24" s="233"/>
      <c r="AF24" s="225">
        <f>VLOOKUP(AF$13,'Option X3'!$D$6:$E$20,2,0)</f>
        <v>0</v>
      </c>
      <c r="AG24" s="235">
        <f t="shared" si="13"/>
        <v>0</v>
      </c>
      <c r="AH24" s="234">
        <f t="shared" si="14"/>
        <v>0</v>
      </c>
      <c r="AI24" s="290">
        <f t="shared" si="15"/>
        <v>0</v>
      </c>
      <c r="AJ24" s="237">
        <f t="shared" si="16"/>
        <v>0</v>
      </c>
      <c r="AK24" s="237">
        <f t="shared" si="17"/>
        <v>0</v>
      </c>
      <c r="AL24" s="238"/>
      <c r="AM24" s="232">
        <v>1</v>
      </c>
      <c r="AN24" s="254"/>
      <c r="AO24" s="287">
        <f t="shared" si="18"/>
        <v>0</v>
      </c>
      <c r="AP24" s="233"/>
      <c r="AQ24" s="225">
        <f>VLOOKUP(AQ$13,'Option X3'!$D$6:$E$20,2,0)</f>
        <v>0</v>
      </c>
      <c r="AR24" s="235">
        <f t="shared" si="19"/>
        <v>0</v>
      </c>
      <c r="AS24" s="234">
        <f t="shared" si="20"/>
        <v>0</v>
      </c>
      <c r="AT24" s="290">
        <f t="shared" si="21"/>
        <v>0</v>
      </c>
      <c r="AU24" s="237">
        <f t="shared" si="22"/>
        <v>0</v>
      </c>
      <c r="AV24" s="237">
        <f t="shared" si="23"/>
        <v>0</v>
      </c>
      <c r="AW24" s="238"/>
      <c r="AX24" s="232">
        <v>1</v>
      </c>
      <c r="AY24" s="254"/>
      <c r="AZ24" s="287">
        <f t="shared" si="24"/>
        <v>0</v>
      </c>
      <c r="BA24" s="233"/>
      <c r="BB24" s="225">
        <f>VLOOKUP(BB$13,'Option X3'!$D$6:$E$20,2,0)</f>
        <v>0</v>
      </c>
      <c r="BC24" s="235">
        <f t="shared" si="25"/>
        <v>0</v>
      </c>
      <c r="BD24" s="234">
        <f t="shared" si="26"/>
        <v>0</v>
      </c>
      <c r="BE24" s="290">
        <f t="shared" si="27"/>
        <v>0</v>
      </c>
      <c r="BF24" s="237">
        <f t="shared" si="28"/>
        <v>0</v>
      </c>
      <c r="BG24" s="237">
        <f t="shared" si="29"/>
        <v>0</v>
      </c>
      <c r="BH24" s="238"/>
      <c r="BI24" s="256">
        <f t="shared" si="30"/>
        <v>1</v>
      </c>
      <c r="BJ24" s="254"/>
      <c r="BK24" s="287">
        <f t="shared" si="31"/>
        <v>0</v>
      </c>
      <c r="BL24" s="233"/>
      <c r="BM24" s="225">
        <f>VLOOKUP(BM$13,'Option X3'!$D$6:$E$20,2,0)</f>
        <v>0</v>
      </c>
      <c r="BN24" s="235">
        <f t="shared" si="32"/>
        <v>0</v>
      </c>
      <c r="BO24" s="234">
        <f t="shared" si="33"/>
        <v>0</v>
      </c>
      <c r="BP24" s="236">
        <f t="shared" si="34"/>
        <v>0</v>
      </c>
      <c r="BQ24" s="237">
        <f t="shared" si="35"/>
        <v>0</v>
      </c>
      <c r="BR24" s="237">
        <f t="shared" si="36"/>
        <v>0</v>
      </c>
      <c r="BS24" s="238"/>
      <c r="BT24" s="256">
        <f t="shared" si="37"/>
        <v>1</v>
      </c>
      <c r="BU24" s="254"/>
      <c r="BV24" s="287">
        <f t="shared" si="38"/>
        <v>0</v>
      </c>
      <c r="BW24" s="233"/>
      <c r="BX24" s="225">
        <f>VLOOKUP(BX$13,'Option X3'!$D$6:$E$20,2,0)</f>
        <v>0</v>
      </c>
      <c r="BY24" s="235">
        <f t="shared" si="39"/>
        <v>0</v>
      </c>
      <c r="BZ24" s="234">
        <f t="shared" si="40"/>
        <v>0</v>
      </c>
      <c r="CA24" s="236">
        <f t="shared" si="41"/>
        <v>0</v>
      </c>
      <c r="CB24" s="237">
        <f t="shared" si="42"/>
        <v>0</v>
      </c>
      <c r="CC24" s="237">
        <f t="shared" si="43"/>
        <v>0</v>
      </c>
      <c r="CD24" s="238"/>
      <c r="CE24" s="256">
        <f t="shared" si="44"/>
        <v>1</v>
      </c>
      <c r="CF24" s="254"/>
      <c r="CG24" s="287">
        <f t="shared" si="45"/>
        <v>0</v>
      </c>
      <c r="CH24" s="233"/>
      <c r="CI24" s="225">
        <f>VLOOKUP(CI$13,'Option X3'!$D$6:$E$20,2,0)</f>
        <v>0</v>
      </c>
      <c r="CJ24" s="235">
        <f t="shared" si="46"/>
        <v>0</v>
      </c>
      <c r="CK24" s="234">
        <f t="shared" si="47"/>
        <v>0</v>
      </c>
      <c r="CL24" s="236">
        <f t="shared" si="48"/>
        <v>0</v>
      </c>
      <c r="CM24" s="237">
        <f t="shared" si="49"/>
        <v>0</v>
      </c>
      <c r="CN24" s="237">
        <f t="shared" si="50"/>
        <v>0</v>
      </c>
      <c r="CO24" s="238"/>
      <c r="CP24" s="256">
        <f t="shared" si="51"/>
        <v>1</v>
      </c>
      <c r="CQ24" s="254"/>
      <c r="CR24" s="287">
        <f t="shared" si="52"/>
        <v>0</v>
      </c>
      <c r="CS24" s="233"/>
      <c r="CT24" s="225">
        <f>VLOOKUP(CT$13,'Option X3'!$D$6:$E$20,2,0)</f>
        <v>0</v>
      </c>
      <c r="CU24" s="235">
        <f t="shared" si="53"/>
        <v>0</v>
      </c>
      <c r="CV24" s="234">
        <f t="shared" si="54"/>
        <v>0</v>
      </c>
      <c r="CW24" s="236">
        <f t="shared" si="55"/>
        <v>0</v>
      </c>
      <c r="CX24" s="237">
        <f t="shared" si="56"/>
        <v>0</v>
      </c>
      <c r="CY24" s="237">
        <f t="shared" si="57"/>
        <v>0</v>
      </c>
      <c r="CZ24" s="238"/>
    </row>
    <row r="25" spans="1:104" s="229" customFormat="1" ht="13.4" customHeight="1" x14ac:dyDescent="0.25">
      <c r="A25" s="247">
        <v>8</v>
      </c>
      <c r="B25" s="461"/>
      <c r="C25" s="230"/>
      <c r="D25" s="231"/>
      <c r="E25" s="231"/>
      <c r="F25" s="256">
        <v>1</v>
      </c>
      <c r="G25" s="254"/>
      <c r="H25" s="287">
        <f t="shared" si="0"/>
        <v>0</v>
      </c>
      <c r="I25" s="233"/>
      <c r="J25" s="225">
        <f>VLOOKUP(J$13,'Option X3'!$D$6:$E$20,2,0)</f>
        <v>0</v>
      </c>
      <c r="K25" s="235">
        <f t="shared" si="1"/>
        <v>0</v>
      </c>
      <c r="L25" s="234">
        <f t="shared" si="2"/>
        <v>0</v>
      </c>
      <c r="M25" s="236">
        <f t="shared" si="3"/>
        <v>0</v>
      </c>
      <c r="N25" s="237">
        <f t="shared" si="4"/>
        <v>0</v>
      </c>
      <c r="O25" s="237">
        <f t="shared" si="5"/>
        <v>0</v>
      </c>
      <c r="P25" s="238"/>
      <c r="Q25" s="232">
        <v>1</v>
      </c>
      <c r="R25" s="254"/>
      <c r="S25" s="287">
        <f t="shared" si="6"/>
        <v>0</v>
      </c>
      <c r="T25" s="233"/>
      <c r="U25" s="225">
        <f>VLOOKUP(U$13,'Option X3'!$D$6:$E$20,2,0)</f>
        <v>0</v>
      </c>
      <c r="V25" s="235">
        <f t="shared" si="7"/>
        <v>0</v>
      </c>
      <c r="W25" s="234">
        <f t="shared" si="8"/>
        <v>0</v>
      </c>
      <c r="X25" s="290">
        <f t="shared" si="9"/>
        <v>0</v>
      </c>
      <c r="Y25" s="237">
        <f t="shared" si="10"/>
        <v>0</v>
      </c>
      <c r="Z25" s="237">
        <f t="shared" si="11"/>
        <v>0</v>
      </c>
      <c r="AA25" s="238"/>
      <c r="AB25" s="232">
        <v>1</v>
      </c>
      <c r="AC25" s="254"/>
      <c r="AD25" s="287">
        <f t="shared" si="12"/>
        <v>0</v>
      </c>
      <c r="AE25" s="233"/>
      <c r="AF25" s="225">
        <f>VLOOKUP(AF$13,'Option X3'!$D$6:$E$20,2,0)</f>
        <v>0</v>
      </c>
      <c r="AG25" s="235">
        <f t="shared" si="13"/>
        <v>0</v>
      </c>
      <c r="AH25" s="234">
        <f t="shared" si="14"/>
        <v>0</v>
      </c>
      <c r="AI25" s="290">
        <f t="shared" si="15"/>
        <v>0</v>
      </c>
      <c r="AJ25" s="237">
        <f t="shared" si="16"/>
        <v>0</v>
      </c>
      <c r="AK25" s="237">
        <f t="shared" si="17"/>
        <v>0</v>
      </c>
      <c r="AL25" s="238"/>
      <c r="AM25" s="232">
        <v>1</v>
      </c>
      <c r="AN25" s="254"/>
      <c r="AO25" s="287">
        <f t="shared" si="18"/>
        <v>0</v>
      </c>
      <c r="AP25" s="233"/>
      <c r="AQ25" s="225">
        <f>VLOOKUP(AQ$13,'Option X3'!$D$6:$E$20,2,0)</f>
        <v>0</v>
      </c>
      <c r="AR25" s="235">
        <f t="shared" si="19"/>
        <v>0</v>
      </c>
      <c r="AS25" s="234">
        <f t="shared" si="20"/>
        <v>0</v>
      </c>
      <c r="AT25" s="290">
        <f t="shared" si="21"/>
        <v>0</v>
      </c>
      <c r="AU25" s="237">
        <f t="shared" si="22"/>
        <v>0</v>
      </c>
      <c r="AV25" s="237">
        <f t="shared" si="23"/>
        <v>0</v>
      </c>
      <c r="AW25" s="238"/>
      <c r="AX25" s="232">
        <v>1</v>
      </c>
      <c r="AY25" s="254"/>
      <c r="AZ25" s="287">
        <f t="shared" si="24"/>
        <v>0</v>
      </c>
      <c r="BA25" s="233"/>
      <c r="BB25" s="225">
        <f>VLOOKUP(BB$13,'Option X3'!$D$6:$E$20,2,0)</f>
        <v>0</v>
      </c>
      <c r="BC25" s="235">
        <f t="shared" si="25"/>
        <v>0</v>
      </c>
      <c r="BD25" s="234">
        <f t="shared" si="26"/>
        <v>0</v>
      </c>
      <c r="BE25" s="290">
        <f t="shared" si="27"/>
        <v>0</v>
      </c>
      <c r="BF25" s="237">
        <f t="shared" si="28"/>
        <v>0</v>
      </c>
      <c r="BG25" s="237">
        <f t="shared" si="29"/>
        <v>0</v>
      </c>
      <c r="BH25" s="238"/>
      <c r="BI25" s="256">
        <f t="shared" si="30"/>
        <v>1</v>
      </c>
      <c r="BJ25" s="254"/>
      <c r="BK25" s="287">
        <f t="shared" si="31"/>
        <v>0</v>
      </c>
      <c r="BL25" s="233"/>
      <c r="BM25" s="225">
        <f>VLOOKUP(BM$13,'Option X3'!$D$6:$E$20,2,0)</f>
        <v>0</v>
      </c>
      <c r="BN25" s="235">
        <f t="shared" si="32"/>
        <v>0</v>
      </c>
      <c r="BO25" s="234">
        <f t="shared" si="33"/>
        <v>0</v>
      </c>
      <c r="BP25" s="236">
        <f t="shared" si="34"/>
        <v>0</v>
      </c>
      <c r="BQ25" s="237">
        <f t="shared" si="35"/>
        <v>0</v>
      </c>
      <c r="BR25" s="237">
        <f t="shared" si="36"/>
        <v>0</v>
      </c>
      <c r="BS25" s="238"/>
      <c r="BT25" s="256">
        <f t="shared" si="37"/>
        <v>1</v>
      </c>
      <c r="BU25" s="254"/>
      <c r="BV25" s="287">
        <f t="shared" si="38"/>
        <v>0</v>
      </c>
      <c r="BW25" s="233"/>
      <c r="BX25" s="225">
        <f>VLOOKUP(BX$13,'Option X3'!$D$6:$E$20,2,0)</f>
        <v>0</v>
      </c>
      <c r="BY25" s="235">
        <f t="shared" si="39"/>
        <v>0</v>
      </c>
      <c r="BZ25" s="234">
        <f t="shared" si="40"/>
        <v>0</v>
      </c>
      <c r="CA25" s="236">
        <f t="shared" si="41"/>
        <v>0</v>
      </c>
      <c r="CB25" s="237">
        <f t="shared" si="42"/>
        <v>0</v>
      </c>
      <c r="CC25" s="237">
        <f t="shared" si="43"/>
        <v>0</v>
      </c>
      <c r="CD25" s="238"/>
      <c r="CE25" s="256">
        <f t="shared" si="44"/>
        <v>1</v>
      </c>
      <c r="CF25" s="254"/>
      <c r="CG25" s="287">
        <f t="shared" si="45"/>
        <v>0</v>
      </c>
      <c r="CH25" s="233"/>
      <c r="CI25" s="225">
        <f>VLOOKUP(CI$13,'Option X3'!$D$6:$E$20,2,0)</f>
        <v>0</v>
      </c>
      <c r="CJ25" s="235">
        <f t="shared" si="46"/>
        <v>0</v>
      </c>
      <c r="CK25" s="234">
        <f t="shared" si="47"/>
        <v>0</v>
      </c>
      <c r="CL25" s="236">
        <f t="shared" si="48"/>
        <v>0</v>
      </c>
      <c r="CM25" s="237">
        <f t="shared" si="49"/>
        <v>0</v>
      </c>
      <c r="CN25" s="237">
        <f t="shared" si="50"/>
        <v>0</v>
      </c>
      <c r="CO25" s="238"/>
      <c r="CP25" s="256">
        <f t="shared" si="51"/>
        <v>1</v>
      </c>
      <c r="CQ25" s="254"/>
      <c r="CR25" s="287">
        <f t="shared" si="52"/>
        <v>0</v>
      </c>
      <c r="CS25" s="233"/>
      <c r="CT25" s="225">
        <f>VLOOKUP(CT$13,'Option X3'!$D$6:$E$20,2,0)</f>
        <v>0</v>
      </c>
      <c r="CU25" s="235">
        <f t="shared" si="53"/>
        <v>0</v>
      </c>
      <c r="CV25" s="234">
        <f t="shared" si="54"/>
        <v>0</v>
      </c>
      <c r="CW25" s="236">
        <f t="shared" si="55"/>
        <v>0</v>
      </c>
      <c r="CX25" s="237">
        <f t="shared" si="56"/>
        <v>0</v>
      </c>
      <c r="CY25" s="237">
        <f t="shared" si="57"/>
        <v>0</v>
      </c>
      <c r="CZ25" s="238"/>
    </row>
    <row r="26" spans="1:104" s="229" customFormat="1" ht="13.4" customHeight="1" x14ac:dyDescent="0.25">
      <c r="A26" s="247">
        <v>9</v>
      </c>
      <c r="B26" s="461"/>
      <c r="C26" s="230"/>
      <c r="D26" s="231"/>
      <c r="E26" s="222"/>
      <c r="F26" s="256">
        <v>1</v>
      </c>
      <c r="G26" s="254"/>
      <c r="H26" s="287">
        <f t="shared" si="0"/>
        <v>0</v>
      </c>
      <c r="I26" s="233"/>
      <c r="J26" s="225">
        <f>VLOOKUP(J$13,'Option X3'!$D$6:$E$20,2,0)</f>
        <v>0</v>
      </c>
      <c r="K26" s="235">
        <f t="shared" si="1"/>
        <v>0</v>
      </c>
      <c r="L26" s="234">
        <f t="shared" si="2"/>
        <v>0</v>
      </c>
      <c r="M26" s="236">
        <f t="shared" si="3"/>
        <v>0</v>
      </c>
      <c r="N26" s="237">
        <f t="shared" si="4"/>
        <v>0</v>
      </c>
      <c r="O26" s="237">
        <f t="shared" si="5"/>
        <v>0</v>
      </c>
      <c r="P26" s="238"/>
      <c r="Q26" s="232">
        <v>1</v>
      </c>
      <c r="R26" s="254"/>
      <c r="S26" s="287">
        <f t="shared" si="6"/>
        <v>0</v>
      </c>
      <c r="T26" s="233"/>
      <c r="U26" s="225">
        <f>VLOOKUP(U$13,'Option X3'!$D$6:$E$20,2,0)</f>
        <v>0</v>
      </c>
      <c r="V26" s="235">
        <f t="shared" si="7"/>
        <v>0</v>
      </c>
      <c r="W26" s="234">
        <f t="shared" si="8"/>
        <v>0</v>
      </c>
      <c r="X26" s="290">
        <f t="shared" si="9"/>
        <v>0</v>
      </c>
      <c r="Y26" s="237">
        <f t="shared" si="10"/>
        <v>0</v>
      </c>
      <c r="Z26" s="237">
        <f t="shared" si="11"/>
        <v>0</v>
      </c>
      <c r="AA26" s="238"/>
      <c r="AB26" s="232">
        <v>1</v>
      </c>
      <c r="AC26" s="254"/>
      <c r="AD26" s="287">
        <f t="shared" si="12"/>
        <v>0</v>
      </c>
      <c r="AE26" s="233"/>
      <c r="AF26" s="225">
        <f>VLOOKUP(AF$13,'Option X3'!$D$6:$E$20,2,0)</f>
        <v>0</v>
      </c>
      <c r="AG26" s="235">
        <f t="shared" si="13"/>
        <v>0</v>
      </c>
      <c r="AH26" s="234">
        <f t="shared" si="14"/>
        <v>0</v>
      </c>
      <c r="AI26" s="290">
        <f t="shared" si="15"/>
        <v>0</v>
      </c>
      <c r="AJ26" s="237">
        <f t="shared" si="16"/>
        <v>0</v>
      </c>
      <c r="AK26" s="237">
        <f t="shared" si="17"/>
        <v>0</v>
      </c>
      <c r="AL26" s="238"/>
      <c r="AM26" s="232">
        <v>1</v>
      </c>
      <c r="AN26" s="254"/>
      <c r="AO26" s="287">
        <f t="shared" si="18"/>
        <v>0</v>
      </c>
      <c r="AP26" s="233"/>
      <c r="AQ26" s="225">
        <f>VLOOKUP(AQ$13,'Option X3'!$D$6:$E$20,2,0)</f>
        <v>0</v>
      </c>
      <c r="AR26" s="235">
        <f t="shared" si="19"/>
        <v>0</v>
      </c>
      <c r="AS26" s="234">
        <f t="shared" si="20"/>
        <v>0</v>
      </c>
      <c r="AT26" s="290">
        <f t="shared" si="21"/>
        <v>0</v>
      </c>
      <c r="AU26" s="237">
        <f t="shared" si="22"/>
        <v>0</v>
      </c>
      <c r="AV26" s="237">
        <f t="shared" si="23"/>
        <v>0</v>
      </c>
      <c r="AW26" s="238"/>
      <c r="AX26" s="232">
        <v>1</v>
      </c>
      <c r="AY26" s="254"/>
      <c r="AZ26" s="287">
        <f t="shared" si="24"/>
        <v>0</v>
      </c>
      <c r="BA26" s="233"/>
      <c r="BB26" s="225">
        <f>VLOOKUP(BB$13,'Option X3'!$D$6:$E$20,2,0)</f>
        <v>0</v>
      </c>
      <c r="BC26" s="235">
        <f t="shared" si="25"/>
        <v>0</v>
      </c>
      <c r="BD26" s="234">
        <f t="shared" si="26"/>
        <v>0</v>
      </c>
      <c r="BE26" s="290">
        <f t="shared" si="27"/>
        <v>0</v>
      </c>
      <c r="BF26" s="237">
        <f t="shared" si="28"/>
        <v>0</v>
      </c>
      <c r="BG26" s="237">
        <f t="shared" si="29"/>
        <v>0</v>
      </c>
      <c r="BH26" s="238"/>
      <c r="BI26" s="256">
        <f t="shared" si="30"/>
        <v>1</v>
      </c>
      <c r="BJ26" s="254"/>
      <c r="BK26" s="287">
        <f t="shared" si="31"/>
        <v>0</v>
      </c>
      <c r="BL26" s="233"/>
      <c r="BM26" s="225">
        <f>VLOOKUP(BM$13,'Option X3'!$D$6:$E$20,2,0)</f>
        <v>0</v>
      </c>
      <c r="BN26" s="235">
        <f t="shared" si="32"/>
        <v>0</v>
      </c>
      <c r="BO26" s="234">
        <f t="shared" si="33"/>
        <v>0</v>
      </c>
      <c r="BP26" s="236">
        <f t="shared" si="34"/>
        <v>0</v>
      </c>
      <c r="BQ26" s="237">
        <f t="shared" si="35"/>
        <v>0</v>
      </c>
      <c r="BR26" s="237">
        <f t="shared" si="36"/>
        <v>0</v>
      </c>
      <c r="BS26" s="238"/>
      <c r="BT26" s="256">
        <f t="shared" si="37"/>
        <v>1</v>
      </c>
      <c r="BU26" s="254"/>
      <c r="BV26" s="287">
        <f t="shared" si="38"/>
        <v>0</v>
      </c>
      <c r="BW26" s="233"/>
      <c r="BX26" s="225">
        <f>VLOOKUP(BX$13,'Option X3'!$D$6:$E$20,2,0)</f>
        <v>0</v>
      </c>
      <c r="BY26" s="235">
        <f t="shared" si="39"/>
        <v>0</v>
      </c>
      <c r="BZ26" s="234">
        <f t="shared" si="40"/>
        <v>0</v>
      </c>
      <c r="CA26" s="236">
        <f t="shared" si="41"/>
        <v>0</v>
      </c>
      <c r="CB26" s="237">
        <f t="shared" si="42"/>
        <v>0</v>
      </c>
      <c r="CC26" s="237">
        <f t="shared" si="43"/>
        <v>0</v>
      </c>
      <c r="CD26" s="238"/>
      <c r="CE26" s="256">
        <f t="shared" si="44"/>
        <v>1</v>
      </c>
      <c r="CF26" s="254"/>
      <c r="CG26" s="287">
        <f t="shared" si="45"/>
        <v>0</v>
      </c>
      <c r="CH26" s="233"/>
      <c r="CI26" s="225">
        <f>VLOOKUP(CI$13,'Option X3'!$D$6:$E$20,2,0)</f>
        <v>0</v>
      </c>
      <c r="CJ26" s="235">
        <f t="shared" si="46"/>
        <v>0</v>
      </c>
      <c r="CK26" s="234">
        <f t="shared" si="47"/>
        <v>0</v>
      </c>
      <c r="CL26" s="236">
        <f t="shared" si="48"/>
        <v>0</v>
      </c>
      <c r="CM26" s="237">
        <f t="shared" si="49"/>
        <v>0</v>
      </c>
      <c r="CN26" s="237">
        <f t="shared" si="50"/>
        <v>0</v>
      </c>
      <c r="CO26" s="238"/>
      <c r="CP26" s="256">
        <f t="shared" si="51"/>
        <v>1</v>
      </c>
      <c r="CQ26" s="254"/>
      <c r="CR26" s="287">
        <f t="shared" si="52"/>
        <v>0</v>
      </c>
      <c r="CS26" s="233"/>
      <c r="CT26" s="225">
        <f>VLOOKUP(CT$13,'Option X3'!$D$6:$E$20,2,0)</f>
        <v>0</v>
      </c>
      <c r="CU26" s="235">
        <f t="shared" si="53"/>
        <v>0</v>
      </c>
      <c r="CV26" s="234">
        <f t="shared" si="54"/>
        <v>0</v>
      </c>
      <c r="CW26" s="236">
        <f t="shared" si="55"/>
        <v>0</v>
      </c>
      <c r="CX26" s="237">
        <f t="shared" si="56"/>
        <v>0</v>
      </c>
      <c r="CY26" s="237">
        <f t="shared" si="57"/>
        <v>0</v>
      </c>
      <c r="CZ26" s="238"/>
    </row>
    <row r="27" spans="1:104" s="229" customFormat="1" ht="13.4" customHeight="1" x14ac:dyDescent="0.25">
      <c r="A27" s="247">
        <v>10</v>
      </c>
      <c r="B27" s="461"/>
      <c r="C27" s="230"/>
      <c r="D27" s="231"/>
      <c r="E27" s="231"/>
      <c r="F27" s="256">
        <v>1</v>
      </c>
      <c r="G27" s="254"/>
      <c r="H27" s="287">
        <f t="shared" si="0"/>
        <v>0</v>
      </c>
      <c r="I27" s="233"/>
      <c r="J27" s="225">
        <f>VLOOKUP(J$13,'Option X3'!$D$6:$E$20,2,0)</f>
        <v>0</v>
      </c>
      <c r="K27" s="235">
        <f t="shared" si="1"/>
        <v>0</v>
      </c>
      <c r="L27" s="234">
        <f t="shared" si="2"/>
        <v>0</v>
      </c>
      <c r="M27" s="236">
        <f t="shared" si="3"/>
        <v>0</v>
      </c>
      <c r="N27" s="237">
        <f t="shared" si="4"/>
        <v>0</v>
      </c>
      <c r="O27" s="237">
        <f t="shared" si="5"/>
        <v>0</v>
      </c>
      <c r="P27" s="238"/>
      <c r="Q27" s="232">
        <v>1</v>
      </c>
      <c r="R27" s="254"/>
      <c r="S27" s="287">
        <f t="shared" si="6"/>
        <v>0</v>
      </c>
      <c r="T27" s="233"/>
      <c r="U27" s="225">
        <f>VLOOKUP(U$13,'Option X3'!$D$6:$E$20,2,0)</f>
        <v>0</v>
      </c>
      <c r="V27" s="235">
        <f t="shared" si="7"/>
        <v>0</v>
      </c>
      <c r="W27" s="234">
        <f t="shared" si="8"/>
        <v>0</v>
      </c>
      <c r="X27" s="290">
        <f t="shared" si="9"/>
        <v>0</v>
      </c>
      <c r="Y27" s="237">
        <f t="shared" si="10"/>
        <v>0</v>
      </c>
      <c r="Z27" s="237">
        <f t="shared" si="11"/>
        <v>0</v>
      </c>
      <c r="AA27" s="238"/>
      <c r="AB27" s="232">
        <v>1</v>
      </c>
      <c r="AC27" s="254"/>
      <c r="AD27" s="287">
        <f t="shared" si="12"/>
        <v>0</v>
      </c>
      <c r="AE27" s="233"/>
      <c r="AF27" s="225">
        <f>VLOOKUP(AF$13,'Option X3'!$D$6:$E$20,2,0)</f>
        <v>0</v>
      </c>
      <c r="AG27" s="235">
        <f t="shared" si="13"/>
        <v>0</v>
      </c>
      <c r="AH27" s="234">
        <f t="shared" si="14"/>
        <v>0</v>
      </c>
      <c r="AI27" s="290">
        <f t="shared" si="15"/>
        <v>0</v>
      </c>
      <c r="AJ27" s="237">
        <f t="shared" si="16"/>
        <v>0</v>
      </c>
      <c r="AK27" s="237">
        <f t="shared" si="17"/>
        <v>0</v>
      </c>
      <c r="AL27" s="238"/>
      <c r="AM27" s="232">
        <v>1</v>
      </c>
      <c r="AN27" s="254"/>
      <c r="AO27" s="287">
        <f t="shared" si="18"/>
        <v>0</v>
      </c>
      <c r="AP27" s="233"/>
      <c r="AQ27" s="225">
        <f>VLOOKUP(AQ$13,'Option X3'!$D$6:$E$20,2,0)</f>
        <v>0</v>
      </c>
      <c r="AR27" s="235">
        <f t="shared" si="19"/>
        <v>0</v>
      </c>
      <c r="AS27" s="234">
        <f t="shared" si="20"/>
        <v>0</v>
      </c>
      <c r="AT27" s="290">
        <f t="shared" si="21"/>
        <v>0</v>
      </c>
      <c r="AU27" s="237">
        <f t="shared" si="22"/>
        <v>0</v>
      </c>
      <c r="AV27" s="237">
        <f t="shared" si="23"/>
        <v>0</v>
      </c>
      <c r="AW27" s="238"/>
      <c r="AX27" s="232">
        <v>1</v>
      </c>
      <c r="AY27" s="254"/>
      <c r="AZ27" s="287">
        <f t="shared" si="24"/>
        <v>0</v>
      </c>
      <c r="BA27" s="233"/>
      <c r="BB27" s="225">
        <f>VLOOKUP(BB$13,'Option X3'!$D$6:$E$20,2,0)</f>
        <v>0</v>
      </c>
      <c r="BC27" s="235">
        <f t="shared" si="25"/>
        <v>0</v>
      </c>
      <c r="BD27" s="234">
        <f t="shared" si="26"/>
        <v>0</v>
      </c>
      <c r="BE27" s="290">
        <f t="shared" si="27"/>
        <v>0</v>
      </c>
      <c r="BF27" s="237">
        <f t="shared" si="28"/>
        <v>0</v>
      </c>
      <c r="BG27" s="237">
        <f t="shared" si="29"/>
        <v>0</v>
      </c>
      <c r="BH27" s="238"/>
      <c r="BI27" s="256">
        <f t="shared" si="30"/>
        <v>1</v>
      </c>
      <c r="BJ27" s="254"/>
      <c r="BK27" s="287">
        <f t="shared" si="31"/>
        <v>0</v>
      </c>
      <c r="BL27" s="233"/>
      <c r="BM27" s="225">
        <f>VLOOKUP(BM$13,'Option X3'!$D$6:$E$20,2,0)</f>
        <v>0</v>
      </c>
      <c r="BN27" s="235">
        <f t="shared" si="32"/>
        <v>0</v>
      </c>
      <c r="BO27" s="234">
        <f t="shared" si="33"/>
        <v>0</v>
      </c>
      <c r="BP27" s="236">
        <f t="shared" si="34"/>
        <v>0</v>
      </c>
      <c r="BQ27" s="237">
        <f t="shared" si="35"/>
        <v>0</v>
      </c>
      <c r="BR27" s="237">
        <f t="shared" si="36"/>
        <v>0</v>
      </c>
      <c r="BS27" s="238"/>
      <c r="BT27" s="256">
        <f t="shared" si="37"/>
        <v>1</v>
      </c>
      <c r="BU27" s="254"/>
      <c r="BV27" s="287">
        <f t="shared" si="38"/>
        <v>0</v>
      </c>
      <c r="BW27" s="233"/>
      <c r="BX27" s="225">
        <f>VLOOKUP(BX$13,'Option X3'!$D$6:$E$20,2,0)</f>
        <v>0</v>
      </c>
      <c r="BY27" s="235">
        <f t="shared" si="39"/>
        <v>0</v>
      </c>
      <c r="BZ27" s="234">
        <f t="shared" si="40"/>
        <v>0</v>
      </c>
      <c r="CA27" s="236">
        <f t="shared" si="41"/>
        <v>0</v>
      </c>
      <c r="CB27" s="237">
        <f t="shared" si="42"/>
        <v>0</v>
      </c>
      <c r="CC27" s="237">
        <f t="shared" si="43"/>
        <v>0</v>
      </c>
      <c r="CD27" s="238"/>
      <c r="CE27" s="256">
        <f t="shared" si="44"/>
        <v>1</v>
      </c>
      <c r="CF27" s="254"/>
      <c r="CG27" s="287">
        <f t="shared" si="45"/>
        <v>0</v>
      </c>
      <c r="CH27" s="233"/>
      <c r="CI27" s="225">
        <f>VLOOKUP(CI$13,'Option X3'!$D$6:$E$20,2,0)</f>
        <v>0</v>
      </c>
      <c r="CJ27" s="235">
        <f t="shared" si="46"/>
        <v>0</v>
      </c>
      <c r="CK27" s="234">
        <f t="shared" si="47"/>
        <v>0</v>
      </c>
      <c r="CL27" s="236">
        <f t="shared" si="48"/>
        <v>0</v>
      </c>
      <c r="CM27" s="237">
        <f t="shared" si="49"/>
        <v>0</v>
      </c>
      <c r="CN27" s="237">
        <f t="shared" si="50"/>
        <v>0</v>
      </c>
      <c r="CO27" s="238"/>
      <c r="CP27" s="256">
        <f t="shared" si="51"/>
        <v>1</v>
      </c>
      <c r="CQ27" s="254"/>
      <c r="CR27" s="287">
        <f t="shared" si="52"/>
        <v>0</v>
      </c>
      <c r="CS27" s="233"/>
      <c r="CT27" s="225">
        <f>VLOOKUP(CT$13,'Option X3'!$D$6:$E$20,2,0)</f>
        <v>0</v>
      </c>
      <c r="CU27" s="235">
        <f t="shared" si="53"/>
        <v>0</v>
      </c>
      <c r="CV27" s="234">
        <f t="shared" si="54"/>
        <v>0</v>
      </c>
      <c r="CW27" s="236">
        <f t="shared" si="55"/>
        <v>0</v>
      </c>
      <c r="CX27" s="237">
        <f t="shared" si="56"/>
        <v>0</v>
      </c>
      <c r="CY27" s="237">
        <f t="shared" si="57"/>
        <v>0</v>
      </c>
      <c r="CZ27" s="238"/>
    </row>
    <row r="28" spans="1:104" s="229" customFormat="1" ht="13.4" customHeight="1" x14ac:dyDescent="0.25">
      <c r="A28" s="247">
        <v>11</v>
      </c>
      <c r="B28" s="461"/>
      <c r="C28" s="230"/>
      <c r="D28" s="231"/>
      <c r="E28" s="222"/>
      <c r="F28" s="256">
        <v>1</v>
      </c>
      <c r="G28" s="254"/>
      <c r="H28" s="287">
        <f t="shared" si="0"/>
        <v>0</v>
      </c>
      <c r="I28" s="233"/>
      <c r="J28" s="225">
        <f>VLOOKUP(J$13,'Option X3'!$D$6:$E$20,2,0)</f>
        <v>0</v>
      </c>
      <c r="K28" s="235">
        <f t="shared" si="1"/>
        <v>0</v>
      </c>
      <c r="L28" s="234">
        <f t="shared" si="2"/>
        <v>0</v>
      </c>
      <c r="M28" s="236">
        <f t="shared" si="3"/>
        <v>0</v>
      </c>
      <c r="N28" s="237">
        <f t="shared" si="4"/>
        <v>0</v>
      </c>
      <c r="O28" s="237">
        <f t="shared" si="5"/>
        <v>0</v>
      </c>
      <c r="P28" s="238"/>
      <c r="Q28" s="232">
        <v>1</v>
      </c>
      <c r="R28" s="254"/>
      <c r="S28" s="287">
        <f t="shared" si="6"/>
        <v>0</v>
      </c>
      <c r="T28" s="233"/>
      <c r="U28" s="225">
        <f>VLOOKUP(U$13,'Option X3'!$D$6:$E$20,2,0)</f>
        <v>0</v>
      </c>
      <c r="V28" s="235">
        <f t="shared" si="7"/>
        <v>0</v>
      </c>
      <c r="W28" s="234">
        <f t="shared" si="8"/>
        <v>0</v>
      </c>
      <c r="X28" s="290">
        <f t="shared" si="9"/>
        <v>0</v>
      </c>
      <c r="Y28" s="237">
        <f t="shared" si="10"/>
        <v>0</v>
      </c>
      <c r="Z28" s="237">
        <f t="shared" si="11"/>
        <v>0</v>
      </c>
      <c r="AA28" s="238"/>
      <c r="AB28" s="232">
        <v>1</v>
      </c>
      <c r="AC28" s="254"/>
      <c r="AD28" s="287">
        <f t="shared" si="12"/>
        <v>0</v>
      </c>
      <c r="AE28" s="233"/>
      <c r="AF28" s="225">
        <f>VLOOKUP(AF$13,'Option X3'!$D$6:$E$20,2,0)</f>
        <v>0</v>
      </c>
      <c r="AG28" s="235">
        <f t="shared" si="13"/>
        <v>0</v>
      </c>
      <c r="AH28" s="234">
        <f t="shared" si="14"/>
        <v>0</v>
      </c>
      <c r="AI28" s="290">
        <f t="shared" si="15"/>
        <v>0</v>
      </c>
      <c r="AJ28" s="237">
        <f t="shared" si="16"/>
        <v>0</v>
      </c>
      <c r="AK28" s="237">
        <f t="shared" si="17"/>
        <v>0</v>
      </c>
      <c r="AL28" s="238"/>
      <c r="AM28" s="232">
        <v>1</v>
      </c>
      <c r="AN28" s="254"/>
      <c r="AO28" s="287">
        <f t="shared" si="18"/>
        <v>0</v>
      </c>
      <c r="AP28" s="233"/>
      <c r="AQ28" s="225">
        <f>VLOOKUP(AQ$13,'Option X3'!$D$6:$E$20,2,0)</f>
        <v>0</v>
      </c>
      <c r="AR28" s="235">
        <f t="shared" si="19"/>
        <v>0</v>
      </c>
      <c r="AS28" s="234">
        <f t="shared" si="20"/>
        <v>0</v>
      </c>
      <c r="AT28" s="290">
        <f t="shared" si="21"/>
        <v>0</v>
      </c>
      <c r="AU28" s="237">
        <f t="shared" si="22"/>
        <v>0</v>
      </c>
      <c r="AV28" s="237">
        <f t="shared" si="23"/>
        <v>0</v>
      </c>
      <c r="AW28" s="238"/>
      <c r="AX28" s="232">
        <v>1</v>
      </c>
      <c r="AY28" s="254"/>
      <c r="AZ28" s="287">
        <f t="shared" si="24"/>
        <v>0</v>
      </c>
      <c r="BA28" s="233"/>
      <c r="BB28" s="225">
        <f>VLOOKUP(BB$13,'Option X3'!$D$6:$E$20,2,0)</f>
        <v>0</v>
      </c>
      <c r="BC28" s="235">
        <f t="shared" si="25"/>
        <v>0</v>
      </c>
      <c r="BD28" s="234">
        <f t="shared" si="26"/>
        <v>0</v>
      </c>
      <c r="BE28" s="290">
        <f t="shared" si="27"/>
        <v>0</v>
      </c>
      <c r="BF28" s="237">
        <f t="shared" si="28"/>
        <v>0</v>
      </c>
      <c r="BG28" s="237">
        <f t="shared" si="29"/>
        <v>0</v>
      </c>
      <c r="BH28" s="238"/>
      <c r="BI28" s="256">
        <f t="shared" si="30"/>
        <v>1</v>
      </c>
      <c r="BJ28" s="254"/>
      <c r="BK28" s="287">
        <f t="shared" si="31"/>
        <v>0</v>
      </c>
      <c r="BL28" s="233"/>
      <c r="BM28" s="225">
        <f>VLOOKUP(BM$13,'Option X3'!$D$6:$E$20,2,0)</f>
        <v>0</v>
      </c>
      <c r="BN28" s="235">
        <f t="shared" si="32"/>
        <v>0</v>
      </c>
      <c r="BO28" s="234">
        <f t="shared" si="33"/>
        <v>0</v>
      </c>
      <c r="BP28" s="236">
        <f t="shared" si="34"/>
        <v>0</v>
      </c>
      <c r="BQ28" s="237">
        <f t="shared" si="35"/>
        <v>0</v>
      </c>
      <c r="BR28" s="237">
        <f t="shared" si="36"/>
        <v>0</v>
      </c>
      <c r="BS28" s="238"/>
      <c r="BT28" s="256">
        <f t="shared" si="37"/>
        <v>1</v>
      </c>
      <c r="BU28" s="254"/>
      <c r="BV28" s="287">
        <f t="shared" si="38"/>
        <v>0</v>
      </c>
      <c r="BW28" s="233"/>
      <c r="BX28" s="225">
        <f>VLOOKUP(BX$13,'Option X3'!$D$6:$E$20,2,0)</f>
        <v>0</v>
      </c>
      <c r="BY28" s="235">
        <f t="shared" si="39"/>
        <v>0</v>
      </c>
      <c r="BZ28" s="234">
        <f t="shared" si="40"/>
        <v>0</v>
      </c>
      <c r="CA28" s="236">
        <f t="shared" si="41"/>
        <v>0</v>
      </c>
      <c r="CB28" s="237">
        <f t="shared" si="42"/>
        <v>0</v>
      </c>
      <c r="CC28" s="237">
        <f t="shared" si="43"/>
        <v>0</v>
      </c>
      <c r="CD28" s="238"/>
      <c r="CE28" s="256">
        <f t="shared" si="44"/>
        <v>1</v>
      </c>
      <c r="CF28" s="254"/>
      <c r="CG28" s="287">
        <f t="shared" si="45"/>
        <v>0</v>
      </c>
      <c r="CH28" s="233"/>
      <c r="CI28" s="225">
        <f>VLOOKUP(CI$13,'Option X3'!$D$6:$E$20,2,0)</f>
        <v>0</v>
      </c>
      <c r="CJ28" s="235">
        <f t="shared" si="46"/>
        <v>0</v>
      </c>
      <c r="CK28" s="234">
        <f t="shared" si="47"/>
        <v>0</v>
      </c>
      <c r="CL28" s="236">
        <f t="shared" si="48"/>
        <v>0</v>
      </c>
      <c r="CM28" s="237">
        <f t="shared" si="49"/>
        <v>0</v>
      </c>
      <c r="CN28" s="237">
        <f t="shared" si="50"/>
        <v>0</v>
      </c>
      <c r="CO28" s="238"/>
      <c r="CP28" s="256">
        <f t="shared" si="51"/>
        <v>1</v>
      </c>
      <c r="CQ28" s="254"/>
      <c r="CR28" s="287">
        <f t="shared" si="52"/>
        <v>0</v>
      </c>
      <c r="CS28" s="233"/>
      <c r="CT28" s="225">
        <f>VLOOKUP(CT$13,'Option X3'!$D$6:$E$20,2,0)</f>
        <v>0</v>
      </c>
      <c r="CU28" s="235">
        <f t="shared" si="53"/>
        <v>0</v>
      </c>
      <c r="CV28" s="234">
        <f t="shared" si="54"/>
        <v>0</v>
      </c>
      <c r="CW28" s="236">
        <f t="shared" si="55"/>
        <v>0</v>
      </c>
      <c r="CX28" s="237">
        <f t="shared" si="56"/>
        <v>0</v>
      </c>
      <c r="CY28" s="237">
        <f t="shared" si="57"/>
        <v>0</v>
      </c>
      <c r="CZ28" s="238"/>
    </row>
    <row r="29" spans="1:104" s="229" customFormat="1" ht="13.4" customHeight="1" x14ac:dyDescent="0.25">
      <c r="A29" s="247">
        <v>12</v>
      </c>
      <c r="B29" s="461"/>
      <c r="C29" s="230"/>
      <c r="D29" s="231"/>
      <c r="E29" s="231"/>
      <c r="F29" s="256">
        <v>1</v>
      </c>
      <c r="G29" s="254"/>
      <c r="H29" s="287">
        <f t="shared" si="0"/>
        <v>0</v>
      </c>
      <c r="I29" s="233"/>
      <c r="J29" s="225">
        <f>VLOOKUP(J$13,'Option X3'!$D$6:$E$20,2,0)</f>
        <v>0</v>
      </c>
      <c r="K29" s="235">
        <f t="shared" si="1"/>
        <v>0</v>
      </c>
      <c r="L29" s="234">
        <f t="shared" si="2"/>
        <v>0</v>
      </c>
      <c r="M29" s="236">
        <f t="shared" si="3"/>
        <v>0</v>
      </c>
      <c r="N29" s="237">
        <f t="shared" si="4"/>
        <v>0</v>
      </c>
      <c r="O29" s="237">
        <f t="shared" si="5"/>
        <v>0</v>
      </c>
      <c r="P29" s="238"/>
      <c r="Q29" s="232">
        <v>1</v>
      </c>
      <c r="R29" s="254"/>
      <c r="S29" s="287">
        <f t="shared" si="6"/>
        <v>0</v>
      </c>
      <c r="T29" s="233"/>
      <c r="U29" s="225">
        <f>VLOOKUP(U$13,'Option X3'!$D$6:$E$20,2,0)</f>
        <v>0</v>
      </c>
      <c r="V29" s="235">
        <f t="shared" si="7"/>
        <v>0</v>
      </c>
      <c r="W29" s="234">
        <f t="shared" si="8"/>
        <v>0</v>
      </c>
      <c r="X29" s="290">
        <f t="shared" si="9"/>
        <v>0</v>
      </c>
      <c r="Y29" s="237">
        <f t="shared" si="10"/>
        <v>0</v>
      </c>
      <c r="Z29" s="237">
        <f t="shared" si="11"/>
        <v>0</v>
      </c>
      <c r="AA29" s="238"/>
      <c r="AB29" s="232">
        <v>1</v>
      </c>
      <c r="AC29" s="254"/>
      <c r="AD29" s="287">
        <f t="shared" si="12"/>
        <v>0</v>
      </c>
      <c r="AE29" s="233"/>
      <c r="AF29" s="225">
        <f>VLOOKUP(AF$13,'Option X3'!$D$6:$E$20,2,0)</f>
        <v>0</v>
      </c>
      <c r="AG29" s="235">
        <f t="shared" si="13"/>
        <v>0</v>
      </c>
      <c r="AH29" s="234">
        <f t="shared" si="14"/>
        <v>0</v>
      </c>
      <c r="AI29" s="290">
        <f t="shared" si="15"/>
        <v>0</v>
      </c>
      <c r="AJ29" s="237">
        <f t="shared" si="16"/>
        <v>0</v>
      </c>
      <c r="AK29" s="237">
        <f t="shared" si="17"/>
        <v>0</v>
      </c>
      <c r="AL29" s="238"/>
      <c r="AM29" s="232">
        <v>1</v>
      </c>
      <c r="AN29" s="254"/>
      <c r="AO29" s="287">
        <f t="shared" si="18"/>
        <v>0</v>
      </c>
      <c r="AP29" s="233"/>
      <c r="AQ29" s="225">
        <f>VLOOKUP(AQ$13,'Option X3'!$D$6:$E$20,2,0)</f>
        <v>0</v>
      </c>
      <c r="AR29" s="235">
        <f t="shared" si="19"/>
        <v>0</v>
      </c>
      <c r="AS29" s="234">
        <f t="shared" si="20"/>
        <v>0</v>
      </c>
      <c r="AT29" s="290">
        <f t="shared" si="21"/>
        <v>0</v>
      </c>
      <c r="AU29" s="237">
        <f t="shared" si="22"/>
        <v>0</v>
      </c>
      <c r="AV29" s="237">
        <f t="shared" si="23"/>
        <v>0</v>
      </c>
      <c r="AW29" s="238"/>
      <c r="AX29" s="232">
        <v>1</v>
      </c>
      <c r="AY29" s="254"/>
      <c r="AZ29" s="287">
        <f t="shared" si="24"/>
        <v>0</v>
      </c>
      <c r="BA29" s="233"/>
      <c r="BB29" s="225">
        <f>VLOOKUP(BB$13,'Option X3'!$D$6:$E$20,2,0)</f>
        <v>0</v>
      </c>
      <c r="BC29" s="235">
        <f t="shared" si="25"/>
        <v>0</v>
      </c>
      <c r="BD29" s="234">
        <f t="shared" si="26"/>
        <v>0</v>
      </c>
      <c r="BE29" s="290">
        <f t="shared" si="27"/>
        <v>0</v>
      </c>
      <c r="BF29" s="237">
        <f t="shared" si="28"/>
        <v>0</v>
      </c>
      <c r="BG29" s="237">
        <f t="shared" si="29"/>
        <v>0</v>
      </c>
      <c r="BH29" s="238"/>
      <c r="BI29" s="256">
        <f t="shared" si="30"/>
        <v>1</v>
      </c>
      <c r="BJ29" s="254"/>
      <c r="BK29" s="287">
        <f t="shared" si="31"/>
        <v>0</v>
      </c>
      <c r="BL29" s="233"/>
      <c r="BM29" s="225">
        <f>VLOOKUP(BM$13,'Option X3'!$D$6:$E$20,2,0)</f>
        <v>0</v>
      </c>
      <c r="BN29" s="235">
        <f t="shared" si="32"/>
        <v>0</v>
      </c>
      <c r="BO29" s="234">
        <f t="shared" si="33"/>
        <v>0</v>
      </c>
      <c r="BP29" s="236">
        <f t="shared" si="34"/>
        <v>0</v>
      </c>
      <c r="BQ29" s="237">
        <f t="shared" si="35"/>
        <v>0</v>
      </c>
      <c r="BR29" s="237">
        <f t="shared" si="36"/>
        <v>0</v>
      </c>
      <c r="BS29" s="238"/>
      <c r="BT29" s="256">
        <f t="shared" si="37"/>
        <v>1</v>
      </c>
      <c r="BU29" s="254"/>
      <c r="BV29" s="287">
        <f t="shared" si="38"/>
        <v>0</v>
      </c>
      <c r="BW29" s="233"/>
      <c r="BX29" s="225">
        <f>VLOOKUP(BX$13,'Option X3'!$D$6:$E$20,2,0)</f>
        <v>0</v>
      </c>
      <c r="BY29" s="235">
        <f t="shared" si="39"/>
        <v>0</v>
      </c>
      <c r="BZ29" s="234">
        <f t="shared" si="40"/>
        <v>0</v>
      </c>
      <c r="CA29" s="236">
        <f t="shared" si="41"/>
        <v>0</v>
      </c>
      <c r="CB29" s="237">
        <f t="shared" si="42"/>
        <v>0</v>
      </c>
      <c r="CC29" s="237">
        <f t="shared" si="43"/>
        <v>0</v>
      </c>
      <c r="CD29" s="238"/>
      <c r="CE29" s="256">
        <f t="shared" si="44"/>
        <v>1</v>
      </c>
      <c r="CF29" s="254"/>
      <c r="CG29" s="287">
        <f t="shared" si="45"/>
        <v>0</v>
      </c>
      <c r="CH29" s="233"/>
      <c r="CI29" s="225">
        <f>VLOOKUP(CI$13,'Option X3'!$D$6:$E$20,2,0)</f>
        <v>0</v>
      </c>
      <c r="CJ29" s="235">
        <f t="shared" si="46"/>
        <v>0</v>
      </c>
      <c r="CK29" s="234">
        <f t="shared" si="47"/>
        <v>0</v>
      </c>
      <c r="CL29" s="236">
        <f t="shared" si="48"/>
        <v>0</v>
      </c>
      <c r="CM29" s="237">
        <f t="shared" si="49"/>
        <v>0</v>
      </c>
      <c r="CN29" s="237">
        <f t="shared" si="50"/>
        <v>0</v>
      </c>
      <c r="CO29" s="238"/>
      <c r="CP29" s="256">
        <f t="shared" si="51"/>
        <v>1</v>
      </c>
      <c r="CQ29" s="254"/>
      <c r="CR29" s="287">
        <f t="shared" si="52"/>
        <v>0</v>
      </c>
      <c r="CS29" s="233"/>
      <c r="CT29" s="225">
        <f>VLOOKUP(CT$13,'Option X3'!$D$6:$E$20,2,0)</f>
        <v>0</v>
      </c>
      <c r="CU29" s="235">
        <f t="shared" si="53"/>
        <v>0</v>
      </c>
      <c r="CV29" s="234">
        <f t="shared" si="54"/>
        <v>0</v>
      </c>
      <c r="CW29" s="236">
        <f t="shared" si="55"/>
        <v>0</v>
      </c>
      <c r="CX29" s="237">
        <f t="shared" si="56"/>
        <v>0</v>
      </c>
      <c r="CY29" s="237">
        <f t="shared" si="57"/>
        <v>0</v>
      </c>
      <c r="CZ29" s="238"/>
    </row>
    <row r="30" spans="1:104" s="229" customFormat="1" ht="13.4" customHeight="1" x14ac:dyDescent="0.25">
      <c r="A30" s="247">
        <v>13</v>
      </c>
      <c r="B30" s="461"/>
      <c r="C30" s="230"/>
      <c r="D30" s="231"/>
      <c r="E30" s="222"/>
      <c r="F30" s="256">
        <v>1</v>
      </c>
      <c r="G30" s="254"/>
      <c r="H30" s="287">
        <f t="shared" si="0"/>
        <v>0</v>
      </c>
      <c r="I30" s="233"/>
      <c r="J30" s="225">
        <f>VLOOKUP(J$13,'Option X3'!$D$6:$E$20,2,0)</f>
        <v>0</v>
      </c>
      <c r="K30" s="235">
        <f t="shared" si="1"/>
        <v>0</v>
      </c>
      <c r="L30" s="234">
        <f t="shared" si="2"/>
        <v>0</v>
      </c>
      <c r="M30" s="236">
        <f t="shared" si="3"/>
        <v>0</v>
      </c>
      <c r="N30" s="237">
        <f t="shared" si="4"/>
        <v>0</v>
      </c>
      <c r="O30" s="237">
        <f t="shared" si="5"/>
        <v>0</v>
      </c>
      <c r="P30" s="238"/>
      <c r="Q30" s="232">
        <v>1</v>
      </c>
      <c r="R30" s="254"/>
      <c r="S30" s="287">
        <f t="shared" si="6"/>
        <v>0</v>
      </c>
      <c r="T30" s="233"/>
      <c r="U30" s="225">
        <f>VLOOKUP(U$13,'Option X3'!$D$6:$E$20,2,0)</f>
        <v>0</v>
      </c>
      <c r="V30" s="235">
        <f t="shared" si="7"/>
        <v>0</v>
      </c>
      <c r="W30" s="234">
        <f t="shared" si="8"/>
        <v>0</v>
      </c>
      <c r="X30" s="290">
        <f t="shared" si="9"/>
        <v>0</v>
      </c>
      <c r="Y30" s="237">
        <f t="shared" si="10"/>
        <v>0</v>
      </c>
      <c r="Z30" s="237">
        <f t="shared" si="11"/>
        <v>0</v>
      </c>
      <c r="AA30" s="238"/>
      <c r="AB30" s="232">
        <v>1</v>
      </c>
      <c r="AC30" s="254"/>
      <c r="AD30" s="287">
        <f t="shared" si="12"/>
        <v>0</v>
      </c>
      <c r="AE30" s="233"/>
      <c r="AF30" s="225">
        <f>VLOOKUP(AF$13,'Option X3'!$D$6:$E$20,2,0)</f>
        <v>0</v>
      </c>
      <c r="AG30" s="235">
        <f t="shared" si="13"/>
        <v>0</v>
      </c>
      <c r="AH30" s="234">
        <f t="shared" si="14"/>
        <v>0</v>
      </c>
      <c r="AI30" s="290">
        <f t="shared" si="15"/>
        <v>0</v>
      </c>
      <c r="AJ30" s="237">
        <f t="shared" si="16"/>
        <v>0</v>
      </c>
      <c r="AK30" s="237">
        <f t="shared" si="17"/>
        <v>0</v>
      </c>
      <c r="AL30" s="238"/>
      <c r="AM30" s="232">
        <v>1</v>
      </c>
      <c r="AN30" s="254"/>
      <c r="AO30" s="287">
        <f t="shared" si="18"/>
        <v>0</v>
      </c>
      <c r="AP30" s="233"/>
      <c r="AQ30" s="225">
        <f>VLOOKUP(AQ$13,'Option X3'!$D$6:$E$20,2,0)</f>
        <v>0</v>
      </c>
      <c r="AR30" s="235">
        <f t="shared" si="19"/>
        <v>0</v>
      </c>
      <c r="AS30" s="234">
        <f t="shared" si="20"/>
        <v>0</v>
      </c>
      <c r="AT30" s="290">
        <f t="shared" si="21"/>
        <v>0</v>
      </c>
      <c r="AU30" s="237">
        <f t="shared" si="22"/>
        <v>0</v>
      </c>
      <c r="AV30" s="237">
        <f t="shared" si="23"/>
        <v>0</v>
      </c>
      <c r="AW30" s="238"/>
      <c r="AX30" s="232">
        <v>1</v>
      </c>
      <c r="AY30" s="254"/>
      <c r="AZ30" s="287">
        <f t="shared" si="24"/>
        <v>0</v>
      </c>
      <c r="BA30" s="233"/>
      <c r="BB30" s="225">
        <f>VLOOKUP(BB$13,'Option X3'!$D$6:$E$20,2,0)</f>
        <v>0</v>
      </c>
      <c r="BC30" s="235">
        <f t="shared" si="25"/>
        <v>0</v>
      </c>
      <c r="BD30" s="234">
        <f t="shared" si="26"/>
        <v>0</v>
      </c>
      <c r="BE30" s="290">
        <f t="shared" si="27"/>
        <v>0</v>
      </c>
      <c r="BF30" s="237">
        <f t="shared" si="28"/>
        <v>0</v>
      </c>
      <c r="BG30" s="237">
        <f t="shared" si="29"/>
        <v>0</v>
      </c>
      <c r="BH30" s="238"/>
      <c r="BI30" s="256">
        <f t="shared" si="30"/>
        <v>1</v>
      </c>
      <c r="BJ30" s="254"/>
      <c r="BK30" s="287">
        <f t="shared" si="31"/>
        <v>0</v>
      </c>
      <c r="BL30" s="233"/>
      <c r="BM30" s="225">
        <f>VLOOKUP(BM$13,'Option X3'!$D$6:$E$20,2,0)</f>
        <v>0</v>
      </c>
      <c r="BN30" s="235">
        <f t="shared" si="32"/>
        <v>0</v>
      </c>
      <c r="BO30" s="234">
        <f t="shared" si="33"/>
        <v>0</v>
      </c>
      <c r="BP30" s="236">
        <f t="shared" si="34"/>
        <v>0</v>
      </c>
      <c r="BQ30" s="237">
        <f t="shared" si="35"/>
        <v>0</v>
      </c>
      <c r="BR30" s="237">
        <f t="shared" si="36"/>
        <v>0</v>
      </c>
      <c r="BS30" s="238"/>
      <c r="BT30" s="256">
        <f t="shared" si="37"/>
        <v>1</v>
      </c>
      <c r="BU30" s="254"/>
      <c r="BV30" s="287">
        <f t="shared" si="38"/>
        <v>0</v>
      </c>
      <c r="BW30" s="233"/>
      <c r="BX30" s="225">
        <f>VLOOKUP(BX$13,'Option X3'!$D$6:$E$20,2,0)</f>
        <v>0</v>
      </c>
      <c r="BY30" s="235">
        <f t="shared" si="39"/>
        <v>0</v>
      </c>
      <c r="BZ30" s="234">
        <f t="shared" si="40"/>
        <v>0</v>
      </c>
      <c r="CA30" s="236">
        <f t="shared" si="41"/>
        <v>0</v>
      </c>
      <c r="CB30" s="237">
        <f t="shared" si="42"/>
        <v>0</v>
      </c>
      <c r="CC30" s="237">
        <f t="shared" si="43"/>
        <v>0</v>
      </c>
      <c r="CD30" s="238"/>
      <c r="CE30" s="256">
        <f t="shared" si="44"/>
        <v>1</v>
      </c>
      <c r="CF30" s="254"/>
      <c r="CG30" s="287">
        <f t="shared" si="45"/>
        <v>0</v>
      </c>
      <c r="CH30" s="233"/>
      <c r="CI30" s="225">
        <f>VLOOKUP(CI$13,'Option X3'!$D$6:$E$20,2,0)</f>
        <v>0</v>
      </c>
      <c r="CJ30" s="235">
        <f t="shared" si="46"/>
        <v>0</v>
      </c>
      <c r="CK30" s="234">
        <f t="shared" si="47"/>
        <v>0</v>
      </c>
      <c r="CL30" s="236">
        <f t="shared" si="48"/>
        <v>0</v>
      </c>
      <c r="CM30" s="237">
        <f t="shared" si="49"/>
        <v>0</v>
      </c>
      <c r="CN30" s="237">
        <f t="shared" si="50"/>
        <v>0</v>
      </c>
      <c r="CO30" s="238"/>
      <c r="CP30" s="256">
        <f t="shared" si="51"/>
        <v>1</v>
      </c>
      <c r="CQ30" s="254"/>
      <c r="CR30" s="287">
        <f t="shared" si="52"/>
        <v>0</v>
      </c>
      <c r="CS30" s="233"/>
      <c r="CT30" s="225">
        <f>VLOOKUP(CT$13,'Option X3'!$D$6:$E$20,2,0)</f>
        <v>0</v>
      </c>
      <c r="CU30" s="235">
        <f t="shared" si="53"/>
        <v>0</v>
      </c>
      <c r="CV30" s="234">
        <f t="shared" si="54"/>
        <v>0</v>
      </c>
      <c r="CW30" s="236">
        <f t="shared" si="55"/>
        <v>0</v>
      </c>
      <c r="CX30" s="237">
        <f t="shared" si="56"/>
        <v>0</v>
      </c>
      <c r="CY30" s="237">
        <f t="shared" si="57"/>
        <v>0</v>
      </c>
      <c r="CZ30" s="238"/>
    </row>
    <row r="31" spans="1:104" s="229" customFormat="1" ht="13.4" customHeight="1" x14ac:dyDescent="0.25">
      <c r="A31" s="247">
        <v>14</v>
      </c>
      <c r="B31" s="461"/>
      <c r="C31" s="230"/>
      <c r="D31" s="231"/>
      <c r="E31" s="231"/>
      <c r="F31" s="256">
        <v>1</v>
      </c>
      <c r="G31" s="254"/>
      <c r="H31" s="287">
        <f t="shared" si="0"/>
        <v>0</v>
      </c>
      <c r="I31" s="233"/>
      <c r="J31" s="225">
        <f>VLOOKUP(J$13,'Option X3'!$D$6:$E$20,2,0)</f>
        <v>0</v>
      </c>
      <c r="K31" s="235">
        <f t="shared" si="1"/>
        <v>0</v>
      </c>
      <c r="L31" s="234">
        <f t="shared" si="2"/>
        <v>0</v>
      </c>
      <c r="M31" s="236">
        <f t="shared" si="3"/>
        <v>0</v>
      </c>
      <c r="N31" s="237">
        <f t="shared" si="4"/>
        <v>0</v>
      </c>
      <c r="O31" s="237">
        <f t="shared" si="5"/>
        <v>0</v>
      </c>
      <c r="P31" s="238"/>
      <c r="Q31" s="232">
        <v>1</v>
      </c>
      <c r="R31" s="254"/>
      <c r="S31" s="287">
        <f t="shared" si="6"/>
        <v>0</v>
      </c>
      <c r="T31" s="233"/>
      <c r="U31" s="225">
        <f>VLOOKUP(U$13,'Option X3'!$D$6:$E$20,2,0)</f>
        <v>0</v>
      </c>
      <c r="V31" s="235">
        <f t="shared" si="7"/>
        <v>0</v>
      </c>
      <c r="W31" s="234">
        <f t="shared" si="8"/>
        <v>0</v>
      </c>
      <c r="X31" s="290">
        <f t="shared" si="9"/>
        <v>0</v>
      </c>
      <c r="Y31" s="237">
        <f t="shared" si="10"/>
        <v>0</v>
      </c>
      <c r="Z31" s="237">
        <f t="shared" si="11"/>
        <v>0</v>
      </c>
      <c r="AA31" s="238"/>
      <c r="AB31" s="232">
        <v>1</v>
      </c>
      <c r="AC31" s="254"/>
      <c r="AD31" s="287">
        <f t="shared" si="12"/>
        <v>0</v>
      </c>
      <c r="AE31" s="233"/>
      <c r="AF31" s="225">
        <f>VLOOKUP(AF$13,'Option X3'!$D$6:$E$20,2,0)</f>
        <v>0</v>
      </c>
      <c r="AG31" s="235">
        <f t="shared" si="13"/>
        <v>0</v>
      </c>
      <c r="AH31" s="234">
        <f t="shared" si="14"/>
        <v>0</v>
      </c>
      <c r="AI31" s="290">
        <f t="shared" si="15"/>
        <v>0</v>
      </c>
      <c r="AJ31" s="237">
        <f t="shared" si="16"/>
        <v>0</v>
      </c>
      <c r="AK31" s="237">
        <f t="shared" si="17"/>
        <v>0</v>
      </c>
      <c r="AL31" s="238"/>
      <c r="AM31" s="232">
        <v>1</v>
      </c>
      <c r="AN31" s="254"/>
      <c r="AO31" s="287">
        <f t="shared" si="18"/>
        <v>0</v>
      </c>
      <c r="AP31" s="233"/>
      <c r="AQ31" s="225">
        <f>VLOOKUP(AQ$13,'Option X3'!$D$6:$E$20,2,0)</f>
        <v>0</v>
      </c>
      <c r="AR31" s="235">
        <f t="shared" si="19"/>
        <v>0</v>
      </c>
      <c r="AS31" s="234">
        <f t="shared" si="20"/>
        <v>0</v>
      </c>
      <c r="AT31" s="290">
        <f t="shared" si="21"/>
        <v>0</v>
      </c>
      <c r="AU31" s="237">
        <f t="shared" si="22"/>
        <v>0</v>
      </c>
      <c r="AV31" s="237">
        <f t="shared" si="23"/>
        <v>0</v>
      </c>
      <c r="AW31" s="238"/>
      <c r="AX31" s="232">
        <v>1</v>
      </c>
      <c r="AY31" s="254"/>
      <c r="AZ31" s="287">
        <f t="shared" si="24"/>
        <v>0</v>
      </c>
      <c r="BA31" s="233"/>
      <c r="BB31" s="225">
        <f>VLOOKUP(BB$13,'Option X3'!$D$6:$E$20,2,0)</f>
        <v>0</v>
      </c>
      <c r="BC31" s="235">
        <f t="shared" si="25"/>
        <v>0</v>
      </c>
      <c r="BD31" s="234">
        <f t="shared" si="26"/>
        <v>0</v>
      </c>
      <c r="BE31" s="290">
        <f t="shared" si="27"/>
        <v>0</v>
      </c>
      <c r="BF31" s="237">
        <f t="shared" si="28"/>
        <v>0</v>
      </c>
      <c r="BG31" s="237">
        <f t="shared" si="29"/>
        <v>0</v>
      </c>
      <c r="BH31" s="238"/>
      <c r="BI31" s="256">
        <f t="shared" si="30"/>
        <v>1</v>
      </c>
      <c r="BJ31" s="254"/>
      <c r="BK31" s="287">
        <f t="shared" si="31"/>
        <v>0</v>
      </c>
      <c r="BL31" s="233"/>
      <c r="BM31" s="225">
        <f>VLOOKUP(BM$13,'Option X3'!$D$6:$E$20,2,0)</f>
        <v>0</v>
      </c>
      <c r="BN31" s="235">
        <f t="shared" si="32"/>
        <v>0</v>
      </c>
      <c r="BO31" s="234">
        <f t="shared" si="33"/>
        <v>0</v>
      </c>
      <c r="BP31" s="236">
        <f t="shared" si="34"/>
        <v>0</v>
      </c>
      <c r="BQ31" s="237">
        <f t="shared" si="35"/>
        <v>0</v>
      </c>
      <c r="BR31" s="237">
        <f t="shared" si="36"/>
        <v>0</v>
      </c>
      <c r="BS31" s="238"/>
      <c r="BT31" s="256">
        <f t="shared" si="37"/>
        <v>1</v>
      </c>
      <c r="BU31" s="254"/>
      <c r="BV31" s="287">
        <f t="shared" si="38"/>
        <v>0</v>
      </c>
      <c r="BW31" s="233"/>
      <c r="BX31" s="225">
        <f>VLOOKUP(BX$13,'Option X3'!$D$6:$E$20,2,0)</f>
        <v>0</v>
      </c>
      <c r="BY31" s="235">
        <f t="shared" si="39"/>
        <v>0</v>
      </c>
      <c r="BZ31" s="234">
        <f t="shared" si="40"/>
        <v>0</v>
      </c>
      <c r="CA31" s="236">
        <f t="shared" si="41"/>
        <v>0</v>
      </c>
      <c r="CB31" s="237">
        <f t="shared" si="42"/>
        <v>0</v>
      </c>
      <c r="CC31" s="237">
        <f t="shared" si="43"/>
        <v>0</v>
      </c>
      <c r="CD31" s="238"/>
      <c r="CE31" s="256">
        <f t="shared" si="44"/>
        <v>1</v>
      </c>
      <c r="CF31" s="254"/>
      <c r="CG31" s="287">
        <f t="shared" si="45"/>
        <v>0</v>
      </c>
      <c r="CH31" s="233"/>
      <c r="CI31" s="225">
        <f>VLOOKUP(CI$13,'Option X3'!$D$6:$E$20,2,0)</f>
        <v>0</v>
      </c>
      <c r="CJ31" s="235">
        <f t="shared" si="46"/>
        <v>0</v>
      </c>
      <c r="CK31" s="234">
        <f t="shared" si="47"/>
        <v>0</v>
      </c>
      <c r="CL31" s="236">
        <f t="shared" si="48"/>
        <v>0</v>
      </c>
      <c r="CM31" s="237">
        <f t="shared" si="49"/>
        <v>0</v>
      </c>
      <c r="CN31" s="237">
        <f t="shared" si="50"/>
        <v>0</v>
      </c>
      <c r="CO31" s="238"/>
      <c r="CP31" s="256">
        <f t="shared" si="51"/>
        <v>1</v>
      </c>
      <c r="CQ31" s="254"/>
      <c r="CR31" s="287">
        <f t="shared" si="52"/>
        <v>0</v>
      </c>
      <c r="CS31" s="233"/>
      <c r="CT31" s="225">
        <f>VLOOKUP(CT$13,'Option X3'!$D$6:$E$20,2,0)</f>
        <v>0</v>
      </c>
      <c r="CU31" s="235">
        <f t="shared" si="53"/>
        <v>0</v>
      </c>
      <c r="CV31" s="234">
        <f t="shared" si="54"/>
        <v>0</v>
      </c>
      <c r="CW31" s="236">
        <f t="shared" si="55"/>
        <v>0</v>
      </c>
      <c r="CX31" s="237">
        <f t="shared" si="56"/>
        <v>0</v>
      </c>
      <c r="CY31" s="237">
        <f t="shared" si="57"/>
        <v>0</v>
      </c>
      <c r="CZ31" s="238"/>
    </row>
    <row r="32" spans="1:104" s="229" customFormat="1" ht="13.4" customHeight="1" x14ac:dyDescent="0.25">
      <c r="A32" s="247">
        <v>15</v>
      </c>
      <c r="B32" s="461"/>
      <c r="C32" s="230"/>
      <c r="D32" s="231"/>
      <c r="E32" s="222"/>
      <c r="F32" s="256">
        <v>1</v>
      </c>
      <c r="G32" s="254"/>
      <c r="H32" s="287">
        <f t="shared" si="0"/>
        <v>0</v>
      </c>
      <c r="I32" s="233"/>
      <c r="J32" s="225">
        <f>VLOOKUP(J$13,'Option X3'!$D$6:$E$20,2,0)</f>
        <v>0</v>
      </c>
      <c r="K32" s="235">
        <f t="shared" si="1"/>
        <v>0</v>
      </c>
      <c r="L32" s="234">
        <f t="shared" si="2"/>
        <v>0</v>
      </c>
      <c r="M32" s="236">
        <f t="shared" si="3"/>
        <v>0</v>
      </c>
      <c r="N32" s="237">
        <f t="shared" si="4"/>
        <v>0</v>
      </c>
      <c r="O32" s="237">
        <f t="shared" si="5"/>
        <v>0</v>
      </c>
      <c r="P32" s="238"/>
      <c r="Q32" s="232">
        <v>1</v>
      </c>
      <c r="R32" s="254"/>
      <c r="S32" s="287">
        <f t="shared" si="6"/>
        <v>0</v>
      </c>
      <c r="T32" s="233"/>
      <c r="U32" s="225">
        <f>VLOOKUP(U$13,'Option X3'!$D$6:$E$20,2,0)</f>
        <v>0</v>
      </c>
      <c r="V32" s="235">
        <f t="shared" si="7"/>
        <v>0</v>
      </c>
      <c r="W32" s="234">
        <f t="shared" si="8"/>
        <v>0</v>
      </c>
      <c r="X32" s="290">
        <f t="shared" si="9"/>
        <v>0</v>
      </c>
      <c r="Y32" s="237">
        <f t="shared" si="10"/>
        <v>0</v>
      </c>
      <c r="Z32" s="237">
        <f t="shared" si="11"/>
        <v>0</v>
      </c>
      <c r="AA32" s="238"/>
      <c r="AB32" s="232">
        <v>1</v>
      </c>
      <c r="AC32" s="254"/>
      <c r="AD32" s="287">
        <f t="shared" si="12"/>
        <v>0</v>
      </c>
      <c r="AE32" s="233"/>
      <c r="AF32" s="225">
        <f>VLOOKUP(AF$13,'Option X3'!$D$6:$E$20,2,0)</f>
        <v>0</v>
      </c>
      <c r="AG32" s="235">
        <f t="shared" si="13"/>
        <v>0</v>
      </c>
      <c r="AH32" s="234">
        <f t="shared" si="14"/>
        <v>0</v>
      </c>
      <c r="AI32" s="290">
        <f t="shared" si="15"/>
        <v>0</v>
      </c>
      <c r="AJ32" s="237">
        <f t="shared" si="16"/>
        <v>0</v>
      </c>
      <c r="AK32" s="237">
        <f t="shared" si="17"/>
        <v>0</v>
      </c>
      <c r="AL32" s="238"/>
      <c r="AM32" s="232">
        <v>1</v>
      </c>
      <c r="AN32" s="254"/>
      <c r="AO32" s="287">
        <f t="shared" si="18"/>
        <v>0</v>
      </c>
      <c r="AP32" s="233"/>
      <c r="AQ32" s="225">
        <f>VLOOKUP(AQ$13,'Option X3'!$D$6:$E$20,2,0)</f>
        <v>0</v>
      </c>
      <c r="AR32" s="235">
        <f t="shared" si="19"/>
        <v>0</v>
      </c>
      <c r="AS32" s="234">
        <f t="shared" si="20"/>
        <v>0</v>
      </c>
      <c r="AT32" s="290">
        <f t="shared" si="21"/>
        <v>0</v>
      </c>
      <c r="AU32" s="237">
        <f t="shared" si="22"/>
        <v>0</v>
      </c>
      <c r="AV32" s="237">
        <f t="shared" si="23"/>
        <v>0</v>
      </c>
      <c r="AW32" s="238"/>
      <c r="AX32" s="232">
        <v>1</v>
      </c>
      <c r="AY32" s="254"/>
      <c r="AZ32" s="287">
        <f t="shared" si="24"/>
        <v>0</v>
      </c>
      <c r="BA32" s="233"/>
      <c r="BB32" s="225">
        <f>VLOOKUP(BB$13,'Option X3'!$D$6:$E$20,2,0)</f>
        <v>0</v>
      </c>
      <c r="BC32" s="235">
        <f t="shared" si="25"/>
        <v>0</v>
      </c>
      <c r="BD32" s="234">
        <f t="shared" si="26"/>
        <v>0</v>
      </c>
      <c r="BE32" s="290">
        <f t="shared" si="27"/>
        <v>0</v>
      </c>
      <c r="BF32" s="237">
        <f t="shared" si="28"/>
        <v>0</v>
      </c>
      <c r="BG32" s="237">
        <f t="shared" si="29"/>
        <v>0</v>
      </c>
      <c r="BH32" s="238"/>
      <c r="BI32" s="256">
        <f t="shared" si="30"/>
        <v>1</v>
      </c>
      <c r="BJ32" s="254"/>
      <c r="BK32" s="287">
        <f t="shared" si="31"/>
        <v>0</v>
      </c>
      <c r="BL32" s="233"/>
      <c r="BM32" s="225">
        <f>VLOOKUP(BM$13,'Option X3'!$D$6:$E$20,2,0)</f>
        <v>0</v>
      </c>
      <c r="BN32" s="235">
        <f t="shared" si="32"/>
        <v>0</v>
      </c>
      <c r="BO32" s="234">
        <f t="shared" si="33"/>
        <v>0</v>
      </c>
      <c r="BP32" s="236">
        <f t="shared" si="34"/>
        <v>0</v>
      </c>
      <c r="BQ32" s="237">
        <f t="shared" si="35"/>
        <v>0</v>
      </c>
      <c r="BR32" s="237">
        <f t="shared" si="36"/>
        <v>0</v>
      </c>
      <c r="BS32" s="238"/>
      <c r="BT32" s="256">
        <f t="shared" si="37"/>
        <v>1</v>
      </c>
      <c r="BU32" s="254"/>
      <c r="BV32" s="287">
        <f t="shared" si="38"/>
        <v>0</v>
      </c>
      <c r="BW32" s="233"/>
      <c r="BX32" s="225">
        <f>VLOOKUP(BX$13,'Option X3'!$D$6:$E$20,2,0)</f>
        <v>0</v>
      </c>
      <c r="BY32" s="235">
        <f t="shared" si="39"/>
        <v>0</v>
      </c>
      <c r="BZ32" s="234">
        <f t="shared" si="40"/>
        <v>0</v>
      </c>
      <c r="CA32" s="236">
        <f t="shared" si="41"/>
        <v>0</v>
      </c>
      <c r="CB32" s="237">
        <f t="shared" si="42"/>
        <v>0</v>
      </c>
      <c r="CC32" s="237">
        <f t="shared" si="43"/>
        <v>0</v>
      </c>
      <c r="CD32" s="238"/>
      <c r="CE32" s="256">
        <f t="shared" si="44"/>
        <v>1</v>
      </c>
      <c r="CF32" s="254"/>
      <c r="CG32" s="287">
        <f t="shared" si="45"/>
        <v>0</v>
      </c>
      <c r="CH32" s="233"/>
      <c r="CI32" s="225">
        <f>VLOOKUP(CI$13,'Option X3'!$D$6:$E$20,2,0)</f>
        <v>0</v>
      </c>
      <c r="CJ32" s="235">
        <f t="shared" si="46"/>
        <v>0</v>
      </c>
      <c r="CK32" s="234">
        <f t="shared" si="47"/>
        <v>0</v>
      </c>
      <c r="CL32" s="236">
        <f t="shared" si="48"/>
        <v>0</v>
      </c>
      <c r="CM32" s="237">
        <f t="shared" si="49"/>
        <v>0</v>
      </c>
      <c r="CN32" s="237">
        <f t="shared" si="50"/>
        <v>0</v>
      </c>
      <c r="CO32" s="238"/>
      <c r="CP32" s="256">
        <f t="shared" si="51"/>
        <v>1</v>
      </c>
      <c r="CQ32" s="254"/>
      <c r="CR32" s="287">
        <f t="shared" si="52"/>
        <v>0</v>
      </c>
      <c r="CS32" s="233"/>
      <c r="CT32" s="225">
        <f>VLOOKUP(CT$13,'Option X3'!$D$6:$E$20,2,0)</f>
        <v>0</v>
      </c>
      <c r="CU32" s="235">
        <f t="shared" si="53"/>
        <v>0</v>
      </c>
      <c r="CV32" s="234">
        <f t="shared" si="54"/>
        <v>0</v>
      </c>
      <c r="CW32" s="236">
        <f t="shared" si="55"/>
        <v>0</v>
      </c>
      <c r="CX32" s="237">
        <f t="shared" si="56"/>
        <v>0</v>
      </c>
      <c r="CY32" s="237">
        <f t="shared" si="57"/>
        <v>0</v>
      </c>
      <c r="CZ32" s="238"/>
    </row>
    <row r="33" spans="1:104" s="229" customFormat="1" ht="13.4" customHeight="1" x14ac:dyDescent="0.25">
      <c r="A33" s="247">
        <v>16</v>
      </c>
      <c r="B33" s="461"/>
      <c r="C33" s="230"/>
      <c r="D33" s="231"/>
      <c r="E33" s="231"/>
      <c r="F33" s="256">
        <v>1</v>
      </c>
      <c r="G33" s="254"/>
      <c r="H33" s="287">
        <f t="shared" si="0"/>
        <v>0</v>
      </c>
      <c r="I33" s="233"/>
      <c r="J33" s="225">
        <f>VLOOKUP(J$13,'Option X3'!$D$6:$E$20,2,0)</f>
        <v>0</v>
      </c>
      <c r="K33" s="235">
        <f t="shared" si="1"/>
        <v>0</v>
      </c>
      <c r="L33" s="234">
        <f t="shared" si="2"/>
        <v>0</v>
      </c>
      <c r="M33" s="236">
        <f t="shared" si="3"/>
        <v>0</v>
      </c>
      <c r="N33" s="237">
        <f t="shared" si="4"/>
        <v>0</v>
      </c>
      <c r="O33" s="237">
        <f t="shared" si="5"/>
        <v>0</v>
      </c>
      <c r="P33" s="238"/>
      <c r="Q33" s="232">
        <v>1</v>
      </c>
      <c r="R33" s="254"/>
      <c r="S33" s="287">
        <f t="shared" si="6"/>
        <v>0</v>
      </c>
      <c r="T33" s="233"/>
      <c r="U33" s="225">
        <f>VLOOKUP(U$13,'Option X3'!$D$6:$E$20,2,0)</f>
        <v>0</v>
      </c>
      <c r="V33" s="235">
        <f t="shared" si="7"/>
        <v>0</v>
      </c>
      <c r="W33" s="234">
        <f t="shared" si="8"/>
        <v>0</v>
      </c>
      <c r="X33" s="290">
        <f t="shared" si="9"/>
        <v>0</v>
      </c>
      <c r="Y33" s="237">
        <f t="shared" si="10"/>
        <v>0</v>
      </c>
      <c r="Z33" s="237">
        <f t="shared" si="11"/>
        <v>0</v>
      </c>
      <c r="AA33" s="238"/>
      <c r="AB33" s="232">
        <v>1</v>
      </c>
      <c r="AC33" s="254"/>
      <c r="AD33" s="287">
        <f t="shared" si="12"/>
        <v>0</v>
      </c>
      <c r="AE33" s="233"/>
      <c r="AF33" s="225">
        <f>VLOOKUP(AF$13,'Option X3'!$D$6:$E$20,2,0)</f>
        <v>0</v>
      </c>
      <c r="AG33" s="235">
        <f t="shared" si="13"/>
        <v>0</v>
      </c>
      <c r="AH33" s="234">
        <f t="shared" si="14"/>
        <v>0</v>
      </c>
      <c r="AI33" s="290">
        <f t="shared" si="15"/>
        <v>0</v>
      </c>
      <c r="AJ33" s="237">
        <f t="shared" si="16"/>
        <v>0</v>
      </c>
      <c r="AK33" s="237">
        <f t="shared" si="17"/>
        <v>0</v>
      </c>
      <c r="AL33" s="238"/>
      <c r="AM33" s="232">
        <v>1</v>
      </c>
      <c r="AN33" s="254"/>
      <c r="AO33" s="287">
        <f t="shared" si="18"/>
        <v>0</v>
      </c>
      <c r="AP33" s="233"/>
      <c r="AQ33" s="225">
        <f>VLOOKUP(AQ$13,'Option X3'!$D$6:$E$20,2,0)</f>
        <v>0</v>
      </c>
      <c r="AR33" s="235">
        <f t="shared" si="19"/>
        <v>0</v>
      </c>
      <c r="AS33" s="234">
        <f t="shared" si="20"/>
        <v>0</v>
      </c>
      <c r="AT33" s="290">
        <f t="shared" si="21"/>
        <v>0</v>
      </c>
      <c r="AU33" s="237">
        <f t="shared" si="22"/>
        <v>0</v>
      </c>
      <c r="AV33" s="237">
        <f t="shared" si="23"/>
        <v>0</v>
      </c>
      <c r="AW33" s="238"/>
      <c r="AX33" s="232">
        <v>1</v>
      </c>
      <c r="AY33" s="254"/>
      <c r="AZ33" s="287">
        <f t="shared" si="24"/>
        <v>0</v>
      </c>
      <c r="BA33" s="233"/>
      <c r="BB33" s="225">
        <f>VLOOKUP(BB$13,'Option X3'!$D$6:$E$20,2,0)</f>
        <v>0</v>
      </c>
      <c r="BC33" s="235">
        <f t="shared" si="25"/>
        <v>0</v>
      </c>
      <c r="BD33" s="234">
        <f t="shared" si="26"/>
        <v>0</v>
      </c>
      <c r="BE33" s="290">
        <f t="shared" si="27"/>
        <v>0</v>
      </c>
      <c r="BF33" s="237">
        <f t="shared" si="28"/>
        <v>0</v>
      </c>
      <c r="BG33" s="237">
        <f t="shared" si="29"/>
        <v>0</v>
      </c>
      <c r="BH33" s="238"/>
      <c r="BI33" s="256">
        <f t="shared" si="30"/>
        <v>1</v>
      </c>
      <c r="BJ33" s="254"/>
      <c r="BK33" s="287">
        <f t="shared" si="31"/>
        <v>0</v>
      </c>
      <c r="BL33" s="233"/>
      <c r="BM33" s="225">
        <f>VLOOKUP(BM$13,'Option X3'!$D$6:$E$20,2,0)</f>
        <v>0</v>
      </c>
      <c r="BN33" s="235">
        <f t="shared" si="32"/>
        <v>0</v>
      </c>
      <c r="BO33" s="234">
        <f t="shared" si="33"/>
        <v>0</v>
      </c>
      <c r="BP33" s="236">
        <f t="shared" si="34"/>
        <v>0</v>
      </c>
      <c r="BQ33" s="237">
        <f t="shared" si="35"/>
        <v>0</v>
      </c>
      <c r="BR33" s="237">
        <f t="shared" si="36"/>
        <v>0</v>
      </c>
      <c r="BS33" s="238"/>
      <c r="BT33" s="256">
        <f t="shared" si="37"/>
        <v>1</v>
      </c>
      <c r="BU33" s="254"/>
      <c r="BV33" s="287">
        <f t="shared" si="38"/>
        <v>0</v>
      </c>
      <c r="BW33" s="233"/>
      <c r="BX33" s="225">
        <f>VLOOKUP(BX$13,'Option X3'!$D$6:$E$20,2,0)</f>
        <v>0</v>
      </c>
      <c r="BY33" s="235">
        <f t="shared" si="39"/>
        <v>0</v>
      </c>
      <c r="BZ33" s="234">
        <f t="shared" si="40"/>
        <v>0</v>
      </c>
      <c r="CA33" s="236">
        <f t="shared" si="41"/>
        <v>0</v>
      </c>
      <c r="CB33" s="237">
        <f t="shared" si="42"/>
        <v>0</v>
      </c>
      <c r="CC33" s="237">
        <f t="shared" si="43"/>
        <v>0</v>
      </c>
      <c r="CD33" s="238"/>
      <c r="CE33" s="256">
        <f t="shared" si="44"/>
        <v>1</v>
      </c>
      <c r="CF33" s="254"/>
      <c r="CG33" s="287">
        <f t="shared" si="45"/>
        <v>0</v>
      </c>
      <c r="CH33" s="233"/>
      <c r="CI33" s="225">
        <f>VLOOKUP(CI$13,'Option X3'!$D$6:$E$20,2,0)</f>
        <v>0</v>
      </c>
      <c r="CJ33" s="235">
        <f t="shared" si="46"/>
        <v>0</v>
      </c>
      <c r="CK33" s="234">
        <f t="shared" si="47"/>
        <v>0</v>
      </c>
      <c r="CL33" s="236">
        <f t="shared" si="48"/>
        <v>0</v>
      </c>
      <c r="CM33" s="237">
        <f t="shared" si="49"/>
        <v>0</v>
      </c>
      <c r="CN33" s="237">
        <f t="shared" si="50"/>
        <v>0</v>
      </c>
      <c r="CO33" s="238"/>
      <c r="CP33" s="256">
        <f t="shared" si="51"/>
        <v>1</v>
      </c>
      <c r="CQ33" s="254"/>
      <c r="CR33" s="287">
        <f t="shared" si="52"/>
        <v>0</v>
      </c>
      <c r="CS33" s="233"/>
      <c r="CT33" s="225">
        <f>VLOOKUP(CT$13,'Option X3'!$D$6:$E$20,2,0)</f>
        <v>0</v>
      </c>
      <c r="CU33" s="235">
        <f t="shared" si="53"/>
        <v>0</v>
      </c>
      <c r="CV33" s="234">
        <f t="shared" si="54"/>
        <v>0</v>
      </c>
      <c r="CW33" s="236">
        <f t="shared" si="55"/>
        <v>0</v>
      </c>
      <c r="CX33" s="237">
        <f t="shared" si="56"/>
        <v>0</v>
      </c>
      <c r="CY33" s="237">
        <f t="shared" si="57"/>
        <v>0</v>
      </c>
      <c r="CZ33" s="238"/>
    </row>
    <row r="34" spans="1:104" s="229" customFormat="1" ht="13.4" customHeight="1" x14ac:dyDescent="0.25">
      <c r="A34" s="247">
        <v>17</v>
      </c>
      <c r="B34" s="461"/>
      <c r="C34" s="230"/>
      <c r="D34" s="231"/>
      <c r="E34" s="222"/>
      <c r="F34" s="256">
        <v>1</v>
      </c>
      <c r="G34" s="254"/>
      <c r="H34" s="287">
        <f t="shared" si="0"/>
        <v>0</v>
      </c>
      <c r="I34" s="233"/>
      <c r="J34" s="225">
        <f>VLOOKUP(J$13,'Option X3'!$D$6:$E$20,2,0)</f>
        <v>0</v>
      </c>
      <c r="K34" s="235">
        <f t="shared" si="1"/>
        <v>0</v>
      </c>
      <c r="L34" s="234">
        <f t="shared" si="2"/>
        <v>0</v>
      </c>
      <c r="M34" s="236">
        <f t="shared" si="3"/>
        <v>0</v>
      </c>
      <c r="N34" s="237">
        <f t="shared" si="4"/>
        <v>0</v>
      </c>
      <c r="O34" s="237">
        <f t="shared" si="5"/>
        <v>0</v>
      </c>
      <c r="P34" s="238"/>
      <c r="Q34" s="232">
        <v>1</v>
      </c>
      <c r="R34" s="254"/>
      <c r="S34" s="287">
        <f t="shared" si="6"/>
        <v>0</v>
      </c>
      <c r="T34" s="233"/>
      <c r="U34" s="225">
        <f>VLOOKUP(U$13,'Option X3'!$D$6:$E$20,2,0)</f>
        <v>0</v>
      </c>
      <c r="V34" s="235">
        <f t="shared" si="7"/>
        <v>0</v>
      </c>
      <c r="W34" s="234">
        <f t="shared" si="8"/>
        <v>0</v>
      </c>
      <c r="X34" s="290">
        <f t="shared" si="9"/>
        <v>0</v>
      </c>
      <c r="Y34" s="237">
        <f t="shared" si="10"/>
        <v>0</v>
      </c>
      <c r="Z34" s="237">
        <f t="shared" si="11"/>
        <v>0</v>
      </c>
      <c r="AA34" s="238"/>
      <c r="AB34" s="232">
        <v>1</v>
      </c>
      <c r="AC34" s="254"/>
      <c r="AD34" s="287">
        <f t="shared" si="12"/>
        <v>0</v>
      </c>
      <c r="AE34" s="233"/>
      <c r="AF34" s="225">
        <f>VLOOKUP(AF$13,'Option X3'!$D$6:$E$20,2,0)</f>
        <v>0</v>
      </c>
      <c r="AG34" s="235">
        <f t="shared" si="13"/>
        <v>0</v>
      </c>
      <c r="AH34" s="234">
        <f t="shared" si="14"/>
        <v>0</v>
      </c>
      <c r="AI34" s="290">
        <f t="shared" si="15"/>
        <v>0</v>
      </c>
      <c r="AJ34" s="237">
        <f t="shared" si="16"/>
        <v>0</v>
      </c>
      <c r="AK34" s="237">
        <f t="shared" si="17"/>
        <v>0</v>
      </c>
      <c r="AL34" s="238"/>
      <c r="AM34" s="232">
        <v>1</v>
      </c>
      <c r="AN34" s="254"/>
      <c r="AO34" s="287">
        <f t="shared" si="18"/>
        <v>0</v>
      </c>
      <c r="AP34" s="233"/>
      <c r="AQ34" s="225">
        <f>VLOOKUP(AQ$13,'Option X3'!$D$6:$E$20,2,0)</f>
        <v>0</v>
      </c>
      <c r="AR34" s="235">
        <f t="shared" si="19"/>
        <v>0</v>
      </c>
      <c r="AS34" s="234">
        <f t="shared" si="20"/>
        <v>0</v>
      </c>
      <c r="AT34" s="290">
        <f t="shared" si="21"/>
        <v>0</v>
      </c>
      <c r="AU34" s="237">
        <f t="shared" si="22"/>
        <v>0</v>
      </c>
      <c r="AV34" s="237">
        <f t="shared" si="23"/>
        <v>0</v>
      </c>
      <c r="AW34" s="238"/>
      <c r="AX34" s="232">
        <v>1</v>
      </c>
      <c r="AY34" s="254"/>
      <c r="AZ34" s="287">
        <f t="shared" si="24"/>
        <v>0</v>
      </c>
      <c r="BA34" s="233"/>
      <c r="BB34" s="225">
        <f>VLOOKUP(BB$13,'Option X3'!$D$6:$E$20,2,0)</f>
        <v>0</v>
      </c>
      <c r="BC34" s="235">
        <f t="shared" si="25"/>
        <v>0</v>
      </c>
      <c r="BD34" s="234">
        <f t="shared" si="26"/>
        <v>0</v>
      </c>
      <c r="BE34" s="290">
        <f t="shared" si="27"/>
        <v>0</v>
      </c>
      <c r="BF34" s="237">
        <f t="shared" si="28"/>
        <v>0</v>
      </c>
      <c r="BG34" s="237">
        <f t="shared" si="29"/>
        <v>0</v>
      </c>
      <c r="BH34" s="238"/>
      <c r="BI34" s="256">
        <f t="shared" si="30"/>
        <v>1</v>
      </c>
      <c r="BJ34" s="254"/>
      <c r="BK34" s="287">
        <f t="shared" si="31"/>
        <v>0</v>
      </c>
      <c r="BL34" s="233"/>
      <c r="BM34" s="225">
        <f>VLOOKUP(BM$13,'Option X3'!$D$6:$E$20,2,0)</f>
        <v>0</v>
      </c>
      <c r="BN34" s="235">
        <f t="shared" si="32"/>
        <v>0</v>
      </c>
      <c r="BO34" s="234">
        <f t="shared" si="33"/>
        <v>0</v>
      </c>
      <c r="BP34" s="236">
        <f t="shared" si="34"/>
        <v>0</v>
      </c>
      <c r="BQ34" s="237">
        <f t="shared" si="35"/>
        <v>0</v>
      </c>
      <c r="BR34" s="237">
        <f t="shared" si="36"/>
        <v>0</v>
      </c>
      <c r="BS34" s="238"/>
      <c r="BT34" s="256">
        <f t="shared" si="37"/>
        <v>1</v>
      </c>
      <c r="BU34" s="254"/>
      <c r="BV34" s="287">
        <f t="shared" si="38"/>
        <v>0</v>
      </c>
      <c r="BW34" s="233"/>
      <c r="BX34" s="225">
        <f>VLOOKUP(BX$13,'Option X3'!$D$6:$E$20,2,0)</f>
        <v>0</v>
      </c>
      <c r="BY34" s="235">
        <f t="shared" si="39"/>
        <v>0</v>
      </c>
      <c r="BZ34" s="234">
        <f t="shared" si="40"/>
        <v>0</v>
      </c>
      <c r="CA34" s="236">
        <f t="shared" si="41"/>
        <v>0</v>
      </c>
      <c r="CB34" s="237">
        <f t="shared" si="42"/>
        <v>0</v>
      </c>
      <c r="CC34" s="237">
        <f t="shared" si="43"/>
        <v>0</v>
      </c>
      <c r="CD34" s="238"/>
      <c r="CE34" s="256">
        <f t="shared" si="44"/>
        <v>1</v>
      </c>
      <c r="CF34" s="254"/>
      <c r="CG34" s="287">
        <f t="shared" si="45"/>
        <v>0</v>
      </c>
      <c r="CH34" s="233"/>
      <c r="CI34" s="225">
        <f>VLOOKUP(CI$13,'Option X3'!$D$6:$E$20,2,0)</f>
        <v>0</v>
      </c>
      <c r="CJ34" s="235">
        <f t="shared" si="46"/>
        <v>0</v>
      </c>
      <c r="CK34" s="234">
        <f t="shared" si="47"/>
        <v>0</v>
      </c>
      <c r="CL34" s="236">
        <f t="shared" si="48"/>
        <v>0</v>
      </c>
      <c r="CM34" s="237">
        <f t="shared" si="49"/>
        <v>0</v>
      </c>
      <c r="CN34" s="237">
        <f t="shared" si="50"/>
        <v>0</v>
      </c>
      <c r="CO34" s="238"/>
      <c r="CP34" s="256">
        <f t="shared" si="51"/>
        <v>1</v>
      </c>
      <c r="CQ34" s="254"/>
      <c r="CR34" s="287">
        <f t="shared" si="52"/>
        <v>0</v>
      </c>
      <c r="CS34" s="233"/>
      <c r="CT34" s="225">
        <f>VLOOKUP(CT$13,'Option X3'!$D$6:$E$20,2,0)</f>
        <v>0</v>
      </c>
      <c r="CU34" s="235">
        <f t="shared" si="53"/>
        <v>0</v>
      </c>
      <c r="CV34" s="234">
        <f t="shared" si="54"/>
        <v>0</v>
      </c>
      <c r="CW34" s="236">
        <f t="shared" si="55"/>
        <v>0</v>
      </c>
      <c r="CX34" s="237">
        <f t="shared" si="56"/>
        <v>0</v>
      </c>
      <c r="CY34" s="237">
        <f t="shared" si="57"/>
        <v>0</v>
      </c>
      <c r="CZ34" s="238"/>
    </row>
    <row r="35" spans="1:104" s="229" customFormat="1" ht="13.4" customHeight="1" x14ac:dyDescent="0.25">
      <c r="A35" s="247">
        <v>18</v>
      </c>
      <c r="B35" s="461"/>
      <c r="C35" s="230"/>
      <c r="D35" s="231"/>
      <c r="E35" s="231"/>
      <c r="F35" s="256">
        <v>1</v>
      </c>
      <c r="G35" s="254"/>
      <c r="H35" s="287">
        <f t="shared" si="0"/>
        <v>0</v>
      </c>
      <c r="I35" s="233"/>
      <c r="J35" s="225">
        <f>VLOOKUP(J$13,'Option X3'!$D$6:$E$20,2,0)</f>
        <v>0</v>
      </c>
      <c r="K35" s="235">
        <f t="shared" si="1"/>
        <v>0</v>
      </c>
      <c r="L35" s="234">
        <f t="shared" si="2"/>
        <v>0</v>
      </c>
      <c r="M35" s="236">
        <f t="shared" si="3"/>
        <v>0</v>
      </c>
      <c r="N35" s="237">
        <f t="shared" si="4"/>
        <v>0</v>
      </c>
      <c r="O35" s="237">
        <f t="shared" si="5"/>
        <v>0</v>
      </c>
      <c r="P35" s="238"/>
      <c r="Q35" s="232">
        <v>1</v>
      </c>
      <c r="R35" s="254"/>
      <c r="S35" s="287">
        <f t="shared" si="6"/>
        <v>0</v>
      </c>
      <c r="T35" s="233"/>
      <c r="U35" s="225">
        <f>VLOOKUP(U$13,'Option X3'!$D$6:$E$20,2,0)</f>
        <v>0</v>
      </c>
      <c r="V35" s="235">
        <f t="shared" si="7"/>
        <v>0</v>
      </c>
      <c r="W35" s="234">
        <f t="shared" si="8"/>
        <v>0</v>
      </c>
      <c r="X35" s="290">
        <f t="shared" si="9"/>
        <v>0</v>
      </c>
      <c r="Y35" s="237">
        <f t="shared" si="10"/>
        <v>0</v>
      </c>
      <c r="Z35" s="237">
        <f t="shared" si="11"/>
        <v>0</v>
      </c>
      <c r="AA35" s="238"/>
      <c r="AB35" s="232">
        <v>1</v>
      </c>
      <c r="AC35" s="254"/>
      <c r="AD35" s="287">
        <f t="shared" si="12"/>
        <v>0</v>
      </c>
      <c r="AE35" s="233"/>
      <c r="AF35" s="225">
        <f>VLOOKUP(AF$13,'Option X3'!$D$6:$E$20,2,0)</f>
        <v>0</v>
      </c>
      <c r="AG35" s="235">
        <f t="shared" si="13"/>
        <v>0</v>
      </c>
      <c r="AH35" s="234">
        <f t="shared" si="14"/>
        <v>0</v>
      </c>
      <c r="AI35" s="290">
        <f t="shared" si="15"/>
        <v>0</v>
      </c>
      <c r="AJ35" s="237">
        <f t="shared" si="16"/>
        <v>0</v>
      </c>
      <c r="AK35" s="237">
        <f t="shared" si="17"/>
        <v>0</v>
      </c>
      <c r="AL35" s="238"/>
      <c r="AM35" s="232">
        <v>1</v>
      </c>
      <c r="AN35" s="254"/>
      <c r="AO35" s="287">
        <f t="shared" si="18"/>
        <v>0</v>
      </c>
      <c r="AP35" s="233"/>
      <c r="AQ35" s="225">
        <f>VLOOKUP(AQ$13,'Option X3'!$D$6:$E$20,2,0)</f>
        <v>0</v>
      </c>
      <c r="AR35" s="235">
        <f t="shared" si="19"/>
        <v>0</v>
      </c>
      <c r="AS35" s="234">
        <f t="shared" si="20"/>
        <v>0</v>
      </c>
      <c r="AT35" s="290">
        <f t="shared" si="21"/>
        <v>0</v>
      </c>
      <c r="AU35" s="237">
        <f t="shared" si="22"/>
        <v>0</v>
      </c>
      <c r="AV35" s="237">
        <f t="shared" si="23"/>
        <v>0</v>
      </c>
      <c r="AW35" s="238"/>
      <c r="AX35" s="232">
        <v>1</v>
      </c>
      <c r="AY35" s="254"/>
      <c r="AZ35" s="287">
        <f t="shared" si="24"/>
        <v>0</v>
      </c>
      <c r="BA35" s="233"/>
      <c r="BB35" s="225">
        <f>VLOOKUP(BB$13,'Option X3'!$D$6:$E$20,2,0)</f>
        <v>0</v>
      </c>
      <c r="BC35" s="235">
        <f t="shared" si="25"/>
        <v>0</v>
      </c>
      <c r="BD35" s="234">
        <f t="shared" si="26"/>
        <v>0</v>
      </c>
      <c r="BE35" s="290">
        <f t="shared" si="27"/>
        <v>0</v>
      </c>
      <c r="BF35" s="237">
        <f t="shared" si="28"/>
        <v>0</v>
      </c>
      <c r="BG35" s="237">
        <f t="shared" si="29"/>
        <v>0</v>
      </c>
      <c r="BH35" s="238"/>
      <c r="BI35" s="256">
        <f t="shared" si="30"/>
        <v>1</v>
      </c>
      <c r="BJ35" s="254"/>
      <c r="BK35" s="287">
        <f t="shared" si="31"/>
        <v>0</v>
      </c>
      <c r="BL35" s="233"/>
      <c r="BM35" s="225">
        <f>VLOOKUP(BM$13,'Option X3'!$D$6:$E$20,2,0)</f>
        <v>0</v>
      </c>
      <c r="BN35" s="235">
        <f t="shared" si="32"/>
        <v>0</v>
      </c>
      <c r="BO35" s="234">
        <f t="shared" si="33"/>
        <v>0</v>
      </c>
      <c r="BP35" s="236">
        <f t="shared" si="34"/>
        <v>0</v>
      </c>
      <c r="BQ35" s="237">
        <f t="shared" si="35"/>
        <v>0</v>
      </c>
      <c r="BR35" s="237">
        <f t="shared" si="36"/>
        <v>0</v>
      </c>
      <c r="BS35" s="238"/>
      <c r="BT35" s="256">
        <f t="shared" si="37"/>
        <v>1</v>
      </c>
      <c r="BU35" s="254"/>
      <c r="BV35" s="287">
        <f t="shared" si="38"/>
        <v>0</v>
      </c>
      <c r="BW35" s="233"/>
      <c r="BX35" s="225">
        <f>VLOOKUP(BX$13,'Option X3'!$D$6:$E$20,2,0)</f>
        <v>0</v>
      </c>
      <c r="BY35" s="235">
        <f t="shared" si="39"/>
        <v>0</v>
      </c>
      <c r="BZ35" s="234">
        <f t="shared" si="40"/>
        <v>0</v>
      </c>
      <c r="CA35" s="236">
        <f t="shared" si="41"/>
        <v>0</v>
      </c>
      <c r="CB35" s="237">
        <f t="shared" si="42"/>
        <v>0</v>
      </c>
      <c r="CC35" s="237">
        <f t="shared" si="43"/>
        <v>0</v>
      </c>
      <c r="CD35" s="238"/>
      <c r="CE35" s="256">
        <f t="shared" si="44"/>
        <v>1</v>
      </c>
      <c r="CF35" s="254"/>
      <c r="CG35" s="287">
        <f t="shared" si="45"/>
        <v>0</v>
      </c>
      <c r="CH35" s="233"/>
      <c r="CI35" s="225">
        <f>VLOOKUP(CI$13,'Option X3'!$D$6:$E$20,2,0)</f>
        <v>0</v>
      </c>
      <c r="CJ35" s="235">
        <f t="shared" si="46"/>
        <v>0</v>
      </c>
      <c r="CK35" s="234">
        <f t="shared" si="47"/>
        <v>0</v>
      </c>
      <c r="CL35" s="236">
        <f t="shared" si="48"/>
        <v>0</v>
      </c>
      <c r="CM35" s="237">
        <f t="shared" si="49"/>
        <v>0</v>
      </c>
      <c r="CN35" s="237">
        <f t="shared" si="50"/>
        <v>0</v>
      </c>
      <c r="CO35" s="238"/>
      <c r="CP35" s="256">
        <f t="shared" si="51"/>
        <v>1</v>
      </c>
      <c r="CQ35" s="254"/>
      <c r="CR35" s="287">
        <f t="shared" si="52"/>
        <v>0</v>
      </c>
      <c r="CS35" s="233"/>
      <c r="CT35" s="225">
        <f>VLOOKUP(CT$13,'Option X3'!$D$6:$E$20,2,0)</f>
        <v>0</v>
      </c>
      <c r="CU35" s="235">
        <f t="shared" si="53"/>
        <v>0</v>
      </c>
      <c r="CV35" s="234">
        <f t="shared" si="54"/>
        <v>0</v>
      </c>
      <c r="CW35" s="236">
        <f t="shared" si="55"/>
        <v>0</v>
      </c>
      <c r="CX35" s="237">
        <f t="shared" si="56"/>
        <v>0</v>
      </c>
      <c r="CY35" s="237">
        <f t="shared" si="57"/>
        <v>0</v>
      </c>
      <c r="CZ35" s="238"/>
    </row>
    <row r="36" spans="1:104" s="229" customFormat="1" ht="13.4" customHeight="1" x14ac:dyDescent="0.25">
      <c r="A36" s="247">
        <v>19</v>
      </c>
      <c r="B36" s="461"/>
      <c r="C36" s="230"/>
      <c r="D36" s="231"/>
      <c r="E36" s="222"/>
      <c r="F36" s="256">
        <v>1</v>
      </c>
      <c r="G36" s="254"/>
      <c r="H36" s="287">
        <f t="shared" si="0"/>
        <v>0</v>
      </c>
      <c r="I36" s="233"/>
      <c r="J36" s="225">
        <f>VLOOKUP(J$13,'Option X3'!$D$6:$E$20,2,0)</f>
        <v>0</v>
      </c>
      <c r="K36" s="235">
        <f t="shared" si="1"/>
        <v>0</v>
      </c>
      <c r="L36" s="234">
        <f t="shared" si="2"/>
        <v>0</v>
      </c>
      <c r="M36" s="236">
        <f t="shared" si="3"/>
        <v>0</v>
      </c>
      <c r="N36" s="237">
        <f t="shared" si="4"/>
        <v>0</v>
      </c>
      <c r="O36" s="237">
        <f t="shared" si="5"/>
        <v>0</v>
      </c>
      <c r="P36" s="238"/>
      <c r="Q36" s="232">
        <v>1</v>
      </c>
      <c r="R36" s="254"/>
      <c r="S36" s="287">
        <f t="shared" si="6"/>
        <v>0</v>
      </c>
      <c r="T36" s="233"/>
      <c r="U36" s="225">
        <f>VLOOKUP(U$13,'Option X3'!$D$6:$E$20,2,0)</f>
        <v>0</v>
      </c>
      <c r="V36" s="235">
        <f t="shared" si="7"/>
        <v>0</v>
      </c>
      <c r="W36" s="234">
        <f t="shared" si="8"/>
        <v>0</v>
      </c>
      <c r="X36" s="290">
        <f t="shared" si="9"/>
        <v>0</v>
      </c>
      <c r="Y36" s="237">
        <f t="shared" si="10"/>
        <v>0</v>
      </c>
      <c r="Z36" s="237">
        <f t="shared" si="11"/>
        <v>0</v>
      </c>
      <c r="AA36" s="238"/>
      <c r="AB36" s="232">
        <v>1</v>
      </c>
      <c r="AC36" s="254"/>
      <c r="AD36" s="287">
        <f t="shared" si="12"/>
        <v>0</v>
      </c>
      <c r="AE36" s="233"/>
      <c r="AF36" s="225">
        <f>VLOOKUP(AF$13,'Option X3'!$D$6:$E$20,2,0)</f>
        <v>0</v>
      </c>
      <c r="AG36" s="235">
        <f t="shared" si="13"/>
        <v>0</v>
      </c>
      <c r="AH36" s="234">
        <f t="shared" si="14"/>
        <v>0</v>
      </c>
      <c r="AI36" s="290">
        <f t="shared" si="15"/>
        <v>0</v>
      </c>
      <c r="AJ36" s="237">
        <f t="shared" si="16"/>
        <v>0</v>
      </c>
      <c r="AK36" s="237">
        <f t="shared" si="17"/>
        <v>0</v>
      </c>
      <c r="AL36" s="238"/>
      <c r="AM36" s="232">
        <v>1</v>
      </c>
      <c r="AN36" s="254"/>
      <c r="AO36" s="287">
        <f t="shared" si="18"/>
        <v>0</v>
      </c>
      <c r="AP36" s="233"/>
      <c r="AQ36" s="225">
        <f>VLOOKUP(AQ$13,'Option X3'!$D$6:$E$20,2,0)</f>
        <v>0</v>
      </c>
      <c r="AR36" s="235">
        <f t="shared" si="19"/>
        <v>0</v>
      </c>
      <c r="AS36" s="234">
        <f t="shared" si="20"/>
        <v>0</v>
      </c>
      <c r="AT36" s="290">
        <f t="shared" si="21"/>
        <v>0</v>
      </c>
      <c r="AU36" s="237">
        <f t="shared" si="22"/>
        <v>0</v>
      </c>
      <c r="AV36" s="237">
        <f t="shared" si="23"/>
        <v>0</v>
      </c>
      <c r="AW36" s="238"/>
      <c r="AX36" s="232">
        <v>1</v>
      </c>
      <c r="AY36" s="254"/>
      <c r="AZ36" s="287">
        <f t="shared" si="24"/>
        <v>0</v>
      </c>
      <c r="BA36" s="233"/>
      <c r="BB36" s="225">
        <f>VLOOKUP(BB$13,'Option X3'!$D$6:$E$20,2,0)</f>
        <v>0</v>
      </c>
      <c r="BC36" s="235">
        <f t="shared" si="25"/>
        <v>0</v>
      </c>
      <c r="BD36" s="234">
        <f t="shared" si="26"/>
        <v>0</v>
      </c>
      <c r="BE36" s="290">
        <f t="shared" si="27"/>
        <v>0</v>
      </c>
      <c r="BF36" s="237">
        <f t="shared" si="28"/>
        <v>0</v>
      </c>
      <c r="BG36" s="237">
        <f t="shared" si="29"/>
        <v>0</v>
      </c>
      <c r="BH36" s="238"/>
      <c r="BI36" s="256">
        <f t="shared" si="30"/>
        <v>1</v>
      </c>
      <c r="BJ36" s="254"/>
      <c r="BK36" s="287">
        <f t="shared" si="31"/>
        <v>0</v>
      </c>
      <c r="BL36" s="233"/>
      <c r="BM36" s="225">
        <f>VLOOKUP(BM$13,'Option X3'!$D$6:$E$20,2,0)</f>
        <v>0</v>
      </c>
      <c r="BN36" s="235">
        <f t="shared" si="32"/>
        <v>0</v>
      </c>
      <c r="BO36" s="234">
        <f t="shared" si="33"/>
        <v>0</v>
      </c>
      <c r="BP36" s="236">
        <f t="shared" si="34"/>
        <v>0</v>
      </c>
      <c r="BQ36" s="237">
        <f t="shared" si="35"/>
        <v>0</v>
      </c>
      <c r="BR36" s="237">
        <f t="shared" si="36"/>
        <v>0</v>
      </c>
      <c r="BS36" s="238"/>
      <c r="BT36" s="256">
        <f t="shared" si="37"/>
        <v>1</v>
      </c>
      <c r="BU36" s="254"/>
      <c r="BV36" s="287">
        <f t="shared" si="38"/>
        <v>0</v>
      </c>
      <c r="BW36" s="233"/>
      <c r="BX36" s="225">
        <f>VLOOKUP(BX$13,'Option X3'!$D$6:$E$20,2,0)</f>
        <v>0</v>
      </c>
      <c r="BY36" s="235">
        <f t="shared" si="39"/>
        <v>0</v>
      </c>
      <c r="BZ36" s="234">
        <f t="shared" si="40"/>
        <v>0</v>
      </c>
      <c r="CA36" s="236">
        <f t="shared" si="41"/>
        <v>0</v>
      </c>
      <c r="CB36" s="237">
        <f t="shared" si="42"/>
        <v>0</v>
      </c>
      <c r="CC36" s="237">
        <f t="shared" si="43"/>
        <v>0</v>
      </c>
      <c r="CD36" s="238"/>
      <c r="CE36" s="256">
        <f t="shared" si="44"/>
        <v>1</v>
      </c>
      <c r="CF36" s="254"/>
      <c r="CG36" s="287">
        <f t="shared" si="45"/>
        <v>0</v>
      </c>
      <c r="CH36" s="233"/>
      <c r="CI36" s="225">
        <f>VLOOKUP(CI$13,'Option X3'!$D$6:$E$20,2,0)</f>
        <v>0</v>
      </c>
      <c r="CJ36" s="235">
        <f t="shared" si="46"/>
        <v>0</v>
      </c>
      <c r="CK36" s="234">
        <f t="shared" si="47"/>
        <v>0</v>
      </c>
      <c r="CL36" s="236">
        <f t="shared" si="48"/>
        <v>0</v>
      </c>
      <c r="CM36" s="237">
        <f t="shared" si="49"/>
        <v>0</v>
      </c>
      <c r="CN36" s="237">
        <f t="shared" si="50"/>
        <v>0</v>
      </c>
      <c r="CO36" s="238"/>
      <c r="CP36" s="256">
        <f t="shared" si="51"/>
        <v>1</v>
      </c>
      <c r="CQ36" s="254"/>
      <c r="CR36" s="287">
        <f t="shared" si="52"/>
        <v>0</v>
      </c>
      <c r="CS36" s="233"/>
      <c r="CT36" s="225">
        <f>VLOOKUP(CT$13,'Option X3'!$D$6:$E$20,2,0)</f>
        <v>0</v>
      </c>
      <c r="CU36" s="235">
        <f t="shared" si="53"/>
        <v>0</v>
      </c>
      <c r="CV36" s="234">
        <f t="shared" si="54"/>
        <v>0</v>
      </c>
      <c r="CW36" s="236">
        <f t="shared" si="55"/>
        <v>0</v>
      </c>
      <c r="CX36" s="237">
        <f t="shared" si="56"/>
        <v>0</v>
      </c>
      <c r="CY36" s="237">
        <f t="shared" si="57"/>
        <v>0</v>
      </c>
      <c r="CZ36" s="238"/>
    </row>
    <row r="37" spans="1:104" s="229" customFormat="1" ht="13.4" customHeight="1" x14ac:dyDescent="0.25">
      <c r="A37" s="247">
        <v>20</v>
      </c>
      <c r="B37" s="461"/>
      <c r="C37" s="230"/>
      <c r="D37" s="231"/>
      <c r="E37" s="231"/>
      <c r="F37" s="256">
        <v>1</v>
      </c>
      <c r="G37" s="254"/>
      <c r="H37" s="287">
        <f t="shared" si="0"/>
        <v>0</v>
      </c>
      <c r="I37" s="233"/>
      <c r="J37" s="225">
        <f>VLOOKUP(J$13,'Option X3'!$D$6:$E$20,2,0)</f>
        <v>0</v>
      </c>
      <c r="K37" s="235">
        <f t="shared" si="1"/>
        <v>0</v>
      </c>
      <c r="L37" s="234">
        <f t="shared" si="2"/>
        <v>0</v>
      </c>
      <c r="M37" s="236">
        <f t="shared" si="3"/>
        <v>0</v>
      </c>
      <c r="N37" s="237">
        <f t="shared" si="4"/>
        <v>0</v>
      </c>
      <c r="O37" s="237">
        <f t="shared" si="5"/>
        <v>0</v>
      </c>
      <c r="P37" s="238"/>
      <c r="Q37" s="232">
        <v>1</v>
      </c>
      <c r="R37" s="254"/>
      <c r="S37" s="287">
        <f t="shared" si="6"/>
        <v>0</v>
      </c>
      <c r="T37" s="233"/>
      <c r="U37" s="225">
        <f>VLOOKUP(U$13,'Option X3'!$D$6:$E$20,2,0)</f>
        <v>0</v>
      </c>
      <c r="V37" s="235">
        <f t="shared" si="7"/>
        <v>0</v>
      </c>
      <c r="W37" s="234">
        <f t="shared" si="8"/>
        <v>0</v>
      </c>
      <c r="X37" s="290">
        <f t="shared" si="9"/>
        <v>0</v>
      </c>
      <c r="Y37" s="237">
        <f t="shared" si="10"/>
        <v>0</v>
      </c>
      <c r="Z37" s="237">
        <f t="shared" si="11"/>
        <v>0</v>
      </c>
      <c r="AA37" s="238"/>
      <c r="AB37" s="232">
        <v>1</v>
      </c>
      <c r="AC37" s="254"/>
      <c r="AD37" s="287">
        <f t="shared" si="12"/>
        <v>0</v>
      </c>
      <c r="AE37" s="233"/>
      <c r="AF37" s="225">
        <f>VLOOKUP(AF$13,'Option X3'!$D$6:$E$20,2,0)</f>
        <v>0</v>
      </c>
      <c r="AG37" s="235">
        <f t="shared" si="13"/>
        <v>0</v>
      </c>
      <c r="AH37" s="234">
        <f t="shared" si="14"/>
        <v>0</v>
      </c>
      <c r="AI37" s="290">
        <f t="shared" si="15"/>
        <v>0</v>
      </c>
      <c r="AJ37" s="237">
        <f t="shared" si="16"/>
        <v>0</v>
      </c>
      <c r="AK37" s="237">
        <f t="shared" si="17"/>
        <v>0</v>
      </c>
      <c r="AL37" s="238"/>
      <c r="AM37" s="232">
        <v>1</v>
      </c>
      <c r="AN37" s="254"/>
      <c r="AO37" s="287">
        <f t="shared" si="18"/>
        <v>0</v>
      </c>
      <c r="AP37" s="233"/>
      <c r="AQ37" s="225">
        <f>VLOOKUP(AQ$13,'Option X3'!$D$6:$E$20,2,0)</f>
        <v>0</v>
      </c>
      <c r="AR37" s="235">
        <f t="shared" si="19"/>
        <v>0</v>
      </c>
      <c r="AS37" s="234">
        <f t="shared" si="20"/>
        <v>0</v>
      </c>
      <c r="AT37" s="290">
        <f t="shared" si="21"/>
        <v>0</v>
      </c>
      <c r="AU37" s="237">
        <f t="shared" si="22"/>
        <v>0</v>
      </c>
      <c r="AV37" s="237">
        <f t="shared" si="23"/>
        <v>0</v>
      </c>
      <c r="AW37" s="238"/>
      <c r="AX37" s="232">
        <v>1</v>
      </c>
      <c r="AY37" s="254"/>
      <c r="AZ37" s="287">
        <f t="shared" si="24"/>
        <v>0</v>
      </c>
      <c r="BA37" s="233"/>
      <c r="BB37" s="225">
        <f>VLOOKUP(BB$13,'Option X3'!$D$6:$E$20,2,0)</f>
        <v>0</v>
      </c>
      <c r="BC37" s="235">
        <f t="shared" si="25"/>
        <v>0</v>
      </c>
      <c r="BD37" s="234">
        <f t="shared" si="26"/>
        <v>0</v>
      </c>
      <c r="BE37" s="290">
        <f t="shared" si="27"/>
        <v>0</v>
      </c>
      <c r="BF37" s="237">
        <f t="shared" si="28"/>
        <v>0</v>
      </c>
      <c r="BG37" s="237">
        <f t="shared" si="29"/>
        <v>0</v>
      </c>
      <c r="BH37" s="238"/>
      <c r="BI37" s="256">
        <f t="shared" si="30"/>
        <v>1</v>
      </c>
      <c r="BJ37" s="254"/>
      <c r="BK37" s="287">
        <f t="shared" si="31"/>
        <v>0</v>
      </c>
      <c r="BL37" s="233"/>
      <c r="BM37" s="225">
        <f>VLOOKUP(BM$13,'Option X3'!$D$6:$E$20,2,0)</f>
        <v>0</v>
      </c>
      <c r="BN37" s="235">
        <f t="shared" si="32"/>
        <v>0</v>
      </c>
      <c r="BO37" s="234">
        <f t="shared" si="33"/>
        <v>0</v>
      </c>
      <c r="BP37" s="236">
        <f t="shared" si="34"/>
        <v>0</v>
      </c>
      <c r="BQ37" s="237">
        <f t="shared" si="35"/>
        <v>0</v>
      </c>
      <c r="BR37" s="237">
        <f t="shared" si="36"/>
        <v>0</v>
      </c>
      <c r="BS37" s="238"/>
      <c r="BT37" s="256">
        <f t="shared" si="37"/>
        <v>1</v>
      </c>
      <c r="BU37" s="254"/>
      <c r="BV37" s="287">
        <f t="shared" si="38"/>
        <v>0</v>
      </c>
      <c r="BW37" s="233"/>
      <c r="BX37" s="225">
        <f>VLOOKUP(BX$13,'Option X3'!$D$6:$E$20,2,0)</f>
        <v>0</v>
      </c>
      <c r="BY37" s="235">
        <f t="shared" si="39"/>
        <v>0</v>
      </c>
      <c r="BZ37" s="234">
        <f t="shared" si="40"/>
        <v>0</v>
      </c>
      <c r="CA37" s="236">
        <f t="shared" si="41"/>
        <v>0</v>
      </c>
      <c r="CB37" s="237">
        <f t="shared" si="42"/>
        <v>0</v>
      </c>
      <c r="CC37" s="237">
        <f t="shared" si="43"/>
        <v>0</v>
      </c>
      <c r="CD37" s="238"/>
      <c r="CE37" s="256">
        <f t="shared" si="44"/>
        <v>1</v>
      </c>
      <c r="CF37" s="254"/>
      <c r="CG37" s="287">
        <f t="shared" si="45"/>
        <v>0</v>
      </c>
      <c r="CH37" s="233"/>
      <c r="CI37" s="225">
        <f>VLOOKUP(CI$13,'Option X3'!$D$6:$E$20,2,0)</f>
        <v>0</v>
      </c>
      <c r="CJ37" s="235">
        <f t="shared" si="46"/>
        <v>0</v>
      </c>
      <c r="CK37" s="234">
        <f t="shared" si="47"/>
        <v>0</v>
      </c>
      <c r="CL37" s="236">
        <f t="shared" si="48"/>
        <v>0</v>
      </c>
      <c r="CM37" s="237">
        <f t="shared" si="49"/>
        <v>0</v>
      </c>
      <c r="CN37" s="237">
        <f t="shared" si="50"/>
        <v>0</v>
      </c>
      <c r="CO37" s="238"/>
      <c r="CP37" s="256">
        <f t="shared" si="51"/>
        <v>1</v>
      </c>
      <c r="CQ37" s="254"/>
      <c r="CR37" s="287">
        <f t="shared" si="52"/>
        <v>0</v>
      </c>
      <c r="CS37" s="233"/>
      <c r="CT37" s="225">
        <f>VLOOKUP(CT$13,'Option X3'!$D$6:$E$20,2,0)</f>
        <v>0</v>
      </c>
      <c r="CU37" s="235">
        <f t="shared" si="53"/>
        <v>0</v>
      </c>
      <c r="CV37" s="234">
        <f t="shared" si="54"/>
        <v>0</v>
      </c>
      <c r="CW37" s="236">
        <f t="shared" si="55"/>
        <v>0</v>
      </c>
      <c r="CX37" s="237">
        <f t="shared" si="56"/>
        <v>0</v>
      </c>
      <c r="CY37" s="237">
        <f t="shared" si="57"/>
        <v>0</v>
      </c>
      <c r="CZ37" s="238"/>
    </row>
    <row r="38" spans="1:104" s="229" customFormat="1" ht="13.4" customHeight="1" x14ac:dyDescent="0.25">
      <c r="A38" s="247">
        <v>21</v>
      </c>
      <c r="B38" s="461"/>
      <c r="C38" s="230"/>
      <c r="D38" s="230"/>
      <c r="E38" s="231"/>
      <c r="F38" s="256">
        <v>1</v>
      </c>
      <c r="G38" s="254"/>
      <c r="H38" s="287">
        <f t="shared" si="0"/>
        <v>0</v>
      </c>
      <c r="I38" s="233"/>
      <c r="J38" s="235">
        <f>VLOOKUP(J$13,'Option X3'!$D$6:$E$20,2,0)</f>
        <v>0</v>
      </c>
      <c r="K38" s="235">
        <f t="shared" si="1"/>
        <v>0</v>
      </c>
      <c r="L38" s="234">
        <f t="shared" si="2"/>
        <v>0</v>
      </c>
      <c r="M38" s="236">
        <f t="shared" si="3"/>
        <v>0</v>
      </c>
      <c r="N38" s="237">
        <f t="shared" si="4"/>
        <v>0</v>
      </c>
      <c r="O38" s="237">
        <f t="shared" si="5"/>
        <v>0</v>
      </c>
      <c r="P38" s="238"/>
      <c r="Q38" s="256">
        <v>1</v>
      </c>
      <c r="R38" s="254"/>
      <c r="S38" s="287">
        <f t="shared" si="6"/>
        <v>0</v>
      </c>
      <c r="T38" s="233"/>
      <c r="U38" s="235">
        <f>VLOOKUP(U$13,'Option X3'!$D$6:$E$20,2,0)</f>
        <v>0</v>
      </c>
      <c r="V38" s="235">
        <f t="shared" si="7"/>
        <v>0</v>
      </c>
      <c r="W38" s="234">
        <f t="shared" si="8"/>
        <v>0</v>
      </c>
      <c r="X38" s="290">
        <f t="shared" si="9"/>
        <v>0</v>
      </c>
      <c r="Y38" s="237">
        <f t="shared" si="10"/>
        <v>0</v>
      </c>
      <c r="Z38" s="237">
        <f t="shared" si="11"/>
        <v>0</v>
      </c>
      <c r="AA38" s="238"/>
      <c r="AB38" s="256">
        <v>1</v>
      </c>
      <c r="AC38" s="254"/>
      <c r="AD38" s="287">
        <f t="shared" si="12"/>
        <v>0</v>
      </c>
      <c r="AE38" s="233"/>
      <c r="AF38" s="235">
        <f>VLOOKUP(AF$13,'Option X3'!$D$6:$E$20,2,0)</f>
        <v>0</v>
      </c>
      <c r="AG38" s="235">
        <f t="shared" si="13"/>
        <v>0</v>
      </c>
      <c r="AH38" s="234">
        <f t="shared" si="14"/>
        <v>0</v>
      </c>
      <c r="AI38" s="290">
        <f t="shared" si="15"/>
        <v>0</v>
      </c>
      <c r="AJ38" s="237">
        <f t="shared" si="16"/>
        <v>0</v>
      </c>
      <c r="AK38" s="237">
        <f t="shared" si="17"/>
        <v>0</v>
      </c>
      <c r="AL38" s="238"/>
      <c r="AM38" s="256">
        <v>1</v>
      </c>
      <c r="AN38" s="254"/>
      <c r="AO38" s="287">
        <f t="shared" si="18"/>
        <v>0</v>
      </c>
      <c r="AP38" s="233"/>
      <c r="AQ38" s="235">
        <f>VLOOKUP(AQ$13,'Option X3'!$D$6:$E$20,2,0)</f>
        <v>0</v>
      </c>
      <c r="AR38" s="235">
        <f t="shared" si="19"/>
        <v>0</v>
      </c>
      <c r="AS38" s="234">
        <f t="shared" si="20"/>
        <v>0</v>
      </c>
      <c r="AT38" s="290">
        <f t="shared" si="21"/>
        <v>0</v>
      </c>
      <c r="AU38" s="237">
        <f t="shared" si="22"/>
        <v>0</v>
      </c>
      <c r="AV38" s="237">
        <f t="shared" si="23"/>
        <v>0</v>
      </c>
      <c r="AW38" s="238"/>
      <c r="AX38" s="256">
        <v>1</v>
      </c>
      <c r="AY38" s="254"/>
      <c r="AZ38" s="287">
        <f t="shared" si="24"/>
        <v>0</v>
      </c>
      <c r="BA38" s="233"/>
      <c r="BB38" s="235">
        <f>VLOOKUP(BB$13,'Option X3'!$D$6:$E$20,2,0)</f>
        <v>0</v>
      </c>
      <c r="BC38" s="235">
        <f t="shared" si="25"/>
        <v>0</v>
      </c>
      <c r="BD38" s="234">
        <f t="shared" si="26"/>
        <v>0</v>
      </c>
      <c r="BE38" s="290">
        <f t="shared" si="27"/>
        <v>0</v>
      </c>
      <c r="BF38" s="237">
        <f t="shared" si="28"/>
        <v>0</v>
      </c>
      <c r="BG38" s="237">
        <f t="shared" si="29"/>
        <v>0</v>
      </c>
      <c r="BH38" s="238"/>
      <c r="BI38" s="256">
        <f t="shared" si="30"/>
        <v>1</v>
      </c>
      <c r="BJ38" s="254"/>
      <c r="BK38" s="287">
        <f t="shared" si="31"/>
        <v>0</v>
      </c>
      <c r="BL38" s="233"/>
      <c r="BM38" s="235">
        <f>VLOOKUP(BM$13,'Option X3'!$D$6:$E$20,2,0)</f>
        <v>0</v>
      </c>
      <c r="BN38" s="235">
        <f t="shared" si="32"/>
        <v>0</v>
      </c>
      <c r="BO38" s="234">
        <f t="shared" si="33"/>
        <v>0</v>
      </c>
      <c r="BP38" s="236">
        <f t="shared" si="34"/>
        <v>0</v>
      </c>
      <c r="BQ38" s="237">
        <f t="shared" si="35"/>
        <v>0</v>
      </c>
      <c r="BR38" s="237">
        <f t="shared" si="36"/>
        <v>0</v>
      </c>
      <c r="BS38" s="238"/>
      <c r="BT38" s="256">
        <f t="shared" si="37"/>
        <v>1</v>
      </c>
      <c r="BU38" s="254"/>
      <c r="BV38" s="287">
        <f t="shared" si="38"/>
        <v>0</v>
      </c>
      <c r="BW38" s="233"/>
      <c r="BX38" s="235">
        <f>VLOOKUP(BX$13,'Option X3'!$D$6:$E$20,2,0)</f>
        <v>0</v>
      </c>
      <c r="BY38" s="235">
        <f t="shared" si="39"/>
        <v>0</v>
      </c>
      <c r="BZ38" s="234">
        <f t="shared" si="40"/>
        <v>0</v>
      </c>
      <c r="CA38" s="236">
        <f t="shared" si="41"/>
        <v>0</v>
      </c>
      <c r="CB38" s="237">
        <f t="shared" si="42"/>
        <v>0</v>
      </c>
      <c r="CC38" s="237">
        <f t="shared" si="43"/>
        <v>0</v>
      </c>
      <c r="CD38" s="238"/>
      <c r="CE38" s="256">
        <f t="shared" si="44"/>
        <v>1</v>
      </c>
      <c r="CF38" s="254"/>
      <c r="CG38" s="287">
        <f t="shared" si="45"/>
        <v>0</v>
      </c>
      <c r="CH38" s="233"/>
      <c r="CI38" s="235">
        <f>VLOOKUP(CI$13,'Option X3'!$D$6:$E$20,2,0)</f>
        <v>0</v>
      </c>
      <c r="CJ38" s="235">
        <f t="shared" si="46"/>
        <v>0</v>
      </c>
      <c r="CK38" s="234">
        <f t="shared" si="47"/>
        <v>0</v>
      </c>
      <c r="CL38" s="236">
        <f t="shared" si="48"/>
        <v>0</v>
      </c>
      <c r="CM38" s="237">
        <f t="shared" si="49"/>
        <v>0</v>
      </c>
      <c r="CN38" s="237">
        <f t="shared" si="50"/>
        <v>0</v>
      </c>
      <c r="CO38" s="238"/>
      <c r="CP38" s="256">
        <f t="shared" si="51"/>
        <v>1</v>
      </c>
      <c r="CQ38" s="254"/>
      <c r="CR38" s="287">
        <f t="shared" si="52"/>
        <v>0</v>
      </c>
      <c r="CS38" s="233"/>
      <c r="CT38" s="235">
        <f>VLOOKUP(CT$13,'Option X3'!$D$6:$E$20,2,0)</f>
        <v>0</v>
      </c>
      <c r="CU38" s="235">
        <f t="shared" si="53"/>
        <v>0</v>
      </c>
      <c r="CV38" s="234">
        <f t="shared" si="54"/>
        <v>0</v>
      </c>
      <c r="CW38" s="236">
        <f t="shared" si="55"/>
        <v>0</v>
      </c>
      <c r="CX38" s="237">
        <f t="shared" si="56"/>
        <v>0</v>
      </c>
      <c r="CY38" s="237">
        <f t="shared" si="57"/>
        <v>0</v>
      </c>
      <c r="CZ38" s="238"/>
    </row>
    <row r="39" spans="1:104" s="229" customFormat="1" ht="13.4" customHeight="1" x14ac:dyDescent="0.25">
      <c r="A39" s="247">
        <v>22</v>
      </c>
      <c r="B39" s="461"/>
      <c r="C39" s="230"/>
      <c r="D39" s="230"/>
      <c r="E39" s="231"/>
      <c r="F39" s="256">
        <v>1</v>
      </c>
      <c r="G39" s="254"/>
      <c r="H39" s="287">
        <f t="shared" si="0"/>
        <v>0</v>
      </c>
      <c r="I39" s="233"/>
      <c r="J39" s="235">
        <f>VLOOKUP(J$13,'Option X3'!$D$6:$E$20,2,0)</f>
        <v>0</v>
      </c>
      <c r="K39" s="235">
        <f t="shared" si="1"/>
        <v>0</v>
      </c>
      <c r="L39" s="234">
        <f t="shared" si="2"/>
        <v>0</v>
      </c>
      <c r="M39" s="236">
        <f t="shared" si="3"/>
        <v>0</v>
      </c>
      <c r="N39" s="237">
        <f t="shared" si="4"/>
        <v>0</v>
      </c>
      <c r="O39" s="237">
        <f t="shared" si="5"/>
        <v>0</v>
      </c>
      <c r="P39" s="238"/>
      <c r="Q39" s="256">
        <v>1</v>
      </c>
      <c r="R39" s="254"/>
      <c r="S39" s="287">
        <f t="shared" si="6"/>
        <v>0</v>
      </c>
      <c r="T39" s="233"/>
      <c r="U39" s="235">
        <f>VLOOKUP(U$13,'Option X3'!$D$6:$E$20,2,0)</f>
        <v>0</v>
      </c>
      <c r="V39" s="235">
        <f t="shared" si="7"/>
        <v>0</v>
      </c>
      <c r="W39" s="234">
        <f t="shared" si="8"/>
        <v>0</v>
      </c>
      <c r="X39" s="290">
        <f t="shared" si="9"/>
        <v>0</v>
      </c>
      <c r="Y39" s="237">
        <f t="shared" si="10"/>
        <v>0</v>
      </c>
      <c r="Z39" s="237">
        <f t="shared" si="11"/>
        <v>0</v>
      </c>
      <c r="AA39" s="238"/>
      <c r="AB39" s="256">
        <v>1</v>
      </c>
      <c r="AC39" s="254"/>
      <c r="AD39" s="287">
        <f t="shared" si="12"/>
        <v>0</v>
      </c>
      <c r="AE39" s="233"/>
      <c r="AF39" s="235">
        <f>VLOOKUP(AF$13,'Option X3'!$D$6:$E$20,2,0)</f>
        <v>0</v>
      </c>
      <c r="AG39" s="235">
        <f t="shared" si="13"/>
        <v>0</v>
      </c>
      <c r="AH39" s="234">
        <f t="shared" si="14"/>
        <v>0</v>
      </c>
      <c r="AI39" s="290">
        <f t="shared" si="15"/>
        <v>0</v>
      </c>
      <c r="AJ39" s="237">
        <f t="shared" si="16"/>
        <v>0</v>
      </c>
      <c r="AK39" s="237">
        <f t="shared" si="17"/>
        <v>0</v>
      </c>
      <c r="AL39" s="238"/>
      <c r="AM39" s="256">
        <v>1</v>
      </c>
      <c r="AN39" s="254"/>
      <c r="AO39" s="287">
        <f t="shared" si="18"/>
        <v>0</v>
      </c>
      <c r="AP39" s="233"/>
      <c r="AQ39" s="235">
        <f>VLOOKUP(AQ$13,'Option X3'!$D$6:$E$20,2,0)</f>
        <v>0</v>
      </c>
      <c r="AR39" s="235">
        <f t="shared" si="19"/>
        <v>0</v>
      </c>
      <c r="AS39" s="234">
        <f t="shared" si="20"/>
        <v>0</v>
      </c>
      <c r="AT39" s="290">
        <f t="shared" si="21"/>
        <v>0</v>
      </c>
      <c r="AU39" s="237">
        <f t="shared" si="22"/>
        <v>0</v>
      </c>
      <c r="AV39" s="237">
        <f t="shared" si="23"/>
        <v>0</v>
      </c>
      <c r="AW39" s="238"/>
      <c r="AX39" s="256">
        <v>1</v>
      </c>
      <c r="AY39" s="254"/>
      <c r="AZ39" s="287">
        <f t="shared" si="24"/>
        <v>0</v>
      </c>
      <c r="BA39" s="233"/>
      <c r="BB39" s="235">
        <f>VLOOKUP(BB$13,'Option X3'!$D$6:$E$20,2,0)</f>
        <v>0</v>
      </c>
      <c r="BC39" s="235">
        <f t="shared" si="25"/>
        <v>0</v>
      </c>
      <c r="BD39" s="234">
        <f t="shared" si="26"/>
        <v>0</v>
      </c>
      <c r="BE39" s="290">
        <f t="shared" si="27"/>
        <v>0</v>
      </c>
      <c r="BF39" s="237">
        <f t="shared" si="28"/>
        <v>0</v>
      </c>
      <c r="BG39" s="237">
        <f t="shared" si="29"/>
        <v>0</v>
      </c>
      <c r="BH39" s="238"/>
      <c r="BI39" s="256">
        <f t="shared" si="30"/>
        <v>1</v>
      </c>
      <c r="BJ39" s="254"/>
      <c r="BK39" s="287">
        <f t="shared" si="31"/>
        <v>0</v>
      </c>
      <c r="BL39" s="233"/>
      <c r="BM39" s="235">
        <f>VLOOKUP(BM$13,'Option X3'!$D$6:$E$20,2,0)</f>
        <v>0</v>
      </c>
      <c r="BN39" s="235">
        <f t="shared" si="32"/>
        <v>0</v>
      </c>
      <c r="BO39" s="234">
        <f t="shared" si="33"/>
        <v>0</v>
      </c>
      <c r="BP39" s="236">
        <f t="shared" si="34"/>
        <v>0</v>
      </c>
      <c r="BQ39" s="237">
        <f t="shared" si="35"/>
        <v>0</v>
      </c>
      <c r="BR39" s="237">
        <f t="shared" si="36"/>
        <v>0</v>
      </c>
      <c r="BS39" s="238"/>
      <c r="BT39" s="256">
        <f t="shared" si="37"/>
        <v>1</v>
      </c>
      <c r="BU39" s="254"/>
      <c r="BV39" s="287">
        <f t="shared" si="38"/>
        <v>0</v>
      </c>
      <c r="BW39" s="233"/>
      <c r="BX39" s="235">
        <f>VLOOKUP(BX$13,'Option X3'!$D$6:$E$20,2,0)</f>
        <v>0</v>
      </c>
      <c r="BY39" s="235">
        <f t="shared" si="39"/>
        <v>0</v>
      </c>
      <c r="BZ39" s="234">
        <f t="shared" si="40"/>
        <v>0</v>
      </c>
      <c r="CA39" s="236">
        <f t="shared" si="41"/>
        <v>0</v>
      </c>
      <c r="CB39" s="237">
        <f t="shared" si="42"/>
        <v>0</v>
      </c>
      <c r="CC39" s="237">
        <f t="shared" si="43"/>
        <v>0</v>
      </c>
      <c r="CD39" s="238"/>
      <c r="CE39" s="256">
        <f t="shared" si="44"/>
        <v>1</v>
      </c>
      <c r="CF39" s="254"/>
      <c r="CG39" s="287">
        <f t="shared" si="45"/>
        <v>0</v>
      </c>
      <c r="CH39" s="233"/>
      <c r="CI39" s="235">
        <f>VLOOKUP(CI$13,'Option X3'!$D$6:$E$20,2,0)</f>
        <v>0</v>
      </c>
      <c r="CJ39" s="235">
        <f t="shared" si="46"/>
        <v>0</v>
      </c>
      <c r="CK39" s="234">
        <f t="shared" si="47"/>
        <v>0</v>
      </c>
      <c r="CL39" s="236">
        <f t="shared" si="48"/>
        <v>0</v>
      </c>
      <c r="CM39" s="237">
        <f t="shared" si="49"/>
        <v>0</v>
      </c>
      <c r="CN39" s="237">
        <f t="shared" si="50"/>
        <v>0</v>
      </c>
      <c r="CO39" s="238"/>
      <c r="CP39" s="256">
        <f t="shared" si="51"/>
        <v>1</v>
      </c>
      <c r="CQ39" s="254"/>
      <c r="CR39" s="287">
        <f t="shared" si="52"/>
        <v>0</v>
      </c>
      <c r="CS39" s="233"/>
      <c r="CT39" s="235">
        <f>VLOOKUP(CT$13,'Option X3'!$D$6:$E$20,2,0)</f>
        <v>0</v>
      </c>
      <c r="CU39" s="235">
        <f t="shared" si="53"/>
        <v>0</v>
      </c>
      <c r="CV39" s="234">
        <f t="shared" si="54"/>
        <v>0</v>
      </c>
      <c r="CW39" s="236">
        <f t="shared" si="55"/>
        <v>0</v>
      </c>
      <c r="CX39" s="237">
        <f t="shared" si="56"/>
        <v>0</v>
      </c>
      <c r="CY39" s="237">
        <f t="shared" si="57"/>
        <v>0</v>
      </c>
      <c r="CZ39" s="238"/>
    </row>
    <row r="40" spans="1:104" x14ac:dyDescent="0.25">
      <c r="A40" s="247">
        <v>23</v>
      </c>
      <c r="B40" s="461"/>
      <c r="C40" s="230"/>
      <c r="D40" s="230"/>
      <c r="E40" s="231"/>
      <c r="F40" s="256">
        <v>1</v>
      </c>
      <c r="G40" s="254"/>
      <c r="H40" s="287">
        <f t="shared" ref="H40:H60" si="58">F40*G40</f>
        <v>0</v>
      </c>
      <c r="I40" s="233"/>
      <c r="J40" s="235">
        <f>VLOOKUP(J$13,'Option X3'!$D$6:$E$20,2,0)</f>
        <v>0</v>
      </c>
      <c r="K40" s="235">
        <f t="shared" ref="K40:K60" si="59">F40*I40</f>
        <v>0</v>
      </c>
      <c r="L40" s="234">
        <f t="shared" ref="L40:L60" si="60">J40*K40</f>
        <v>0</v>
      </c>
      <c r="M40" s="236">
        <f t="shared" ref="M40:M60" si="61">H40+L40</f>
        <v>0</v>
      </c>
      <c r="N40" s="237">
        <f t="shared" ref="N40:N60" si="62">0.15*M40</f>
        <v>0</v>
      </c>
      <c r="O40" s="237">
        <f t="shared" ref="O40:O60" si="63">SUM(M40:N40)</f>
        <v>0</v>
      </c>
      <c r="P40" s="238"/>
      <c r="Q40" s="256">
        <v>1</v>
      </c>
      <c r="R40" s="254"/>
      <c r="S40" s="287">
        <f t="shared" ref="S40:S60" si="64">Q40*R40</f>
        <v>0</v>
      </c>
      <c r="T40" s="233"/>
      <c r="U40" s="235">
        <f>VLOOKUP(U$13,'Option X3'!$D$6:$E$20,2,0)</f>
        <v>0</v>
      </c>
      <c r="V40" s="235">
        <f t="shared" ref="V40:V60" si="65">Q40*T40</f>
        <v>0</v>
      </c>
      <c r="W40" s="234">
        <f t="shared" ref="W40:W60" si="66">U40*V40</f>
        <v>0</v>
      </c>
      <c r="X40" s="290">
        <f t="shared" ref="X40:X60" si="67">S40+W40</f>
        <v>0</v>
      </c>
      <c r="Y40" s="237">
        <f t="shared" ref="Y40:Y60" si="68">0.15*X40</f>
        <v>0</v>
      </c>
      <c r="Z40" s="237">
        <f t="shared" ref="Z40:Z60" si="69">SUM(X40:Y40)</f>
        <v>0</v>
      </c>
      <c r="AA40" s="238"/>
      <c r="AB40" s="256">
        <v>1</v>
      </c>
      <c r="AC40" s="254"/>
      <c r="AD40" s="287">
        <f t="shared" ref="AD40:AD60" si="70">AB40*AC40</f>
        <v>0</v>
      </c>
      <c r="AE40" s="233"/>
      <c r="AF40" s="235">
        <f>VLOOKUP(AF$13,'Option X3'!$D$6:$E$20,2,0)</f>
        <v>0</v>
      </c>
      <c r="AG40" s="235">
        <f t="shared" ref="AG40:AG60" si="71">AB40*AE40</f>
        <v>0</v>
      </c>
      <c r="AH40" s="234">
        <f t="shared" ref="AH40:AH60" si="72">AF40*AG40</f>
        <v>0</v>
      </c>
      <c r="AI40" s="290">
        <f t="shared" ref="AI40:AI60" si="73">AD40+AH40</f>
        <v>0</v>
      </c>
      <c r="AJ40" s="237">
        <f t="shared" ref="AJ40:AJ60" si="74">0.15*AI40</f>
        <v>0</v>
      </c>
      <c r="AK40" s="237">
        <f t="shared" ref="AK40:AK60" si="75">SUM(AI40:AJ40)</f>
        <v>0</v>
      </c>
      <c r="AL40" s="238"/>
      <c r="AM40" s="256">
        <v>1</v>
      </c>
      <c r="AN40" s="254"/>
      <c r="AO40" s="287">
        <f t="shared" ref="AO40:AO60" si="76">AM40*AN40</f>
        <v>0</v>
      </c>
      <c r="AP40" s="233"/>
      <c r="AQ40" s="235">
        <f>VLOOKUP(AQ$13,'Option X3'!$D$6:$E$20,2,0)</f>
        <v>0</v>
      </c>
      <c r="AR40" s="235">
        <f t="shared" ref="AR40:AR60" si="77">AM40*AP40</f>
        <v>0</v>
      </c>
      <c r="AS40" s="234">
        <f t="shared" ref="AS40:AS60" si="78">AQ40*AR40</f>
        <v>0</v>
      </c>
      <c r="AT40" s="290">
        <f t="shared" ref="AT40:AT60" si="79">AO40+AS40</f>
        <v>0</v>
      </c>
      <c r="AU40" s="237">
        <f t="shared" ref="AU40:AU60" si="80">0.15*AT40</f>
        <v>0</v>
      </c>
      <c r="AV40" s="237">
        <f t="shared" ref="AV40:AV60" si="81">SUM(AT40:AU40)</f>
        <v>0</v>
      </c>
      <c r="AW40" s="238"/>
      <c r="AX40" s="256">
        <v>1</v>
      </c>
      <c r="AY40" s="254"/>
      <c r="AZ40" s="287">
        <f t="shared" ref="AZ40:AZ60" si="82">AX40*AY40</f>
        <v>0</v>
      </c>
      <c r="BA40" s="233"/>
      <c r="BB40" s="235">
        <f>VLOOKUP(BB$13,'Option X3'!$D$6:$E$20,2,0)</f>
        <v>0</v>
      </c>
      <c r="BC40" s="235">
        <f t="shared" ref="BC40:BC60" si="83">AX40*BA40</f>
        <v>0</v>
      </c>
      <c r="BD40" s="234">
        <f t="shared" ref="BD40:BD60" si="84">BB40*BC40</f>
        <v>0</v>
      </c>
      <c r="BE40" s="290">
        <f t="shared" ref="BE40:BE60" si="85">AZ40+BD40</f>
        <v>0</v>
      </c>
      <c r="BF40" s="237">
        <f t="shared" ref="BF40:BF60" si="86">0.15*BE40</f>
        <v>0</v>
      </c>
      <c r="BG40" s="237">
        <f t="shared" ref="BG40:BG60" si="87">SUM(BE40:BF40)</f>
        <v>0</v>
      </c>
      <c r="BH40" s="238"/>
      <c r="BI40" s="256">
        <f t="shared" ref="BI40:BI60" si="88">Q40</f>
        <v>1</v>
      </c>
      <c r="BJ40" s="254"/>
      <c r="BK40" s="287">
        <f t="shared" ref="BK40:BK60" si="89">BI40*BJ40</f>
        <v>0</v>
      </c>
      <c r="BL40" s="233"/>
      <c r="BM40" s="235">
        <f>VLOOKUP(BM$13,'Option X3'!$D$6:$E$20,2,0)</f>
        <v>0</v>
      </c>
      <c r="BN40" s="235">
        <f t="shared" ref="BN40:BN60" si="90">BI40*BL40</f>
        <v>0</v>
      </c>
      <c r="BO40" s="234">
        <f t="shared" ref="BO40:BO60" si="91">BM40*BN40</f>
        <v>0</v>
      </c>
      <c r="BP40" s="236">
        <f t="shared" ref="BP40:BP60" si="92">BK40+BO40</f>
        <v>0</v>
      </c>
      <c r="BQ40" s="237">
        <f t="shared" ref="BQ40:BQ60" si="93">0.15*BP40</f>
        <v>0</v>
      </c>
      <c r="BR40" s="237">
        <f t="shared" ref="BR40:BR60" si="94">SUM(BP40:BQ40)</f>
        <v>0</v>
      </c>
      <c r="BS40" s="238"/>
      <c r="BT40" s="256">
        <f t="shared" ref="BT40:BT60" si="95">AB40</f>
        <v>1</v>
      </c>
      <c r="BU40" s="254"/>
      <c r="BV40" s="287">
        <f t="shared" ref="BV40:BV60" si="96">BT40*BU40</f>
        <v>0</v>
      </c>
      <c r="BW40" s="233"/>
      <c r="BX40" s="235">
        <f>VLOOKUP(BX$13,'Option X3'!$D$6:$E$20,2,0)</f>
        <v>0</v>
      </c>
      <c r="BY40" s="235">
        <f t="shared" ref="BY40:BY60" si="97">BT40*BW40</f>
        <v>0</v>
      </c>
      <c r="BZ40" s="234">
        <f t="shared" ref="BZ40:BZ60" si="98">BX40*BY40</f>
        <v>0</v>
      </c>
      <c r="CA40" s="236">
        <f t="shared" ref="CA40:CA60" si="99">BV40+BZ40</f>
        <v>0</v>
      </c>
      <c r="CB40" s="237">
        <f t="shared" ref="CB40:CB60" si="100">0.15*CA40</f>
        <v>0</v>
      </c>
      <c r="CC40" s="237">
        <f t="shared" ref="CC40:CC60" si="101">SUM(CA40:CB40)</f>
        <v>0</v>
      </c>
      <c r="CD40" s="238"/>
      <c r="CE40" s="256">
        <f t="shared" ref="CE40:CE60" si="102">AM40</f>
        <v>1</v>
      </c>
      <c r="CF40" s="254"/>
      <c r="CG40" s="287">
        <f t="shared" ref="CG40:CG60" si="103">CE40*CF40</f>
        <v>0</v>
      </c>
      <c r="CH40" s="233"/>
      <c r="CI40" s="235">
        <f>VLOOKUP(CI$13,'Option X3'!$D$6:$E$20,2,0)</f>
        <v>0</v>
      </c>
      <c r="CJ40" s="235">
        <f t="shared" ref="CJ40:CJ60" si="104">CE40*CH40</f>
        <v>0</v>
      </c>
      <c r="CK40" s="234">
        <f t="shared" ref="CK40:CK60" si="105">CI40*CJ40</f>
        <v>0</v>
      </c>
      <c r="CL40" s="236">
        <f t="shared" ref="CL40:CL60" si="106">CG40+CK40</f>
        <v>0</v>
      </c>
      <c r="CM40" s="237">
        <f t="shared" ref="CM40:CM60" si="107">0.15*CL40</f>
        <v>0</v>
      </c>
      <c r="CN40" s="237">
        <f t="shared" ref="CN40:CN60" si="108">SUM(CL40:CM40)</f>
        <v>0</v>
      </c>
      <c r="CO40" s="238"/>
      <c r="CP40" s="256">
        <f t="shared" ref="CP40:CP60" si="109">AX40</f>
        <v>1</v>
      </c>
      <c r="CQ40" s="254"/>
      <c r="CR40" s="287">
        <f t="shared" ref="CR40:CR60" si="110">CP40*CQ40</f>
        <v>0</v>
      </c>
      <c r="CS40" s="233"/>
      <c r="CT40" s="235">
        <f>VLOOKUP(CT$13,'Option X3'!$D$6:$E$20,2,0)</f>
        <v>0</v>
      </c>
      <c r="CU40" s="235">
        <f t="shared" ref="CU40:CU60" si="111">CP40*CS40</f>
        <v>0</v>
      </c>
      <c r="CV40" s="234">
        <f t="shared" ref="CV40:CV60" si="112">CT40*CU40</f>
        <v>0</v>
      </c>
      <c r="CW40" s="236">
        <f t="shared" ref="CW40:CW60" si="113">CR40+CV40</f>
        <v>0</v>
      </c>
      <c r="CX40" s="237">
        <f t="shared" ref="CX40:CX60" si="114">0.15*CW40</f>
        <v>0</v>
      </c>
      <c r="CY40" s="237">
        <f t="shared" ref="CY40:CY60" si="115">SUM(CW40:CX40)</f>
        <v>0</v>
      </c>
      <c r="CZ40" s="238"/>
    </row>
    <row r="41" spans="1:104" x14ac:dyDescent="0.25">
      <c r="A41" s="247">
        <v>24</v>
      </c>
      <c r="B41" s="461"/>
      <c r="C41" s="230"/>
      <c r="D41" s="230"/>
      <c r="E41" s="231"/>
      <c r="F41" s="256">
        <v>1</v>
      </c>
      <c r="G41" s="254"/>
      <c r="H41" s="287">
        <f t="shared" si="58"/>
        <v>0</v>
      </c>
      <c r="I41" s="233"/>
      <c r="J41" s="235">
        <f>VLOOKUP(J$13,'Option X3'!$D$6:$E$20,2,0)</f>
        <v>0</v>
      </c>
      <c r="K41" s="235">
        <f t="shared" si="59"/>
        <v>0</v>
      </c>
      <c r="L41" s="234">
        <f t="shared" si="60"/>
        <v>0</v>
      </c>
      <c r="M41" s="236">
        <f t="shared" si="61"/>
        <v>0</v>
      </c>
      <c r="N41" s="237">
        <f t="shared" si="62"/>
        <v>0</v>
      </c>
      <c r="O41" s="237">
        <f t="shared" si="63"/>
        <v>0</v>
      </c>
      <c r="P41" s="238"/>
      <c r="Q41" s="256">
        <v>1</v>
      </c>
      <c r="R41" s="254"/>
      <c r="S41" s="287">
        <f t="shared" si="64"/>
        <v>0</v>
      </c>
      <c r="T41" s="233"/>
      <c r="U41" s="235">
        <f>VLOOKUP(U$13,'Option X3'!$D$6:$E$20,2,0)</f>
        <v>0</v>
      </c>
      <c r="V41" s="235">
        <f t="shared" si="65"/>
        <v>0</v>
      </c>
      <c r="W41" s="234">
        <f t="shared" si="66"/>
        <v>0</v>
      </c>
      <c r="X41" s="290">
        <f t="shared" si="67"/>
        <v>0</v>
      </c>
      <c r="Y41" s="237">
        <f t="shared" si="68"/>
        <v>0</v>
      </c>
      <c r="Z41" s="237">
        <f t="shared" si="69"/>
        <v>0</v>
      </c>
      <c r="AA41" s="238"/>
      <c r="AB41" s="256">
        <v>1</v>
      </c>
      <c r="AC41" s="254"/>
      <c r="AD41" s="287">
        <f t="shared" si="70"/>
        <v>0</v>
      </c>
      <c r="AE41" s="233"/>
      <c r="AF41" s="235">
        <f>VLOOKUP(AF$13,'Option X3'!$D$6:$E$20,2,0)</f>
        <v>0</v>
      </c>
      <c r="AG41" s="235">
        <f t="shared" si="71"/>
        <v>0</v>
      </c>
      <c r="AH41" s="234">
        <f t="shared" si="72"/>
        <v>0</v>
      </c>
      <c r="AI41" s="290">
        <f t="shared" si="73"/>
        <v>0</v>
      </c>
      <c r="AJ41" s="237">
        <f t="shared" si="74"/>
        <v>0</v>
      </c>
      <c r="AK41" s="237">
        <f t="shared" si="75"/>
        <v>0</v>
      </c>
      <c r="AL41" s="238"/>
      <c r="AM41" s="256">
        <v>1</v>
      </c>
      <c r="AN41" s="254"/>
      <c r="AO41" s="287">
        <f t="shared" si="76"/>
        <v>0</v>
      </c>
      <c r="AP41" s="233"/>
      <c r="AQ41" s="235">
        <f>VLOOKUP(AQ$13,'Option X3'!$D$6:$E$20,2,0)</f>
        <v>0</v>
      </c>
      <c r="AR41" s="235">
        <f t="shared" si="77"/>
        <v>0</v>
      </c>
      <c r="AS41" s="234">
        <f t="shared" si="78"/>
        <v>0</v>
      </c>
      <c r="AT41" s="290">
        <f t="shared" si="79"/>
        <v>0</v>
      </c>
      <c r="AU41" s="237">
        <f t="shared" si="80"/>
        <v>0</v>
      </c>
      <c r="AV41" s="237">
        <f t="shared" si="81"/>
        <v>0</v>
      </c>
      <c r="AW41" s="238"/>
      <c r="AX41" s="256">
        <v>1</v>
      </c>
      <c r="AY41" s="254"/>
      <c r="AZ41" s="287">
        <f t="shared" si="82"/>
        <v>0</v>
      </c>
      <c r="BA41" s="233"/>
      <c r="BB41" s="235">
        <f>VLOOKUP(BB$13,'Option X3'!$D$6:$E$20,2,0)</f>
        <v>0</v>
      </c>
      <c r="BC41" s="235">
        <f t="shared" si="83"/>
        <v>0</v>
      </c>
      <c r="BD41" s="234">
        <f t="shared" si="84"/>
        <v>0</v>
      </c>
      <c r="BE41" s="290">
        <f t="shared" si="85"/>
        <v>0</v>
      </c>
      <c r="BF41" s="237">
        <f t="shared" si="86"/>
        <v>0</v>
      </c>
      <c r="BG41" s="237">
        <f t="shared" si="87"/>
        <v>0</v>
      </c>
      <c r="BH41" s="238"/>
      <c r="BI41" s="256">
        <f t="shared" si="88"/>
        <v>1</v>
      </c>
      <c r="BJ41" s="254"/>
      <c r="BK41" s="287">
        <f t="shared" si="89"/>
        <v>0</v>
      </c>
      <c r="BL41" s="233"/>
      <c r="BM41" s="235">
        <f>VLOOKUP(BM$13,'Option X3'!$D$6:$E$20,2,0)</f>
        <v>0</v>
      </c>
      <c r="BN41" s="235">
        <f t="shared" si="90"/>
        <v>0</v>
      </c>
      <c r="BO41" s="234">
        <f t="shared" si="91"/>
        <v>0</v>
      </c>
      <c r="BP41" s="236">
        <f t="shared" si="92"/>
        <v>0</v>
      </c>
      <c r="BQ41" s="237">
        <f t="shared" si="93"/>
        <v>0</v>
      </c>
      <c r="BR41" s="237">
        <f t="shared" si="94"/>
        <v>0</v>
      </c>
      <c r="BS41" s="238"/>
      <c r="BT41" s="256">
        <f t="shared" si="95"/>
        <v>1</v>
      </c>
      <c r="BU41" s="254"/>
      <c r="BV41" s="287">
        <f t="shared" si="96"/>
        <v>0</v>
      </c>
      <c r="BW41" s="233"/>
      <c r="BX41" s="235">
        <f>VLOOKUP(BX$13,'Option X3'!$D$6:$E$20,2,0)</f>
        <v>0</v>
      </c>
      <c r="BY41" s="235">
        <f t="shared" si="97"/>
        <v>0</v>
      </c>
      <c r="BZ41" s="234">
        <f t="shared" si="98"/>
        <v>0</v>
      </c>
      <c r="CA41" s="236">
        <f t="shared" si="99"/>
        <v>0</v>
      </c>
      <c r="CB41" s="237">
        <f t="shared" si="100"/>
        <v>0</v>
      </c>
      <c r="CC41" s="237">
        <f t="shared" si="101"/>
        <v>0</v>
      </c>
      <c r="CD41" s="238"/>
      <c r="CE41" s="256">
        <f t="shared" si="102"/>
        <v>1</v>
      </c>
      <c r="CF41" s="254"/>
      <c r="CG41" s="287">
        <f t="shared" si="103"/>
        <v>0</v>
      </c>
      <c r="CH41" s="233"/>
      <c r="CI41" s="235">
        <f>VLOOKUP(CI$13,'Option X3'!$D$6:$E$20,2,0)</f>
        <v>0</v>
      </c>
      <c r="CJ41" s="235">
        <f t="shared" si="104"/>
        <v>0</v>
      </c>
      <c r="CK41" s="234">
        <f t="shared" si="105"/>
        <v>0</v>
      </c>
      <c r="CL41" s="236">
        <f t="shared" si="106"/>
        <v>0</v>
      </c>
      <c r="CM41" s="237">
        <f t="shared" si="107"/>
        <v>0</v>
      </c>
      <c r="CN41" s="237">
        <f t="shared" si="108"/>
        <v>0</v>
      </c>
      <c r="CO41" s="238"/>
      <c r="CP41" s="256">
        <f t="shared" si="109"/>
        <v>1</v>
      </c>
      <c r="CQ41" s="254"/>
      <c r="CR41" s="287">
        <f t="shared" si="110"/>
        <v>0</v>
      </c>
      <c r="CS41" s="233"/>
      <c r="CT41" s="235">
        <f>VLOOKUP(CT$13,'Option X3'!$D$6:$E$20,2,0)</f>
        <v>0</v>
      </c>
      <c r="CU41" s="235">
        <f t="shared" si="111"/>
        <v>0</v>
      </c>
      <c r="CV41" s="234">
        <f t="shared" si="112"/>
        <v>0</v>
      </c>
      <c r="CW41" s="236">
        <f t="shared" si="113"/>
        <v>0</v>
      </c>
      <c r="CX41" s="237">
        <f t="shared" si="114"/>
        <v>0</v>
      </c>
      <c r="CY41" s="237">
        <f t="shared" si="115"/>
        <v>0</v>
      </c>
      <c r="CZ41" s="238"/>
    </row>
    <row r="42" spans="1:104" x14ac:dyDescent="0.25">
      <c r="A42" s="247">
        <v>25</v>
      </c>
      <c r="B42" s="461"/>
      <c r="C42" s="230"/>
      <c r="D42" s="230"/>
      <c r="E42" s="231"/>
      <c r="F42" s="256">
        <v>1</v>
      </c>
      <c r="G42" s="254"/>
      <c r="H42" s="287">
        <f t="shared" si="58"/>
        <v>0</v>
      </c>
      <c r="I42" s="233"/>
      <c r="J42" s="235">
        <f>VLOOKUP(J$13,'Option X3'!$D$6:$E$20,2,0)</f>
        <v>0</v>
      </c>
      <c r="K42" s="235">
        <f t="shared" si="59"/>
        <v>0</v>
      </c>
      <c r="L42" s="234">
        <f t="shared" si="60"/>
        <v>0</v>
      </c>
      <c r="M42" s="236">
        <f t="shared" si="61"/>
        <v>0</v>
      </c>
      <c r="N42" s="237">
        <f t="shared" si="62"/>
        <v>0</v>
      </c>
      <c r="O42" s="237">
        <f t="shared" si="63"/>
        <v>0</v>
      </c>
      <c r="P42" s="238"/>
      <c r="Q42" s="256">
        <v>1</v>
      </c>
      <c r="R42" s="254"/>
      <c r="S42" s="287">
        <f t="shared" si="64"/>
        <v>0</v>
      </c>
      <c r="T42" s="233"/>
      <c r="U42" s="235">
        <f>VLOOKUP(U$13,'Option X3'!$D$6:$E$20,2,0)</f>
        <v>0</v>
      </c>
      <c r="V42" s="235">
        <f t="shared" si="65"/>
        <v>0</v>
      </c>
      <c r="W42" s="234">
        <f t="shared" si="66"/>
        <v>0</v>
      </c>
      <c r="X42" s="290">
        <f t="shared" si="67"/>
        <v>0</v>
      </c>
      <c r="Y42" s="237">
        <f t="shared" si="68"/>
        <v>0</v>
      </c>
      <c r="Z42" s="237">
        <f t="shared" si="69"/>
        <v>0</v>
      </c>
      <c r="AA42" s="238"/>
      <c r="AB42" s="256">
        <v>1</v>
      </c>
      <c r="AC42" s="254"/>
      <c r="AD42" s="287">
        <f t="shared" si="70"/>
        <v>0</v>
      </c>
      <c r="AE42" s="233"/>
      <c r="AF42" s="235">
        <f>VLOOKUP(AF$13,'Option X3'!$D$6:$E$20,2,0)</f>
        <v>0</v>
      </c>
      <c r="AG42" s="235">
        <f t="shared" si="71"/>
        <v>0</v>
      </c>
      <c r="AH42" s="234">
        <f t="shared" si="72"/>
        <v>0</v>
      </c>
      <c r="AI42" s="290">
        <f t="shared" si="73"/>
        <v>0</v>
      </c>
      <c r="AJ42" s="237">
        <f t="shared" si="74"/>
        <v>0</v>
      </c>
      <c r="AK42" s="237">
        <f t="shared" si="75"/>
        <v>0</v>
      </c>
      <c r="AL42" s="238"/>
      <c r="AM42" s="256">
        <v>1</v>
      </c>
      <c r="AN42" s="254"/>
      <c r="AO42" s="287">
        <f t="shared" si="76"/>
        <v>0</v>
      </c>
      <c r="AP42" s="233"/>
      <c r="AQ42" s="235">
        <f>VLOOKUP(AQ$13,'Option X3'!$D$6:$E$20,2,0)</f>
        <v>0</v>
      </c>
      <c r="AR42" s="235">
        <f t="shared" si="77"/>
        <v>0</v>
      </c>
      <c r="AS42" s="234">
        <f t="shared" si="78"/>
        <v>0</v>
      </c>
      <c r="AT42" s="290">
        <f t="shared" si="79"/>
        <v>0</v>
      </c>
      <c r="AU42" s="237">
        <f t="shared" si="80"/>
        <v>0</v>
      </c>
      <c r="AV42" s="237">
        <f t="shared" si="81"/>
        <v>0</v>
      </c>
      <c r="AW42" s="238"/>
      <c r="AX42" s="256">
        <v>1</v>
      </c>
      <c r="AY42" s="254"/>
      <c r="AZ42" s="287">
        <f t="shared" si="82"/>
        <v>0</v>
      </c>
      <c r="BA42" s="233"/>
      <c r="BB42" s="235">
        <f>VLOOKUP(BB$13,'Option X3'!$D$6:$E$20,2,0)</f>
        <v>0</v>
      </c>
      <c r="BC42" s="235">
        <f t="shared" si="83"/>
        <v>0</v>
      </c>
      <c r="BD42" s="234">
        <f t="shared" si="84"/>
        <v>0</v>
      </c>
      <c r="BE42" s="290">
        <f t="shared" si="85"/>
        <v>0</v>
      </c>
      <c r="BF42" s="237">
        <f t="shared" si="86"/>
        <v>0</v>
      </c>
      <c r="BG42" s="237">
        <f t="shared" si="87"/>
        <v>0</v>
      </c>
      <c r="BH42" s="238"/>
      <c r="BI42" s="256">
        <f t="shared" si="88"/>
        <v>1</v>
      </c>
      <c r="BJ42" s="254"/>
      <c r="BK42" s="287">
        <f t="shared" si="89"/>
        <v>0</v>
      </c>
      <c r="BL42" s="233"/>
      <c r="BM42" s="235">
        <f>VLOOKUP(BM$13,'Option X3'!$D$6:$E$20,2,0)</f>
        <v>0</v>
      </c>
      <c r="BN42" s="235">
        <f t="shared" si="90"/>
        <v>0</v>
      </c>
      <c r="BO42" s="234">
        <f t="shared" si="91"/>
        <v>0</v>
      </c>
      <c r="BP42" s="236">
        <f t="shared" si="92"/>
        <v>0</v>
      </c>
      <c r="BQ42" s="237">
        <f t="shared" si="93"/>
        <v>0</v>
      </c>
      <c r="BR42" s="237">
        <f t="shared" si="94"/>
        <v>0</v>
      </c>
      <c r="BS42" s="238"/>
      <c r="BT42" s="256">
        <f t="shared" si="95"/>
        <v>1</v>
      </c>
      <c r="BU42" s="254"/>
      <c r="BV42" s="287">
        <f t="shared" si="96"/>
        <v>0</v>
      </c>
      <c r="BW42" s="233"/>
      <c r="BX42" s="235">
        <f>VLOOKUP(BX$13,'Option X3'!$D$6:$E$20,2,0)</f>
        <v>0</v>
      </c>
      <c r="BY42" s="235">
        <f t="shared" si="97"/>
        <v>0</v>
      </c>
      <c r="BZ42" s="234">
        <f t="shared" si="98"/>
        <v>0</v>
      </c>
      <c r="CA42" s="236">
        <f t="shared" si="99"/>
        <v>0</v>
      </c>
      <c r="CB42" s="237">
        <f t="shared" si="100"/>
        <v>0</v>
      </c>
      <c r="CC42" s="237">
        <f t="shared" si="101"/>
        <v>0</v>
      </c>
      <c r="CD42" s="238"/>
      <c r="CE42" s="256">
        <f t="shared" si="102"/>
        <v>1</v>
      </c>
      <c r="CF42" s="254"/>
      <c r="CG42" s="287">
        <f t="shared" si="103"/>
        <v>0</v>
      </c>
      <c r="CH42" s="233"/>
      <c r="CI42" s="235">
        <f>VLOOKUP(CI$13,'Option X3'!$D$6:$E$20,2,0)</f>
        <v>0</v>
      </c>
      <c r="CJ42" s="235">
        <f t="shared" si="104"/>
        <v>0</v>
      </c>
      <c r="CK42" s="234">
        <f t="shared" si="105"/>
        <v>0</v>
      </c>
      <c r="CL42" s="236">
        <f t="shared" si="106"/>
        <v>0</v>
      </c>
      <c r="CM42" s="237">
        <f t="shared" si="107"/>
        <v>0</v>
      </c>
      <c r="CN42" s="237">
        <f t="shared" si="108"/>
        <v>0</v>
      </c>
      <c r="CO42" s="238"/>
      <c r="CP42" s="256">
        <f t="shared" si="109"/>
        <v>1</v>
      </c>
      <c r="CQ42" s="254"/>
      <c r="CR42" s="287">
        <f t="shared" si="110"/>
        <v>0</v>
      </c>
      <c r="CS42" s="233"/>
      <c r="CT42" s="235">
        <f>VLOOKUP(CT$13,'Option X3'!$D$6:$E$20,2,0)</f>
        <v>0</v>
      </c>
      <c r="CU42" s="235">
        <f t="shared" si="111"/>
        <v>0</v>
      </c>
      <c r="CV42" s="234">
        <f t="shared" si="112"/>
        <v>0</v>
      </c>
      <c r="CW42" s="236">
        <f t="shared" si="113"/>
        <v>0</v>
      </c>
      <c r="CX42" s="237">
        <f t="shared" si="114"/>
        <v>0</v>
      </c>
      <c r="CY42" s="237">
        <f t="shared" si="115"/>
        <v>0</v>
      </c>
      <c r="CZ42" s="238"/>
    </row>
    <row r="43" spans="1:104" x14ac:dyDescent="0.25">
      <c r="A43" s="247">
        <v>26</v>
      </c>
      <c r="B43" s="461"/>
      <c r="C43" s="230"/>
      <c r="D43" s="230"/>
      <c r="E43" s="231"/>
      <c r="F43" s="256">
        <v>1</v>
      </c>
      <c r="G43" s="254"/>
      <c r="H43" s="287">
        <f t="shared" si="58"/>
        <v>0</v>
      </c>
      <c r="I43" s="233"/>
      <c r="J43" s="235">
        <f>VLOOKUP(J$13,'Option X3'!$D$6:$E$20,2,0)</f>
        <v>0</v>
      </c>
      <c r="K43" s="235">
        <f t="shared" si="59"/>
        <v>0</v>
      </c>
      <c r="L43" s="234">
        <f t="shared" si="60"/>
        <v>0</v>
      </c>
      <c r="M43" s="236">
        <f t="shared" si="61"/>
        <v>0</v>
      </c>
      <c r="N43" s="237">
        <f t="shared" si="62"/>
        <v>0</v>
      </c>
      <c r="O43" s="237">
        <f t="shared" si="63"/>
        <v>0</v>
      </c>
      <c r="P43" s="238"/>
      <c r="Q43" s="256">
        <v>1</v>
      </c>
      <c r="R43" s="254"/>
      <c r="S43" s="287">
        <f t="shared" si="64"/>
        <v>0</v>
      </c>
      <c r="T43" s="233"/>
      <c r="U43" s="235">
        <f>VLOOKUP(U$13,'Option X3'!$D$6:$E$20,2,0)</f>
        <v>0</v>
      </c>
      <c r="V43" s="235">
        <f t="shared" si="65"/>
        <v>0</v>
      </c>
      <c r="W43" s="234">
        <f t="shared" si="66"/>
        <v>0</v>
      </c>
      <c r="X43" s="290">
        <f t="shared" si="67"/>
        <v>0</v>
      </c>
      <c r="Y43" s="237">
        <f t="shared" si="68"/>
        <v>0</v>
      </c>
      <c r="Z43" s="237">
        <f t="shared" si="69"/>
        <v>0</v>
      </c>
      <c r="AA43" s="238"/>
      <c r="AB43" s="256">
        <v>1</v>
      </c>
      <c r="AC43" s="254"/>
      <c r="AD43" s="287">
        <f t="shared" si="70"/>
        <v>0</v>
      </c>
      <c r="AE43" s="233"/>
      <c r="AF43" s="235">
        <f>VLOOKUP(AF$13,'Option X3'!$D$6:$E$20,2,0)</f>
        <v>0</v>
      </c>
      <c r="AG43" s="235">
        <f t="shared" si="71"/>
        <v>0</v>
      </c>
      <c r="AH43" s="234">
        <f t="shared" si="72"/>
        <v>0</v>
      </c>
      <c r="AI43" s="290">
        <f t="shared" si="73"/>
        <v>0</v>
      </c>
      <c r="AJ43" s="237">
        <f t="shared" si="74"/>
        <v>0</v>
      </c>
      <c r="AK43" s="237">
        <f t="shared" si="75"/>
        <v>0</v>
      </c>
      <c r="AL43" s="238"/>
      <c r="AM43" s="256">
        <v>1</v>
      </c>
      <c r="AN43" s="254"/>
      <c r="AO43" s="287">
        <f t="shared" si="76"/>
        <v>0</v>
      </c>
      <c r="AP43" s="233"/>
      <c r="AQ43" s="235">
        <f>VLOOKUP(AQ$13,'Option X3'!$D$6:$E$20,2,0)</f>
        <v>0</v>
      </c>
      <c r="AR43" s="235">
        <f t="shared" si="77"/>
        <v>0</v>
      </c>
      <c r="AS43" s="234">
        <f t="shared" si="78"/>
        <v>0</v>
      </c>
      <c r="AT43" s="290">
        <f t="shared" si="79"/>
        <v>0</v>
      </c>
      <c r="AU43" s="237">
        <f t="shared" si="80"/>
        <v>0</v>
      </c>
      <c r="AV43" s="237">
        <f t="shared" si="81"/>
        <v>0</v>
      </c>
      <c r="AW43" s="238"/>
      <c r="AX43" s="256">
        <v>1</v>
      </c>
      <c r="AY43" s="254"/>
      <c r="AZ43" s="287">
        <f t="shared" si="82"/>
        <v>0</v>
      </c>
      <c r="BA43" s="233"/>
      <c r="BB43" s="235">
        <f>VLOOKUP(BB$13,'Option X3'!$D$6:$E$20,2,0)</f>
        <v>0</v>
      </c>
      <c r="BC43" s="235">
        <f t="shared" si="83"/>
        <v>0</v>
      </c>
      <c r="BD43" s="234">
        <f t="shared" si="84"/>
        <v>0</v>
      </c>
      <c r="BE43" s="290">
        <f t="shared" si="85"/>
        <v>0</v>
      </c>
      <c r="BF43" s="237">
        <f t="shared" si="86"/>
        <v>0</v>
      </c>
      <c r="BG43" s="237">
        <f t="shared" si="87"/>
        <v>0</v>
      </c>
      <c r="BH43" s="238"/>
      <c r="BI43" s="256">
        <f t="shared" si="88"/>
        <v>1</v>
      </c>
      <c r="BJ43" s="254"/>
      <c r="BK43" s="287">
        <f t="shared" si="89"/>
        <v>0</v>
      </c>
      <c r="BL43" s="233"/>
      <c r="BM43" s="235">
        <f>VLOOKUP(BM$13,'Option X3'!$D$6:$E$20,2,0)</f>
        <v>0</v>
      </c>
      <c r="BN43" s="235">
        <f t="shared" si="90"/>
        <v>0</v>
      </c>
      <c r="BO43" s="234">
        <f t="shared" si="91"/>
        <v>0</v>
      </c>
      <c r="BP43" s="236">
        <f t="shared" si="92"/>
        <v>0</v>
      </c>
      <c r="BQ43" s="237">
        <f t="shared" si="93"/>
        <v>0</v>
      </c>
      <c r="BR43" s="237">
        <f t="shared" si="94"/>
        <v>0</v>
      </c>
      <c r="BS43" s="238"/>
      <c r="BT43" s="256">
        <f t="shared" si="95"/>
        <v>1</v>
      </c>
      <c r="BU43" s="254"/>
      <c r="BV43" s="287">
        <f t="shared" si="96"/>
        <v>0</v>
      </c>
      <c r="BW43" s="233"/>
      <c r="BX43" s="235">
        <f>VLOOKUP(BX$13,'Option X3'!$D$6:$E$20,2,0)</f>
        <v>0</v>
      </c>
      <c r="BY43" s="235">
        <f t="shared" si="97"/>
        <v>0</v>
      </c>
      <c r="BZ43" s="234">
        <f t="shared" si="98"/>
        <v>0</v>
      </c>
      <c r="CA43" s="236">
        <f t="shared" si="99"/>
        <v>0</v>
      </c>
      <c r="CB43" s="237">
        <f t="shared" si="100"/>
        <v>0</v>
      </c>
      <c r="CC43" s="237">
        <f t="shared" si="101"/>
        <v>0</v>
      </c>
      <c r="CD43" s="238"/>
      <c r="CE43" s="256">
        <f t="shared" si="102"/>
        <v>1</v>
      </c>
      <c r="CF43" s="254"/>
      <c r="CG43" s="287">
        <f t="shared" si="103"/>
        <v>0</v>
      </c>
      <c r="CH43" s="233"/>
      <c r="CI43" s="235">
        <f>VLOOKUP(CI$13,'Option X3'!$D$6:$E$20,2,0)</f>
        <v>0</v>
      </c>
      <c r="CJ43" s="235">
        <f t="shared" si="104"/>
        <v>0</v>
      </c>
      <c r="CK43" s="234">
        <f t="shared" si="105"/>
        <v>0</v>
      </c>
      <c r="CL43" s="236">
        <f t="shared" si="106"/>
        <v>0</v>
      </c>
      <c r="CM43" s="237">
        <f t="shared" si="107"/>
        <v>0</v>
      </c>
      <c r="CN43" s="237">
        <f t="shared" si="108"/>
        <v>0</v>
      </c>
      <c r="CO43" s="238"/>
      <c r="CP43" s="256">
        <f t="shared" si="109"/>
        <v>1</v>
      </c>
      <c r="CQ43" s="254"/>
      <c r="CR43" s="287">
        <f t="shared" si="110"/>
        <v>0</v>
      </c>
      <c r="CS43" s="233"/>
      <c r="CT43" s="235">
        <f>VLOOKUP(CT$13,'Option X3'!$D$6:$E$20,2,0)</f>
        <v>0</v>
      </c>
      <c r="CU43" s="235">
        <f t="shared" si="111"/>
        <v>0</v>
      </c>
      <c r="CV43" s="234">
        <f t="shared" si="112"/>
        <v>0</v>
      </c>
      <c r="CW43" s="236">
        <f t="shared" si="113"/>
        <v>0</v>
      </c>
      <c r="CX43" s="237">
        <f t="shared" si="114"/>
        <v>0</v>
      </c>
      <c r="CY43" s="237">
        <f t="shared" si="115"/>
        <v>0</v>
      </c>
      <c r="CZ43" s="238"/>
    </row>
    <row r="44" spans="1:104" x14ac:dyDescent="0.25">
      <c r="A44" s="247">
        <v>27</v>
      </c>
      <c r="B44" s="461"/>
      <c r="C44" s="230"/>
      <c r="D44" s="230"/>
      <c r="E44" s="231"/>
      <c r="F44" s="256">
        <v>1</v>
      </c>
      <c r="G44" s="254"/>
      <c r="H44" s="287">
        <f t="shared" si="58"/>
        <v>0</v>
      </c>
      <c r="I44" s="233"/>
      <c r="J44" s="235">
        <f>VLOOKUP(J$13,'Option X3'!$D$6:$E$20,2,0)</f>
        <v>0</v>
      </c>
      <c r="K44" s="235">
        <f t="shared" si="59"/>
        <v>0</v>
      </c>
      <c r="L44" s="234">
        <f t="shared" si="60"/>
        <v>0</v>
      </c>
      <c r="M44" s="236">
        <f t="shared" si="61"/>
        <v>0</v>
      </c>
      <c r="N44" s="237">
        <f t="shared" si="62"/>
        <v>0</v>
      </c>
      <c r="O44" s="237">
        <f t="shared" si="63"/>
        <v>0</v>
      </c>
      <c r="P44" s="238"/>
      <c r="Q44" s="256">
        <v>1</v>
      </c>
      <c r="R44" s="254"/>
      <c r="S44" s="287">
        <f t="shared" si="64"/>
        <v>0</v>
      </c>
      <c r="T44" s="233"/>
      <c r="U44" s="235">
        <f>VLOOKUP(U$13,'Option X3'!$D$6:$E$20,2,0)</f>
        <v>0</v>
      </c>
      <c r="V44" s="235">
        <f t="shared" si="65"/>
        <v>0</v>
      </c>
      <c r="W44" s="234">
        <f t="shared" si="66"/>
        <v>0</v>
      </c>
      <c r="X44" s="290">
        <f t="shared" si="67"/>
        <v>0</v>
      </c>
      <c r="Y44" s="237">
        <f t="shared" si="68"/>
        <v>0</v>
      </c>
      <c r="Z44" s="237">
        <f t="shared" si="69"/>
        <v>0</v>
      </c>
      <c r="AA44" s="238"/>
      <c r="AB44" s="256">
        <v>1</v>
      </c>
      <c r="AC44" s="254"/>
      <c r="AD44" s="287">
        <f t="shared" si="70"/>
        <v>0</v>
      </c>
      <c r="AE44" s="233"/>
      <c r="AF44" s="235">
        <f>VLOOKUP(AF$13,'Option X3'!$D$6:$E$20,2,0)</f>
        <v>0</v>
      </c>
      <c r="AG44" s="235">
        <f t="shared" si="71"/>
        <v>0</v>
      </c>
      <c r="AH44" s="234">
        <f t="shared" si="72"/>
        <v>0</v>
      </c>
      <c r="AI44" s="290">
        <f t="shared" si="73"/>
        <v>0</v>
      </c>
      <c r="AJ44" s="237">
        <f t="shared" si="74"/>
        <v>0</v>
      </c>
      <c r="AK44" s="237">
        <f t="shared" si="75"/>
        <v>0</v>
      </c>
      <c r="AL44" s="238"/>
      <c r="AM44" s="256">
        <v>1</v>
      </c>
      <c r="AN44" s="254"/>
      <c r="AO44" s="287">
        <f t="shared" si="76"/>
        <v>0</v>
      </c>
      <c r="AP44" s="233"/>
      <c r="AQ44" s="235">
        <f>VLOOKUP(AQ$13,'Option X3'!$D$6:$E$20,2,0)</f>
        <v>0</v>
      </c>
      <c r="AR44" s="235">
        <f t="shared" si="77"/>
        <v>0</v>
      </c>
      <c r="AS44" s="234">
        <f t="shared" si="78"/>
        <v>0</v>
      </c>
      <c r="AT44" s="290">
        <f t="shared" si="79"/>
        <v>0</v>
      </c>
      <c r="AU44" s="237">
        <f t="shared" si="80"/>
        <v>0</v>
      </c>
      <c r="AV44" s="237">
        <f t="shared" si="81"/>
        <v>0</v>
      </c>
      <c r="AW44" s="238"/>
      <c r="AX44" s="256">
        <v>1</v>
      </c>
      <c r="AY44" s="254"/>
      <c r="AZ44" s="287">
        <f t="shared" si="82"/>
        <v>0</v>
      </c>
      <c r="BA44" s="233"/>
      <c r="BB44" s="235">
        <f>VLOOKUP(BB$13,'Option X3'!$D$6:$E$20,2,0)</f>
        <v>0</v>
      </c>
      <c r="BC44" s="235">
        <f t="shared" si="83"/>
        <v>0</v>
      </c>
      <c r="BD44" s="234">
        <f t="shared" si="84"/>
        <v>0</v>
      </c>
      <c r="BE44" s="290">
        <f t="shared" si="85"/>
        <v>0</v>
      </c>
      <c r="BF44" s="237">
        <f t="shared" si="86"/>
        <v>0</v>
      </c>
      <c r="BG44" s="237">
        <f t="shared" si="87"/>
        <v>0</v>
      </c>
      <c r="BH44" s="238"/>
      <c r="BI44" s="256">
        <f t="shared" si="88"/>
        <v>1</v>
      </c>
      <c r="BJ44" s="254"/>
      <c r="BK44" s="287">
        <f t="shared" si="89"/>
        <v>0</v>
      </c>
      <c r="BL44" s="233"/>
      <c r="BM44" s="235">
        <f>VLOOKUP(BM$13,'Option X3'!$D$6:$E$20,2,0)</f>
        <v>0</v>
      </c>
      <c r="BN44" s="235">
        <f t="shared" si="90"/>
        <v>0</v>
      </c>
      <c r="BO44" s="234">
        <f t="shared" si="91"/>
        <v>0</v>
      </c>
      <c r="BP44" s="236">
        <f t="shared" si="92"/>
        <v>0</v>
      </c>
      <c r="BQ44" s="237">
        <f t="shared" si="93"/>
        <v>0</v>
      </c>
      <c r="BR44" s="237">
        <f t="shared" si="94"/>
        <v>0</v>
      </c>
      <c r="BS44" s="238"/>
      <c r="BT44" s="256">
        <f t="shared" si="95"/>
        <v>1</v>
      </c>
      <c r="BU44" s="254"/>
      <c r="BV44" s="287">
        <f t="shared" si="96"/>
        <v>0</v>
      </c>
      <c r="BW44" s="233"/>
      <c r="BX44" s="235">
        <f>VLOOKUP(BX$13,'Option X3'!$D$6:$E$20,2,0)</f>
        <v>0</v>
      </c>
      <c r="BY44" s="235">
        <f t="shared" si="97"/>
        <v>0</v>
      </c>
      <c r="BZ44" s="234">
        <f t="shared" si="98"/>
        <v>0</v>
      </c>
      <c r="CA44" s="236">
        <f t="shared" si="99"/>
        <v>0</v>
      </c>
      <c r="CB44" s="237">
        <f t="shared" si="100"/>
        <v>0</v>
      </c>
      <c r="CC44" s="237">
        <f t="shared" si="101"/>
        <v>0</v>
      </c>
      <c r="CD44" s="238"/>
      <c r="CE44" s="256">
        <f t="shared" si="102"/>
        <v>1</v>
      </c>
      <c r="CF44" s="254"/>
      <c r="CG44" s="287">
        <f t="shared" si="103"/>
        <v>0</v>
      </c>
      <c r="CH44" s="233"/>
      <c r="CI44" s="235">
        <f>VLOOKUP(CI$13,'Option X3'!$D$6:$E$20,2,0)</f>
        <v>0</v>
      </c>
      <c r="CJ44" s="235">
        <f t="shared" si="104"/>
        <v>0</v>
      </c>
      <c r="CK44" s="234">
        <f t="shared" si="105"/>
        <v>0</v>
      </c>
      <c r="CL44" s="236">
        <f t="shared" si="106"/>
        <v>0</v>
      </c>
      <c r="CM44" s="237">
        <f t="shared" si="107"/>
        <v>0</v>
      </c>
      <c r="CN44" s="237">
        <f t="shared" si="108"/>
        <v>0</v>
      </c>
      <c r="CO44" s="238"/>
      <c r="CP44" s="256">
        <f t="shared" si="109"/>
        <v>1</v>
      </c>
      <c r="CQ44" s="254"/>
      <c r="CR44" s="287">
        <f t="shared" si="110"/>
        <v>0</v>
      </c>
      <c r="CS44" s="233"/>
      <c r="CT44" s="235">
        <f>VLOOKUP(CT$13,'Option X3'!$D$6:$E$20,2,0)</f>
        <v>0</v>
      </c>
      <c r="CU44" s="235">
        <f t="shared" si="111"/>
        <v>0</v>
      </c>
      <c r="CV44" s="234">
        <f t="shared" si="112"/>
        <v>0</v>
      </c>
      <c r="CW44" s="236">
        <f t="shared" si="113"/>
        <v>0</v>
      </c>
      <c r="CX44" s="237">
        <f t="shared" si="114"/>
        <v>0</v>
      </c>
      <c r="CY44" s="237">
        <f t="shared" si="115"/>
        <v>0</v>
      </c>
      <c r="CZ44" s="238"/>
    </row>
    <row r="45" spans="1:104" x14ac:dyDescent="0.25">
      <c r="A45" s="247">
        <v>28</v>
      </c>
      <c r="B45" s="461"/>
      <c r="C45" s="230"/>
      <c r="D45" s="230"/>
      <c r="E45" s="231"/>
      <c r="F45" s="256">
        <v>1</v>
      </c>
      <c r="G45" s="254"/>
      <c r="H45" s="287">
        <f t="shared" si="58"/>
        <v>0</v>
      </c>
      <c r="I45" s="233"/>
      <c r="J45" s="235">
        <f>VLOOKUP(J$13,'Option X3'!$D$6:$E$20,2,0)</f>
        <v>0</v>
      </c>
      <c r="K45" s="235">
        <f t="shared" si="59"/>
        <v>0</v>
      </c>
      <c r="L45" s="234">
        <f t="shared" si="60"/>
        <v>0</v>
      </c>
      <c r="M45" s="236">
        <f t="shared" si="61"/>
        <v>0</v>
      </c>
      <c r="N45" s="237">
        <f t="shared" si="62"/>
        <v>0</v>
      </c>
      <c r="O45" s="237">
        <f t="shared" si="63"/>
        <v>0</v>
      </c>
      <c r="P45" s="238"/>
      <c r="Q45" s="256">
        <v>1</v>
      </c>
      <c r="R45" s="254"/>
      <c r="S45" s="287">
        <f t="shared" si="64"/>
        <v>0</v>
      </c>
      <c r="T45" s="233"/>
      <c r="U45" s="235">
        <f>VLOOKUP(U$13,'Option X3'!$D$6:$E$20,2,0)</f>
        <v>0</v>
      </c>
      <c r="V45" s="235">
        <f t="shared" si="65"/>
        <v>0</v>
      </c>
      <c r="W45" s="234">
        <f t="shared" si="66"/>
        <v>0</v>
      </c>
      <c r="X45" s="290">
        <f t="shared" si="67"/>
        <v>0</v>
      </c>
      <c r="Y45" s="237">
        <f t="shared" si="68"/>
        <v>0</v>
      </c>
      <c r="Z45" s="237">
        <f t="shared" si="69"/>
        <v>0</v>
      </c>
      <c r="AA45" s="238"/>
      <c r="AB45" s="256">
        <v>1</v>
      </c>
      <c r="AC45" s="254"/>
      <c r="AD45" s="287">
        <f t="shared" si="70"/>
        <v>0</v>
      </c>
      <c r="AE45" s="233"/>
      <c r="AF45" s="235">
        <f>VLOOKUP(AF$13,'Option X3'!$D$6:$E$20,2,0)</f>
        <v>0</v>
      </c>
      <c r="AG45" s="235">
        <f t="shared" si="71"/>
        <v>0</v>
      </c>
      <c r="AH45" s="234">
        <f t="shared" si="72"/>
        <v>0</v>
      </c>
      <c r="AI45" s="290">
        <f t="shared" si="73"/>
        <v>0</v>
      </c>
      <c r="AJ45" s="237">
        <f t="shared" si="74"/>
        <v>0</v>
      </c>
      <c r="AK45" s="237">
        <f t="shared" si="75"/>
        <v>0</v>
      </c>
      <c r="AL45" s="238"/>
      <c r="AM45" s="256">
        <v>1</v>
      </c>
      <c r="AN45" s="254"/>
      <c r="AO45" s="287">
        <f t="shared" si="76"/>
        <v>0</v>
      </c>
      <c r="AP45" s="233"/>
      <c r="AQ45" s="235">
        <f>VLOOKUP(AQ$13,'Option X3'!$D$6:$E$20,2,0)</f>
        <v>0</v>
      </c>
      <c r="AR45" s="235">
        <f t="shared" si="77"/>
        <v>0</v>
      </c>
      <c r="AS45" s="234">
        <f t="shared" si="78"/>
        <v>0</v>
      </c>
      <c r="AT45" s="290">
        <f t="shared" si="79"/>
        <v>0</v>
      </c>
      <c r="AU45" s="237">
        <f t="shared" si="80"/>
        <v>0</v>
      </c>
      <c r="AV45" s="237">
        <f t="shared" si="81"/>
        <v>0</v>
      </c>
      <c r="AW45" s="238"/>
      <c r="AX45" s="256">
        <v>1</v>
      </c>
      <c r="AY45" s="254"/>
      <c r="AZ45" s="287">
        <f t="shared" si="82"/>
        <v>0</v>
      </c>
      <c r="BA45" s="233"/>
      <c r="BB45" s="235">
        <f>VLOOKUP(BB$13,'Option X3'!$D$6:$E$20,2,0)</f>
        <v>0</v>
      </c>
      <c r="BC45" s="235">
        <f t="shared" si="83"/>
        <v>0</v>
      </c>
      <c r="BD45" s="234">
        <f t="shared" si="84"/>
        <v>0</v>
      </c>
      <c r="BE45" s="290">
        <f t="shared" si="85"/>
        <v>0</v>
      </c>
      <c r="BF45" s="237">
        <f t="shared" si="86"/>
        <v>0</v>
      </c>
      <c r="BG45" s="237">
        <f t="shared" si="87"/>
        <v>0</v>
      </c>
      <c r="BH45" s="238"/>
      <c r="BI45" s="256">
        <f t="shared" si="88"/>
        <v>1</v>
      </c>
      <c r="BJ45" s="254"/>
      <c r="BK45" s="287">
        <f t="shared" si="89"/>
        <v>0</v>
      </c>
      <c r="BL45" s="233"/>
      <c r="BM45" s="235">
        <f>VLOOKUP(BM$13,'Option X3'!$D$6:$E$20,2,0)</f>
        <v>0</v>
      </c>
      <c r="BN45" s="235">
        <f t="shared" si="90"/>
        <v>0</v>
      </c>
      <c r="BO45" s="234">
        <f t="shared" si="91"/>
        <v>0</v>
      </c>
      <c r="BP45" s="236">
        <f t="shared" si="92"/>
        <v>0</v>
      </c>
      <c r="BQ45" s="237">
        <f t="shared" si="93"/>
        <v>0</v>
      </c>
      <c r="BR45" s="237">
        <f t="shared" si="94"/>
        <v>0</v>
      </c>
      <c r="BS45" s="238"/>
      <c r="BT45" s="256">
        <f t="shared" si="95"/>
        <v>1</v>
      </c>
      <c r="BU45" s="254"/>
      <c r="BV45" s="287">
        <f t="shared" si="96"/>
        <v>0</v>
      </c>
      <c r="BW45" s="233"/>
      <c r="BX45" s="235">
        <f>VLOOKUP(BX$13,'Option X3'!$D$6:$E$20,2,0)</f>
        <v>0</v>
      </c>
      <c r="BY45" s="235">
        <f t="shared" si="97"/>
        <v>0</v>
      </c>
      <c r="BZ45" s="234">
        <f t="shared" si="98"/>
        <v>0</v>
      </c>
      <c r="CA45" s="236">
        <f t="shared" si="99"/>
        <v>0</v>
      </c>
      <c r="CB45" s="237">
        <f t="shared" si="100"/>
        <v>0</v>
      </c>
      <c r="CC45" s="237">
        <f t="shared" si="101"/>
        <v>0</v>
      </c>
      <c r="CD45" s="238"/>
      <c r="CE45" s="256">
        <f t="shared" si="102"/>
        <v>1</v>
      </c>
      <c r="CF45" s="254"/>
      <c r="CG45" s="287">
        <f t="shared" si="103"/>
        <v>0</v>
      </c>
      <c r="CH45" s="233"/>
      <c r="CI45" s="235">
        <f>VLOOKUP(CI$13,'Option X3'!$D$6:$E$20,2,0)</f>
        <v>0</v>
      </c>
      <c r="CJ45" s="235">
        <f t="shared" si="104"/>
        <v>0</v>
      </c>
      <c r="CK45" s="234">
        <f t="shared" si="105"/>
        <v>0</v>
      </c>
      <c r="CL45" s="236">
        <f t="shared" si="106"/>
        <v>0</v>
      </c>
      <c r="CM45" s="237">
        <f t="shared" si="107"/>
        <v>0</v>
      </c>
      <c r="CN45" s="237">
        <f t="shared" si="108"/>
        <v>0</v>
      </c>
      <c r="CO45" s="238"/>
      <c r="CP45" s="256">
        <f t="shared" si="109"/>
        <v>1</v>
      </c>
      <c r="CQ45" s="254"/>
      <c r="CR45" s="287">
        <f t="shared" si="110"/>
        <v>0</v>
      </c>
      <c r="CS45" s="233"/>
      <c r="CT45" s="235">
        <f>VLOOKUP(CT$13,'Option X3'!$D$6:$E$20,2,0)</f>
        <v>0</v>
      </c>
      <c r="CU45" s="235">
        <f t="shared" si="111"/>
        <v>0</v>
      </c>
      <c r="CV45" s="234">
        <f t="shared" si="112"/>
        <v>0</v>
      </c>
      <c r="CW45" s="236">
        <f t="shared" si="113"/>
        <v>0</v>
      </c>
      <c r="CX45" s="237">
        <f t="shared" si="114"/>
        <v>0</v>
      </c>
      <c r="CY45" s="237">
        <f t="shared" si="115"/>
        <v>0</v>
      </c>
      <c r="CZ45" s="238"/>
    </row>
    <row r="46" spans="1:104" x14ac:dyDescent="0.25">
      <c r="A46" s="247">
        <v>29</v>
      </c>
      <c r="B46" s="461"/>
      <c r="C46" s="230"/>
      <c r="D46" s="230"/>
      <c r="E46" s="231"/>
      <c r="F46" s="256">
        <v>1</v>
      </c>
      <c r="G46" s="254"/>
      <c r="H46" s="287">
        <f t="shared" si="58"/>
        <v>0</v>
      </c>
      <c r="I46" s="233"/>
      <c r="J46" s="235">
        <f>VLOOKUP(J$13,'Option X3'!$D$6:$E$20,2,0)</f>
        <v>0</v>
      </c>
      <c r="K46" s="235">
        <f t="shared" si="59"/>
        <v>0</v>
      </c>
      <c r="L46" s="234">
        <f t="shared" si="60"/>
        <v>0</v>
      </c>
      <c r="M46" s="236">
        <f t="shared" si="61"/>
        <v>0</v>
      </c>
      <c r="N46" s="237">
        <f t="shared" si="62"/>
        <v>0</v>
      </c>
      <c r="O46" s="237">
        <f t="shared" si="63"/>
        <v>0</v>
      </c>
      <c r="P46" s="238"/>
      <c r="Q46" s="256">
        <v>1</v>
      </c>
      <c r="R46" s="254"/>
      <c r="S46" s="287">
        <f t="shared" si="64"/>
        <v>0</v>
      </c>
      <c r="T46" s="233"/>
      <c r="U46" s="235">
        <f>VLOOKUP(U$13,'Option X3'!$D$6:$E$20,2,0)</f>
        <v>0</v>
      </c>
      <c r="V46" s="235">
        <f t="shared" si="65"/>
        <v>0</v>
      </c>
      <c r="W46" s="234">
        <f t="shared" si="66"/>
        <v>0</v>
      </c>
      <c r="X46" s="290">
        <f t="shared" si="67"/>
        <v>0</v>
      </c>
      <c r="Y46" s="237">
        <f t="shared" si="68"/>
        <v>0</v>
      </c>
      <c r="Z46" s="237">
        <f t="shared" si="69"/>
        <v>0</v>
      </c>
      <c r="AA46" s="238"/>
      <c r="AB46" s="256">
        <v>1</v>
      </c>
      <c r="AC46" s="254"/>
      <c r="AD46" s="287">
        <f t="shared" si="70"/>
        <v>0</v>
      </c>
      <c r="AE46" s="233"/>
      <c r="AF46" s="235">
        <f>VLOOKUP(AF$13,'Option X3'!$D$6:$E$20,2,0)</f>
        <v>0</v>
      </c>
      <c r="AG46" s="235">
        <f t="shared" si="71"/>
        <v>0</v>
      </c>
      <c r="AH46" s="234">
        <f t="shared" si="72"/>
        <v>0</v>
      </c>
      <c r="AI46" s="290">
        <f t="shared" si="73"/>
        <v>0</v>
      </c>
      <c r="AJ46" s="237">
        <f t="shared" si="74"/>
        <v>0</v>
      </c>
      <c r="AK46" s="237">
        <f t="shared" si="75"/>
        <v>0</v>
      </c>
      <c r="AL46" s="238"/>
      <c r="AM46" s="256">
        <v>1</v>
      </c>
      <c r="AN46" s="254"/>
      <c r="AO46" s="287">
        <f t="shared" si="76"/>
        <v>0</v>
      </c>
      <c r="AP46" s="233"/>
      <c r="AQ46" s="235">
        <f>VLOOKUP(AQ$13,'Option X3'!$D$6:$E$20,2,0)</f>
        <v>0</v>
      </c>
      <c r="AR46" s="235">
        <f t="shared" si="77"/>
        <v>0</v>
      </c>
      <c r="AS46" s="234">
        <f t="shared" si="78"/>
        <v>0</v>
      </c>
      <c r="AT46" s="290">
        <f t="shared" si="79"/>
        <v>0</v>
      </c>
      <c r="AU46" s="237">
        <f t="shared" si="80"/>
        <v>0</v>
      </c>
      <c r="AV46" s="237">
        <f t="shared" si="81"/>
        <v>0</v>
      </c>
      <c r="AW46" s="238"/>
      <c r="AX46" s="256">
        <v>1</v>
      </c>
      <c r="AY46" s="254"/>
      <c r="AZ46" s="287">
        <f t="shared" si="82"/>
        <v>0</v>
      </c>
      <c r="BA46" s="233"/>
      <c r="BB46" s="235">
        <f>VLOOKUP(BB$13,'Option X3'!$D$6:$E$20,2,0)</f>
        <v>0</v>
      </c>
      <c r="BC46" s="235">
        <f t="shared" si="83"/>
        <v>0</v>
      </c>
      <c r="BD46" s="234">
        <f t="shared" si="84"/>
        <v>0</v>
      </c>
      <c r="BE46" s="290">
        <f t="shared" si="85"/>
        <v>0</v>
      </c>
      <c r="BF46" s="237">
        <f t="shared" si="86"/>
        <v>0</v>
      </c>
      <c r="BG46" s="237">
        <f t="shared" si="87"/>
        <v>0</v>
      </c>
      <c r="BH46" s="238"/>
      <c r="BI46" s="256">
        <f t="shared" si="88"/>
        <v>1</v>
      </c>
      <c r="BJ46" s="254"/>
      <c r="BK46" s="287">
        <f t="shared" si="89"/>
        <v>0</v>
      </c>
      <c r="BL46" s="233"/>
      <c r="BM46" s="235">
        <f>VLOOKUP(BM$13,'Option X3'!$D$6:$E$20,2,0)</f>
        <v>0</v>
      </c>
      <c r="BN46" s="235">
        <f t="shared" si="90"/>
        <v>0</v>
      </c>
      <c r="BO46" s="234">
        <f t="shared" si="91"/>
        <v>0</v>
      </c>
      <c r="BP46" s="236">
        <f t="shared" si="92"/>
        <v>0</v>
      </c>
      <c r="BQ46" s="237">
        <f t="shared" si="93"/>
        <v>0</v>
      </c>
      <c r="BR46" s="237">
        <f t="shared" si="94"/>
        <v>0</v>
      </c>
      <c r="BS46" s="238"/>
      <c r="BT46" s="256">
        <f t="shared" si="95"/>
        <v>1</v>
      </c>
      <c r="BU46" s="254"/>
      <c r="BV46" s="287">
        <f t="shared" si="96"/>
        <v>0</v>
      </c>
      <c r="BW46" s="233"/>
      <c r="BX46" s="235">
        <f>VLOOKUP(BX$13,'Option X3'!$D$6:$E$20,2,0)</f>
        <v>0</v>
      </c>
      <c r="BY46" s="235">
        <f t="shared" si="97"/>
        <v>0</v>
      </c>
      <c r="BZ46" s="234">
        <f t="shared" si="98"/>
        <v>0</v>
      </c>
      <c r="CA46" s="236">
        <f t="shared" si="99"/>
        <v>0</v>
      </c>
      <c r="CB46" s="237">
        <f t="shared" si="100"/>
        <v>0</v>
      </c>
      <c r="CC46" s="237">
        <f t="shared" si="101"/>
        <v>0</v>
      </c>
      <c r="CD46" s="238"/>
      <c r="CE46" s="256">
        <f t="shared" si="102"/>
        <v>1</v>
      </c>
      <c r="CF46" s="254"/>
      <c r="CG46" s="287">
        <f t="shared" si="103"/>
        <v>0</v>
      </c>
      <c r="CH46" s="233"/>
      <c r="CI46" s="235">
        <f>VLOOKUP(CI$13,'Option X3'!$D$6:$E$20,2,0)</f>
        <v>0</v>
      </c>
      <c r="CJ46" s="235">
        <f t="shared" si="104"/>
        <v>0</v>
      </c>
      <c r="CK46" s="234">
        <f t="shared" si="105"/>
        <v>0</v>
      </c>
      <c r="CL46" s="236">
        <f t="shared" si="106"/>
        <v>0</v>
      </c>
      <c r="CM46" s="237">
        <f t="shared" si="107"/>
        <v>0</v>
      </c>
      <c r="CN46" s="237">
        <f t="shared" si="108"/>
        <v>0</v>
      </c>
      <c r="CO46" s="238"/>
      <c r="CP46" s="256">
        <f t="shared" si="109"/>
        <v>1</v>
      </c>
      <c r="CQ46" s="254"/>
      <c r="CR46" s="287">
        <f t="shared" si="110"/>
        <v>0</v>
      </c>
      <c r="CS46" s="233"/>
      <c r="CT46" s="235">
        <f>VLOOKUP(CT$13,'Option X3'!$D$6:$E$20,2,0)</f>
        <v>0</v>
      </c>
      <c r="CU46" s="235">
        <f t="shared" si="111"/>
        <v>0</v>
      </c>
      <c r="CV46" s="234">
        <f t="shared" si="112"/>
        <v>0</v>
      </c>
      <c r="CW46" s="236">
        <f t="shared" si="113"/>
        <v>0</v>
      </c>
      <c r="CX46" s="237">
        <f t="shared" si="114"/>
        <v>0</v>
      </c>
      <c r="CY46" s="237">
        <f t="shared" si="115"/>
        <v>0</v>
      </c>
      <c r="CZ46" s="238"/>
    </row>
    <row r="47" spans="1:104" x14ac:dyDescent="0.25">
      <c r="A47" s="247">
        <v>30</v>
      </c>
      <c r="B47" s="461"/>
      <c r="C47" s="230"/>
      <c r="D47" s="230"/>
      <c r="E47" s="231"/>
      <c r="F47" s="256">
        <v>1</v>
      </c>
      <c r="G47" s="254"/>
      <c r="H47" s="287">
        <f t="shared" si="58"/>
        <v>0</v>
      </c>
      <c r="I47" s="233"/>
      <c r="J47" s="235">
        <f>VLOOKUP(J$13,'Option X3'!$D$6:$E$20,2,0)</f>
        <v>0</v>
      </c>
      <c r="K47" s="235">
        <f t="shared" si="59"/>
        <v>0</v>
      </c>
      <c r="L47" s="234">
        <f t="shared" si="60"/>
        <v>0</v>
      </c>
      <c r="M47" s="236">
        <f t="shared" si="61"/>
        <v>0</v>
      </c>
      <c r="N47" s="237">
        <f t="shared" si="62"/>
        <v>0</v>
      </c>
      <c r="O47" s="237">
        <f t="shared" si="63"/>
        <v>0</v>
      </c>
      <c r="P47" s="238"/>
      <c r="Q47" s="256">
        <v>1</v>
      </c>
      <c r="R47" s="254"/>
      <c r="S47" s="287">
        <f t="shared" si="64"/>
        <v>0</v>
      </c>
      <c r="T47" s="233"/>
      <c r="U47" s="235">
        <f>VLOOKUP(U$13,'Option X3'!$D$6:$E$20,2,0)</f>
        <v>0</v>
      </c>
      <c r="V47" s="235">
        <f t="shared" si="65"/>
        <v>0</v>
      </c>
      <c r="W47" s="234">
        <f t="shared" si="66"/>
        <v>0</v>
      </c>
      <c r="X47" s="290">
        <f t="shared" si="67"/>
        <v>0</v>
      </c>
      <c r="Y47" s="237">
        <f t="shared" si="68"/>
        <v>0</v>
      </c>
      <c r="Z47" s="237">
        <f t="shared" si="69"/>
        <v>0</v>
      </c>
      <c r="AA47" s="238"/>
      <c r="AB47" s="256">
        <v>1</v>
      </c>
      <c r="AC47" s="254"/>
      <c r="AD47" s="287">
        <f t="shared" si="70"/>
        <v>0</v>
      </c>
      <c r="AE47" s="233"/>
      <c r="AF47" s="235">
        <f>VLOOKUP(AF$13,'Option X3'!$D$6:$E$20,2,0)</f>
        <v>0</v>
      </c>
      <c r="AG47" s="235">
        <f t="shared" si="71"/>
        <v>0</v>
      </c>
      <c r="AH47" s="234">
        <f t="shared" si="72"/>
        <v>0</v>
      </c>
      <c r="AI47" s="290">
        <f t="shared" si="73"/>
        <v>0</v>
      </c>
      <c r="AJ47" s="237">
        <f t="shared" si="74"/>
        <v>0</v>
      </c>
      <c r="AK47" s="237">
        <f t="shared" si="75"/>
        <v>0</v>
      </c>
      <c r="AL47" s="238"/>
      <c r="AM47" s="256">
        <v>1</v>
      </c>
      <c r="AN47" s="254"/>
      <c r="AO47" s="287">
        <f t="shared" si="76"/>
        <v>0</v>
      </c>
      <c r="AP47" s="233"/>
      <c r="AQ47" s="235">
        <f>VLOOKUP(AQ$13,'Option X3'!$D$6:$E$20,2,0)</f>
        <v>0</v>
      </c>
      <c r="AR47" s="235">
        <f t="shared" si="77"/>
        <v>0</v>
      </c>
      <c r="AS47" s="234">
        <f t="shared" si="78"/>
        <v>0</v>
      </c>
      <c r="AT47" s="290">
        <f t="shared" si="79"/>
        <v>0</v>
      </c>
      <c r="AU47" s="237">
        <f t="shared" si="80"/>
        <v>0</v>
      </c>
      <c r="AV47" s="237">
        <f t="shared" si="81"/>
        <v>0</v>
      </c>
      <c r="AW47" s="238"/>
      <c r="AX47" s="256">
        <v>1</v>
      </c>
      <c r="AY47" s="254"/>
      <c r="AZ47" s="287">
        <f t="shared" si="82"/>
        <v>0</v>
      </c>
      <c r="BA47" s="233"/>
      <c r="BB47" s="235">
        <f>VLOOKUP(BB$13,'Option X3'!$D$6:$E$20,2,0)</f>
        <v>0</v>
      </c>
      <c r="BC47" s="235">
        <f t="shared" si="83"/>
        <v>0</v>
      </c>
      <c r="BD47" s="234">
        <f t="shared" si="84"/>
        <v>0</v>
      </c>
      <c r="BE47" s="290">
        <f t="shared" si="85"/>
        <v>0</v>
      </c>
      <c r="BF47" s="237">
        <f t="shared" si="86"/>
        <v>0</v>
      </c>
      <c r="BG47" s="237">
        <f t="shared" si="87"/>
        <v>0</v>
      </c>
      <c r="BH47" s="238"/>
      <c r="BI47" s="256">
        <f t="shared" si="88"/>
        <v>1</v>
      </c>
      <c r="BJ47" s="254"/>
      <c r="BK47" s="287">
        <f t="shared" si="89"/>
        <v>0</v>
      </c>
      <c r="BL47" s="233"/>
      <c r="BM47" s="235">
        <f>VLOOKUP(BM$13,'Option X3'!$D$6:$E$20,2,0)</f>
        <v>0</v>
      </c>
      <c r="BN47" s="235">
        <f t="shared" si="90"/>
        <v>0</v>
      </c>
      <c r="BO47" s="234">
        <f t="shared" si="91"/>
        <v>0</v>
      </c>
      <c r="BP47" s="236">
        <f t="shared" si="92"/>
        <v>0</v>
      </c>
      <c r="BQ47" s="237">
        <f t="shared" si="93"/>
        <v>0</v>
      </c>
      <c r="BR47" s="237">
        <f t="shared" si="94"/>
        <v>0</v>
      </c>
      <c r="BS47" s="238"/>
      <c r="BT47" s="256">
        <f t="shared" si="95"/>
        <v>1</v>
      </c>
      <c r="BU47" s="254"/>
      <c r="BV47" s="287">
        <f t="shared" si="96"/>
        <v>0</v>
      </c>
      <c r="BW47" s="233"/>
      <c r="BX47" s="235">
        <f>VLOOKUP(BX$13,'Option X3'!$D$6:$E$20,2,0)</f>
        <v>0</v>
      </c>
      <c r="BY47" s="235">
        <f t="shared" si="97"/>
        <v>0</v>
      </c>
      <c r="BZ47" s="234">
        <f t="shared" si="98"/>
        <v>0</v>
      </c>
      <c r="CA47" s="236">
        <f t="shared" si="99"/>
        <v>0</v>
      </c>
      <c r="CB47" s="237">
        <f t="shared" si="100"/>
        <v>0</v>
      </c>
      <c r="CC47" s="237">
        <f t="shared" si="101"/>
        <v>0</v>
      </c>
      <c r="CD47" s="238"/>
      <c r="CE47" s="256">
        <f t="shared" si="102"/>
        <v>1</v>
      </c>
      <c r="CF47" s="254"/>
      <c r="CG47" s="287">
        <f t="shared" si="103"/>
        <v>0</v>
      </c>
      <c r="CH47" s="233"/>
      <c r="CI47" s="235">
        <f>VLOOKUP(CI$13,'Option X3'!$D$6:$E$20,2,0)</f>
        <v>0</v>
      </c>
      <c r="CJ47" s="235">
        <f t="shared" si="104"/>
        <v>0</v>
      </c>
      <c r="CK47" s="234">
        <f t="shared" si="105"/>
        <v>0</v>
      </c>
      <c r="CL47" s="236">
        <f t="shared" si="106"/>
        <v>0</v>
      </c>
      <c r="CM47" s="237">
        <f t="shared" si="107"/>
        <v>0</v>
      </c>
      <c r="CN47" s="237">
        <f t="shared" si="108"/>
        <v>0</v>
      </c>
      <c r="CO47" s="238"/>
      <c r="CP47" s="256">
        <f t="shared" si="109"/>
        <v>1</v>
      </c>
      <c r="CQ47" s="254"/>
      <c r="CR47" s="287">
        <f t="shared" si="110"/>
        <v>0</v>
      </c>
      <c r="CS47" s="233"/>
      <c r="CT47" s="235">
        <f>VLOOKUP(CT$13,'Option X3'!$D$6:$E$20,2,0)</f>
        <v>0</v>
      </c>
      <c r="CU47" s="235">
        <f t="shared" si="111"/>
        <v>0</v>
      </c>
      <c r="CV47" s="234">
        <f t="shared" si="112"/>
        <v>0</v>
      </c>
      <c r="CW47" s="236">
        <f t="shared" si="113"/>
        <v>0</v>
      </c>
      <c r="CX47" s="237">
        <f t="shared" si="114"/>
        <v>0</v>
      </c>
      <c r="CY47" s="237">
        <f t="shared" si="115"/>
        <v>0</v>
      </c>
      <c r="CZ47" s="238"/>
    </row>
    <row r="48" spans="1:104" x14ac:dyDescent="0.25">
      <c r="A48" s="247">
        <v>31</v>
      </c>
      <c r="B48" s="461"/>
      <c r="C48" s="230"/>
      <c r="D48" s="230"/>
      <c r="E48" s="231"/>
      <c r="F48" s="256">
        <v>1</v>
      </c>
      <c r="G48" s="254"/>
      <c r="H48" s="287">
        <f t="shared" si="58"/>
        <v>0</v>
      </c>
      <c r="I48" s="233"/>
      <c r="J48" s="235">
        <f>VLOOKUP(J$13,'Option X3'!$D$6:$E$20,2,0)</f>
        <v>0</v>
      </c>
      <c r="K48" s="235">
        <f t="shared" si="59"/>
        <v>0</v>
      </c>
      <c r="L48" s="234">
        <f t="shared" si="60"/>
        <v>0</v>
      </c>
      <c r="M48" s="236">
        <f t="shared" si="61"/>
        <v>0</v>
      </c>
      <c r="N48" s="237">
        <f t="shared" si="62"/>
        <v>0</v>
      </c>
      <c r="O48" s="237">
        <f t="shared" si="63"/>
        <v>0</v>
      </c>
      <c r="P48" s="238"/>
      <c r="Q48" s="256">
        <v>1</v>
      </c>
      <c r="R48" s="254"/>
      <c r="S48" s="287">
        <f t="shared" si="64"/>
        <v>0</v>
      </c>
      <c r="T48" s="233"/>
      <c r="U48" s="235">
        <f>VLOOKUP(U$13,'Option X3'!$D$6:$E$20,2,0)</f>
        <v>0</v>
      </c>
      <c r="V48" s="235">
        <f t="shared" si="65"/>
        <v>0</v>
      </c>
      <c r="W48" s="234">
        <f t="shared" si="66"/>
        <v>0</v>
      </c>
      <c r="X48" s="290">
        <f t="shared" si="67"/>
        <v>0</v>
      </c>
      <c r="Y48" s="237">
        <f t="shared" si="68"/>
        <v>0</v>
      </c>
      <c r="Z48" s="237">
        <f t="shared" si="69"/>
        <v>0</v>
      </c>
      <c r="AA48" s="238"/>
      <c r="AB48" s="256">
        <v>1</v>
      </c>
      <c r="AC48" s="254"/>
      <c r="AD48" s="287">
        <f t="shared" si="70"/>
        <v>0</v>
      </c>
      <c r="AE48" s="233"/>
      <c r="AF48" s="235">
        <f>VLOOKUP(AF$13,'Option X3'!$D$6:$E$20,2,0)</f>
        <v>0</v>
      </c>
      <c r="AG48" s="235">
        <f t="shared" si="71"/>
        <v>0</v>
      </c>
      <c r="AH48" s="234">
        <f t="shared" si="72"/>
        <v>0</v>
      </c>
      <c r="AI48" s="290">
        <f t="shared" si="73"/>
        <v>0</v>
      </c>
      <c r="AJ48" s="237">
        <f t="shared" si="74"/>
        <v>0</v>
      </c>
      <c r="AK48" s="237">
        <f t="shared" si="75"/>
        <v>0</v>
      </c>
      <c r="AL48" s="238"/>
      <c r="AM48" s="256">
        <v>1</v>
      </c>
      <c r="AN48" s="254"/>
      <c r="AO48" s="287">
        <f t="shared" si="76"/>
        <v>0</v>
      </c>
      <c r="AP48" s="233"/>
      <c r="AQ48" s="235">
        <f>VLOOKUP(AQ$13,'Option X3'!$D$6:$E$20,2,0)</f>
        <v>0</v>
      </c>
      <c r="AR48" s="235">
        <f t="shared" si="77"/>
        <v>0</v>
      </c>
      <c r="AS48" s="234">
        <f t="shared" si="78"/>
        <v>0</v>
      </c>
      <c r="AT48" s="290">
        <f t="shared" si="79"/>
        <v>0</v>
      </c>
      <c r="AU48" s="237">
        <f t="shared" si="80"/>
        <v>0</v>
      </c>
      <c r="AV48" s="237">
        <f t="shared" si="81"/>
        <v>0</v>
      </c>
      <c r="AW48" s="238"/>
      <c r="AX48" s="256">
        <v>1</v>
      </c>
      <c r="AY48" s="254"/>
      <c r="AZ48" s="287">
        <f t="shared" si="82"/>
        <v>0</v>
      </c>
      <c r="BA48" s="233"/>
      <c r="BB48" s="235">
        <f>VLOOKUP(BB$13,'Option X3'!$D$6:$E$20,2,0)</f>
        <v>0</v>
      </c>
      <c r="BC48" s="235">
        <f t="shared" si="83"/>
        <v>0</v>
      </c>
      <c r="BD48" s="234">
        <f t="shared" si="84"/>
        <v>0</v>
      </c>
      <c r="BE48" s="290">
        <f t="shared" si="85"/>
        <v>0</v>
      </c>
      <c r="BF48" s="237">
        <f t="shared" si="86"/>
        <v>0</v>
      </c>
      <c r="BG48" s="237">
        <f t="shared" si="87"/>
        <v>0</v>
      </c>
      <c r="BH48" s="238"/>
      <c r="BI48" s="256">
        <f t="shared" si="88"/>
        <v>1</v>
      </c>
      <c r="BJ48" s="254"/>
      <c r="BK48" s="287">
        <f t="shared" si="89"/>
        <v>0</v>
      </c>
      <c r="BL48" s="233"/>
      <c r="BM48" s="235">
        <f>VLOOKUP(BM$13,'Option X3'!$D$6:$E$20,2,0)</f>
        <v>0</v>
      </c>
      <c r="BN48" s="235">
        <f t="shared" si="90"/>
        <v>0</v>
      </c>
      <c r="BO48" s="234">
        <f t="shared" si="91"/>
        <v>0</v>
      </c>
      <c r="BP48" s="236">
        <f t="shared" si="92"/>
        <v>0</v>
      </c>
      <c r="BQ48" s="237">
        <f t="shared" si="93"/>
        <v>0</v>
      </c>
      <c r="BR48" s="237">
        <f t="shared" si="94"/>
        <v>0</v>
      </c>
      <c r="BS48" s="238"/>
      <c r="BT48" s="256">
        <f t="shared" si="95"/>
        <v>1</v>
      </c>
      <c r="BU48" s="254"/>
      <c r="BV48" s="287">
        <f t="shared" si="96"/>
        <v>0</v>
      </c>
      <c r="BW48" s="233"/>
      <c r="BX48" s="235">
        <f>VLOOKUP(BX$13,'Option X3'!$D$6:$E$20,2,0)</f>
        <v>0</v>
      </c>
      <c r="BY48" s="235">
        <f t="shared" si="97"/>
        <v>0</v>
      </c>
      <c r="BZ48" s="234">
        <f t="shared" si="98"/>
        <v>0</v>
      </c>
      <c r="CA48" s="236">
        <f t="shared" si="99"/>
        <v>0</v>
      </c>
      <c r="CB48" s="237">
        <f t="shared" si="100"/>
        <v>0</v>
      </c>
      <c r="CC48" s="237">
        <f t="shared" si="101"/>
        <v>0</v>
      </c>
      <c r="CD48" s="238"/>
      <c r="CE48" s="256">
        <f t="shared" si="102"/>
        <v>1</v>
      </c>
      <c r="CF48" s="254"/>
      <c r="CG48" s="287">
        <f t="shared" si="103"/>
        <v>0</v>
      </c>
      <c r="CH48" s="233"/>
      <c r="CI48" s="235">
        <f>VLOOKUP(CI$13,'Option X3'!$D$6:$E$20,2,0)</f>
        <v>0</v>
      </c>
      <c r="CJ48" s="235">
        <f t="shared" si="104"/>
        <v>0</v>
      </c>
      <c r="CK48" s="234">
        <f t="shared" si="105"/>
        <v>0</v>
      </c>
      <c r="CL48" s="236">
        <f t="shared" si="106"/>
        <v>0</v>
      </c>
      <c r="CM48" s="237">
        <f t="shared" si="107"/>
        <v>0</v>
      </c>
      <c r="CN48" s="237">
        <f t="shared" si="108"/>
        <v>0</v>
      </c>
      <c r="CO48" s="238"/>
      <c r="CP48" s="256">
        <f t="shared" si="109"/>
        <v>1</v>
      </c>
      <c r="CQ48" s="254"/>
      <c r="CR48" s="287">
        <f t="shared" si="110"/>
        <v>0</v>
      </c>
      <c r="CS48" s="233"/>
      <c r="CT48" s="235">
        <f>VLOOKUP(CT$13,'Option X3'!$D$6:$E$20,2,0)</f>
        <v>0</v>
      </c>
      <c r="CU48" s="235">
        <f t="shared" si="111"/>
        <v>0</v>
      </c>
      <c r="CV48" s="234">
        <f t="shared" si="112"/>
        <v>0</v>
      </c>
      <c r="CW48" s="236">
        <f t="shared" si="113"/>
        <v>0</v>
      </c>
      <c r="CX48" s="237">
        <f t="shared" si="114"/>
        <v>0</v>
      </c>
      <c r="CY48" s="237">
        <f t="shared" si="115"/>
        <v>0</v>
      </c>
      <c r="CZ48" s="238"/>
    </row>
    <row r="49" spans="1:104" x14ac:dyDescent="0.25">
      <c r="A49" s="247">
        <v>32</v>
      </c>
      <c r="B49" s="461"/>
      <c r="C49" s="230"/>
      <c r="D49" s="230"/>
      <c r="E49" s="231"/>
      <c r="F49" s="256">
        <v>1</v>
      </c>
      <c r="G49" s="254"/>
      <c r="H49" s="287">
        <f t="shared" si="58"/>
        <v>0</v>
      </c>
      <c r="I49" s="233"/>
      <c r="J49" s="235">
        <f>VLOOKUP(J$13,'Option X3'!$D$6:$E$20,2,0)</f>
        <v>0</v>
      </c>
      <c r="K49" s="235">
        <f t="shared" si="59"/>
        <v>0</v>
      </c>
      <c r="L49" s="234">
        <f t="shared" si="60"/>
        <v>0</v>
      </c>
      <c r="M49" s="236">
        <f t="shared" si="61"/>
        <v>0</v>
      </c>
      <c r="N49" s="237">
        <f t="shared" si="62"/>
        <v>0</v>
      </c>
      <c r="O49" s="237">
        <f t="shared" si="63"/>
        <v>0</v>
      </c>
      <c r="P49" s="238"/>
      <c r="Q49" s="256">
        <v>1</v>
      </c>
      <c r="R49" s="254"/>
      <c r="S49" s="287">
        <f t="shared" si="64"/>
        <v>0</v>
      </c>
      <c r="T49" s="233"/>
      <c r="U49" s="235">
        <f>VLOOKUP(U$13,'Option X3'!$D$6:$E$20,2,0)</f>
        <v>0</v>
      </c>
      <c r="V49" s="235">
        <f t="shared" si="65"/>
        <v>0</v>
      </c>
      <c r="W49" s="234">
        <f t="shared" si="66"/>
        <v>0</v>
      </c>
      <c r="X49" s="290">
        <f t="shared" si="67"/>
        <v>0</v>
      </c>
      <c r="Y49" s="237">
        <f t="shared" si="68"/>
        <v>0</v>
      </c>
      <c r="Z49" s="237">
        <f t="shared" si="69"/>
        <v>0</v>
      </c>
      <c r="AA49" s="238"/>
      <c r="AB49" s="256">
        <v>1</v>
      </c>
      <c r="AC49" s="254"/>
      <c r="AD49" s="287">
        <f t="shared" si="70"/>
        <v>0</v>
      </c>
      <c r="AE49" s="233"/>
      <c r="AF49" s="235">
        <f>VLOOKUP(AF$13,'Option X3'!$D$6:$E$20,2,0)</f>
        <v>0</v>
      </c>
      <c r="AG49" s="235">
        <f t="shared" si="71"/>
        <v>0</v>
      </c>
      <c r="AH49" s="234">
        <f t="shared" si="72"/>
        <v>0</v>
      </c>
      <c r="AI49" s="290">
        <f t="shared" si="73"/>
        <v>0</v>
      </c>
      <c r="AJ49" s="237">
        <f t="shared" si="74"/>
        <v>0</v>
      </c>
      <c r="AK49" s="237">
        <f t="shared" si="75"/>
        <v>0</v>
      </c>
      <c r="AL49" s="238"/>
      <c r="AM49" s="256">
        <v>1</v>
      </c>
      <c r="AN49" s="254"/>
      <c r="AO49" s="287">
        <f t="shared" si="76"/>
        <v>0</v>
      </c>
      <c r="AP49" s="233"/>
      <c r="AQ49" s="235">
        <f>VLOOKUP(AQ$13,'Option X3'!$D$6:$E$20,2,0)</f>
        <v>0</v>
      </c>
      <c r="AR49" s="235">
        <f t="shared" si="77"/>
        <v>0</v>
      </c>
      <c r="AS49" s="234">
        <f t="shared" si="78"/>
        <v>0</v>
      </c>
      <c r="AT49" s="290">
        <f t="shared" si="79"/>
        <v>0</v>
      </c>
      <c r="AU49" s="237">
        <f t="shared" si="80"/>
        <v>0</v>
      </c>
      <c r="AV49" s="237">
        <f t="shared" si="81"/>
        <v>0</v>
      </c>
      <c r="AW49" s="238"/>
      <c r="AX49" s="256">
        <v>1</v>
      </c>
      <c r="AY49" s="254"/>
      <c r="AZ49" s="287">
        <f t="shared" si="82"/>
        <v>0</v>
      </c>
      <c r="BA49" s="233"/>
      <c r="BB49" s="235">
        <f>VLOOKUP(BB$13,'Option X3'!$D$6:$E$20,2,0)</f>
        <v>0</v>
      </c>
      <c r="BC49" s="235">
        <f t="shared" si="83"/>
        <v>0</v>
      </c>
      <c r="BD49" s="234">
        <f t="shared" si="84"/>
        <v>0</v>
      </c>
      <c r="BE49" s="290">
        <f t="shared" si="85"/>
        <v>0</v>
      </c>
      <c r="BF49" s="237">
        <f t="shared" si="86"/>
        <v>0</v>
      </c>
      <c r="BG49" s="237">
        <f t="shared" si="87"/>
        <v>0</v>
      </c>
      <c r="BH49" s="238"/>
      <c r="BI49" s="256">
        <f t="shared" si="88"/>
        <v>1</v>
      </c>
      <c r="BJ49" s="254"/>
      <c r="BK49" s="287">
        <f t="shared" si="89"/>
        <v>0</v>
      </c>
      <c r="BL49" s="233"/>
      <c r="BM49" s="235">
        <f>VLOOKUP(BM$13,'Option X3'!$D$6:$E$20,2,0)</f>
        <v>0</v>
      </c>
      <c r="BN49" s="235">
        <f t="shared" si="90"/>
        <v>0</v>
      </c>
      <c r="BO49" s="234">
        <f t="shared" si="91"/>
        <v>0</v>
      </c>
      <c r="BP49" s="236">
        <f t="shared" si="92"/>
        <v>0</v>
      </c>
      <c r="BQ49" s="237">
        <f t="shared" si="93"/>
        <v>0</v>
      </c>
      <c r="BR49" s="237">
        <f t="shared" si="94"/>
        <v>0</v>
      </c>
      <c r="BS49" s="238"/>
      <c r="BT49" s="256">
        <f t="shared" si="95"/>
        <v>1</v>
      </c>
      <c r="BU49" s="254"/>
      <c r="BV49" s="287">
        <f t="shared" si="96"/>
        <v>0</v>
      </c>
      <c r="BW49" s="233"/>
      <c r="BX49" s="235">
        <f>VLOOKUP(BX$13,'Option X3'!$D$6:$E$20,2,0)</f>
        <v>0</v>
      </c>
      <c r="BY49" s="235">
        <f t="shared" si="97"/>
        <v>0</v>
      </c>
      <c r="BZ49" s="234">
        <f t="shared" si="98"/>
        <v>0</v>
      </c>
      <c r="CA49" s="236">
        <f t="shared" si="99"/>
        <v>0</v>
      </c>
      <c r="CB49" s="237">
        <f t="shared" si="100"/>
        <v>0</v>
      </c>
      <c r="CC49" s="237">
        <f t="shared" si="101"/>
        <v>0</v>
      </c>
      <c r="CD49" s="238"/>
      <c r="CE49" s="256">
        <f t="shared" si="102"/>
        <v>1</v>
      </c>
      <c r="CF49" s="254"/>
      <c r="CG49" s="287">
        <f t="shared" si="103"/>
        <v>0</v>
      </c>
      <c r="CH49" s="233"/>
      <c r="CI49" s="235">
        <f>VLOOKUP(CI$13,'Option X3'!$D$6:$E$20,2,0)</f>
        <v>0</v>
      </c>
      <c r="CJ49" s="235">
        <f t="shared" si="104"/>
        <v>0</v>
      </c>
      <c r="CK49" s="234">
        <f t="shared" si="105"/>
        <v>0</v>
      </c>
      <c r="CL49" s="236">
        <f t="shared" si="106"/>
        <v>0</v>
      </c>
      <c r="CM49" s="237">
        <f t="shared" si="107"/>
        <v>0</v>
      </c>
      <c r="CN49" s="237">
        <f t="shared" si="108"/>
        <v>0</v>
      </c>
      <c r="CO49" s="238"/>
      <c r="CP49" s="256">
        <f t="shared" si="109"/>
        <v>1</v>
      </c>
      <c r="CQ49" s="254"/>
      <c r="CR49" s="287">
        <f t="shared" si="110"/>
        <v>0</v>
      </c>
      <c r="CS49" s="233"/>
      <c r="CT49" s="235">
        <f>VLOOKUP(CT$13,'Option X3'!$D$6:$E$20,2,0)</f>
        <v>0</v>
      </c>
      <c r="CU49" s="235">
        <f t="shared" si="111"/>
        <v>0</v>
      </c>
      <c r="CV49" s="234">
        <f t="shared" si="112"/>
        <v>0</v>
      </c>
      <c r="CW49" s="236">
        <f t="shared" si="113"/>
        <v>0</v>
      </c>
      <c r="CX49" s="237">
        <f t="shared" si="114"/>
        <v>0</v>
      </c>
      <c r="CY49" s="237">
        <f t="shared" si="115"/>
        <v>0</v>
      </c>
      <c r="CZ49" s="238"/>
    </row>
    <row r="50" spans="1:104" x14ac:dyDescent="0.25">
      <c r="A50" s="247">
        <v>33</v>
      </c>
      <c r="B50" s="461"/>
      <c r="C50" s="230"/>
      <c r="D50" s="230"/>
      <c r="E50" s="231"/>
      <c r="F50" s="256">
        <v>1</v>
      </c>
      <c r="G50" s="254"/>
      <c r="H50" s="287">
        <f t="shared" si="58"/>
        <v>0</v>
      </c>
      <c r="I50" s="233"/>
      <c r="J50" s="235">
        <f>VLOOKUP(J$13,'Option X3'!$D$6:$E$20,2,0)</f>
        <v>0</v>
      </c>
      <c r="K50" s="235">
        <f t="shared" si="59"/>
        <v>0</v>
      </c>
      <c r="L50" s="234">
        <f t="shared" si="60"/>
        <v>0</v>
      </c>
      <c r="M50" s="236">
        <f t="shared" si="61"/>
        <v>0</v>
      </c>
      <c r="N50" s="237">
        <f t="shared" si="62"/>
        <v>0</v>
      </c>
      <c r="O50" s="237">
        <f t="shared" si="63"/>
        <v>0</v>
      </c>
      <c r="P50" s="238"/>
      <c r="Q50" s="256">
        <v>1</v>
      </c>
      <c r="R50" s="254"/>
      <c r="S50" s="287">
        <f t="shared" si="64"/>
        <v>0</v>
      </c>
      <c r="T50" s="233"/>
      <c r="U50" s="235">
        <f>VLOOKUP(U$13,'Option X3'!$D$6:$E$20,2,0)</f>
        <v>0</v>
      </c>
      <c r="V50" s="235">
        <f t="shared" si="65"/>
        <v>0</v>
      </c>
      <c r="W50" s="234">
        <f t="shared" si="66"/>
        <v>0</v>
      </c>
      <c r="X50" s="290">
        <f t="shared" si="67"/>
        <v>0</v>
      </c>
      <c r="Y50" s="237">
        <f t="shared" si="68"/>
        <v>0</v>
      </c>
      <c r="Z50" s="237">
        <f t="shared" si="69"/>
        <v>0</v>
      </c>
      <c r="AA50" s="238"/>
      <c r="AB50" s="256">
        <v>1</v>
      </c>
      <c r="AC50" s="254"/>
      <c r="AD50" s="287">
        <f t="shared" si="70"/>
        <v>0</v>
      </c>
      <c r="AE50" s="233"/>
      <c r="AF50" s="235">
        <f>VLOOKUP(AF$13,'Option X3'!$D$6:$E$20,2,0)</f>
        <v>0</v>
      </c>
      <c r="AG50" s="235">
        <f t="shared" si="71"/>
        <v>0</v>
      </c>
      <c r="AH50" s="234">
        <f t="shared" si="72"/>
        <v>0</v>
      </c>
      <c r="AI50" s="290">
        <f t="shared" si="73"/>
        <v>0</v>
      </c>
      <c r="AJ50" s="237">
        <f t="shared" si="74"/>
        <v>0</v>
      </c>
      <c r="AK50" s="237">
        <f t="shared" si="75"/>
        <v>0</v>
      </c>
      <c r="AL50" s="238"/>
      <c r="AM50" s="256">
        <v>1</v>
      </c>
      <c r="AN50" s="254"/>
      <c r="AO50" s="287">
        <f t="shared" si="76"/>
        <v>0</v>
      </c>
      <c r="AP50" s="233"/>
      <c r="AQ50" s="235">
        <f>VLOOKUP(AQ$13,'Option X3'!$D$6:$E$20,2,0)</f>
        <v>0</v>
      </c>
      <c r="AR50" s="235">
        <f t="shared" si="77"/>
        <v>0</v>
      </c>
      <c r="AS50" s="234">
        <f t="shared" si="78"/>
        <v>0</v>
      </c>
      <c r="AT50" s="290">
        <f t="shared" si="79"/>
        <v>0</v>
      </c>
      <c r="AU50" s="237">
        <f t="shared" si="80"/>
        <v>0</v>
      </c>
      <c r="AV50" s="237">
        <f t="shared" si="81"/>
        <v>0</v>
      </c>
      <c r="AW50" s="238"/>
      <c r="AX50" s="256">
        <v>1</v>
      </c>
      <c r="AY50" s="254"/>
      <c r="AZ50" s="287">
        <f t="shared" si="82"/>
        <v>0</v>
      </c>
      <c r="BA50" s="233"/>
      <c r="BB50" s="235">
        <f>VLOOKUP(BB$13,'Option X3'!$D$6:$E$20,2,0)</f>
        <v>0</v>
      </c>
      <c r="BC50" s="235">
        <f t="shared" si="83"/>
        <v>0</v>
      </c>
      <c r="BD50" s="234">
        <f t="shared" si="84"/>
        <v>0</v>
      </c>
      <c r="BE50" s="290">
        <f t="shared" si="85"/>
        <v>0</v>
      </c>
      <c r="BF50" s="237">
        <f t="shared" si="86"/>
        <v>0</v>
      </c>
      <c r="BG50" s="237">
        <f t="shared" si="87"/>
        <v>0</v>
      </c>
      <c r="BH50" s="238"/>
      <c r="BI50" s="256">
        <f t="shared" si="88"/>
        <v>1</v>
      </c>
      <c r="BJ50" s="254"/>
      <c r="BK50" s="287">
        <f t="shared" si="89"/>
        <v>0</v>
      </c>
      <c r="BL50" s="233"/>
      <c r="BM50" s="235">
        <f>VLOOKUP(BM$13,'Option X3'!$D$6:$E$20,2,0)</f>
        <v>0</v>
      </c>
      <c r="BN50" s="235">
        <f t="shared" si="90"/>
        <v>0</v>
      </c>
      <c r="BO50" s="234">
        <f t="shared" si="91"/>
        <v>0</v>
      </c>
      <c r="BP50" s="236">
        <f t="shared" si="92"/>
        <v>0</v>
      </c>
      <c r="BQ50" s="237">
        <f t="shared" si="93"/>
        <v>0</v>
      </c>
      <c r="BR50" s="237">
        <f t="shared" si="94"/>
        <v>0</v>
      </c>
      <c r="BS50" s="238"/>
      <c r="BT50" s="256">
        <f t="shared" si="95"/>
        <v>1</v>
      </c>
      <c r="BU50" s="254"/>
      <c r="BV50" s="287">
        <f t="shared" si="96"/>
        <v>0</v>
      </c>
      <c r="BW50" s="233"/>
      <c r="BX50" s="235">
        <f>VLOOKUP(BX$13,'Option X3'!$D$6:$E$20,2,0)</f>
        <v>0</v>
      </c>
      <c r="BY50" s="235">
        <f t="shared" si="97"/>
        <v>0</v>
      </c>
      <c r="BZ50" s="234">
        <f t="shared" si="98"/>
        <v>0</v>
      </c>
      <c r="CA50" s="236">
        <f t="shared" si="99"/>
        <v>0</v>
      </c>
      <c r="CB50" s="237">
        <f t="shared" si="100"/>
        <v>0</v>
      </c>
      <c r="CC50" s="237">
        <f t="shared" si="101"/>
        <v>0</v>
      </c>
      <c r="CD50" s="238"/>
      <c r="CE50" s="256">
        <f t="shared" si="102"/>
        <v>1</v>
      </c>
      <c r="CF50" s="254"/>
      <c r="CG50" s="287">
        <f t="shared" si="103"/>
        <v>0</v>
      </c>
      <c r="CH50" s="233"/>
      <c r="CI50" s="235">
        <f>VLOOKUP(CI$13,'Option X3'!$D$6:$E$20,2,0)</f>
        <v>0</v>
      </c>
      <c r="CJ50" s="235">
        <f t="shared" si="104"/>
        <v>0</v>
      </c>
      <c r="CK50" s="234">
        <f t="shared" si="105"/>
        <v>0</v>
      </c>
      <c r="CL50" s="236">
        <f t="shared" si="106"/>
        <v>0</v>
      </c>
      <c r="CM50" s="237">
        <f t="shared" si="107"/>
        <v>0</v>
      </c>
      <c r="CN50" s="237">
        <f t="shared" si="108"/>
        <v>0</v>
      </c>
      <c r="CO50" s="238"/>
      <c r="CP50" s="256">
        <f t="shared" si="109"/>
        <v>1</v>
      </c>
      <c r="CQ50" s="254"/>
      <c r="CR50" s="287">
        <f t="shared" si="110"/>
        <v>0</v>
      </c>
      <c r="CS50" s="233"/>
      <c r="CT50" s="235">
        <f>VLOOKUP(CT$13,'Option X3'!$D$6:$E$20,2,0)</f>
        <v>0</v>
      </c>
      <c r="CU50" s="235">
        <f t="shared" si="111"/>
        <v>0</v>
      </c>
      <c r="CV50" s="234">
        <f t="shared" si="112"/>
        <v>0</v>
      </c>
      <c r="CW50" s="236">
        <f t="shared" si="113"/>
        <v>0</v>
      </c>
      <c r="CX50" s="237">
        <f t="shared" si="114"/>
        <v>0</v>
      </c>
      <c r="CY50" s="237">
        <f t="shared" si="115"/>
        <v>0</v>
      </c>
      <c r="CZ50" s="238"/>
    </row>
    <row r="51" spans="1:104" x14ac:dyDescent="0.25">
      <c r="A51" s="247">
        <v>34</v>
      </c>
      <c r="B51" s="461"/>
      <c r="C51" s="230"/>
      <c r="D51" s="230"/>
      <c r="E51" s="231"/>
      <c r="F51" s="256">
        <v>1</v>
      </c>
      <c r="G51" s="254"/>
      <c r="H51" s="287">
        <f t="shared" si="58"/>
        <v>0</v>
      </c>
      <c r="I51" s="233"/>
      <c r="J51" s="235">
        <f>VLOOKUP(J$13,'Option X3'!$D$6:$E$20,2,0)</f>
        <v>0</v>
      </c>
      <c r="K51" s="235">
        <f t="shared" si="59"/>
        <v>0</v>
      </c>
      <c r="L51" s="234">
        <f t="shared" si="60"/>
        <v>0</v>
      </c>
      <c r="M51" s="236">
        <f t="shared" si="61"/>
        <v>0</v>
      </c>
      <c r="N51" s="237">
        <f t="shared" si="62"/>
        <v>0</v>
      </c>
      <c r="O51" s="237">
        <f t="shared" si="63"/>
        <v>0</v>
      </c>
      <c r="P51" s="238"/>
      <c r="Q51" s="256">
        <v>1</v>
      </c>
      <c r="R51" s="254"/>
      <c r="S51" s="287">
        <f t="shared" si="64"/>
        <v>0</v>
      </c>
      <c r="T51" s="233"/>
      <c r="U51" s="235">
        <f>VLOOKUP(U$13,'Option X3'!$D$6:$E$20,2,0)</f>
        <v>0</v>
      </c>
      <c r="V51" s="235">
        <f t="shared" si="65"/>
        <v>0</v>
      </c>
      <c r="W51" s="234">
        <f t="shared" si="66"/>
        <v>0</v>
      </c>
      <c r="X51" s="290">
        <f t="shared" si="67"/>
        <v>0</v>
      </c>
      <c r="Y51" s="237">
        <f t="shared" si="68"/>
        <v>0</v>
      </c>
      <c r="Z51" s="237">
        <f t="shared" si="69"/>
        <v>0</v>
      </c>
      <c r="AA51" s="238"/>
      <c r="AB51" s="256">
        <v>1</v>
      </c>
      <c r="AC51" s="254"/>
      <c r="AD51" s="287">
        <f t="shared" si="70"/>
        <v>0</v>
      </c>
      <c r="AE51" s="233"/>
      <c r="AF51" s="235">
        <f>VLOOKUP(AF$13,'Option X3'!$D$6:$E$20,2,0)</f>
        <v>0</v>
      </c>
      <c r="AG51" s="235">
        <f t="shared" si="71"/>
        <v>0</v>
      </c>
      <c r="AH51" s="234">
        <f t="shared" si="72"/>
        <v>0</v>
      </c>
      <c r="AI51" s="290">
        <f t="shared" si="73"/>
        <v>0</v>
      </c>
      <c r="AJ51" s="237">
        <f t="shared" si="74"/>
        <v>0</v>
      </c>
      <c r="AK51" s="237">
        <f t="shared" si="75"/>
        <v>0</v>
      </c>
      <c r="AL51" s="238"/>
      <c r="AM51" s="256">
        <v>1</v>
      </c>
      <c r="AN51" s="254"/>
      <c r="AO51" s="287">
        <f t="shared" si="76"/>
        <v>0</v>
      </c>
      <c r="AP51" s="233"/>
      <c r="AQ51" s="235">
        <f>VLOOKUP(AQ$13,'Option X3'!$D$6:$E$20,2,0)</f>
        <v>0</v>
      </c>
      <c r="AR51" s="235">
        <f t="shared" si="77"/>
        <v>0</v>
      </c>
      <c r="AS51" s="234">
        <f t="shared" si="78"/>
        <v>0</v>
      </c>
      <c r="AT51" s="290">
        <f t="shared" si="79"/>
        <v>0</v>
      </c>
      <c r="AU51" s="237">
        <f t="shared" si="80"/>
        <v>0</v>
      </c>
      <c r="AV51" s="237">
        <f t="shared" si="81"/>
        <v>0</v>
      </c>
      <c r="AW51" s="238"/>
      <c r="AX51" s="256">
        <v>1</v>
      </c>
      <c r="AY51" s="254"/>
      <c r="AZ51" s="287">
        <f t="shared" si="82"/>
        <v>0</v>
      </c>
      <c r="BA51" s="233"/>
      <c r="BB51" s="235">
        <f>VLOOKUP(BB$13,'Option X3'!$D$6:$E$20,2,0)</f>
        <v>0</v>
      </c>
      <c r="BC51" s="235">
        <f t="shared" si="83"/>
        <v>0</v>
      </c>
      <c r="BD51" s="234">
        <f t="shared" si="84"/>
        <v>0</v>
      </c>
      <c r="BE51" s="290">
        <f t="shared" si="85"/>
        <v>0</v>
      </c>
      <c r="BF51" s="237">
        <f t="shared" si="86"/>
        <v>0</v>
      </c>
      <c r="BG51" s="237">
        <f t="shared" si="87"/>
        <v>0</v>
      </c>
      <c r="BH51" s="238"/>
      <c r="BI51" s="256">
        <f t="shared" si="88"/>
        <v>1</v>
      </c>
      <c r="BJ51" s="254"/>
      <c r="BK51" s="287">
        <f t="shared" si="89"/>
        <v>0</v>
      </c>
      <c r="BL51" s="233"/>
      <c r="BM51" s="235">
        <f>VLOOKUP(BM$13,'Option X3'!$D$6:$E$20,2,0)</f>
        <v>0</v>
      </c>
      <c r="BN51" s="235">
        <f t="shared" si="90"/>
        <v>0</v>
      </c>
      <c r="BO51" s="234">
        <f t="shared" si="91"/>
        <v>0</v>
      </c>
      <c r="BP51" s="236">
        <f t="shared" si="92"/>
        <v>0</v>
      </c>
      <c r="BQ51" s="237">
        <f t="shared" si="93"/>
        <v>0</v>
      </c>
      <c r="BR51" s="237">
        <f t="shared" si="94"/>
        <v>0</v>
      </c>
      <c r="BS51" s="238"/>
      <c r="BT51" s="256">
        <f t="shared" si="95"/>
        <v>1</v>
      </c>
      <c r="BU51" s="254"/>
      <c r="BV51" s="287">
        <f t="shared" si="96"/>
        <v>0</v>
      </c>
      <c r="BW51" s="233"/>
      <c r="BX51" s="235">
        <f>VLOOKUP(BX$13,'Option X3'!$D$6:$E$20,2,0)</f>
        <v>0</v>
      </c>
      <c r="BY51" s="235">
        <f t="shared" si="97"/>
        <v>0</v>
      </c>
      <c r="BZ51" s="234">
        <f t="shared" si="98"/>
        <v>0</v>
      </c>
      <c r="CA51" s="236">
        <f t="shared" si="99"/>
        <v>0</v>
      </c>
      <c r="CB51" s="237">
        <f t="shared" si="100"/>
        <v>0</v>
      </c>
      <c r="CC51" s="237">
        <f t="shared" si="101"/>
        <v>0</v>
      </c>
      <c r="CD51" s="238"/>
      <c r="CE51" s="256">
        <f t="shared" si="102"/>
        <v>1</v>
      </c>
      <c r="CF51" s="254"/>
      <c r="CG51" s="287">
        <f t="shared" si="103"/>
        <v>0</v>
      </c>
      <c r="CH51" s="233"/>
      <c r="CI51" s="235">
        <f>VLOOKUP(CI$13,'Option X3'!$D$6:$E$20,2,0)</f>
        <v>0</v>
      </c>
      <c r="CJ51" s="235">
        <f t="shared" si="104"/>
        <v>0</v>
      </c>
      <c r="CK51" s="234">
        <f t="shared" si="105"/>
        <v>0</v>
      </c>
      <c r="CL51" s="236">
        <f t="shared" si="106"/>
        <v>0</v>
      </c>
      <c r="CM51" s="237">
        <f t="shared" si="107"/>
        <v>0</v>
      </c>
      <c r="CN51" s="237">
        <f t="shared" si="108"/>
        <v>0</v>
      </c>
      <c r="CO51" s="238"/>
      <c r="CP51" s="256">
        <f t="shared" si="109"/>
        <v>1</v>
      </c>
      <c r="CQ51" s="254"/>
      <c r="CR51" s="287">
        <f t="shared" si="110"/>
        <v>0</v>
      </c>
      <c r="CS51" s="233"/>
      <c r="CT51" s="235">
        <f>VLOOKUP(CT$13,'Option X3'!$D$6:$E$20,2,0)</f>
        <v>0</v>
      </c>
      <c r="CU51" s="235">
        <f t="shared" si="111"/>
        <v>0</v>
      </c>
      <c r="CV51" s="234">
        <f t="shared" si="112"/>
        <v>0</v>
      </c>
      <c r="CW51" s="236">
        <f t="shared" si="113"/>
        <v>0</v>
      </c>
      <c r="CX51" s="237">
        <f t="shared" si="114"/>
        <v>0</v>
      </c>
      <c r="CY51" s="237">
        <f t="shared" si="115"/>
        <v>0</v>
      </c>
      <c r="CZ51" s="238"/>
    </row>
    <row r="52" spans="1:104" x14ac:dyDescent="0.25">
      <c r="A52" s="247">
        <v>35</v>
      </c>
      <c r="B52" s="461"/>
      <c r="C52" s="230"/>
      <c r="D52" s="230"/>
      <c r="E52" s="231"/>
      <c r="F52" s="256">
        <v>1</v>
      </c>
      <c r="G52" s="254"/>
      <c r="H52" s="287">
        <f t="shared" si="58"/>
        <v>0</v>
      </c>
      <c r="I52" s="233"/>
      <c r="J52" s="235">
        <f>VLOOKUP(J$13,'Option X3'!$D$6:$E$20,2,0)</f>
        <v>0</v>
      </c>
      <c r="K52" s="235">
        <f t="shared" si="59"/>
        <v>0</v>
      </c>
      <c r="L52" s="234">
        <f t="shared" si="60"/>
        <v>0</v>
      </c>
      <c r="M52" s="236">
        <f t="shared" si="61"/>
        <v>0</v>
      </c>
      <c r="N52" s="237">
        <f t="shared" si="62"/>
        <v>0</v>
      </c>
      <c r="O52" s="237">
        <f t="shared" si="63"/>
        <v>0</v>
      </c>
      <c r="P52" s="238"/>
      <c r="Q52" s="256">
        <v>1</v>
      </c>
      <c r="R52" s="254"/>
      <c r="S52" s="287">
        <f t="shared" si="64"/>
        <v>0</v>
      </c>
      <c r="T52" s="233"/>
      <c r="U52" s="235">
        <f>VLOOKUP(U$13,'Option X3'!$D$6:$E$20,2,0)</f>
        <v>0</v>
      </c>
      <c r="V52" s="235">
        <f t="shared" si="65"/>
        <v>0</v>
      </c>
      <c r="W52" s="234">
        <f t="shared" si="66"/>
        <v>0</v>
      </c>
      <c r="X52" s="290">
        <f t="shared" si="67"/>
        <v>0</v>
      </c>
      <c r="Y52" s="237">
        <f t="shared" si="68"/>
        <v>0</v>
      </c>
      <c r="Z52" s="237">
        <f t="shared" si="69"/>
        <v>0</v>
      </c>
      <c r="AA52" s="238"/>
      <c r="AB52" s="256">
        <v>1</v>
      </c>
      <c r="AC52" s="254"/>
      <c r="AD52" s="287">
        <f t="shared" si="70"/>
        <v>0</v>
      </c>
      <c r="AE52" s="233"/>
      <c r="AF52" s="235">
        <f>VLOOKUP(AF$13,'Option X3'!$D$6:$E$20,2,0)</f>
        <v>0</v>
      </c>
      <c r="AG52" s="235">
        <f t="shared" si="71"/>
        <v>0</v>
      </c>
      <c r="AH52" s="234">
        <f t="shared" si="72"/>
        <v>0</v>
      </c>
      <c r="AI52" s="290">
        <f t="shared" si="73"/>
        <v>0</v>
      </c>
      <c r="AJ52" s="237">
        <f t="shared" si="74"/>
        <v>0</v>
      </c>
      <c r="AK52" s="237">
        <f t="shared" si="75"/>
        <v>0</v>
      </c>
      <c r="AL52" s="238"/>
      <c r="AM52" s="256">
        <v>1</v>
      </c>
      <c r="AN52" s="254"/>
      <c r="AO52" s="287">
        <f t="shared" si="76"/>
        <v>0</v>
      </c>
      <c r="AP52" s="233"/>
      <c r="AQ52" s="235">
        <f>VLOOKUP(AQ$13,'Option X3'!$D$6:$E$20,2,0)</f>
        <v>0</v>
      </c>
      <c r="AR52" s="235">
        <f t="shared" si="77"/>
        <v>0</v>
      </c>
      <c r="AS52" s="234">
        <f t="shared" si="78"/>
        <v>0</v>
      </c>
      <c r="AT52" s="290">
        <f t="shared" si="79"/>
        <v>0</v>
      </c>
      <c r="AU52" s="237">
        <f t="shared" si="80"/>
        <v>0</v>
      </c>
      <c r="AV52" s="237">
        <f t="shared" si="81"/>
        <v>0</v>
      </c>
      <c r="AW52" s="238"/>
      <c r="AX52" s="256">
        <v>1</v>
      </c>
      <c r="AY52" s="254"/>
      <c r="AZ52" s="287">
        <f t="shared" si="82"/>
        <v>0</v>
      </c>
      <c r="BA52" s="233"/>
      <c r="BB52" s="235">
        <f>VLOOKUP(BB$13,'Option X3'!$D$6:$E$20,2,0)</f>
        <v>0</v>
      </c>
      <c r="BC52" s="235">
        <f t="shared" si="83"/>
        <v>0</v>
      </c>
      <c r="BD52" s="234">
        <f t="shared" si="84"/>
        <v>0</v>
      </c>
      <c r="BE52" s="290">
        <f t="shared" si="85"/>
        <v>0</v>
      </c>
      <c r="BF52" s="237">
        <f t="shared" si="86"/>
        <v>0</v>
      </c>
      <c r="BG52" s="237">
        <f t="shared" si="87"/>
        <v>0</v>
      </c>
      <c r="BH52" s="238"/>
      <c r="BI52" s="256">
        <f t="shared" si="88"/>
        <v>1</v>
      </c>
      <c r="BJ52" s="254"/>
      <c r="BK52" s="287">
        <f t="shared" si="89"/>
        <v>0</v>
      </c>
      <c r="BL52" s="233"/>
      <c r="BM52" s="235">
        <f>VLOOKUP(BM$13,'Option X3'!$D$6:$E$20,2,0)</f>
        <v>0</v>
      </c>
      <c r="BN52" s="235">
        <f t="shared" si="90"/>
        <v>0</v>
      </c>
      <c r="BO52" s="234">
        <f t="shared" si="91"/>
        <v>0</v>
      </c>
      <c r="BP52" s="236">
        <f t="shared" si="92"/>
        <v>0</v>
      </c>
      <c r="BQ52" s="237">
        <f t="shared" si="93"/>
        <v>0</v>
      </c>
      <c r="BR52" s="237">
        <f t="shared" si="94"/>
        <v>0</v>
      </c>
      <c r="BS52" s="238"/>
      <c r="BT52" s="256">
        <f t="shared" si="95"/>
        <v>1</v>
      </c>
      <c r="BU52" s="254"/>
      <c r="BV52" s="287">
        <f t="shared" si="96"/>
        <v>0</v>
      </c>
      <c r="BW52" s="233"/>
      <c r="BX52" s="235">
        <f>VLOOKUP(BX$13,'Option X3'!$D$6:$E$20,2,0)</f>
        <v>0</v>
      </c>
      <c r="BY52" s="235">
        <f t="shared" si="97"/>
        <v>0</v>
      </c>
      <c r="BZ52" s="234">
        <f t="shared" si="98"/>
        <v>0</v>
      </c>
      <c r="CA52" s="236">
        <f t="shared" si="99"/>
        <v>0</v>
      </c>
      <c r="CB52" s="237">
        <f t="shared" si="100"/>
        <v>0</v>
      </c>
      <c r="CC52" s="237">
        <f t="shared" si="101"/>
        <v>0</v>
      </c>
      <c r="CD52" s="238"/>
      <c r="CE52" s="256">
        <f t="shared" si="102"/>
        <v>1</v>
      </c>
      <c r="CF52" s="254"/>
      <c r="CG52" s="287">
        <f t="shared" si="103"/>
        <v>0</v>
      </c>
      <c r="CH52" s="233"/>
      <c r="CI52" s="235">
        <f>VLOOKUP(CI$13,'Option X3'!$D$6:$E$20,2,0)</f>
        <v>0</v>
      </c>
      <c r="CJ52" s="235">
        <f t="shared" si="104"/>
        <v>0</v>
      </c>
      <c r="CK52" s="234">
        <f t="shared" si="105"/>
        <v>0</v>
      </c>
      <c r="CL52" s="236">
        <f t="shared" si="106"/>
        <v>0</v>
      </c>
      <c r="CM52" s="237">
        <f t="shared" si="107"/>
        <v>0</v>
      </c>
      <c r="CN52" s="237">
        <f t="shared" si="108"/>
        <v>0</v>
      </c>
      <c r="CO52" s="238"/>
      <c r="CP52" s="256">
        <f t="shared" si="109"/>
        <v>1</v>
      </c>
      <c r="CQ52" s="254"/>
      <c r="CR52" s="287">
        <f t="shared" si="110"/>
        <v>0</v>
      </c>
      <c r="CS52" s="233"/>
      <c r="CT52" s="235">
        <f>VLOOKUP(CT$13,'Option X3'!$D$6:$E$20,2,0)</f>
        <v>0</v>
      </c>
      <c r="CU52" s="235">
        <f t="shared" si="111"/>
        <v>0</v>
      </c>
      <c r="CV52" s="234">
        <f t="shared" si="112"/>
        <v>0</v>
      </c>
      <c r="CW52" s="236">
        <f t="shared" si="113"/>
        <v>0</v>
      </c>
      <c r="CX52" s="237">
        <f t="shared" si="114"/>
        <v>0</v>
      </c>
      <c r="CY52" s="237">
        <f t="shared" si="115"/>
        <v>0</v>
      </c>
      <c r="CZ52" s="238"/>
    </row>
    <row r="53" spans="1:104" x14ac:dyDescent="0.25">
      <c r="A53" s="247">
        <v>36</v>
      </c>
      <c r="B53" s="461"/>
      <c r="C53" s="230"/>
      <c r="D53" s="230"/>
      <c r="E53" s="231"/>
      <c r="F53" s="256">
        <v>1</v>
      </c>
      <c r="G53" s="254"/>
      <c r="H53" s="287">
        <f t="shared" si="58"/>
        <v>0</v>
      </c>
      <c r="I53" s="233"/>
      <c r="J53" s="235">
        <f>VLOOKUP(J$13,'Option X3'!$D$6:$E$20,2,0)</f>
        <v>0</v>
      </c>
      <c r="K53" s="235">
        <f t="shared" si="59"/>
        <v>0</v>
      </c>
      <c r="L53" s="234">
        <f t="shared" si="60"/>
        <v>0</v>
      </c>
      <c r="M53" s="236">
        <f t="shared" si="61"/>
        <v>0</v>
      </c>
      <c r="N53" s="237">
        <f t="shared" si="62"/>
        <v>0</v>
      </c>
      <c r="O53" s="237">
        <f t="shared" si="63"/>
        <v>0</v>
      </c>
      <c r="P53" s="238"/>
      <c r="Q53" s="256">
        <v>1</v>
      </c>
      <c r="R53" s="254"/>
      <c r="S53" s="287">
        <f t="shared" si="64"/>
        <v>0</v>
      </c>
      <c r="T53" s="233"/>
      <c r="U53" s="235">
        <f>VLOOKUP(U$13,'Option X3'!$D$6:$E$20,2,0)</f>
        <v>0</v>
      </c>
      <c r="V53" s="235">
        <f t="shared" si="65"/>
        <v>0</v>
      </c>
      <c r="W53" s="234">
        <f t="shared" si="66"/>
        <v>0</v>
      </c>
      <c r="X53" s="290">
        <f t="shared" si="67"/>
        <v>0</v>
      </c>
      <c r="Y53" s="237">
        <f t="shared" si="68"/>
        <v>0</v>
      </c>
      <c r="Z53" s="237">
        <f t="shared" si="69"/>
        <v>0</v>
      </c>
      <c r="AA53" s="238"/>
      <c r="AB53" s="256">
        <v>1</v>
      </c>
      <c r="AC53" s="254"/>
      <c r="AD53" s="287">
        <f t="shared" si="70"/>
        <v>0</v>
      </c>
      <c r="AE53" s="233"/>
      <c r="AF53" s="235">
        <f>VLOOKUP(AF$13,'Option X3'!$D$6:$E$20,2,0)</f>
        <v>0</v>
      </c>
      <c r="AG53" s="235">
        <f t="shared" si="71"/>
        <v>0</v>
      </c>
      <c r="AH53" s="234">
        <f t="shared" si="72"/>
        <v>0</v>
      </c>
      <c r="AI53" s="290">
        <f t="shared" si="73"/>
        <v>0</v>
      </c>
      <c r="AJ53" s="237">
        <f t="shared" si="74"/>
        <v>0</v>
      </c>
      <c r="AK53" s="237">
        <f t="shared" si="75"/>
        <v>0</v>
      </c>
      <c r="AL53" s="238"/>
      <c r="AM53" s="256">
        <v>1</v>
      </c>
      <c r="AN53" s="254"/>
      <c r="AO53" s="287">
        <f t="shared" si="76"/>
        <v>0</v>
      </c>
      <c r="AP53" s="233"/>
      <c r="AQ53" s="235">
        <f>VLOOKUP(AQ$13,'Option X3'!$D$6:$E$20,2,0)</f>
        <v>0</v>
      </c>
      <c r="AR53" s="235">
        <f t="shared" si="77"/>
        <v>0</v>
      </c>
      <c r="AS53" s="234">
        <f t="shared" si="78"/>
        <v>0</v>
      </c>
      <c r="AT53" s="290">
        <f t="shared" si="79"/>
        <v>0</v>
      </c>
      <c r="AU53" s="237">
        <f t="shared" si="80"/>
        <v>0</v>
      </c>
      <c r="AV53" s="237">
        <f t="shared" si="81"/>
        <v>0</v>
      </c>
      <c r="AW53" s="238"/>
      <c r="AX53" s="256">
        <v>1</v>
      </c>
      <c r="AY53" s="254"/>
      <c r="AZ53" s="287">
        <f t="shared" si="82"/>
        <v>0</v>
      </c>
      <c r="BA53" s="233"/>
      <c r="BB53" s="235">
        <f>VLOOKUP(BB$13,'Option X3'!$D$6:$E$20,2,0)</f>
        <v>0</v>
      </c>
      <c r="BC53" s="235">
        <f t="shared" si="83"/>
        <v>0</v>
      </c>
      <c r="BD53" s="234">
        <f t="shared" si="84"/>
        <v>0</v>
      </c>
      <c r="BE53" s="290">
        <f t="shared" si="85"/>
        <v>0</v>
      </c>
      <c r="BF53" s="237">
        <f t="shared" si="86"/>
        <v>0</v>
      </c>
      <c r="BG53" s="237">
        <f t="shared" si="87"/>
        <v>0</v>
      </c>
      <c r="BH53" s="238"/>
      <c r="BI53" s="256">
        <f t="shared" si="88"/>
        <v>1</v>
      </c>
      <c r="BJ53" s="254"/>
      <c r="BK53" s="287">
        <f t="shared" si="89"/>
        <v>0</v>
      </c>
      <c r="BL53" s="233"/>
      <c r="BM53" s="235">
        <f>VLOOKUP(BM$13,'Option X3'!$D$6:$E$20,2,0)</f>
        <v>0</v>
      </c>
      <c r="BN53" s="235">
        <f t="shared" si="90"/>
        <v>0</v>
      </c>
      <c r="BO53" s="234">
        <f t="shared" si="91"/>
        <v>0</v>
      </c>
      <c r="BP53" s="236">
        <f t="shared" si="92"/>
        <v>0</v>
      </c>
      <c r="BQ53" s="237">
        <f t="shared" si="93"/>
        <v>0</v>
      </c>
      <c r="BR53" s="237">
        <f t="shared" si="94"/>
        <v>0</v>
      </c>
      <c r="BS53" s="238"/>
      <c r="BT53" s="256">
        <f t="shared" si="95"/>
        <v>1</v>
      </c>
      <c r="BU53" s="254"/>
      <c r="BV53" s="287">
        <f t="shared" si="96"/>
        <v>0</v>
      </c>
      <c r="BW53" s="233"/>
      <c r="BX53" s="235">
        <f>VLOOKUP(BX$13,'Option X3'!$D$6:$E$20,2,0)</f>
        <v>0</v>
      </c>
      <c r="BY53" s="235">
        <f t="shared" si="97"/>
        <v>0</v>
      </c>
      <c r="BZ53" s="234">
        <f t="shared" si="98"/>
        <v>0</v>
      </c>
      <c r="CA53" s="236">
        <f t="shared" si="99"/>
        <v>0</v>
      </c>
      <c r="CB53" s="237">
        <f t="shared" si="100"/>
        <v>0</v>
      </c>
      <c r="CC53" s="237">
        <f t="shared" si="101"/>
        <v>0</v>
      </c>
      <c r="CD53" s="238"/>
      <c r="CE53" s="256">
        <f t="shared" si="102"/>
        <v>1</v>
      </c>
      <c r="CF53" s="254"/>
      <c r="CG53" s="287">
        <f t="shared" si="103"/>
        <v>0</v>
      </c>
      <c r="CH53" s="233"/>
      <c r="CI53" s="235">
        <f>VLOOKUP(CI$13,'Option X3'!$D$6:$E$20,2,0)</f>
        <v>0</v>
      </c>
      <c r="CJ53" s="235">
        <f t="shared" si="104"/>
        <v>0</v>
      </c>
      <c r="CK53" s="234">
        <f t="shared" si="105"/>
        <v>0</v>
      </c>
      <c r="CL53" s="236">
        <f t="shared" si="106"/>
        <v>0</v>
      </c>
      <c r="CM53" s="237">
        <f t="shared" si="107"/>
        <v>0</v>
      </c>
      <c r="CN53" s="237">
        <f t="shared" si="108"/>
        <v>0</v>
      </c>
      <c r="CO53" s="238"/>
      <c r="CP53" s="256">
        <f t="shared" si="109"/>
        <v>1</v>
      </c>
      <c r="CQ53" s="254"/>
      <c r="CR53" s="287">
        <f t="shared" si="110"/>
        <v>0</v>
      </c>
      <c r="CS53" s="233"/>
      <c r="CT53" s="235">
        <f>VLOOKUP(CT$13,'Option X3'!$D$6:$E$20,2,0)</f>
        <v>0</v>
      </c>
      <c r="CU53" s="235">
        <f t="shared" si="111"/>
        <v>0</v>
      </c>
      <c r="CV53" s="234">
        <f t="shared" si="112"/>
        <v>0</v>
      </c>
      <c r="CW53" s="236">
        <f t="shared" si="113"/>
        <v>0</v>
      </c>
      <c r="CX53" s="237">
        <f t="shared" si="114"/>
        <v>0</v>
      </c>
      <c r="CY53" s="237">
        <f t="shared" si="115"/>
        <v>0</v>
      </c>
      <c r="CZ53" s="238"/>
    </row>
    <row r="54" spans="1:104" x14ac:dyDescent="0.25">
      <c r="A54" s="247">
        <v>37</v>
      </c>
      <c r="B54" s="461"/>
      <c r="C54" s="230"/>
      <c r="D54" s="230"/>
      <c r="E54" s="231"/>
      <c r="F54" s="256">
        <v>1</v>
      </c>
      <c r="G54" s="254"/>
      <c r="H54" s="287">
        <f t="shared" si="58"/>
        <v>0</v>
      </c>
      <c r="I54" s="233"/>
      <c r="J54" s="235">
        <f>VLOOKUP(J$13,'Option X3'!$D$6:$E$20,2,0)</f>
        <v>0</v>
      </c>
      <c r="K54" s="235">
        <f t="shared" si="59"/>
        <v>0</v>
      </c>
      <c r="L54" s="234">
        <f t="shared" si="60"/>
        <v>0</v>
      </c>
      <c r="M54" s="236">
        <f t="shared" si="61"/>
        <v>0</v>
      </c>
      <c r="N54" s="237">
        <f t="shared" si="62"/>
        <v>0</v>
      </c>
      <c r="O54" s="237">
        <f t="shared" si="63"/>
        <v>0</v>
      </c>
      <c r="P54" s="238"/>
      <c r="Q54" s="256">
        <v>1</v>
      </c>
      <c r="R54" s="254"/>
      <c r="S54" s="287">
        <f t="shared" si="64"/>
        <v>0</v>
      </c>
      <c r="T54" s="233"/>
      <c r="U54" s="235">
        <f>VLOOKUP(U$13,'Option X3'!$D$6:$E$20,2,0)</f>
        <v>0</v>
      </c>
      <c r="V54" s="235">
        <f t="shared" si="65"/>
        <v>0</v>
      </c>
      <c r="W54" s="234">
        <f t="shared" si="66"/>
        <v>0</v>
      </c>
      <c r="X54" s="290">
        <f t="shared" si="67"/>
        <v>0</v>
      </c>
      <c r="Y54" s="237">
        <f t="shared" si="68"/>
        <v>0</v>
      </c>
      <c r="Z54" s="237">
        <f t="shared" si="69"/>
        <v>0</v>
      </c>
      <c r="AA54" s="238"/>
      <c r="AB54" s="256">
        <v>1</v>
      </c>
      <c r="AC54" s="254"/>
      <c r="AD54" s="287">
        <f t="shared" si="70"/>
        <v>0</v>
      </c>
      <c r="AE54" s="233"/>
      <c r="AF54" s="235">
        <f>VLOOKUP(AF$13,'Option X3'!$D$6:$E$20,2,0)</f>
        <v>0</v>
      </c>
      <c r="AG54" s="235">
        <f t="shared" si="71"/>
        <v>0</v>
      </c>
      <c r="AH54" s="234">
        <f t="shared" si="72"/>
        <v>0</v>
      </c>
      <c r="AI54" s="290">
        <f t="shared" si="73"/>
        <v>0</v>
      </c>
      <c r="AJ54" s="237">
        <f t="shared" si="74"/>
        <v>0</v>
      </c>
      <c r="AK54" s="237">
        <f t="shared" si="75"/>
        <v>0</v>
      </c>
      <c r="AL54" s="238"/>
      <c r="AM54" s="256">
        <v>1</v>
      </c>
      <c r="AN54" s="254"/>
      <c r="AO54" s="287">
        <f t="shared" si="76"/>
        <v>0</v>
      </c>
      <c r="AP54" s="233"/>
      <c r="AQ54" s="235">
        <f>VLOOKUP(AQ$13,'Option X3'!$D$6:$E$20,2,0)</f>
        <v>0</v>
      </c>
      <c r="AR54" s="235">
        <f t="shared" si="77"/>
        <v>0</v>
      </c>
      <c r="AS54" s="234">
        <f t="shared" si="78"/>
        <v>0</v>
      </c>
      <c r="AT54" s="290">
        <f t="shared" si="79"/>
        <v>0</v>
      </c>
      <c r="AU54" s="237">
        <f t="shared" si="80"/>
        <v>0</v>
      </c>
      <c r="AV54" s="237">
        <f t="shared" si="81"/>
        <v>0</v>
      </c>
      <c r="AW54" s="238"/>
      <c r="AX54" s="256">
        <v>1</v>
      </c>
      <c r="AY54" s="254"/>
      <c r="AZ54" s="287">
        <f t="shared" si="82"/>
        <v>0</v>
      </c>
      <c r="BA54" s="233"/>
      <c r="BB54" s="235">
        <f>VLOOKUP(BB$13,'Option X3'!$D$6:$E$20,2,0)</f>
        <v>0</v>
      </c>
      <c r="BC54" s="235">
        <f t="shared" si="83"/>
        <v>0</v>
      </c>
      <c r="BD54" s="234">
        <f t="shared" si="84"/>
        <v>0</v>
      </c>
      <c r="BE54" s="290">
        <f t="shared" si="85"/>
        <v>0</v>
      </c>
      <c r="BF54" s="237">
        <f t="shared" si="86"/>
        <v>0</v>
      </c>
      <c r="BG54" s="237">
        <f t="shared" si="87"/>
        <v>0</v>
      </c>
      <c r="BH54" s="238"/>
      <c r="BI54" s="256">
        <f t="shared" si="88"/>
        <v>1</v>
      </c>
      <c r="BJ54" s="254"/>
      <c r="BK54" s="287">
        <f t="shared" si="89"/>
        <v>0</v>
      </c>
      <c r="BL54" s="233"/>
      <c r="BM54" s="235">
        <f>VLOOKUP(BM$13,'Option X3'!$D$6:$E$20,2,0)</f>
        <v>0</v>
      </c>
      <c r="BN54" s="235">
        <f t="shared" si="90"/>
        <v>0</v>
      </c>
      <c r="BO54" s="234">
        <f t="shared" si="91"/>
        <v>0</v>
      </c>
      <c r="BP54" s="236">
        <f t="shared" si="92"/>
        <v>0</v>
      </c>
      <c r="BQ54" s="237">
        <f t="shared" si="93"/>
        <v>0</v>
      </c>
      <c r="BR54" s="237">
        <f t="shared" si="94"/>
        <v>0</v>
      </c>
      <c r="BS54" s="238"/>
      <c r="BT54" s="256">
        <f t="shared" si="95"/>
        <v>1</v>
      </c>
      <c r="BU54" s="254"/>
      <c r="BV54" s="287">
        <f t="shared" si="96"/>
        <v>0</v>
      </c>
      <c r="BW54" s="233"/>
      <c r="BX54" s="235">
        <f>VLOOKUP(BX$13,'Option X3'!$D$6:$E$20,2,0)</f>
        <v>0</v>
      </c>
      <c r="BY54" s="235">
        <f t="shared" si="97"/>
        <v>0</v>
      </c>
      <c r="BZ54" s="234">
        <f t="shared" si="98"/>
        <v>0</v>
      </c>
      <c r="CA54" s="236">
        <f t="shared" si="99"/>
        <v>0</v>
      </c>
      <c r="CB54" s="237">
        <f t="shared" si="100"/>
        <v>0</v>
      </c>
      <c r="CC54" s="237">
        <f t="shared" si="101"/>
        <v>0</v>
      </c>
      <c r="CD54" s="238"/>
      <c r="CE54" s="256">
        <f t="shared" si="102"/>
        <v>1</v>
      </c>
      <c r="CF54" s="254"/>
      <c r="CG54" s="287">
        <f t="shared" si="103"/>
        <v>0</v>
      </c>
      <c r="CH54" s="233"/>
      <c r="CI54" s="235">
        <f>VLOOKUP(CI$13,'Option X3'!$D$6:$E$20,2,0)</f>
        <v>0</v>
      </c>
      <c r="CJ54" s="235">
        <f t="shared" si="104"/>
        <v>0</v>
      </c>
      <c r="CK54" s="234">
        <f t="shared" si="105"/>
        <v>0</v>
      </c>
      <c r="CL54" s="236">
        <f t="shared" si="106"/>
        <v>0</v>
      </c>
      <c r="CM54" s="237">
        <f t="shared" si="107"/>
        <v>0</v>
      </c>
      <c r="CN54" s="237">
        <f t="shared" si="108"/>
        <v>0</v>
      </c>
      <c r="CO54" s="238"/>
      <c r="CP54" s="256">
        <f t="shared" si="109"/>
        <v>1</v>
      </c>
      <c r="CQ54" s="254"/>
      <c r="CR54" s="287">
        <f t="shared" si="110"/>
        <v>0</v>
      </c>
      <c r="CS54" s="233"/>
      <c r="CT54" s="235">
        <f>VLOOKUP(CT$13,'Option X3'!$D$6:$E$20,2,0)</f>
        <v>0</v>
      </c>
      <c r="CU54" s="235">
        <f t="shared" si="111"/>
        <v>0</v>
      </c>
      <c r="CV54" s="234">
        <f t="shared" si="112"/>
        <v>0</v>
      </c>
      <c r="CW54" s="236">
        <f t="shared" si="113"/>
        <v>0</v>
      </c>
      <c r="CX54" s="237">
        <f t="shared" si="114"/>
        <v>0</v>
      </c>
      <c r="CY54" s="237">
        <f t="shared" si="115"/>
        <v>0</v>
      </c>
      <c r="CZ54" s="238"/>
    </row>
    <row r="55" spans="1:104" x14ac:dyDescent="0.25">
      <c r="A55" s="247">
        <v>38</v>
      </c>
      <c r="B55" s="461"/>
      <c r="C55" s="230"/>
      <c r="D55" s="230"/>
      <c r="E55" s="231"/>
      <c r="F55" s="256">
        <v>1</v>
      </c>
      <c r="G55" s="254"/>
      <c r="H55" s="287">
        <f t="shared" si="58"/>
        <v>0</v>
      </c>
      <c r="I55" s="233"/>
      <c r="J55" s="235">
        <f>VLOOKUP(J$13,'Option X3'!$D$6:$E$20,2,0)</f>
        <v>0</v>
      </c>
      <c r="K55" s="235">
        <f t="shared" si="59"/>
        <v>0</v>
      </c>
      <c r="L55" s="234">
        <f t="shared" si="60"/>
        <v>0</v>
      </c>
      <c r="M55" s="236">
        <f t="shared" si="61"/>
        <v>0</v>
      </c>
      <c r="N55" s="237">
        <f t="shared" si="62"/>
        <v>0</v>
      </c>
      <c r="O55" s="237">
        <f t="shared" si="63"/>
        <v>0</v>
      </c>
      <c r="P55" s="238"/>
      <c r="Q55" s="256">
        <v>1</v>
      </c>
      <c r="R55" s="254"/>
      <c r="S55" s="287">
        <f t="shared" si="64"/>
        <v>0</v>
      </c>
      <c r="T55" s="233"/>
      <c r="U55" s="235">
        <f>VLOOKUP(U$13,'Option X3'!$D$6:$E$20,2,0)</f>
        <v>0</v>
      </c>
      <c r="V55" s="235">
        <f t="shared" si="65"/>
        <v>0</v>
      </c>
      <c r="W55" s="234">
        <f t="shared" si="66"/>
        <v>0</v>
      </c>
      <c r="X55" s="290">
        <f t="shared" si="67"/>
        <v>0</v>
      </c>
      <c r="Y55" s="237">
        <f t="shared" si="68"/>
        <v>0</v>
      </c>
      <c r="Z55" s="237">
        <f t="shared" si="69"/>
        <v>0</v>
      </c>
      <c r="AA55" s="238"/>
      <c r="AB55" s="256">
        <v>1</v>
      </c>
      <c r="AC55" s="254"/>
      <c r="AD55" s="287">
        <f t="shared" si="70"/>
        <v>0</v>
      </c>
      <c r="AE55" s="233"/>
      <c r="AF55" s="235">
        <f>VLOOKUP(AF$13,'Option X3'!$D$6:$E$20,2,0)</f>
        <v>0</v>
      </c>
      <c r="AG55" s="235">
        <f t="shared" si="71"/>
        <v>0</v>
      </c>
      <c r="AH55" s="234">
        <f t="shared" si="72"/>
        <v>0</v>
      </c>
      <c r="AI55" s="290">
        <f t="shared" si="73"/>
        <v>0</v>
      </c>
      <c r="AJ55" s="237">
        <f t="shared" si="74"/>
        <v>0</v>
      </c>
      <c r="AK55" s="237">
        <f t="shared" si="75"/>
        <v>0</v>
      </c>
      <c r="AL55" s="238"/>
      <c r="AM55" s="256">
        <v>1</v>
      </c>
      <c r="AN55" s="254"/>
      <c r="AO55" s="287">
        <f t="shared" si="76"/>
        <v>0</v>
      </c>
      <c r="AP55" s="233"/>
      <c r="AQ55" s="235">
        <f>VLOOKUP(AQ$13,'Option X3'!$D$6:$E$20,2,0)</f>
        <v>0</v>
      </c>
      <c r="AR55" s="235">
        <f t="shared" si="77"/>
        <v>0</v>
      </c>
      <c r="AS55" s="234">
        <f t="shared" si="78"/>
        <v>0</v>
      </c>
      <c r="AT55" s="290">
        <f t="shared" si="79"/>
        <v>0</v>
      </c>
      <c r="AU55" s="237">
        <f t="shared" si="80"/>
        <v>0</v>
      </c>
      <c r="AV55" s="237">
        <f t="shared" si="81"/>
        <v>0</v>
      </c>
      <c r="AW55" s="238"/>
      <c r="AX55" s="256">
        <v>1</v>
      </c>
      <c r="AY55" s="254"/>
      <c r="AZ55" s="287">
        <f t="shared" si="82"/>
        <v>0</v>
      </c>
      <c r="BA55" s="233"/>
      <c r="BB55" s="235">
        <f>VLOOKUP(BB$13,'Option X3'!$D$6:$E$20,2,0)</f>
        <v>0</v>
      </c>
      <c r="BC55" s="235">
        <f t="shared" si="83"/>
        <v>0</v>
      </c>
      <c r="BD55" s="234">
        <f t="shared" si="84"/>
        <v>0</v>
      </c>
      <c r="BE55" s="290">
        <f t="shared" si="85"/>
        <v>0</v>
      </c>
      <c r="BF55" s="237">
        <f t="shared" si="86"/>
        <v>0</v>
      </c>
      <c r="BG55" s="237">
        <f t="shared" si="87"/>
        <v>0</v>
      </c>
      <c r="BH55" s="238"/>
      <c r="BI55" s="256">
        <f t="shared" si="88"/>
        <v>1</v>
      </c>
      <c r="BJ55" s="254"/>
      <c r="BK55" s="287">
        <f t="shared" si="89"/>
        <v>0</v>
      </c>
      <c r="BL55" s="233"/>
      <c r="BM55" s="235">
        <f>VLOOKUP(BM$13,'Option X3'!$D$6:$E$20,2,0)</f>
        <v>0</v>
      </c>
      <c r="BN55" s="235">
        <f t="shared" si="90"/>
        <v>0</v>
      </c>
      <c r="BO55" s="234">
        <f t="shared" si="91"/>
        <v>0</v>
      </c>
      <c r="BP55" s="236">
        <f t="shared" si="92"/>
        <v>0</v>
      </c>
      <c r="BQ55" s="237">
        <f t="shared" si="93"/>
        <v>0</v>
      </c>
      <c r="BR55" s="237">
        <f t="shared" si="94"/>
        <v>0</v>
      </c>
      <c r="BS55" s="238"/>
      <c r="BT55" s="256">
        <f t="shared" si="95"/>
        <v>1</v>
      </c>
      <c r="BU55" s="254"/>
      <c r="BV55" s="287">
        <f t="shared" si="96"/>
        <v>0</v>
      </c>
      <c r="BW55" s="233"/>
      <c r="BX55" s="235">
        <f>VLOOKUP(BX$13,'Option X3'!$D$6:$E$20,2,0)</f>
        <v>0</v>
      </c>
      <c r="BY55" s="235">
        <f t="shared" si="97"/>
        <v>0</v>
      </c>
      <c r="BZ55" s="234">
        <f t="shared" si="98"/>
        <v>0</v>
      </c>
      <c r="CA55" s="236">
        <f t="shared" si="99"/>
        <v>0</v>
      </c>
      <c r="CB55" s="237">
        <f t="shared" si="100"/>
        <v>0</v>
      </c>
      <c r="CC55" s="237">
        <f t="shared" si="101"/>
        <v>0</v>
      </c>
      <c r="CD55" s="238"/>
      <c r="CE55" s="256">
        <f t="shared" si="102"/>
        <v>1</v>
      </c>
      <c r="CF55" s="254"/>
      <c r="CG55" s="287">
        <f t="shared" si="103"/>
        <v>0</v>
      </c>
      <c r="CH55" s="233"/>
      <c r="CI55" s="235">
        <f>VLOOKUP(CI$13,'Option X3'!$D$6:$E$20,2,0)</f>
        <v>0</v>
      </c>
      <c r="CJ55" s="235">
        <f t="shared" si="104"/>
        <v>0</v>
      </c>
      <c r="CK55" s="234">
        <f t="shared" si="105"/>
        <v>0</v>
      </c>
      <c r="CL55" s="236">
        <f t="shared" si="106"/>
        <v>0</v>
      </c>
      <c r="CM55" s="237">
        <f t="shared" si="107"/>
        <v>0</v>
      </c>
      <c r="CN55" s="237">
        <f t="shared" si="108"/>
        <v>0</v>
      </c>
      <c r="CO55" s="238"/>
      <c r="CP55" s="256">
        <f t="shared" si="109"/>
        <v>1</v>
      </c>
      <c r="CQ55" s="254"/>
      <c r="CR55" s="287">
        <f t="shared" si="110"/>
        <v>0</v>
      </c>
      <c r="CS55" s="233"/>
      <c r="CT55" s="235">
        <f>VLOOKUP(CT$13,'Option X3'!$D$6:$E$20,2,0)</f>
        <v>0</v>
      </c>
      <c r="CU55" s="235">
        <f t="shared" si="111"/>
        <v>0</v>
      </c>
      <c r="CV55" s="234">
        <f t="shared" si="112"/>
        <v>0</v>
      </c>
      <c r="CW55" s="236">
        <f t="shared" si="113"/>
        <v>0</v>
      </c>
      <c r="CX55" s="237">
        <f t="shared" si="114"/>
        <v>0</v>
      </c>
      <c r="CY55" s="237">
        <f t="shared" si="115"/>
        <v>0</v>
      </c>
      <c r="CZ55" s="238"/>
    </row>
    <row r="56" spans="1:104" x14ac:dyDescent="0.25">
      <c r="A56" s="247">
        <v>39</v>
      </c>
      <c r="B56" s="461"/>
      <c r="C56" s="230"/>
      <c r="D56" s="230"/>
      <c r="E56" s="231"/>
      <c r="F56" s="256">
        <v>1</v>
      </c>
      <c r="G56" s="254"/>
      <c r="H56" s="287">
        <f t="shared" si="58"/>
        <v>0</v>
      </c>
      <c r="I56" s="233"/>
      <c r="J56" s="235">
        <f>VLOOKUP(J$13,'Option X3'!$D$6:$E$20,2,0)</f>
        <v>0</v>
      </c>
      <c r="K56" s="235">
        <f t="shared" si="59"/>
        <v>0</v>
      </c>
      <c r="L56" s="234">
        <f t="shared" si="60"/>
        <v>0</v>
      </c>
      <c r="M56" s="236">
        <f t="shared" si="61"/>
        <v>0</v>
      </c>
      <c r="N56" s="237">
        <f t="shared" si="62"/>
        <v>0</v>
      </c>
      <c r="O56" s="237">
        <f t="shared" si="63"/>
        <v>0</v>
      </c>
      <c r="P56" s="238"/>
      <c r="Q56" s="256">
        <v>1</v>
      </c>
      <c r="R56" s="254"/>
      <c r="S56" s="287">
        <f t="shared" si="64"/>
        <v>0</v>
      </c>
      <c r="T56" s="233"/>
      <c r="U56" s="235">
        <f>VLOOKUP(U$13,'Option X3'!$D$6:$E$20,2,0)</f>
        <v>0</v>
      </c>
      <c r="V56" s="235">
        <f t="shared" si="65"/>
        <v>0</v>
      </c>
      <c r="W56" s="234">
        <f t="shared" si="66"/>
        <v>0</v>
      </c>
      <c r="X56" s="290">
        <f t="shared" si="67"/>
        <v>0</v>
      </c>
      <c r="Y56" s="237">
        <f t="shared" si="68"/>
        <v>0</v>
      </c>
      <c r="Z56" s="237">
        <f t="shared" si="69"/>
        <v>0</v>
      </c>
      <c r="AA56" s="238"/>
      <c r="AB56" s="256">
        <v>1</v>
      </c>
      <c r="AC56" s="254"/>
      <c r="AD56" s="287">
        <f t="shared" si="70"/>
        <v>0</v>
      </c>
      <c r="AE56" s="233"/>
      <c r="AF56" s="235">
        <f>VLOOKUP(AF$13,'Option X3'!$D$6:$E$20,2,0)</f>
        <v>0</v>
      </c>
      <c r="AG56" s="235">
        <f t="shared" si="71"/>
        <v>0</v>
      </c>
      <c r="AH56" s="234">
        <f t="shared" si="72"/>
        <v>0</v>
      </c>
      <c r="AI56" s="290">
        <f t="shared" si="73"/>
        <v>0</v>
      </c>
      <c r="AJ56" s="237">
        <f t="shared" si="74"/>
        <v>0</v>
      </c>
      <c r="AK56" s="237">
        <f t="shared" si="75"/>
        <v>0</v>
      </c>
      <c r="AL56" s="238"/>
      <c r="AM56" s="256">
        <v>1</v>
      </c>
      <c r="AN56" s="254"/>
      <c r="AO56" s="287">
        <f t="shared" si="76"/>
        <v>0</v>
      </c>
      <c r="AP56" s="233"/>
      <c r="AQ56" s="235">
        <f>VLOOKUP(AQ$13,'Option X3'!$D$6:$E$20,2,0)</f>
        <v>0</v>
      </c>
      <c r="AR56" s="235">
        <f t="shared" si="77"/>
        <v>0</v>
      </c>
      <c r="AS56" s="234">
        <f t="shared" si="78"/>
        <v>0</v>
      </c>
      <c r="AT56" s="290">
        <f t="shared" si="79"/>
        <v>0</v>
      </c>
      <c r="AU56" s="237">
        <f t="shared" si="80"/>
        <v>0</v>
      </c>
      <c r="AV56" s="237">
        <f t="shared" si="81"/>
        <v>0</v>
      </c>
      <c r="AW56" s="238"/>
      <c r="AX56" s="256">
        <v>1</v>
      </c>
      <c r="AY56" s="254"/>
      <c r="AZ56" s="287">
        <f t="shared" si="82"/>
        <v>0</v>
      </c>
      <c r="BA56" s="233"/>
      <c r="BB56" s="235">
        <f>VLOOKUP(BB$13,'Option X3'!$D$6:$E$20,2,0)</f>
        <v>0</v>
      </c>
      <c r="BC56" s="235">
        <f t="shared" si="83"/>
        <v>0</v>
      </c>
      <c r="BD56" s="234">
        <f t="shared" si="84"/>
        <v>0</v>
      </c>
      <c r="BE56" s="290">
        <f t="shared" si="85"/>
        <v>0</v>
      </c>
      <c r="BF56" s="237">
        <f t="shared" si="86"/>
        <v>0</v>
      </c>
      <c r="BG56" s="237">
        <f t="shared" si="87"/>
        <v>0</v>
      </c>
      <c r="BH56" s="238"/>
      <c r="BI56" s="256">
        <f t="shared" si="88"/>
        <v>1</v>
      </c>
      <c r="BJ56" s="254"/>
      <c r="BK56" s="287">
        <f t="shared" si="89"/>
        <v>0</v>
      </c>
      <c r="BL56" s="233"/>
      <c r="BM56" s="235">
        <f>VLOOKUP(BM$13,'Option X3'!$D$6:$E$20,2,0)</f>
        <v>0</v>
      </c>
      <c r="BN56" s="235">
        <f t="shared" si="90"/>
        <v>0</v>
      </c>
      <c r="BO56" s="234">
        <f t="shared" si="91"/>
        <v>0</v>
      </c>
      <c r="BP56" s="236">
        <f t="shared" si="92"/>
        <v>0</v>
      </c>
      <c r="BQ56" s="237">
        <f t="shared" si="93"/>
        <v>0</v>
      </c>
      <c r="BR56" s="237">
        <f t="shared" si="94"/>
        <v>0</v>
      </c>
      <c r="BS56" s="238"/>
      <c r="BT56" s="256">
        <f t="shared" si="95"/>
        <v>1</v>
      </c>
      <c r="BU56" s="254"/>
      <c r="BV56" s="287">
        <f t="shared" si="96"/>
        <v>0</v>
      </c>
      <c r="BW56" s="233"/>
      <c r="BX56" s="235">
        <f>VLOOKUP(BX$13,'Option X3'!$D$6:$E$20,2,0)</f>
        <v>0</v>
      </c>
      <c r="BY56" s="235">
        <f t="shared" si="97"/>
        <v>0</v>
      </c>
      <c r="BZ56" s="234">
        <f t="shared" si="98"/>
        <v>0</v>
      </c>
      <c r="CA56" s="236">
        <f t="shared" si="99"/>
        <v>0</v>
      </c>
      <c r="CB56" s="237">
        <f t="shared" si="100"/>
        <v>0</v>
      </c>
      <c r="CC56" s="237">
        <f t="shared" si="101"/>
        <v>0</v>
      </c>
      <c r="CD56" s="238"/>
      <c r="CE56" s="256">
        <f t="shared" si="102"/>
        <v>1</v>
      </c>
      <c r="CF56" s="254"/>
      <c r="CG56" s="287">
        <f t="shared" si="103"/>
        <v>0</v>
      </c>
      <c r="CH56" s="233"/>
      <c r="CI56" s="235">
        <f>VLOOKUP(CI$13,'Option X3'!$D$6:$E$20,2,0)</f>
        <v>0</v>
      </c>
      <c r="CJ56" s="235">
        <f t="shared" si="104"/>
        <v>0</v>
      </c>
      <c r="CK56" s="234">
        <f t="shared" si="105"/>
        <v>0</v>
      </c>
      <c r="CL56" s="236">
        <f t="shared" si="106"/>
        <v>0</v>
      </c>
      <c r="CM56" s="237">
        <f t="shared" si="107"/>
        <v>0</v>
      </c>
      <c r="CN56" s="237">
        <f t="shared" si="108"/>
        <v>0</v>
      </c>
      <c r="CO56" s="238"/>
      <c r="CP56" s="256">
        <f t="shared" si="109"/>
        <v>1</v>
      </c>
      <c r="CQ56" s="254"/>
      <c r="CR56" s="287">
        <f t="shared" si="110"/>
        <v>0</v>
      </c>
      <c r="CS56" s="233"/>
      <c r="CT56" s="235">
        <f>VLOOKUP(CT$13,'Option X3'!$D$6:$E$20,2,0)</f>
        <v>0</v>
      </c>
      <c r="CU56" s="235">
        <f t="shared" si="111"/>
        <v>0</v>
      </c>
      <c r="CV56" s="234">
        <f t="shared" si="112"/>
        <v>0</v>
      </c>
      <c r="CW56" s="236">
        <f t="shared" si="113"/>
        <v>0</v>
      </c>
      <c r="CX56" s="237">
        <f t="shared" si="114"/>
        <v>0</v>
      </c>
      <c r="CY56" s="237">
        <f t="shared" si="115"/>
        <v>0</v>
      </c>
      <c r="CZ56" s="238"/>
    </row>
    <row r="57" spans="1:104" x14ac:dyDescent="0.25">
      <c r="A57" s="247">
        <v>40</v>
      </c>
      <c r="B57" s="461"/>
      <c r="C57" s="230"/>
      <c r="D57" s="230"/>
      <c r="E57" s="231"/>
      <c r="F57" s="256">
        <v>1</v>
      </c>
      <c r="G57" s="254"/>
      <c r="H57" s="287">
        <f t="shared" si="58"/>
        <v>0</v>
      </c>
      <c r="I57" s="233"/>
      <c r="J57" s="235">
        <f>VLOOKUP(J$13,'Option X3'!$D$6:$E$20,2,0)</f>
        <v>0</v>
      </c>
      <c r="K57" s="235">
        <f t="shared" si="59"/>
        <v>0</v>
      </c>
      <c r="L57" s="234">
        <f t="shared" si="60"/>
        <v>0</v>
      </c>
      <c r="M57" s="236">
        <f t="shared" si="61"/>
        <v>0</v>
      </c>
      <c r="N57" s="237">
        <f t="shared" si="62"/>
        <v>0</v>
      </c>
      <c r="O57" s="237">
        <f t="shared" si="63"/>
        <v>0</v>
      </c>
      <c r="P57" s="238"/>
      <c r="Q57" s="256">
        <v>1</v>
      </c>
      <c r="R57" s="254"/>
      <c r="S57" s="287">
        <f t="shared" si="64"/>
        <v>0</v>
      </c>
      <c r="T57" s="233"/>
      <c r="U57" s="235">
        <f>VLOOKUP(U$13,'Option X3'!$D$6:$E$20,2,0)</f>
        <v>0</v>
      </c>
      <c r="V57" s="235">
        <f t="shared" si="65"/>
        <v>0</v>
      </c>
      <c r="W57" s="234">
        <f t="shared" si="66"/>
        <v>0</v>
      </c>
      <c r="X57" s="290">
        <f t="shared" si="67"/>
        <v>0</v>
      </c>
      <c r="Y57" s="237">
        <f t="shared" si="68"/>
        <v>0</v>
      </c>
      <c r="Z57" s="237">
        <f t="shared" si="69"/>
        <v>0</v>
      </c>
      <c r="AA57" s="238"/>
      <c r="AB57" s="256">
        <v>1</v>
      </c>
      <c r="AC57" s="254"/>
      <c r="AD57" s="287">
        <f t="shared" si="70"/>
        <v>0</v>
      </c>
      <c r="AE57" s="233"/>
      <c r="AF57" s="235">
        <f>VLOOKUP(AF$13,'Option X3'!$D$6:$E$20,2,0)</f>
        <v>0</v>
      </c>
      <c r="AG57" s="235">
        <f t="shared" si="71"/>
        <v>0</v>
      </c>
      <c r="AH57" s="234">
        <f t="shared" si="72"/>
        <v>0</v>
      </c>
      <c r="AI57" s="290">
        <f t="shared" si="73"/>
        <v>0</v>
      </c>
      <c r="AJ57" s="237">
        <f t="shared" si="74"/>
        <v>0</v>
      </c>
      <c r="AK57" s="237">
        <f t="shared" si="75"/>
        <v>0</v>
      </c>
      <c r="AL57" s="238"/>
      <c r="AM57" s="256">
        <v>1</v>
      </c>
      <c r="AN57" s="254"/>
      <c r="AO57" s="287">
        <f t="shared" si="76"/>
        <v>0</v>
      </c>
      <c r="AP57" s="233"/>
      <c r="AQ57" s="235">
        <f>VLOOKUP(AQ$13,'Option X3'!$D$6:$E$20,2,0)</f>
        <v>0</v>
      </c>
      <c r="AR57" s="235">
        <f t="shared" si="77"/>
        <v>0</v>
      </c>
      <c r="AS57" s="234">
        <f t="shared" si="78"/>
        <v>0</v>
      </c>
      <c r="AT57" s="290">
        <f t="shared" si="79"/>
        <v>0</v>
      </c>
      <c r="AU57" s="237">
        <f t="shared" si="80"/>
        <v>0</v>
      </c>
      <c r="AV57" s="237">
        <f t="shared" si="81"/>
        <v>0</v>
      </c>
      <c r="AW57" s="238"/>
      <c r="AX57" s="256">
        <v>1</v>
      </c>
      <c r="AY57" s="254"/>
      <c r="AZ57" s="287">
        <f t="shared" si="82"/>
        <v>0</v>
      </c>
      <c r="BA57" s="233"/>
      <c r="BB57" s="235">
        <f>VLOOKUP(BB$13,'Option X3'!$D$6:$E$20,2,0)</f>
        <v>0</v>
      </c>
      <c r="BC57" s="235">
        <f t="shared" si="83"/>
        <v>0</v>
      </c>
      <c r="BD57" s="234">
        <f t="shared" si="84"/>
        <v>0</v>
      </c>
      <c r="BE57" s="290">
        <f t="shared" si="85"/>
        <v>0</v>
      </c>
      <c r="BF57" s="237">
        <f t="shared" si="86"/>
        <v>0</v>
      </c>
      <c r="BG57" s="237">
        <f t="shared" si="87"/>
        <v>0</v>
      </c>
      <c r="BH57" s="238"/>
      <c r="BI57" s="256">
        <f t="shared" si="88"/>
        <v>1</v>
      </c>
      <c r="BJ57" s="254"/>
      <c r="BK57" s="287">
        <f t="shared" si="89"/>
        <v>0</v>
      </c>
      <c r="BL57" s="233"/>
      <c r="BM57" s="235">
        <f>VLOOKUP(BM$13,'Option X3'!$D$6:$E$20,2,0)</f>
        <v>0</v>
      </c>
      <c r="BN57" s="235">
        <f t="shared" si="90"/>
        <v>0</v>
      </c>
      <c r="BO57" s="234">
        <f t="shared" si="91"/>
        <v>0</v>
      </c>
      <c r="BP57" s="236">
        <f t="shared" si="92"/>
        <v>0</v>
      </c>
      <c r="BQ57" s="237">
        <f t="shared" si="93"/>
        <v>0</v>
      </c>
      <c r="BR57" s="237">
        <f t="shared" si="94"/>
        <v>0</v>
      </c>
      <c r="BS57" s="238"/>
      <c r="BT57" s="256">
        <f t="shared" si="95"/>
        <v>1</v>
      </c>
      <c r="BU57" s="254"/>
      <c r="BV57" s="287">
        <f t="shared" si="96"/>
        <v>0</v>
      </c>
      <c r="BW57" s="233"/>
      <c r="BX57" s="235">
        <f>VLOOKUP(BX$13,'Option X3'!$D$6:$E$20,2,0)</f>
        <v>0</v>
      </c>
      <c r="BY57" s="235">
        <f t="shared" si="97"/>
        <v>0</v>
      </c>
      <c r="BZ57" s="234">
        <f t="shared" si="98"/>
        <v>0</v>
      </c>
      <c r="CA57" s="236">
        <f t="shared" si="99"/>
        <v>0</v>
      </c>
      <c r="CB57" s="237">
        <f t="shared" si="100"/>
        <v>0</v>
      </c>
      <c r="CC57" s="237">
        <f t="shared" si="101"/>
        <v>0</v>
      </c>
      <c r="CD57" s="238"/>
      <c r="CE57" s="256">
        <f t="shared" si="102"/>
        <v>1</v>
      </c>
      <c r="CF57" s="254"/>
      <c r="CG57" s="287">
        <f t="shared" si="103"/>
        <v>0</v>
      </c>
      <c r="CH57" s="233"/>
      <c r="CI57" s="235">
        <f>VLOOKUP(CI$13,'Option X3'!$D$6:$E$20,2,0)</f>
        <v>0</v>
      </c>
      <c r="CJ57" s="235">
        <f t="shared" si="104"/>
        <v>0</v>
      </c>
      <c r="CK57" s="234">
        <f t="shared" si="105"/>
        <v>0</v>
      </c>
      <c r="CL57" s="236">
        <f t="shared" si="106"/>
        <v>0</v>
      </c>
      <c r="CM57" s="237">
        <f t="shared" si="107"/>
        <v>0</v>
      </c>
      <c r="CN57" s="237">
        <f t="shared" si="108"/>
        <v>0</v>
      </c>
      <c r="CO57" s="238"/>
      <c r="CP57" s="256">
        <f t="shared" si="109"/>
        <v>1</v>
      </c>
      <c r="CQ57" s="254"/>
      <c r="CR57" s="287">
        <f t="shared" si="110"/>
        <v>0</v>
      </c>
      <c r="CS57" s="233"/>
      <c r="CT57" s="235">
        <f>VLOOKUP(CT$13,'Option X3'!$D$6:$E$20,2,0)</f>
        <v>0</v>
      </c>
      <c r="CU57" s="235">
        <f t="shared" si="111"/>
        <v>0</v>
      </c>
      <c r="CV57" s="234">
        <f t="shared" si="112"/>
        <v>0</v>
      </c>
      <c r="CW57" s="236">
        <f t="shared" si="113"/>
        <v>0</v>
      </c>
      <c r="CX57" s="237">
        <f t="shared" si="114"/>
        <v>0</v>
      </c>
      <c r="CY57" s="237">
        <f t="shared" si="115"/>
        <v>0</v>
      </c>
      <c r="CZ57" s="238"/>
    </row>
    <row r="58" spans="1:104" x14ac:dyDescent="0.25">
      <c r="A58" s="247">
        <v>41</v>
      </c>
      <c r="B58" s="461"/>
      <c r="C58" s="230"/>
      <c r="D58" s="230"/>
      <c r="E58" s="231"/>
      <c r="F58" s="256">
        <v>1</v>
      </c>
      <c r="G58" s="254"/>
      <c r="H58" s="287">
        <f t="shared" si="58"/>
        <v>0</v>
      </c>
      <c r="I58" s="233"/>
      <c r="J58" s="235">
        <f>VLOOKUP(J$13,'Option X3'!$D$6:$E$20,2,0)</f>
        <v>0</v>
      </c>
      <c r="K58" s="235">
        <f t="shared" si="59"/>
        <v>0</v>
      </c>
      <c r="L58" s="234">
        <f t="shared" si="60"/>
        <v>0</v>
      </c>
      <c r="M58" s="236">
        <f t="shared" si="61"/>
        <v>0</v>
      </c>
      <c r="N58" s="237">
        <f t="shared" si="62"/>
        <v>0</v>
      </c>
      <c r="O58" s="237">
        <f t="shared" si="63"/>
        <v>0</v>
      </c>
      <c r="P58" s="238"/>
      <c r="Q58" s="256">
        <v>1</v>
      </c>
      <c r="R58" s="254"/>
      <c r="S58" s="287">
        <f t="shared" si="64"/>
        <v>0</v>
      </c>
      <c r="T58" s="233"/>
      <c r="U58" s="235">
        <f>VLOOKUP(U$13,'Option X3'!$D$6:$E$20,2,0)</f>
        <v>0</v>
      </c>
      <c r="V58" s="235">
        <f t="shared" si="65"/>
        <v>0</v>
      </c>
      <c r="W58" s="234">
        <f t="shared" si="66"/>
        <v>0</v>
      </c>
      <c r="X58" s="290">
        <f t="shared" si="67"/>
        <v>0</v>
      </c>
      <c r="Y58" s="237">
        <f t="shared" si="68"/>
        <v>0</v>
      </c>
      <c r="Z58" s="237">
        <f t="shared" si="69"/>
        <v>0</v>
      </c>
      <c r="AA58" s="238"/>
      <c r="AB58" s="256">
        <v>1</v>
      </c>
      <c r="AC58" s="254"/>
      <c r="AD58" s="287">
        <f t="shared" si="70"/>
        <v>0</v>
      </c>
      <c r="AE58" s="233"/>
      <c r="AF58" s="235">
        <f>VLOOKUP(AF$13,'Option X3'!$D$6:$E$20,2,0)</f>
        <v>0</v>
      </c>
      <c r="AG58" s="235">
        <f t="shared" si="71"/>
        <v>0</v>
      </c>
      <c r="AH58" s="234">
        <f t="shared" si="72"/>
        <v>0</v>
      </c>
      <c r="AI58" s="290">
        <f t="shared" si="73"/>
        <v>0</v>
      </c>
      <c r="AJ58" s="237">
        <f t="shared" si="74"/>
        <v>0</v>
      </c>
      <c r="AK58" s="237">
        <f t="shared" si="75"/>
        <v>0</v>
      </c>
      <c r="AL58" s="238"/>
      <c r="AM58" s="256">
        <v>1</v>
      </c>
      <c r="AN58" s="254"/>
      <c r="AO58" s="287">
        <f t="shared" si="76"/>
        <v>0</v>
      </c>
      <c r="AP58" s="233"/>
      <c r="AQ58" s="235">
        <f>VLOOKUP(AQ$13,'Option X3'!$D$6:$E$20,2,0)</f>
        <v>0</v>
      </c>
      <c r="AR58" s="235">
        <f t="shared" si="77"/>
        <v>0</v>
      </c>
      <c r="AS58" s="234">
        <f t="shared" si="78"/>
        <v>0</v>
      </c>
      <c r="AT58" s="290">
        <f t="shared" si="79"/>
        <v>0</v>
      </c>
      <c r="AU58" s="237">
        <f t="shared" si="80"/>
        <v>0</v>
      </c>
      <c r="AV58" s="237">
        <f t="shared" si="81"/>
        <v>0</v>
      </c>
      <c r="AW58" s="238"/>
      <c r="AX58" s="256">
        <v>1</v>
      </c>
      <c r="AY58" s="254"/>
      <c r="AZ58" s="287">
        <f t="shared" si="82"/>
        <v>0</v>
      </c>
      <c r="BA58" s="233"/>
      <c r="BB58" s="235">
        <f>VLOOKUP(BB$13,'Option X3'!$D$6:$E$20,2,0)</f>
        <v>0</v>
      </c>
      <c r="BC58" s="235">
        <f t="shared" si="83"/>
        <v>0</v>
      </c>
      <c r="BD58" s="234">
        <f t="shared" si="84"/>
        <v>0</v>
      </c>
      <c r="BE58" s="290">
        <f t="shared" si="85"/>
        <v>0</v>
      </c>
      <c r="BF58" s="237">
        <f t="shared" si="86"/>
        <v>0</v>
      </c>
      <c r="BG58" s="237">
        <f t="shared" si="87"/>
        <v>0</v>
      </c>
      <c r="BH58" s="238"/>
      <c r="BI58" s="256">
        <f t="shared" si="88"/>
        <v>1</v>
      </c>
      <c r="BJ58" s="254"/>
      <c r="BK58" s="287">
        <f t="shared" si="89"/>
        <v>0</v>
      </c>
      <c r="BL58" s="233"/>
      <c r="BM58" s="235">
        <f>VLOOKUP(BM$13,'Option X3'!$D$6:$E$20,2,0)</f>
        <v>0</v>
      </c>
      <c r="BN58" s="235">
        <f t="shared" si="90"/>
        <v>0</v>
      </c>
      <c r="BO58" s="234">
        <f t="shared" si="91"/>
        <v>0</v>
      </c>
      <c r="BP58" s="236">
        <f t="shared" si="92"/>
        <v>0</v>
      </c>
      <c r="BQ58" s="237">
        <f t="shared" si="93"/>
        <v>0</v>
      </c>
      <c r="BR58" s="237">
        <f t="shared" si="94"/>
        <v>0</v>
      </c>
      <c r="BS58" s="238"/>
      <c r="BT58" s="256">
        <f t="shared" si="95"/>
        <v>1</v>
      </c>
      <c r="BU58" s="254"/>
      <c r="BV58" s="287">
        <f t="shared" si="96"/>
        <v>0</v>
      </c>
      <c r="BW58" s="233"/>
      <c r="BX58" s="235">
        <f>VLOOKUP(BX$13,'Option X3'!$D$6:$E$20,2,0)</f>
        <v>0</v>
      </c>
      <c r="BY58" s="235">
        <f t="shared" si="97"/>
        <v>0</v>
      </c>
      <c r="BZ58" s="234">
        <f t="shared" si="98"/>
        <v>0</v>
      </c>
      <c r="CA58" s="236">
        <f t="shared" si="99"/>
        <v>0</v>
      </c>
      <c r="CB58" s="237">
        <f t="shared" si="100"/>
        <v>0</v>
      </c>
      <c r="CC58" s="237">
        <f t="shared" si="101"/>
        <v>0</v>
      </c>
      <c r="CD58" s="238"/>
      <c r="CE58" s="256">
        <f t="shared" si="102"/>
        <v>1</v>
      </c>
      <c r="CF58" s="254"/>
      <c r="CG58" s="287">
        <f t="shared" si="103"/>
        <v>0</v>
      </c>
      <c r="CH58" s="233"/>
      <c r="CI58" s="235">
        <f>VLOOKUP(CI$13,'Option X3'!$D$6:$E$20,2,0)</f>
        <v>0</v>
      </c>
      <c r="CJ58" s="235">
        <f t="shared" si="104"/>
        <v>0</v>
      </c>
      <c r="CK58" s="234">
        <f t="shared" si="105"/>
        <v>0</v>
      </c>
      <c r="CL58" s="236">
        <f t="shared" si="106"/>
        <v>0</v>
      </c>
      <c r="CM58" s="237">
        <f t="shared" si="107"/>
        <v>0</v>
      </c>
      <c r="CN58" s="237">
        <f t="shared" si="108"/>
        <v>0</v>
      </c>
      <c r="CO58" s="238"/>
      <c r="CP58" s="256">
        <f t="shared" si="109"/>
        <v>1</v>
      </c>
      <c r="CQ58" s="254"/>
      <c r="CR58" s="287">
        <f t="shared" si="110"/>
        <v>0</v>
      </c>
      <c r="CS58" s="233"/>
      <c r="CT58" s="235">
        <f>VLOOKUP(CT$13,'Option X3'!$D$6:$E$20,2,0)</f>
        <v>0</v>
      </c>
      <c r="CU58" s="235">
        <f t="shared" si="111"/>
        <v>0</v>
      </c>
      <c r="CV58" s="234">
        <f t="shared" si="112"/>
        <v>0</v>
      </c>
      <c r="CW58" s="236">
        <f t="shared" si="113"/>
        <v>0</v>
      </c>
      <c r="CX58" s="237">
        <f t="shared" si="114"/>
        <v>0</v>
      </c>
      <c r="CY58" s="237">
        <f t="shared" si="115"/>
        <v>0</v>
      </c>
      <c r="CZ58" s="238"/>
    </row>
    <row r="59" spans="1:104" x14ac:dyDescent="0.25">
      <c r="A59" s="247">
        <v>42</v>
      </c>
      <c r="B59" s="461"/>
      <c r="C59" s="230"/>
      <c r="D59" s="230"/>
      <c r="E59" s="231"/>
      <c r="F59" s="256">
        <v>1</v>
      </c>
      <c r="G59" s="254"/>
      <c r="H59" s="287">
        <f t="shared" si="58"/>
        <v>0</v>
      </c>
      <c r="I59" s="233"/>
      <c r="J59" s="235">
        <f>VLOOKUP(J$13,'Option X3'!$D$6:$E$20,2,0)</f>
        <v>0</v>
      </c>
      <c r="K59" s="235">
        <f t="shared" si="59"/>
        <v>0</v>
      </c>
      <c r="L59" s="234">
        <f t="shared" si="60"/>
        <v>0</v>
      </c>
      <c r="M59" s="236">
        <f t="shared" si="61"/>
        <v>0</v>
      </c>
      <c r="N59" s="237">
        <f t="shared" si="62"/>
        <v>0</v>
      </c>
      <c r="O59" s="237">
        <f t="shared" si="63"/>
        <v>0</v>
      </c>
      <c r="P59" s="238"/>
      <c r="Q59" s="256">
        <v>1</v>
      </c>
      <c r="R59" s="254"/>
      <c r="S59" s="287">
        <f t="shared" si="64"/>
        <v>0</v>
      </c>
      <c r="T59" s="233"/>
      <c r="U59" s="235">
        <f>VLOOKUP(U$13,'Option X3'!$D$6:$E$20,2,0)</f>
        <v>0</v>
      </c>
      <c r="V59" s="235">
        <f t="shared" si="65"/>
        <v>0</v>
      </c>
      <c r="W59" s="234">
        <f t="shared" si="66"/>
        <v>0</v>
      </c>
      <c r="X59" s="290">
        <f t="shared" si="67"/>
        <v>0</v>
      </c>
      <c r="Y59" s="237">
        <f t="shared" si="68"/>
        <v>0</v>
      </c>
      <c r="Z59" s="237">
        <f t="shared" si="69"/>
        <v>0</v>
      </c>
      <c r="AA59" s="238"/>
      <c r="AB59" s="256">
        <v>1</v>
      </c>
      <c r="AC59" s="254"/>
      <c r="AD59" s="287">
        <f t="shared" si="70"/>
        <v>0</v>
      </c>
      <c r="AE59" s="233"/>
      <c r="AF59" s="235">
        <f>VLOOKUP(AF$13,'Option X3'!$D$6:$E$20,2,0)</f>
        <v>0</v>
      </c>
      <c r="AG59" s="235">
        <f t="shared" si="71"/>
        <v>0</v>
      </c>
      <c r="AH59" s="234">
        <f t="shared" si="72"/>
        <v>0</v>
      </c>
      <c r="AI59" s="290">
        <f t="shared" si="73"/>
        <v>0</v>
      </c>
      <c r="AJ59" s="237">
        <f t="shared" si="74"/>
        <v>0</v>
      </c>
      <c r="AK59" s="237">
        <f t="shared" si="75"/>
        <v>0</v>
      </c>
      <c r="AL59" s="238"/>
      <c r="AM59" s="256">
        <v>1</v>
      </c>
      <c r="AN59" s="254"/>
      <c r="AO59" s="287">
        <f t="shared" si="76"/>
        <v>0</v>
      </c>
      <c r="AP59" s="233"/>
      <c r="AQ59" s="235">
        <f>VLOOKUP(AQ$13,'Option X3'!$D$6:$E$20,2,0)</f>
        <v>0</v>
      </c>
      <c r="AR59" s="235">
        <f t="shared" si="77"/>
        <v>0</v>
      </c>
      <c r="AS59" s="234">
        <f t="shared" si="78"/>
        <v>0</v>
      </c>
      <c r="AT59" s="290">
        <f t="shared" si="79"/>
        <v>0</v>
      </c>
      <c r="AU59" s="237">
        <f t="shared" si="80"/>
        <v>0</v>
      </c>
      <c r="AV59" s="237">
        <f t="shared" si="81"/>
        <v>0</v>
      </c>
      <c r="AW59" s="238"/>
      <c r="AX59" s="256">
        <v>1</v>
      </c>
      <c r="AY59" s="254"/>
      <c r="AZ59" s="287">
        <f t="shared" si="82"/>
        <v>0</v>
      </c>
      <c r="BA59" s="233"/>
      <c r="BB59" s="235">
        <f>VLOOKUP(BB$13,'Option X3'!$D$6:$E$20,2,0)</f>
        <v>0</v>
      </c>
      <c r="BC59" s="235">
        <f t="shared" si="83"/>
        <v>0</v>
      </c>
      <c r="BD59" s="234">
        <f t="shared" si="84"/>
        <v>0</v>
      </c>
      <c r="BE59" s="290">
        <f t="shared" si="85"/>
        <v>0</v>
      </c>
      <c r="BF59" s="237">
        <f t="shared" si="86"/>
        <v>0</v>
      </c>
      <c r="BG59" s="237">
        <f t="shared" si="87"/>
        <v>0</v>
      </c>
      <c r="BH59" s="238"/>
      <c r="BI59" s="256">
        <f t="shared" si="88"/>
        <v>1</v>
      </c>
      <c r="BJ59" s="254"/>
      <c r="BK59" s="287">
        <f t="shared" si="89"/>
        <v>0</v>
      </c>
      <c r="BL59" s="233"/>
      <c r="BM59" s="235">
        <f>VLOOKUP(BM$13,'Option X3'!$D$6:$E$20,2,0)</f>
        <v>0</v>
      </c>
      <c r="BN59" s="235">
        <f t="shared" si="90"/>
        <v>0</v>
      </c>
      <c r="BO59" s="234">
        <f t="shared" si="91"/>
        <v>0</v>
      </c>
      <c r="BP59" s="236">
        <f t="shared" si="92"/>
        <v>0</v>
      </c>
      <c r="BQ59" s="237">
        <f t="shared" si="93"/>
        <v>0</v>
      </c>
      <c r="BR59" s="237">
        <f t="shared" si="94"/>
        <v>0</v>
      </c>
      <c r="BS59" s="238"/>
      <c r="BT59" s="256">
        <f t="shared" si="95"/>
        <v>1</v>
      </c>
      <c r="BU59" s="254"/>
      <c r="BV59" s="287">
        <f t="shared" si="96"/>
        <v>0</v>
      </c>
      <c r="BW59" s="233"/>
      <c r="BX59" s="235">
        <f>VLOOKUP(BX$13,'Option X3'!$D$6:$E$20,2,0)</f>
        <v>0</v>
      </c>
      <c r="BY59" s="235">
        <f t="shared" si="97"/>
        <v>0</v>
      </c>
      <c r="BZ59" s="234">
        <f t="shared" si="98"/>
        <v>0</v>
      </c>
      <c r="CA59" s="236">
        <f t="shared" si="99"/>
        <v>0</v>
      </c>
      <c r="CB59" s="237">
        <f t="shared" si="100"/>
        <v>0</v>
      </c>
      <c r="CC59" s="237">
        <f t="shared" si="101"/>
        <v>0</v>
      </c>
      <c r="CD59" s="238"/>
      <c r="CE59" s="256">
        <f t="shared" si="102"/>
        <v>1</v>
      </c>
      <c r="CF59" s="254"/>
      <c r="CG59" s="287">
        <f t="shared" si="103"/>
        <v>0</v>
      </c>
      <c r="CH59" s="233"/>
      <c r="CI59" s="235">
        <f>VLOOKUP(CI$13,'Option X3'!$D$6:$E$20,2,0)</f>
        <v>0</v>
      </c>
      <c r="CJ59" s="235">
        <f t="shared" si="104"/>
        <v>0</v>
      </c>
      <c r="CK59" s="234">
        <f t="shared" si="105"/>
        <v>0</v>
      </c>
      <c r="CL59" s="236">
        <f t="shared" si="106"/>
        <v>0</v>
      </c>
      <c r="CM59" s="237">
        <f t="shared" si="107"/>
        <v>0</v>
      </c>
      <c r="CN59" s="237">
        <f t="shared" si="108"/>
        <v>0</v>
      </c>
      <c r="CO59" s="238"/>
      <c r="CP59" s="256">
        <f t="shared" si="109"/>
        <v>1</v>
      </c>
      <c r="CQ59" s="254"/>
      <c r="CR59" s="287">
        <f t="shared" si="110"/>
        <v>0</v>
      </c>
      <c r="CS59" s="233"/>
      <c r="CT59" s="235">
        <f>VLOOKUP(CT$13,'Option X3'!$D$6:$E$20,2,0)</f>
        <v>0</v>
      </c>
      <c r="CU59" s="235">
        <f t="shared" si="111"/>
        <v>0</v>
      </c>
      <c r="CV59" s="234">
        <f t="shared" si="112"/>
        <v>0</v>
      </c>
      <c r="CW59" s="236">
        <f t="shared" si="113"/>
        <v>0</v>
      </c>
      <c r="CX59" s="237">
        <f t="shared" si="114"/>
        <v>0</v>
      </c>
      <c r="CY59" s="237">
        <f t="shared" si="115"/>
        <v>0</v>
      </c>
      <c r="CZ59" s="238"/>
    </row>
    <row r="60" spans="1:104" ht="14.5" thickBot="1" x14ac:dyDescent="0.3">
      <c r="A60" s="248">
        <v>43</v>
      </c>
      <c r="B60" s="462"/>
      <c r="C60" s="239"/>
      <c r="D60" s="239"/>
      <c r="E60" s="240"/>
      <c r="F60" s="257">
        <v>1</v>
      </c>
      <c r="G60" s="255"/>
      <c r="H60" s="288">
        <f t="shared" si="58"/>
        <v>0</v>
      </c>
      <c r="I60" s="241"/>
      <c r="J60" s="243">
        <f>VLOOKUP(J$13,'Option X3'!$D$6:$E$20,2,0)</f>
        <v>0</v>
      </c>
      <c r="K60" s="243">
        <f t="shared" si="59"/>
        <v>0</v>
      </c>
      <c r="L60" s="242">
        <f t="shared" si="60"/>
        <v>0</v>
      </c>
      <c r="M60" s="244">
        <f t="shared" si="61"/>
        <v>0</v>
      </c>
      <c r="N60" s="245">
        <f t="shared" si="62"/>
        <v>0</v>
      </c>
      <c r="O60" s="245">
        <f t="shared" si="63"/>
        <v>0</v>
      </c>
      <c r="P60" s="246"/>
      <c r="Q60" s="257">
        <v>1</v>
      </c>
      <c r="R60" s="254"/>
      <c r="S60" s="287">
        <f t="shared" si="64"/>
        <v>0</v>
      </c>
      <c r="T60" s="241"/>
      <c r="U60" s="243">
        <f>VLOOKUP(U$13,'Option X3'!$D$6:$E$20,2,0)</f>
        <v>0</v>
      </c>
      <c r="V60" s="243">
        <f t="shared" si="65"/>
        <v>0</v>
      </c>
      <c r="W60" s="242">
        <f t="shared" si="66"/>
        <v>0</v>
      </c>
      <c r="X60" s="291">
        <f t="shared" si="67"/>
        <v>0</v>
      </c>
      <c r="Y60" s="245">
        <f t="shared" si="68"/>
        <v>0</v>
      </c>
      <c r="Z60" s="245">
        <f t="shared" si="69"/>
        <v>0</v>
      </c>
      <c r="AA60" s="246"/>
      <c r="AB60" s="257">
        <v>1</v>
      </c>
      <c r="AC60" s="254"/>
      <c r="AD60" s="287">
        <f t="shared" si="70"/>
        <v>0</v>
      </c>
      <c r="AE60" s="241"/>
      <c r="AF60" s="243">
        <f>VLOOKUP(AF$13,'Option X3'!$D$6:$E$20,2,0)</f>
        <v>0</v>
      </c>
      <c r="AG60" s="243">
        <f t="shared" si="71"/>
        <v>0</v>
      </c>
      <c r="AH60" s="242">
        <f t="shared" si="72"/>
        <v>0</v>
      </c>
      <c r="AI60" s="291">
        <f t="shared" si="73"/>
        <v>0</v>
      </c>
      <c r="AJ60" s="245">
        <f t="shared" si="74"/>
        <v>0</v>
      </c>
      <c r="AK60" s="245">
        <f t="shared" si="75"/>
        <v>0</v>
      </c>
      <c r="AL60" s="246"/>
      <c r="AM60" s="257">
        <v>1</v>
      </c>
      <c r="AN60" s="254"/>
      <c r="AO60" s="287">
        <f t="shared" si="76"/>
        <v>0</v>
      </c>
      <c r="AP60" s="241"/>
      <c r="AQ60" s="243">
        <f>VLOOKUP(AQ$13,'Option X3'!$D$6:$E$20,2,0)</f>
        <v>0</v>
      </c>
      <c r="AR60" s="243">
        <f t="shared" si="77"/>
        <v>0</v>
      </c>
      <c r="AS60" s="242">
        <f t="shared" si="78"/>
        <v>0</v>
      </c>
      <c r="AT60" s="291">
        <f t="shared" si="79"/>
        <v>0</v>
      </c>
      <c r="AU60" s="245">
        <f t="shared" si="80"/>
        <v>0</v>
      </c>
      <c r="AV60" s="245">
        <f t="shared" si="81"/>
        <v>0</v>
      </c>
      <c r="AW60" s="246"/>
      <c r="AX60" s="257">
        <v>1</v>
      </c>
      <c r="AY60" s="254"/>
      <c r="AZ60" s="287">
        <f t="shared" si="82"/>
        <v>0</v>
      </c>
      <c r="BA60" s="241"/>
      <c r="BB60" s="243">
        <f>VLOOKUP(BB$13,'Option X3'!$D$6:$E$20,2,0)</f>
        <v>0</v>
      </c>
      <c r="BC60" s="243">
        <f t="shared" si="83"/>
        <v>0</v>
      </c>
      <c r="BD60" s="242">
        <f t="shared" si="84"/>
        <v>0</v>
      </c>
      <c r="BE60" s="291">
        <f t="shared" si="85"/>
        <v>0</v>
      </c>
      <c r="BF60" s="245">
        <f t="shared" si="86"/>
        <v>0</v>
      </c>
      <c r="BG60" s="245">
        <f t="shared" si="87"/>
        <v>0</v>
      </c>
      <c r="BH60" s="246"/>
      <c r="BI60" s="257">
        <f t="shared" si="88"/>
        <v>1</v>
      </c>
      <c r="BJ60" s="255"/>
      <c r="BK60" s="288">
        <f t="shared" si="89"/>
        <v>0</v>
      </c>
      <c r="BL60" s="241"/>
      <c r="BM60" s="243">
        <f>VLOOKUP(BM$13,'Option X3'!$D$6:$E$20,2,0)</f>
        <v>0</v>
      </c>
      <c r="BN60" s="243">
        <f t="shared" si="90"/>
        <v>0</v>
      </c>
      <c r="BO60" s="242">
        <f t="shared" si="91"/>
        <v>0</v>
      </c>
      <c r="BP60" s="244">
        <f t="shared" si="92"/>
        <v>0</v>
      </c>
      <c r="BQ60" s="245">
        <f t="shared" si="93"/>
        <v>0</v>
      </c>
      <c r="BR60" s="245">
        <f t="shared" si="94"/>
        <v>0</v>
      </c>
      <c r="BS60" s="246"/>
      <c r="BT60" s="257">
        <f t="shared" si="95"/>
        <v>1</v>
      </c>
      <c r="BU60" s="255"/>
      <c r="BV60" s="288">
        <f t="shared" si="96"/>
        <v>0</v>
      </c>
      <c r="BW60" s="241"/>
      <c r="BX60" s="243">
        <f>VLOOKUP(BX$13,'Option X3'!$D$6:$E$20,2,0)</f>
        <v>0</v>
      </c>
      <c r="BY60" s="243">
        <f t="shared" si="97"/>
        <v>0</v>
      </c>
      <c r="BZ60" s="242">
        <f t="shared" si="98"/>
        <v>0</v>
      </c>
      <c r="CA60" s="244">
        <f t="shared" si="99"/>
        <v>0</v>
      </c>
      <c r="CB60" s="245">
        <f t="shared" si="100"/>
        <v>0</v>
      </c>
      <c r="CC60" s="245">
        <f t="shared" si="101"/>
        <v>0</v>
      </c>
      <c r="CD60" s="246"/>
      <c r="CE60" s="257">
        <f t="shared" si="102"/>
        <v>1</v>
      </c>
      <c r="CF60" s="255"/>
      <c r="CG60" s="288">
        <f t="shared" si="103"/>
        <v>0</v>
      </c>
      <c r="CH60" s="241"/>
      <c r="CI60" s="243">
        <f>VLOOKUP(CI$13,'Option X3'!$D$6:$E$20,2,0)</f>
        <v>0</v>
      </c>
      <c r="CJ60" s="243">
        <f t="shared" si="104"/>
        <v>0</v>
      </c>
      <c r="CK60" s="242">
        <f t="shared" si="105"/>
        <v>0</v>
      </c>
      <c r="CL60" s="244">
        <f t="shared" si="106"/>
        <v>0</v>
      </c>
      <c r="CM60" s="245">
        <f t="shared" si="107"/>
        <v>0</v>
      </c>
      <c r="CN60" s="245">
        <f t="shared" si="108"/>
        <v>0</v>
      </c>
      <c r="CO60" s="246"/>
      <c r="CP60" s="257">
        <f t="shared" si="109"/>
        <v>1</v>
      </c>
      <c r="CQ60" s="255"/>
      <c r="CR60" s="288">
        <f t="shared" si="110"/>
        <v>0</v>
      </c>
      <c r="CS60" s="241"/>
      <c r="CT60" s="243">
        <f>VLOOKUP(CT$13,'Option X3'!$D$6:$E$20,2,0)</f>
        <v>0</v>
      </c>
      <c r="CU60" s="243">
        <f t="shared" si="111"/>
        <v>0</v>
      </c>
      <c r="CV60" s="242">
        <f t="shared" si="112"/>
        <v>0</v>
      </c>
      <c r="CW60" s="244">
        <f t="shared" si="113"/>
        <v>0</v>
      </c>
      <c r="CX60" s="245">
        <f t="shared" si="114"/>
        <v>0</v>
      </c>
      <c r="CY60" s="245">
        <f t="shared" si="115"/>
        <v>0</v>
      </c>
      <c r="CZ60" s="246"/>
    </row>
  </sheetData>
  <sheetProtection algorithmName="SHA-512" hashValue="4y2b0wvKgGB0dwmgJJTj6Tq0Wn70fF+Jr1r2Yd39VKwJFptT/xP9BJMvmw69LeAeFJyjVQZqlDFQnQLBnphO9A==" saltValue="sR+LC35/05Pi4sEKLavciA==" spinCount="100000" sheet="1" formatCells="0" formatColumns="0" formatRows="0" insertHyperlinks="0" selectLockedCells="1"/>
  <mergeCells count="71">
    <mergeCell ref="A5:B5"/>
    <mergeCell ref="C5:H5"/>
    <mergeCell ref="A1:H1"/>
    <mergeCell ref="A3:B3"/>
    <mergeCell ref="C3:H3"/>
    <mergeCell ref="A4:B4"/>
    <mergeCell ref="C4:H4"/>
    <mergeCell ref="A7:AF7"/>
    <mergeCell ref="A8:AI8"/>
    <mergeCell ref="A9:AI9"/>
    <mergeCell ref="A10:AB10"/>
    <mergeCell ref="A14:A17"/>
    <mergeCell ref="B14:B17"/>
    <mergeCell ref="C14:C17"/>
    <mergeCell ref="D14:D17"/>
    <mergeCell ref="E14:E17"/>
    <mergeCell ref="F14:P14"/>
    <mergeCell ref="CE14:CO14"/>
    <mergeCell ref="CP14:CZ14"/>
    <mergeCell ref="P15:P17"/>
    <mergeCell ref="AA15:AA17"/>
    <mergeCell ref="AL15:AL17"/>
    <mergeCell ref="AW15:AW17"/>
    <mergeCell ref="BH15:BH17"/>
    <mergeCell ref="BS15:BS17"/>
    <mergeCell ref="CD15:CD17"/>
    <mergeCell ref="CO15:CO17"/>
    <mergeCell ref="Q14:AA14"/>
    <mergeCell ref="AB14:AL14"/>
    <mergeCell ref="AM14:AW14"/>
    <mergeCell ref="AX14:BH14"/>
    <mergeCell ref="BI14:BS14"/>
    <mergeCell ref="BT14:CD14"/>
    <mergeCell ref="CZ15:CZ17"/>
    <mergeCell ref="F16:F17"/>
    <mergeCell ref="G16:H16"/>
    <mergeCell ref="I16:L16"/>
    <mergeCell ref="M16:O16"/>
    <mergeCell ref="Q16:Q17"/>
    <mergeCell ref="R16:S16"/>
    <mergeCell ref="T16:W16"/>
    <mergeCell ref="X16:Z16"/>
    <mergeCell ref="AB16:AB17"/>
    <mergeCell ref="BI16:BI17"/>
    <mergeCell ref="AC16:AD16"/>
    <mergeCell ref="AE16:AH16"/>
    <mergeCell ref="AI16:AK16"/>
    <mergeCell ref="AM16:AM17"/>
    <mergeCell ref="AN16:AO16"/>
    <mergeCell ref="B18:B60"/>
    <mergeCell ref="CA16:CC16"/>
    <mergeCell ref="CE16:CE17"/>
    <mergeCell ref="CF16:CG16"/>
    <mergeCell ref="CH16:CK16"/>
    <mergeCell ref="BJ16:BK16"/>
    <mergeCell ref="BL16:BO16"/>
    <mergeCell ref="BP16:BR16"/>
    <mergeCell ref="BT16:BT17"/>
    <mergeCell ref="BU16:BV16"/>
    <mergeCell ref="AP16:AS16"/>
    <mergeCell ref="AT16:AV16"/>
    <mergeCell ref="AX16:AX17"/>
    <mergeCell ref="AY16:AZ16"/>
    <mergeCell ref="BA16:BD16"/>
    <mergeCell ref="BW16:BZ16"/>
    <mergeCell ref="BE16:BG16"/>
    <mergeCell ref="CQ16:CR16"/>
    <mergeCell ref="CS16:CV16"/>
    <mergeCell ref="CW16:CY16"/>
    <mergeCell ref="CL16:CN16"/>
    <mergeCell ref="CP16:CP17"/>
  </mergeCells>
  <conditionalFormatting sqref="F18:F60">
    <cfRule type="cellIs" dxfId="9" priority="15" operator="greaterThan">
      <formula>0</formula>
    </cfRule>
  </conditionalFormatting>
  <conditionalFormatting sqref="Q18:Q60">
    <cfRule type="cellIs" dxfId="8" priority="8" operator="greaterThan">
      <formula>0</formula>
    </cfRule>
  </conditionalFormatting>
  <conditionalFormatting sqref="AB18:AB60">
    <cfRule type="cellIs" dxfId="7" priority="6" operator="greaterThan">
      <formula>0</formula>
    </cfRule>
  </conditionalFormatting>
  <conditionalFormatting sqref="AM18:AM60">
    <cfRule type="cellIs" dxfId="6" priority="5" operator="greaterThan">
      <formula>0</formula>
    </cfRule>
  </conditionalFormatting>
  <conditionalFormatting sqref="AX18:AX60">
    <cfRule type="cellIs" dxfId="5" priority="4" operator="greaterThan">
      <formula>0</formula>
    </cfRule>
  </conditionalFormatting>
  <conditionalFormatting sqref="BI18:BI60">
    <cfRule type="cellIs" dxfId="4" priority="7" operator="greaterThan">
      <formula>0</formula>
    </cfRule>
  </conditionalFormatting>
  <conditionalFormatting sqref="BT18:BT60">
    <cfRule type="cellIs" dxfId="3" priority="3" operator="greaterThan">
      <formula>0</formula>
    </cfRule>
  </conditionalFormatting>
  <conditionalFormatting sqref="CE18:CE60">
    <cfRule type="cellIs" dxfId="2" priority="2" operator="greaterThan">
      <formula>0</formula>
    </cfRule>
  </conditionalFormatting>
  <conditionalFormatting sqref="CP18:CP60">
    <cfRule type="cellIs" dxfId="1" priority="1" operator="greaterThan">
      <formula>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790E65-BF1C-4DA4-A0FD-DA8EBF934C4A}">
          <x14:formula1>
            <xm:f>'Option X1'!$B$7:$B$17</xm:f>
          </x14:formula1>
          <xm:sqref>CZ18:CZ60 AL18:AL60 AW18:AW60 AA18:AA60 CD18:CD60 CO18:CO60 P18:P60 BH18:BH60 BS18:BS60</xm:sqref>
        </x14:dataValidation>
        <x14:dataValidation type="list" allowBlank="1" showInputMessage="1" showErrorMessage="1" xr:uid="{9A440CC3-033D-44CF-9C24-841DCF3BDED2}">
          <x14:formula1>
            <xm:f>'Option X3'!$D$7:$D$20</xm:f>
          </x14:formula1>
          <xm:sqref>J13 AF13 AQ13 BB13 BX13 CI13 CT13 U13 BM13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EF2B6-27EC-48D6-ACF6-6E9EF26A261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175A5E3-E3CF-4ECF-B18B-ADE2EBFC1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FBF14-DE8D-43F2-B991-6784E16A7892}">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Cover Sheet</vt:lpstr>
      <vt:lpstr>01-Instructions</vt:lpstr>
      <vt:lpstr>02-Flat Plate, Gel</vt:lpstr>
      <vt:lpstr>03-Labour_Subs_Travel</vt:lpstr>
      <vt:lpstr>04-Transport &amp; Off Loading</vt:lpstr>
      <vt:lpstr>05-Accessories</vt:lpstr>
      <vt:lpstr>06-Training</vt:lpstr>
      <vt:lpstr>07-Other Costs</vt:lpstr>
      <vt:lpstr>08-Flat Plate Gel Full Range</vt:lpstr>
      <vt:lpstr>Option X3</vt:lpstr>
      <vt:lpstr>Option X1</vt:lpstr>
      <vt:lpstr>Indices</vt:lpstr>
      <vt:lpstr>TOTAL PRICE_Flat Plate, Gel</vt:lpstr>
      <vt:lpstr>Forecasts</vt:lpstr>
      <vt:lpstr>BanksV</vt:lpstr>
      <vt:lpstr>Cap_Range</vt:lpstr>
      <vt:lpstr>ComwD_Cost</vt:lpstr>
      <vt:lpstr>ComwD_h</vt:lpstr>
      <vt:lpstr>ComwoD_Cost</vt:lpstr>
      <vt:lpstr>ComwoD_h</vt:lpstr>
      <vt:lpstr>Decom_Cost</vt:lpstr>
      <vt:lpstr>Decom_h</vt:lpstr>
      <vt:lpstr>Distance</vt:lpstr>
      <vt:lpstr>Distance_Range</vt:lpstr>
      <vt:lpstr>Install_Cost</vt:lpstr>
      <vt:lpstr>Install_h</vt:lpstr>
      <vt:lpstr>Labour_Charges_Desc</vt:lpstr>
      <vt:lpstr>Labour_Charges_Volts</vt:lpstr>
      <vt:lpstr>'08-Flat Plate Gel Full Range'!LP_Table</vt:lpstr>
      <vt:lpstr>LP_Table</vt:lpstr>
      <vt:lpstr>'01-Instructions'!Print_Area</vt:lpstr>
      <vt:lpstr>TransportTable</vt:lpstr>
      <vt:lpstr>WeightRange</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Suni Daniel</dc:creator>
  <cp:keywords/>
  <dc:description/>
  <cp:lastModifiedBy>Eugene Labuschagne</cp:lastModifiedBy>
  <cp:revision/>
  <dcterms:created xsi:type="dcterms:W3CDTF">2019-03-13T11:24:02Z</dcterms:created>
  <dcterms:modified xsi:type="dcterms:W3CDTF">2025-05-12T07:28:05Z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0x01010076C391F1147562448C679E3E5AB05CE1</vt:lpwstr>
  </property>
</Properties>
</file>